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8.xml" ContentType="application/vnd.openxmlformats-officedocument.spreadsheetml.comments+xml"/>
  <Override PartName="/xl/styles.xml" ContentType="application/vnd.openxmlformats-officedocument.spreadsheetml.styles+xml"/>
  <Override PartName="/xl/worksheets/sheet9.xml" ContentType="application/vnd.openxmlformats-officedocument.spreadsheetml.worksheet+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7.xml" ContentType="application/vnd.openxmlformats-officedocument.spreadsheetml.worksheet+xml"/>
  <Override PartName="/xl/worksheets/sheet4.xml" ContentType="application/vnd.openxmlformats-officedocument.spreadsheetml.worksheet+xml"/>
  <Override PartName="/xl/worksheets/sheet48.xml" ContentType="application/vnd.openxmlformats-officedocument.spreadsheetml.worksheet+xml"/>
  <Override PartName="/xl/worksheets/sheet5.xml" ContentType="application/vnd.openxmlformats-officedocument.spreadsheetml.worksheet+xml"/>
  <Override PartName="/xl/worksheets/sheet49.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8.xml.rels" ContentType="application/vnd.openxmlformats-package.relationships+xml"/>
  <Override PartName="/xl/worksheets/_rels/sheet7.xml.rels" ContentType="application/vnd.openxmlformats-package.relationships+xml"/>
  <Override PartName="/xl/worksheets/_rels/sheet39.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29.xml.rels" ContentType="application/vnd.openxmlformats-package.relationships+xml"/>
  <Override PartName="/xl/worksheets/_rels/sheet30.xml.rels" ContentType="application/vnd.openxmlformats-package.relationships+xml"/>
  <Override PartName="/xl/worksheets/_rels/sheet36.xml.rels" ContentType="application/vnd.openxmlformats-package.relationships+xml"/>
  <Override PartName="/xl/worksheets/_rels/sheet40.xml.rels" ContentType="application/vnd.openxmlformats-package.relationships+xml"/>
  <Override PartName="/xl/worksheets/_rels/sheet44.xml.rels" ContentType="application/vnd.openxmlformats-package.relationships+xml"/>
  <Override PartName="/xl/worksheets/_rels/sheet45.xml.rels" ContentType="application/vnd.openxmlformats-package.relationships+xml"/>
  <Override PartName="/xl/worksheets/_rels/sheet46.xml.rels" ContentType="application/vnd.openxmlformats-package.relationships+xml"/>
  <Override PartName="/xl/worksheets/_rels/sheet48.xml.rels" ContentType="application/vnd.openxmlformats-package.relationships+xml"/>
  <Override PartName="/xl/worksheets/_rels/sheet49.xml.rels" ContentType="application/vnd.openxmlformats-package.relationships+xml"/>
  <Override PartName="/xl/worksheets/_rels/sheet50.xml.rels" ContentType="application/vnd.openxmlformats-package.relationships+xml"/>
  <Override PartName="/xl/worksheets/_rels/sheet51.xml.rels" ContentType="application/vnd.openxmlformats-package.relationships+xml"/>
  <Override PartName="/xl/worksheets/_rels/sheet52.xml.rels" ContentType="application/vnd.openxmlformats-package.relationships+xml"/>
  <Override PartName="/xl/worksheets/_rels/sheet53.xml.rels" ContentType="application/vnd.openxmlformats-package.relationships+xml"/>
  <Override PartName="/xl/worksheets/_rels/sheet54.xml.rels" ContentType="application/vnd.openxmlformats-package.relationships+xml"/>
  <Override PartName="/xl/worksheets/_rels/sheet55.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Override PartName="/xl/media/image9.png" ContentType="image/png"/>
  <Override PartName="/xl/media/image28.jpeg" ContentType="image/jpeg"/>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media/image10.png" ContentType="image/png"/>
  <Override PartName="/xl/media/image11.png" ContentType="image/png"/>
  <Override PartName="/xl/media/image12.png" ContentType="image/png"/>
  <Override PartName="/xl/media/image13.png" ContentType="image/png"/>
  <Override PartName="/xl/media/image14.png" ContentType="image/png"/>
  <Override PartName="/xl/media/image15.png" ContentType="image/png"/>
  <Override PartName="/xl/media/image16.png" ContentType="image/png"/>
  <Override PartName="/xl/media/image17.png" ContentType="image/png"/>
  <Override PartName="/xl/media/image18.png" ContentType="image/png"/>
  <Override PartName="/xl/media/image19.png" ContentType="image/png"/>
  <Override PartName="/xl/media/image20.png" ContentType="image/png"/>
  <Override PartName="/xl/media/image21.png" ContentType="image/png"/>
  <Override PartName="/xl/media/image22.png" ContentType="image/png"/>
  <Override PartName="/xl/media/image23.png" ContentType="image/png"/>
  <Override PartName="/xl/media/image24.png" ContentType="image/png"/>
  <Override PartName="/xl/media/image27.png" ContentType="image/png"/>
  <Override PartName="/xl/media/image25.jpeg" ContentType="image/jpeg"/>
  <Override PartName="/xl/media/image26.png" ContentType="image/png"/>
  <Override PartName="/xl/media/image29.png" ContentType="image/png"/>
  <Override PartName="/xl/media/image30.jpeg" ContentType="image/jpeg"/>
  <Override PartName="/xl/media/image31.png" ContentType="image/png"/>
  <Override PartName="/xl/sharedStrings.xml" ContentType="application/vnd.openxmlformats-officedocument.spreadsheetml.sharedStrings+xml"/>
  <Override PartName="/xl/drawings/vmlDrawing1.vml" ContentType="application/vnd.openxmlformats-officedocument.vmlDrawing"/>
  <Override PartName="/xl/drawings/drawing1.xml" ContentType="application/vnd.openxmlformats-officedocument.drawing+xml"/>
  <Override PartName="/xl/drawings/drawing10.xml" ContentType="application/vnd.openxmlformats-officedocument.drawing+xml"/>
  <Override PartName="/xl/drawings/vmlDrawing2.vml" ContentType="application/vnd.openxmlformats-officedocument.vmlDrawing"/>
  <Override PartName="/xl/drawings/drawing2.xml" ContentType="application/vnd.openxmlformats-officedocument.drawing+xml"/>
  <Override PartName="/xl/drawings/drawing3.xml" ContentType="application/vnd.openxmlformats-officedocument.drawing+xml"/>
  <Override PartName="/xl/drawings/drawing11.xml" ContentType="application/vnd.openxmlformats-officedocument.drawing+xml"/>
  <Override PartName="/xl/drawings/vmlDrawing3.vml" ContentType="application/vnd.openxmlformats-officedocument.vmlDrawing"/>
  <Override PartName="/xl/drawings/drawing12.xml" ContentType="application/vnd.openxmlformats-officedocument.drawing+xml"/>
  <Override PartName="/xl/drawings/vmlDrawing4.vml" ContentType="application/vnd.openxmlformats-officedocument.vmlDrawing"/>
  <Override PartName="/xl/drawings/drawing13.xml" ContentType="application/vnd.openxmlformats-officedocument.drawing+xml"/>
  <Override PartName="/xl/drawings/vmlDrawing5.vml" ContentType="application/vnd.openxmlformats-officedocument.vmlDrawing"/>
  <Override PartName="/xl/drawings/drawing14.xml" ContentType="application/vnd.openxmlformats-officedocument.drawing+xml"/>
  <Override PartName="/xl/drawings/vmlDrawing6.vml" ContentType="application/vnd.openxmlformats-officedocument.vmlDrawing"/>
  <Override PartName="/xl/drawings/_rels/drawing9.xml.rels" ContentType="application/vnd.openxmlformats-package.relationships+xml"/>
  <Override PartName="/xl/drawings/_rels/drawing1.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10.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vmlDrawing7.vml" ContentType="application/vnd.openxmlformats-officedocument.vmlDrawing"/>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6.xml" ContentType="application/vnd.openxmlformats-officedocument.spreadsheetml.comments+xml"/>
  <Override PartName="/xl/comments40.xml" ContentType="application/vnd.openxmlformats-officedocument.spreadsheetml.comments+xml"/>
  <Override PartName="/xl/_rels/workbook.xml.rels" ContentType="application/vnd.openxmlformats-package.relationships+xml"/>
  <Override PartName="/customXml/item1.xml" ContentType="application/xml"/>
  <Override PartName="/customXml/item2.xml" ContentType="application/xml"/>
  <Override PartName="/customXml/itemProps1.xml" ContentType="application/vnd.openxmlformats-officedocument.customXmlProperties+xml"/>
  <Override PartName="/customXml/_rels/item1.xml.rels" ContentType="application/vnd.openxmlformats-package.relationships+xml"/>
  <Override PartName="/customXml/_rels/item2.xml.rels" ContentType="application/vnd.openxmlformats-package.relationships+xml"/>
  <Override PartName="/customXml/itemProps2.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7"/>
  </bookViews>
  <sheets>
    <sheet name="Read_Me" sheetId="1" state="visible" r:id="rId2"/>
    <sheet name="Version History" sheetId="2" state="visible" r:id="rId3"/>
    <sheet name="Rules Clarifications" sheetId="3" state="visible" r:id="rId4"/>
    <sheet name="Cover Sheet" sheetId="4" state="visible" r:id="rId5"/>
    <sheet name="Chassis Pics" sheetId="5" state="visible" r:id="rId6"/>
    <sheet name="MaterialData" sheetId="6" state="visible" r:id="rId7"/>
    <sheet name="A2.2 Significant Changes" sheetId="7" state="visible" r:id="rId8"/>
    <sheet name="T3.8 Main Hoop Tubing" sheetId="8" state="visible" r:id="rId9"/>
    <sheet name="T3.9 Front Hoop Tubing" sheetId="9" state="visible" r:id="rId10"/>
    <sheet name="T3.10 Main Hoop Bracing" sheetId="10" state="visible" r:id="rId11"/>
    <sheet name="T3.10.5 T3.5 MHoop Brace Spt" sheetId="11" state="visible" r:id="rId12"/>
    <sheet name="T3.11 T3.5 FHoop Bracing" sheetId="12" state="visible" r:id="rId13"/>
    <sheet name="T3.13 T3.5 Ft Bulkhead" sheetId="13" state="visible" r:id="rId14"/>
    <sheet name="T3.17.3 IA AI Plate" sheetId="14" state="visible" r:id="rId15"/>
    <sheet name="T3.14 T3.5 FBH Spt Structure" sheetId="15" state="visible" r:id="rId16"/>
    <sheet name="T3.15 T3.5 SIS" sheetId="16" state="visible" r:id="rId17"/>
    <sheet name="T4.5 Shoulder Harness Bar" sheetId="17" state="visible" r:id="rId18"/>
    <sheet name="EV5.5.1&amp;2 EV4.4 ACPS TSPS Side" sheetId="18" state="visible" r:id="rId19"/>
    <sheet name="EV5.5.1&amp;2 EV4.4 ACPS TSPS Rear" sheetId="19" state="visible" r:id="rId20"/>
    <sheet name="EV5.5.1&amp;2 EV4.4 ACPS TSPS sidex" sheetId="20" state="hidden" r:id="rId21"/>
    <sheet name="EV5.5.1&amp;2 EV4.4 ACPS TSPS rearx" sheetId="21" state="hidden" r:id="rId22"/>
    <sheet name="T3.5 Laminate Test" sheetId="22" state="visible" r:id="rId23"/>
    <sheet name="T3.5 FBHS" sheetId="23" state="visible" r:id="rId24"/>
    <sheet name="T3.5 FBH" sheetId="24" state="visible" r:id="rId25"/>
    <sheet name="T3.5 Different Layups" sheetId="25" state="visible" r:id="rId26"/>
    <sheet name="T3.5.9 Shear Tests" sheetId="26" state="visible" r:id="rId27"/>
    <sheet name="Other 1 Matt´l Shear" sheetId="27" state="visible" r:id="rId28"/>
    <sheet name="T3.16 MH &amp; MH B'ing Attachments" sheetId="28" state="visible" r:id="rId29"/>
    <sheet name="T3.16 FH &amp; FH B'ing Attachments" sheetId="29" state="visible" r:id="rId30"/>
    <sheet name="T3.16.6&amp;3.17.5 Prim.Struc.Att." sheetId="30" state="visible" r:id="rId31"/>
    <sheet name="T4.5 Harness Attachments" sheetId="31" state="visible" r:id="rId32"/>
    <sheet name="T1.2.1 T4.6 T4.8 Firewall" sheetId="32" state="visible" r:id="rId33"/>
    <sheet name="EV5 Accumulator Container" sheetId="33" state="visible" r:id="rId34"/>
    <sheet name="EV5 Acc. Stack Construction" sheetId="34" state="visible" r:id="rId35"/>
    <sheet name="EV5.5. Acc. Attachments" sheetId="35" state="visible" r:id="rId36"/>
    <sheet name="EV5.5.4 Alt. Matl - 3pt Bending" sheetId="36" state="visible" r:id="rId37"/>
    <sheet name="EV5.5.4 Alt. Matl - Shear" sheetId="37" state="visible" r:id="rId38"/>
    <sheet name="EV5.5.4 Alt. Matls Summary" sheetId="38" state="visible" r:id="rId39"/>
    <sheet name="Monocoque Lap Joints" sheetId="39" state="visible" r:id="rId40"/>
    <sheet name="Welded Tube Inserts" sheetId="40" state="visible" r:id="rId41"/>
    <sheet name="Steering Rack Collars" sheetId="41" state="visible" r:id="rId42"/>
    <sheet name="Additional Info" sheetId="42" state="visible" r:id="rId43"/>
    <sheet name="T3.3.3 Additional Info" sheetId="43" state="visible" r:id="rId44"/>
    <sheet name="T3.10.5 T3.5 Guidance Notes" sheetId="44" state="visible" r:id="rId45"/>
    <sheet name="T3.11 T3.5 Guidance Notes" sheetId="45" state="visible" r:id="rId46"/>
    <sheet name="T3.14 T3.5 Guidance Notes" sheetId="46" state="visible" r:id="rId47"/>
    <sheet name="T3.17.3 Guidance Notes" sheetId="47" state="visible" r:id="rId48"/>
    <sheet name="T3.15 T3.5 Guidance Notes" sheetId="48" state="visible" r:id="rId49"/>
    <sheet name="T3.5.9 Guidance Notes" sheetId="49" state="visible" r:id="rId50"/>
    <sheet name="T4.5 Guidance Notes" sheetId="50" state="visible" r:id="rId51"/>
    <sheet name="EV4.4 Guidance Notes" sheetId="51" state="visible" r:id="rId52"/>
    <sheet name="EV5.5 Cell Stack Guidance" sheetId="52" state="visible" r:id="rId53"/>
    <sheet name="EV5.5 TSAC Attachment Guidance" sheetId="53" state="visible" r:id="rId54"/>
    <sheet name="Monocoque Attachments Guidance" sheetId="54" state="visible" r:id="rId55"/>
    <sheet name="Front Hoop Attachment Guidance" sheetId="55" state="visible" r:id="rId56"/>
  </sheets>
  <definedNames>
    <definedName function="false" hidden="false" localSheetId="4" name="_xlnm.Print_Area" vbProcedure="false">'Chassis Pics'!$A$1:$AD$67</definedName>
    <definedName function="false" hidden="false" localSheetId="50" name="_xlnm.Print_Area" vbProcedure="false">'EV4.4 Guidance Notes'!$A$1:$AL$57</definedName>
    <definedName function="false" hidden="false" localSheetId="33" name="_xlnm.Print_Area" vbProcedure="false">'EV5 Acc. Stack Construction'!$A$1:$AI$125</definedName>
    <definedName function="false" hidden="false" localSheetId="51" name="_xlnm.Print_Area" vbProcedure="false">'EV5.5 Cell Stack Guidance'!$A$1:$S$56</definedName>
    <definedName function="false" hidden="false" localSheetId="52" name="_xlnm.Print_Area" vbProcedure="false">'EV5.5 TSAC Attachment Guidance'!$A$1:$S$54</definedName>
    <definedName function="false" hidden="false" localSheetId="18" name="_xlnm.Print_Area" vbProcedure="false">'EV5.5.1&amp;2 EV4.4 ACPS TSPS Rear'!$A$1:$Q$191</definedName>
    <definedName function="false" hidden="false" localSheetId="17" name="_xlnm.Print_Area" vbProcedure="false">'EV5.5.1&amp;2 EV4.4 ACPS TSPS Side'!$A$1:$Q$191</definedName>
    <definedName function="false" hidden="false" localSheetId="36" name="_xlnm.Print_Area" vbProcedure="false">'EV5.5.4 Alt. Matl - Shear'!$A$1:$S$54</definedName>
    <definedName function="false" hidden="false" localSheetId="37" name="_xlnm.Print_Area" vbProcedure="false">'EV5.5.4 Alt. Matls Summary'!$A$1:$J$26</definedName>
    <definedName function="false" hidden="false" localSheetId="54" name="_xlnm.Print_Area" vbProcedure="false">'Front Hoop Attachment Guidance'!$A$1:$S$57</definedName>
    <definedName function="false" hidden="false" localSheetId="53" name="_xlnm.Print_Area" vbProcedure="false">'Monocoque Attachments Guidance'!$A$1:$AL$57</definedName>
    <definedName function="false" hidden="false" localSheetId="26" name="_xlnm.Print_Area" vbProcedure="false">'Other 1 Matt´l Shear'!$A$1:$S$54</definedName>
    <definedName function="false" hidden="false" localSheetId="40" name="_xlnm.Print_Area" vbProcedure="false">'Steering Rack Collars'!$A$1:$J$164</definedName>
    <definedName function="false" hidden="false" localSheetId="11" name="_xlnm.Print_Area" vbProcedure="false">'T3.11 T3.5 FHoop Bracing'!$A$1:$M$190</definedName>
    <definedName function="false" hidden="false" localSheetId="44" name="_xlnm.Print_Area" vbProcedure="false">'T3.11 T3.5 Guidance Notes'!$A$1:$S$57</definedName>
    <definedName function="false" hidden="false" localSheetId="12" name="_xlnm.Print_Area" vbProcedure="false">'T3.13 T3.5 Ft Bulkhead'!$A$1:$AA$194</definedName>
    <definedName function="false" hidden="false" localSheetId="14" name="_xlnm.Print_Area" vbProcedure="false">'T3.14 T3.5 FBH Spt Structure'!$A$1:$P$191</definedName>
    <definedName function="false" hidden="false" localSheetId="45" name="_xlnm.Print_Area" vbProcedure="false">'T3.14 T3.5 Guidance Notes'!$A$1:$AL$57</definedName>
    <definedName function="false" hidden="false" localSheetId="47" name="_xlnm.Print_Area" vbProcedure="false">'T3.15 T3.5 Guidance Notes'!$A$1:$S$54</definedName>
    <definedName function="false" hidden="false" localSheetId="15" name="_xlnm.Print_Area" vbProcedure="false">'T3.15 T3.5 SIS'!$A$1:$Q$191</definedName>
    <definedName function="false" hidden="false" localSheetId="46" name="_xlnm.Print_Area" vbProcedure="false">'T3.17.3 Guidance Notes'!$A$1:$S$57</definedName>
    <definedName function="false" hidden="false" localSheetId="13" name="_xlnm.Print_Area" vbProcedure="false">'T3.17.3 IA AI Plate'!$A$1:$P$189</definedName>
    <definedName function="false" hidden="false" localSheetId="48" name="_xlnm.Print_Area" vbProcedure="false">'T3.5.9 Guidance Notes'!$A$1:$S$56</definedName>
    <definedName function="false" hidden="false" localSheetId="25" name="_xlnm.Print_Area" vbProcedure="false">'T3.5.9 Shear Tests'!$A$1:$AL$55</definedName>
    <definedName function="false" hidden="false" localSheetId="49" name="_xlnm.Print_Area" vbProcedure="false">'T4.5 Guidance Notes'!$A$1:$S$56</definedName>
    <definedName function="false" hidden="false" localSheetId="30" name="_xlnm.Print_Area" vbProcedure="false">'T4.5 Harness Attachments'!$A$1:$S$52</definedName>
    <definedName function="false" hidden="false" localSheetId="39" name="_xlnm.Print_Area" vbProcedure="false">'Welded Tube Inserts'!$A$1:$J$165</definedName>
    <definedName function="false" hidden="false" name="AIP" vbProcedure="false">MaterialData!$C$3:$E$3,MaterialData!$O$3</definedName>
    <definedName function="false" hidden="false" name="ConstructionType" vbProcedure="false">MaterialData!$B$23:$B$25</definedName>
    <definedName function="false" hidden="false" name="Guidance_notes_FBHS" vbProcedure="false">'T3.14 T3.5 Guidance Notes'!$A$1</definedName>
    <definedName function="false" hidden="false" name="Guidance_notes_FHB" vbProcedure="false">'T3.11 T3.5 Guidance Notes'!$A$1</definedName>
    <definedName function="false" hidden="false" name="Guidance_notes_IA_and_AIP" vbProcedure="false">'T3.17.3 Guidance Notes'!$A$1</definedName>
    <definedName function="false" hidden="false" name="Guidance_notes_MHBS" vbProcedure="false">'T3.10.5 T3.5 Guidance Notes'!$A$1</definedName>
    <definedName function="false" hidden="false" name="Guidance_notes_Monocoque_Attachments" vbProcedure="false">'Monocoque Attachments Guidance'!$A$1</definedName>
    <definedName function="false" hidden="false" name="Guidance_notes_Perimeter_Shear" vbProcedure="false">'T3.5.9 Guidance Notes'!$A$1</definedName>
    <definedName function="false" hidden="false" name="Guidance_notes_SIS" vbProcedure="false">'T3.15 T3.5 Guidance Notes'!$A$1</definedName>
    <definedName function="false" hidden="false" name="Guidance_notes_TSPS" vbProcedure="false">'EV4.4 Guidance Notes'!$A$1</definedName>
    <definedName function="false" hidden="false" name="Innertable" vbProcedure="false">MaterialData!$C$6:$R$11</definedName>
    <definedName function="false" hidden="false" name="Lijst" vbProcedure="false">'T1.2.1 T4.6 T4.8 Firewall'!$K$6:$L$7</definedName>
    <definedName function="false" hidden="false" name="Link_to_guidance_notes" vbProcedure="false">'EV5.5 Cell Stack Guidance'!$A$1</definedName>
    <definedName function="false" hidden="false" name="Link_to_guidance_notes_cell_stacks" vbProcedure="false">'EV5.5 Cell Stack Guidance'!$A$1</definedName>
    <definedName function="false" hidden="false" name="Link_to_guidance_notes_TSAC_attachment" vbProcedure="false">'EV5.5 TSAC Attachment Guidance'!$A$1</definedName>
    <definedName function="false" hidden="false" name="Link_to_guidance_notes__Front_Hoop__FH__attachments" vbProcedure="false">'Front Hoop Attachment Guidance'!$A$1:$S$1</definedName>
    <definedName function="false" hidden="false" name="Material" vbProcedure="false">MaterialData!$C$3:$R$3</definedName>
    <definedName function="false" hidden="false" name="Materialname" vbProcedure="false">MaterialData!$C$4:$R$4</definedName>
    <definedName function="false" hidden="false" name="Materials" vbProcedure="false">MaterialData!$C$3:$R$3</definedName>
    <definedName function="false" hidden="false" name="Metallic_Mats" vbProcedure="false">MaterialData!$C$3:$E$3</definedName>
    <definedName function="false" hidden="false" name="Table" vbProcedure="false">MaterialData!$B$3:$O$11</definedName>
    <definedName function="false" hidden="false" name="Tube_Type" vbProcedure="false">MaterialData!$B$27:$B$28</definedName>
    <definedName function="false" hidden="false" localSheetId="5" name="_xlnm._FilterDatabase" vbProcedure="false">MaterialData!$C$3:$I$10</definedName>
    <definedName function="false" hidden="false" localSheetId="12" name="AIP" vbProcedure="false">MaterialData!$C$3:$E$3,MaterialData!$O$3</definedName>
    <definedName function="false" hidden="false" localSheetId="12" name="ConstructionType" vbProcedure="false">MaterialData!$B$23:$B$25</definedName>
    <definedName function="false" hidden="false" localSheetId="12" name="Innertable" vbProcedure="false">MaterialData!$C$6:$R$11</definedName>
    <definedName function="false" hidden="false" localSheetId="12" name="Material" vbProcedure="false">MaterialData!$C$3:$R$3</definedName>
    <definedName function="false" hidden="false" localSheetId="12" name="Materials" vbProcedure="false">MaterialData!$C$3:$R$3</definedName>
    <definedName function="false" hidden="false" localSheetId="12" name="Metallic_Mats" vbProcedure="false">MaterialData!$C$3:$E$3</definedName>
    <definedName function="false" hidden="false" localSheetId="12" name="Tube_Type" vbProcedure="false">MaterialData!$B$27:$B$28</definedName>
    <definedName function="false" hidden="false" localSheetId="26" name="Innertable" vbProcedure="false">MaterialData!$C$6:$R$11</definedName>
    <definedName function="false" hidden="false" localSheetId="26" name="Materials" vbProcedure="false">MaterialData!$C$3:$R$3</definedName>
    <definedName function="false" hidden="false" localSheetId="26" name="Metallic_Mats" vbProcedure="false">MaterialData!$C$3:$E$3</definedName>
    <definedName function="false" hidden="false" localSheetId="31" name="Innertable" vbProcedure="false">MaterialData!$C$6:$R$11</definedName>
    <definedName function="false" hidden="false" localSheetId="31" name="Material" vbProcedure="false">MaterialData!$C$3:$R$3</definedName>
    <definedName function="false" hidden="false" localSheetId="31" name="Materials" vbProcedure="false">MaterialData!$C$3:$R$3</definedName>
    <definedName function="false" hidden="false" localSheetId="31" name="Metallic_Mats" vbProcedure="false">MaterialData!$C$3:$E$3</definedName>
    <definedName function="false" hidden="false" localSheetId="33" name="Innertable" vbProcedure="false">MaterialData!$C$6:$R$11</definedName>
    <definedName function="false" hidden="false" localSheetId="33" name="Material" vbProcedure="false">MaterialData!$C$3:$R$3</definedName>
    <definedName function="false" hidden="false" localSheetId="33" name="Materials" vbProcedure="false">MaterialData!$C$3:$R$3</definedName>
    <definedName function="false" hidden="false" localSheetId="33" name="Metallic_Mats" vbProcedure="false">MaterialData!$C$3:$E$3</definedName>
    <definedName function="false" hidden="false" localSheetId="36" name="Innertable" vbProcedure="false">MaterialData!$C$6:$R$11</definedName>
    <definedName function="false" hidden="false" localSheetId="36" name="Materials" vbProcedure="false">MaterialData!$C$3:$R$3</definedName>
    <definedName function="false" hidden="false" localSheetId="36" name="Metallic_Mats" vbProcedure="false">MaterialData!$C$3:$E$3</definedName>
    <definedName function="false" hidden="false" localSheetId="49" name="Guidance_notes_Perimeter_Shear" vbProcedure="false">'T4.5 Guidance Notes'!$A$1</definedName>
    <definedName function="false" hidden="false" localSheetId="50" name="Guidance_notes_FBHS" vbProcedure="false">'EV4.4 Guidance Notes'!$A$1</definedName>
    <definedName function="false" hidden="false" localSheetId="51" name="Innertable" vbProcedure="false">MaterialData!$C$6:$R$11</definedName>
    <definedName function="false" hidden="false" localSheetId="51" name="Link_to_guidance_notes__Front_Hoop__FH__attachments" vbProcedure="false">'EV5.5 Cell Stack Guidance'!$A$1:$S$1</definedName>
    <definedName function="false" hidden="false" localSheetId="51" name="Material" vbProcedure="false">MaterialData!$C$3:$R$3</definedName>
    <definedName function="false" hidden="false" localSheetId="51" name="Materials" vbProcedure="false">MaterialData!$C$3:$R$3</definedName>
    <definedName function="false" hidden="false" localSheetId="51" name="Metallic_Mats" vbProcedure="false">MaterialData!$C$3:$E$3</definedName>
    <definedName function="false" hidden="false" localSheetId="54" name="Innertable" vbProcedure="false">MaterialData!$C$6:$R$11</definedName>
    <definedName function="false" hidden="false" localSheetId="54" name="Material" vbProcedure="false">MaterialData!$C$3:$R$3</definedName>
    <definedName function="false" hidden="false" localSheetId="54" name="Materials" vbProcedure="false">MaterialData!$C$3:$R$3</definedName>
    <definedName function="false" hidden="false" localSheetId="54" name="Metallic_Mats" vbProcedure="false">MaterialData!$C$3:$E$3</definedName>
  </definedNames>
  <calcPr iterateCount="100" refMode="A1" iterate="false" iterateDelta="0.0001"/>
  <extLst>
    <ext xmlns:loext="http://schemas.libreoffice.org/" uri="{7626C862-2A13-11E5-B345-FEFF819CDC9F}">
      <loext:extCalcPr stringRefSyntax="ExcelA1"/>
    </ext>
  </extLst>
</workbook>
</file>

<file path=xl/comments13.xml><?xml version="1.0" encoding="utf-8"?>
<comments xmlns="http://schemas.openxmlformats.org/spreadsheetml/2006/main" xmlns:xdr="http://schemas.openxmlformats.org/drawingml/2006/spreadsheetDrawing">
  <authors>
    <author> </author>
  </authors>
  <commentList>
    <comment ref="E15" authorId="0">
      <text>
        <r>
          <rPr>
            <b val="true"/>
            <sz val="9"/>
            <color rgb="FF000000"/>
            <rFont val="Tahoma"/>
            <family val="2"/>
            <charset val="1"/>
          </rPr>
          <t xml:space="preserve">Please fill out the bulkhead's maximum width.</t>
        </r>
      </text>
    </comment>
    <comment ref="E16" authorId="0">
      <text>
        <r>
          <rPr>
            <b val="true"/>
            <sz val="9"/>
            <color rgb="FF000000"/>
            <rFont val="Tahoma"/>
            <family val="2"/>
            <charset val="1"/>
          </rPr>
          <t xml:space="preserve">Please fill out the bulkhead's maximum height.</t>
        </r>
      </text>
    </comment>
  </commentList>
</comments>
</file>

<file path=xl/comments14.xml><?xml version="1.0" encoding="utf-8"?>
<comments xmlns="http://schemas.openxmlformats.org/spreadsheetml/2006/main" xmlns:xdr="http://schemas.openxmlformats.org/drawingml/2006/spreadsheetDrawing">
  <authors>
    <author> </author>
  </authors>
  <commentList>
    <comment ref="D26" authorId="0">
      <text>
        <r>
          <rPr>
            <b val="true"/>
            <sz val="9"/>
            <color rgb="FF000000"/>
            <rFont val="Tahoma"/>
            <family val="2"/>
            <charset val="1"/>
          </rPr>
          <t xml:space="preserve">Minimum 100mm</t>
        </r>
      </text>
    </comment>
    <comment ref="D27" authorId="0">
      <text>
        <r>
          <rPr>
            <b val="true"/>
            <sz val="9"/>
            <color rgb="FF000000"/>
            <rFont val="Tahoma"/>
            <family val="2"/>
            <charset val="1"/>
          </rPr>
          <t xml:space="preserve">Minimum 200mm</t>
        </r>
      </text>
    </comment>
  </commentList>
</comments>
</file>

<file path=xl/comments28.xml><?xml version="1.0" encoding="utf-8"?>
<comments xmlns="http://schemas.openxmlformats.org/spreadsheetml/2006/main" xmlns:xdr="http://schemas.openxmlformats.org/drawingml/2006/spreadsheetDrawing">
  <authors>
    <author> </author>
  </authors>
  <commentList>
    <comment ref="C3" authorId="0">
      <text>
        <r>
          <rPr>
            <b val="true"/>
            <sz val="9"/>
            <color rgb="FF000000"/>
            <rFont val="Tahoma"/>
            <family val="2"/>
            <charset val="1"/>
          </rPr>
          <t xml:space="preserve">A minimum of two attachment points per side are required</t>
        </r>
      </text>
    </comment>
    <comment ref="C4" authorId="0">
      <text>
        <r>
          <rPr>
            <b val="true"/>
            <sz val="9"/>
            <color rgb="FF000000"/>
            <rFont val="Tahoma"/>
            <family val="2"/>
            <charset val="1"/>
          </rPr>
          <t xml:space="preserve">Set to "NO" if the main hoop bracing is attached to tubes</t>
        </r>
      </text>
    </comment>
  </commentList>
</comments>
</file>

<file path=xl/comments29.xml><?xml version="1.0" encoding="utf-8"?>
<comments xmlns="http://schemas.openxmlformats.org/spreadsheetml/2006/main" xmlns:xdr="http://schemas.openxmlformats.org/drawingml/2006/spreadsheetDrawing">
  <authors>
    <author> </author>
  </authors>
  <commentList>
    <comment ref="C3" authorId="0">
      <text>
        <r>
          <rPr>
            <sz val="10"/>
            <rFont val="Arial"/>
            <family val="0"/>
            <charset val="1"/>
          </rPr>
          <t xml:space="preserve">A minimum of three attachment points per side are required for hoops that aren’t fully laminated into the chassis</t>
        </r>
      </text>
    </comment>
    <comment ref="C4" authorId="0">
      <text>
        <r>
          <rPr>
            <b val="true"/>
            <sz val="9"/>
            <color rgb="FF000000"/>
            <rFont val="Tahoma"/>
            <family val="2"/>
            <charset val="1"/>
          </rPr>
          <t xml:space="preserve">This affects the minimum bracket to hoop weld length to prove equivalence to a welded side impact tube to hoop joint</t>
        </r>
      </text>
    </comment>
  </commentList>
</comments>
</file>

<file path=xl/comments30.xml><?xml version="1.0" encoding="utf-8"?>
<comments xmlns="http://schemas.openxmlformats.org/spreadsheetml/2006/main" xmlns:xdr="http://schemas.openxmlformats.org/drawingml/2006/spreadsheetDrawing">
  <authors>
    <author> </author>
  </authors>
  <commentList>
    <comment ref="F4" authorId="0">
      <text>
        <r>
          <rPr>
            <sz val="10"/>
            <rFont val="Arial"/>
            <family val="0"/>
            <charset val="1"/>
          </rPr>
          <t xml:space="preserve">Set to "YES" if a removable rear panel/plate is present (through which the TSAC can be removed). </t>
        </r>
      </text>
    </comment>
    <comment ref="F5" authorId="0">
      <text>
        <r>
          <rPr>
            <sz val="10"/>
            <rFont val="Arial"/>
            <family val="0"/>
            <charset val="1"/>
          </rPr>
          <t xml:space="preserve">Set to "YES" if a removable rear panel/plate is present (that is NOT the AIP or a removable rear panel/plate protecting the Accumulator/Tractive System 
as mentioned above). </t>
        </r>
      </text>
    </comment>
  </commentList>
</comments>
</file>

<file path=xl/comments36.xml><?xml version="1.0" encoding="utf-8"?>
<comments xmlns="http://schemas.openxmlformats.org/spreadsheetml/2006/main" xmlns:xdr="http://schemas.openxmlformats.org/drawingml/2006/spreadsheetDrawing">
  <authors>
    <author> </author>
  </authors>
  <commentList>
    <comment ref="C53" authorId="0">
      <text>
        <r>
          <rPr>
            <b val="true"/>
            <sz val="9"/>
            <color rgb="FF000000"/>
            <rFont val="Tahoma"/>
            <family val="2"/>
            <charset val="1"/>
          </rPr>
          <t xml:space="preserve">Indicate which panel span (hence panel size is used)</t>
        </r>
      </text>
    </comment>
    <comment ref="V53" authorId="0">
      <text>
        <r>
          <rPr>
            <b val="true"/>
            <sz val="9"/>
            <color rgb="FF000000"/>
            <rFont val="Tahoma"/>
            <family val="2"/>
            <charset val="1"/>
          </rPr>
          <t xml:space="preserve">Indicate which panel span (hence panel size is used)</t>
        </r>
      </text>
    </comment>
    <comment ref="AO53" authorId="0">
      <text>
        <r>
          <rPr>
            <b val="true"/>
            <sz val="9"/>
            <color rgb="FF000000"/>
            <rFont val="Tahoma"/>
            <family val="2"/>
            <charset val="1"/>
          </rPr>
          <t xml:space="preserve">Indicate which panel span (hence panel size is used)</t>
        </r>
      </text>
    </comment>
    <comment ref="BH53" authorId="0">
      <text>
        <r>
          <rPr>
            <b val="true"/>
            <sz val="9"/>
            <color rgb="FF000000"/>
            <rFont val="Tahoma"/>
            <family val="2"/>
            <charset val="1"/>
          </rPr>
          <t xml:space="preserve">Indicate which panel span (hence panel size is used)</t>
        </r>
      </text>
    </comment>
  </commentList>
</comments>
</file>

<file path=xl/comments40.xml><?xml version="1.0" encoding="utf-8"?>
<comments xmlns="http://schemas.openxmlformats.org/spreadsheetml/2006/main" xmlns:xdr="http://schemas.openxmlformats.org/drawingml/2006/spreadsheetDrawing">
  <authors>
    <author> </author>
  </authors>
  <commentList>
    <comment ref="D19" authorId="0">
      <text>
        <r>
          <rPr>
            <b val="true"/>
            <sz val="9"/>
            <color rgb="FF000000"/>
            <rFont val="Tahoma"/>
            <family val="2"/>
            <charset val="1"/>
          </rPr>
          <t xml:space="preserve">About the weakest axis</t>
        </r>
      </text>
    </comment>
  </commentList>
</comments>
</file>

<file path=xl/sharedStrings.xml><?xml version="1.0" encoding="utf-8"?>
<sst xmlns="http://schemas.openxmlformats.org/spreadsheetml/2006/main" count="3337" uniqueCount="905">
  <si>
    <t xml:space="preserve">2023 FS Structural Equivalency Spreadsheet Guide</t>
  </si>
  <si>
    <t xml:space="preserve">The SES template has been created to simplify the process of proving structural equivalency.</t>
  </si>
  <si>
    <t xml:space="preserve">Please enter your values in the yellow cells and paste all the images in the specific tabs which shows your entered values.</t>
  </si>
  <si>
    <t xml:space="preserve">All dimensions and units must follow the European SI System!</t>
  </si>
  <si>
    <t xml:space="preserve">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</si>
  <si>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</si>
  <si>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 xml:space="preserve">Cells shaded grey are dependant on the data entered in yellow cells, the formulae in these grey cells have been left visible so you can see how the results are calculated.</t>
  </si>
  <si>
    <t xml:space="preserve">The vast majority of the tabs can be accessed using the hyperlinks on the cover sheet. If you enable macros when opening the document "Ctrl+e" will return you to the cover sheet.</t>
  </si>
  <si>
    <t xml:space="preserve">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</si>
  <si>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 xml:space="preserve">The SES has been extensively tested, but if you think you have found a mistake in the document or have any questions on how to use the template please submit a question in the usual manner.</t>
  </si>
  <si>
    <t xml:space="preserve">Please read the guidance notes located at the end of the workbook.</t>
  </si>
  <si>
    <t xml:space="preserve">If you find a new problem with the SES template or require a clarification 72 hours or less before the SES submission deadline please include your own </t>
  </si>
  <si>
    <t xml:space="preserve">proof of equivalency in the "Additional Info" tab as well as filing a Rules question.</t>
  </si>
  <si>
    <t xml:space="preserve">Teams are not permitted to rename the name of the TAB or to delete any TAB</t>
  </si>
  <si>
    <t xml:space="preserve">Revisions:</t>
  </si>
  <si>
    <t xml:space="preserve">V1.0</t>
  </si>
  <si>
    <t xml:space="preserve">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</si>
  <si>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</si>
  <si>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</si>
  <si>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xml:space="preserve">- TAB Cover Sheet: Note in cell O21 changed to ease review by changed requirement of short description composite structures</t>
  </si>
  <si>
    <t xml:space="preserve">- TAB Chassis Pics: checkboxes added R12:R20 and included 'Compliance to T 7.3.1 - Protection of lubrication systems' to verify rule T7.3.1</t>
  </si>
  <si>
    <t xml:space="preserve">- TAB T3.10 Main Hoop Bracing: fixed cell format D14</t>
  </si>
  <si>
    <t xml:space="preserve">- TAB T3.17.3 IA AI Plate: proof requirement for T3.17.2 added (IA volume max. 350mm from the ground)</t>
  </si>
  <si>
    <t xml:space="preserve">- TAB T4.5 Shoulder Harness Bar: link to Guidance Notes added</t>
  </si>
  <si>
    <t xml:space="preserve">- TAB EV5.5.1&amp;2 EV4.4 ACPS TSPS side &amp; rear: tabs merged but split for rear and front (previously separate for TSPS and ACPS)</t>
  </si>
  <si>
    <t xml:space="preserve">- TAB T3.5 Laminate Test - TAB Other 1 Matt'l Shear: format changed to include data for laminate tests</t>
  </si>
  <si>
    <t xml:space="preserve">- TAB T3.5 Laminate Test: based on input values, energy calculated in C54, warning messages included in cells C49 &amp; E52 for either datapoints not taken far enough apart or force taken past max. 12.7mm of deflection</t>
  </si>
  <si>
    <t xml:space="preserve">- TAB T3.16 Hoop B'ing Attachments: correction, replaced the 25.4 by 25 mm in cells D14 and F14</t>
  </si>
  <si>
    <t xml:space="preserve">- TAB T3.17.5 IA Attachments merged/replaced with general primary structure attachments for plates/panels in correspondance to updated rules T3.16.6</t>
  </si>
  <si>
    <t xml:space="preserve">- TAB T4.5 Harness Attachments: tab's text reworded to represent rules applicable for BOTH frame and monocoque chassis</t>
  </si>
  <si>
    <t xml:space="preserve">- TAB T1.2.1 T4.6 T4.8 Firewall: included T4.6 in name tab, heat insulation measures and design/concept specifically asked</t>
  </si>
  <si>
    <t xml:space="preserve">- TAB T4.5 Guidance Notes added, linked to TAB T4.5 Harness Attachments and TAB T4.5 Shoulder Harness Bar</t>
  </si>
  <si>
    <t xml:space="preserve">- TAB EV5 Accumulator Container: note about lid bending added</t>
  </si>
  <si>
    <t xml:space="preserve">-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</si>
  <si>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</si>
  <si>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</si>
  <si>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</si>
  <si>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</si>
  <si>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xml:space="preserve">- If you have suggestions for significant improvement: please e-mail: ses@formulastudent.de (NOT intented for general rules questions or difficulties with your vehicle design)</t>
  </si>
  <si>
    <t xml:space="preserve">If you have to resubmit your SES then please update the table below, indicating what changes you have made from the previous submission.</t>
  </si>
  <si>
    <t xml:space="preserve">Submission Version</t>
  </si>
  <si>
    <t xml:space="preserve">Revision Comments</t>
  </si>
  <si>
    <t xml:space="preserve">Details of any rules clarifications must be referenced and appended in this tab. </t>
  </si>
  <si>
    <t xml:space="preserve">Clarification ID</t>
  </si>
  <si>
    <t xml:space="preserve">Details of Clarification Question and Answer</t>
  </si>
  <si>
    <t xml:space="preserve">2023 FS STRUCTURAL EQUIVALENCY SPREADSHEET (SES) V1.0 - COVER SHEET</t>
  </si>
  <si>
    <t xml:space="preserve">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</si>
  <si>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val="true"/>
        <sz val="10"/>
        <rFont val="Arial"/>
        <family val="2"/>
        <charset val="1"/>
      </rPr>
      <t xml:space="preserve">teams have seven days from the date of request</t>
    </r>
    <r>
      <rPr>
        <sz val="10"/>
        <rFont val="Arial"/>
        <family val="2"/>
        <charset val="1"/>
      </rPr>
      <t xml:space="preserve"> to submit the requested information.</t>
    </r>
  </si>
  <si>
    <t xml:space="preserve">University Name</t>
  </si>
  <si>
    <t xml:space="preserve">Ecole Centrale Lyon</t>
  </si>
  <si>
    <t xml:space="preserve">Car No.(s) &amp; Event(s)</t>
  </si>
  <si>
    <t xml:space="preserve">Team Contact</t>
  </si>
  <si>
    <t xml:space="preserve">Email Address</t>
  </si>
  <si>
    <t xml:space="preserve">Faculty Advisor</t>
  </si>
  <si>
    <t xml:space="preserve">Powertrain Type</t>
  </si>
  <si>
    <t xml:space="preserve">Electric Vehicle</t>
  </si>
  <si>
    <t xml:space="preserve">Tube and Laminate Equivalency</t>
  </si>
  <si>
    <t xml:space="preserve">Tube 1</t>
  </si>
  <si>
    <t xml:space="preserve">Tube 2</t>
  </si>
  <si>
    <t xml:space="preserve">Tube 3</t>
  </si>
  <si>
    <t xml:space="preserve">Composite</t>
  </si>
  <si>
    <t xml:space="preserve">Is proof of equivalency for your design required for any of the rules?</t>
  </si>
  <si>
    <t xml:space="preserve">EI / Safety Factor</t>
  </si>
  <si>
    <t xml:space="preserve">Area</t>
  </si>
  <si>
    <t xml:space="preserve">Yield</t>
  </si>
  <si>
    <t xml:space="preserve">UTS</t>
  </si>
  <si>
    <t xml:space="preserve">Yield as Welded</t>
  </si>
  <si>
    <t xml:space="preserve">UTS as Welded</t>
  </si>
  <si>
    <t xml:space="preserve">Max Bending Load at UTS</t>
  </si>
  <si>
    <t xml:space="preserve">Max deflection at max baseline load</t>
  </si>
  <si>
    <t xml:space="preserve">Energy absorbed during bending</t>
  </si>
  <si>
    <t xml:space="preserve">Tube Material</t>
  </si>
  <si>
    <t xml:space="preserve">Tube type</t>
  </si>
  <si>
    <t xml:space="preserve">Outside Dimension</t>
  </si>
  <si>
    <t xml:space="preserve">Wall thickness</t>
  </si>
  <si>
    <t xml:space="preserve">Material</t>
  </si>
  <si>
    <t xml:space="preserve">Panel Thickness</t>
  </si>
  <si>
    <t xml:space="preserve">Inner Skin Thickness</t>
  </si>
  <si>
    <t xml:space="preserve">Outer Skin Thickness</t>
  </si>
  <si>
    <t xml:space="preserve">Panel Height</t>
  </si>
  <si>
    <t xml:space="preserve">General status</t>
  </si>
  <si>
    <t xml:space="preserve">Baseline Material Used</t>
  </si>
  <si>
    <t xml:space="preserve">Alternative Material Used</t>
  </si>
  <si>
    <t xml:space="preserve">Rule No.</t>
  </si>
  <si>
    <t xml:space="preserve">Rule Description</t>
  </si>
  <si>
    <t xml:space="preserve">Design Description and/or Material Name</t>
  </si>
  <si>
    <t xml:space="preserve">NO</t>
  </si>
  <si>
    <t xml:space="preserve">T3.8</t>
  </si>
  <si>
    <t xml:space="preserve">Main Roll Hoop Tubing</t>
  </si>
  <si>
    <t xml:space="preserve">25CD4S</t>
  </si>
  <si>
    <t xml:space="preserve">T3.9</t>
  </si>
  <si>
    <t xml:space="preserve">Front Roll Hoop Tubing</t>
  </si>
  <si>
    <t xml:space="preserve">T3.10</t>
  </si>
  <si>
    <t xml:space="preserve">Main Roll Hoop Bracing Tubing</t>
  </si>
  <si>
    <t xml:space="preserve">T3.10.5</t>
  </si>
  <si>
    <t xml:space="preserve">Main Hoop Bracing Support - Tube Frames</t>
  </si>
  <si>
    <t xml:space="preserve">T3.11</t>
  </si>
  <si>
    <t xml:space="preserve">Front Hoop Bracing - Tube Frames</t>
  </si>
  <si>
    <t xml:space="preserve">T3.13</t>
  </si>
  <si>
    <t xml:space="preserve">Front Bulkhead - Tube Frames</t>
  </si>
  <si>
    <t xml:space="preserve">T3.14</t>
  </si>
  <si>
    <t xml:space="preserve">Front Bulkhead Support - Tube Frames</t>
  </si>
  <si>
    <t xml:space="preserve">T3.15</t>
  </si>
  <si>
    <t xml:space="preserve">Side Impact Structure - Tube Frames</t>
  </si>
  <si>
    <t xml:space="preserve">T4.5</t>
  </si>
  <si>
    <t xml:space="preserve">Shoulder Harness Bar</t>
  </si>
  <si>
    <t xml:space="preserve">T3.17.3</t>
  </si>
  <si>
    <t xml:space="preserve">Impact Attenuator Anti-Intrusion Plate</t>
  </si>
  <si>
    <t xml:space="preserve">?</t>
  </si>
  <si>
    <t xml:space="preserve">T3.11/T3.5</t>
  </si>
  <si>
    <t xml:space="preserve">Front Hoop Bracing - Monocoques</t>
  </si>
  <si>
    <t xml:space="preserve">T3.13/T3.5</t>
  </si>
  <si>
    <t xml:space="preserve">Front Bulkhead - Monocoques</t>
  </si>
  <si>
    <t xml:space="preserve">T3.14/T3.5</t>
  </si>
  <si>
    <t xml:space="preserve">Front Bulkhead Support - Monocoques</t>
  </si>
  <si>
    <t xml:space="preserve">T3.15/T3.5</t>
  </si>
  <si>
    <t xml:space="preserve">Side Impact Structure - Monocoques, Side</t>
  </si>
  <si>
    <t xml:space="preserve">Side Impact Structure - Monocoques, Floor</t>
  </si>
  <si>
    <t xml:space="preserve">T3.10.5/T3.5</t>
  </si>
  <si>
    <t xml:space="preserve">Main Hoop Bracing Support - Monocoques</t>
  </si>
  <si>
    <t xml:space="preserve">T3.16</t>
  </si>
  <si>
    <t xml:space="preserve">Main Hoop &amp; MH Bracing Attachments</t>
  </si>
  <si>
    <t xml:space="preserve">Front Hoop &amp; FH Bracing Attachments</t>
  </si>
  <si>
    <t xml:space="preserve">N/A</t>
  </si>
  <si>
    <t xml:space="preserve">T1.2.1/T4.8</t>
  </si>
  <si>
    <t xml:space="preserve">Firewall</t>
  </si>
  <si>
    <t xml:space="preserve">T3.16.6/T3.17.5</t>
  </si>
  <si>
    <t xml:space="preserve">Attachment Plates/Panels - Monocoques</t>
  </si>
  <si>
    <t xml:space="preserve">Safety Harness Attachment</t>
  </si>
  <si>
    <t xml:space="preserve">EV5</t>
  </si>
  <si>
    <t xml:space="preserve">EV5.5</t>
  </si>
  <si>
    <t xml:space="preserve">EV4.4/EV5.5</t>
  </si>
  <si>
    <t xml:space="preserve">Attachment Checklist (make sure all are included in your report)</t>
  </si>
  <si>
    <t xml:space="preserve">Receipt, data sheets or proof for Alternative Materials (T3.3) or for non-steel materials (composite, honeycomb, resin, etc)</t>
  </si>
  <si>
    <t xml:space="preserve">No</t>
  </si>
  <si>
    <t xml:space="preserve">Properties for all non-steel materials</t>
  </si>
  <si>
    <t xml:space="preserve">Monocoque Laminate Test data and pictures</t>
  </si>
  <si>
    <t xml:space="preserve">Holes &gt;4mm drilled in any regulated tubing require proof of equivalency, include area and moment of inertia</t>
  </si>
  <si>
    <t xml:space="preserve">LAP JOINT TEST for divided monocoque parts</t>
  </si>
  <si>
    <t xml:space="preserve">Proof for alloyed steel (T3.3.3) as defined by T3.2.2</t>
  </si>
  <si>
    <t xml:space="preserve">COMPLETE APPROPRIATE TABS TO PROVE EQUIVALENCY</t>
  </si>
  <si>
    <t xml:space="preserve">Please see </t>
  </si>
  <si>
    <t xml:space="preserve">"Structural Equivalency Spreadsheet Guide"</t>
  </si>
  <si>
    <t xml:space="preserve">on the Read_Me tab of the SES Workbook</t>
  </si>
  <si>
    <t xml:space="preserve">TECHNICAL COMMITTEE DECISION/COMMENTS</t>
  </si>
  <si>
    <t xml:space="preserve">Approved by</t>
  </si>
  <si>
    <t xml:space="preserve">Date</t>
  </si>
  <si>
    <t xml:space="preserve">NOTE: THIS FORM AND THE APPROVED COPY OF THE SUBMISSION MUST BE PRESENTED
AT TECHNICAL INSPECTION AT EVERY FORMULA SAE EVENT ENTERED</t>
  </si>
  <si>
    <t xml:space="preserve">2023 FS STRUCTURAL EQUIVALENCY SPREADSHEET (SES) V0.9 - CHASSIS PICTURES</t>
  </si>
  <si>
    <t xml:space="preserve">This chart below is for laminated members of the primary structure, ACPS and TSPS only!</t>
  </si>
  <si>
    <t xml:space="preserve">Structure</t>
  </si>
  <si>
    <t xml:space="preserve">Thickness outer skin [mm]</t>
  </si>
  <si>
    <t xml:space="preserve">Outer skin layup</t>
  </si>
  <si>
    <t xml:space="preserve">Core material</t>
  </si>
  <si>
    <t xml:space="preserve">Core thickness [mm]</t>
  </si>
  <si>
    <t xml:space="preserve">inner skin layup</t>
  </si>
  <si>
    <t xml:space="preserve">Thickness inner skin [mm]</t>
  </si>
  <si>
    <t xml:space="preserve">Proof of T3.4.3</t>
  </si>
  <si>
    <r>
      <rPr>
        <sz val="10"/>
        <rFont val="Arial"/>
        <family val="2"/>
        <charset val="1"/>
      </rPr>
      <t xml:space="preserve">Please attach pictures of the frame and/or monocoque in the table below for review during the SES process. 
</t>
    </r>
    <r>
      <rPr>
        <b val="true"/>
        <sz val="10"/>
        <rFont val="Arial"/>
        <family val="2"/>
        <charset val="1"/>
      </rPr>
      <t xml:space="preserve">All tubes/lay-ups must be colour coded to show outer diameter and wall thickness</t>
    </r>
    <r>
      <rPr>
        <sz val="10"/>
        <rFont val="Arial"/>
        <family val="2"/>
        <charset val="1"/>
      </rPr>
      <t xml:space="preserve">. Three view drawings and isometric views of the structure (CAD, FEA models, etc) are acceptable. </t>
    </r>
    <r>
      <rPr>
        <b val="true"/>
        <sz val="10"/>
        <rFont val="Arial"/>
        <family val="2"/>
        <charset val="1"/>
      </rPr>
      <t xml:space="preserve"> Note: Identical composite layups need the identical colour code beyond borders of their specific lamiante structure! Maybe you need to work with two picture sets (Structures &amp; your design)</t>
    </r>
  </si>
  <si>
    <t xml:space="preserve">MHBS</t>
  </si>
  <si>
    <t xml:space="preserve">FHB</t>
  </si>
  <si>
    <t xml:space="preserve">Images must include dimensions/labels indicating the following:</t>
  </si>
  <si>
    <t xml:space="preserve">Compliance shown?</t>
  </si>
  <si>
    <t xml:space="preserve">FBH</t>
  </si>
  <si>
    <t xml:space="preserve">FBHS</t>
  </si>
  <si>
    <t xml:space="preserve">Angle of main and front hoops, including angle of main hoop below upper side impact tube.</t>
  </si>
  <si>
    <t xml:space="preserve">SIS vertical</t>
  </si>
  <si>
    <t xml:space="preserve">Angle between main hoop bracing and main hoop</t>
  </si>
  <si>
    <t xml:space="preserve">SIS horizontal</t>
  </si>
  <si>
    <t xml:space="preserve">Distance from top of main hoop to main hoop brace attachment</t>
  </si>
  <si>
    <t xml:space="preserve">SHB</t>
  </si>
  <si>
    <t xml:space="preserve">Distance from top of front hoop to front hoop brace attachment</t>
  </si>
  <si>
    <t xml:space="preserve">YourMaterial7</t>
  </si>
  <si>
    <t xml:space="preserve">Outer diameter and wall thickness of all tubes / monocoque lay-up</t>
  </si>
  <si>
    <t xml:space="preserve">YourMaterial8</t>
  </si>
  <si>
    <t xml:space="preserve">Compliance to T 7.3.1 - Protection of lubrication systems</t>
  </si>
  <si>
    <t xml:space="preserve">YourMaterial9</t>
  </si>
  <si>
    <t xml:space="preserve">Teams entering cars with IC Powertrains must show the location of the fuel tank and complete filler neck inside rollover protection structure (CV2.2.2) in all images and highlight them in the colour red.</t>
  </si>
  <si>
    <t xml:space="preserve">YourMaterial10</t>
  </si>
  <si>
    <t xml:space="preserve">Teams entering cars with EV Powertrains must show the location of all HV components in these images and highlight them by colouring them orange.</t>
  </si>
  <si>
    <t xml:space="preserve">YourMaterial11</t>
  </si>
  <si>
    <t xml:space="preserve">Teams with breakthroughs/cutouts/holes in the laminated primary structure greater 60 mm² must show their location in these images and highlight them by colouring them purple. These breakthroughs/cutouts/holes must also be shown in the SE3D-file.</t>
  </si>
  <si>
    <t xml:space="preserve">YourMaterial12</t>
  </si>
  <si>
    <t xml:space="preserve">Material Data Sheet</t>
  </si>
  <si>
    <t xml:space="preserve">Material Spreadsheet Code</t>
  </si>
  <si>
    <t xml:space="preserve">Steel</t>
  </si>
  <si>
    <t xml:space="preserve">Aluminium 1</t>
  </si>
  <si>
    <t xml:space="preserve">Aluminium 2</t>
  </si>
  <si>
    <t xml:space="preserve">Composite 1</t>
  </si>
  <si>
    <t xml:space="preserve">Other 1</t>
  </si>
  <si>
    <t xml:space="preserve">Other 2</t>
  </si>
  <si>
    <t xml:space="preserve">Other 3</t>
  </si>
  <si>
    <t xml:space="preserve">Other 4</t>
  </si>
  <si>
    <t xml:space="preserve">Other 5</t>
  </si>
  <si>
    <t xml:space="preserve">Other 6</t>
  </si>
  <si>
    <t xml:space="preserve">Other 7</t>
  </si>
  <si>
    <t xml:space="preserve">Other 8</t>
  </si>
  <si>
    <t xml:space="preserve">Other 9</t>
  </si>
  <si>
    <t xml:space="preserve">Other 10</t>
  </si>
  <si>
    <t xml:space="preserve">Other 11</t>
  </si>
  <si>
    <t xml:space="preserve">Other 12</t>
  </si>
  <si>
    <t xml:space="preserve">Material name</t>
  </si>
  <si>
    <t xml:space="preserve">T3.5_Laminate</t>
  </si>
  <si>
    <t xml:space="preserve">SIS hor.</t>
  </si>
  <si>
    <t xml:space="preserve">Your Mat. 7</t>
  </si>
  <si>
    <t xml:space="preserve">Your Mat. 8</t>
  </si>
  <si>
    <t xml:space="preserve">Your Mat.9</t>
  </si>
  <si>
    <t xml:space="preserve">Your Mat.10</t>
  </si>
  <si>
    <t xml:space="preserve">Your Mat.11</t>
  </si>
  <si>
    <t xml:space="preserve">Your Mat.12</t>
  </si>
  <si>
    <t xml:space="preserve">Colour in Chassis Pics</t>
  </si>
  <si>
    <t xml:space="preserve">Youngs Modulus, E</t>
  </si>
  <si>
    <t xml:space="preserve">Yield strength, Pa</t>
  </si>
  <si>
    <t xml:space="preserve">UTS, Pa</t>
  </si>
  <si>
    <t xml:space="preserve">Yield strength, welded, Pa</t>
  </si>
  <si>
    <t xml:space="preserve">UTS welded, Pa</t>
  </si>
  <si>
    <t xml:space="preserve">UTS shear, Pa</t>
  </si>
  <si>
    <t xml:space="preserve">● Steel properties based on baseline steel  and are given in Rule T3.2.4 .  All steels are treated equally and are to use the above properties.</t>
  </si>
  <si>
    <t xml:space="preserve">●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</si>
  <si>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</si>
  <si>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 xml:space="preserve">you must fill out manually the columns at “Other X” in this Material Data Sheet TAB.</t>
  </si>
  <si>
    <r>
      <rPr>
        <b val="true"/>
        <sz val="10"/>
        <rFont val="Arial"/>
        <family val="2"/>
        <charset val="1"/>
      </rPr>
      <t xml:space="preserve">Please use the following abbreviations for your specific lamiante structure </t>
    </r>
    <r>
      <rPr>
        <b val="true"/>
        <sz val="10"/>
        <color rgb="FFFF0000"/>
        <rFont val="Arial"/>
        <family val="2"/>
        <charset val="1"/>
      </rPr>
      <t xml:space="preserve">(Other  "X")</t>
    </r>
  </si>
  <si>
    <t xml:space="preserve">Front Bulkhead -&gt; FBH</t>
  </si>
  <si>
    <t xml:space="preserve">Front Bulkhead Support -&gt; FBHS</t>
  </si>
  <si>
    <t xml:space="preserve">Tubing only</t>
  </si>
  <si>
    <t xml:space="preserve">Front Hoop Bracing -&gt; FHB</t>
  </si>
  <si>
    <t xml:space="preserve">Composite only</t>
  </si>
  <si>
    <t xml:space="preserve">Main Hoop Bracing Support -&gt; MHBS</t>
  </si>
  <si>
    <t xml:space="preserve">Tubes + composite</t>
  </si>
  <si>
    <t xml:space="preserve">Shoulder Harness Bar -&gt; SHB</t>
  </si>
  <si>
    <t xml:space="preserve">Accumulator Container Protection Structure -&gt; ACPS</t>
  </si>
  <si>
    <t xml:space="preserve">Round</t>
  </si>
  <si>
    <t xml:space="preserve">Tractive System Protection Structure -&gt; TSPS</t>
  </si>
  <si>
    <t xml:space="preserve">Square</t>
  </si>
  <si>
    <t xml:space="preserve">Please explain and show by pictures which new significant changes in the chassis structure (T1.1) to its predecessor you have applied.</t>
  </si>
  <si>
    <t xml:space="preserve">Note that the requirements on whether a vehicle can be called 'new' have been updated (see A2.2.2)!</t>
  </si>
  <si>
    <t xml:space="preserve">Significant change</t>
  </si>
  <si>
    <t xml:space="preserve">Explanation</t>
  </si>
  <si>
    <t xml:space="preserve">Main Hoop Structural Equivalency - note, only steel may be used</t>
  </si>
  <si>
    <t xml:space="preserve">Material Property</t>
  </si>
  <si>
    <t xml:space="preserve">Baseline</t>
  </si>
  <si>
    <t xml:space="preserve">Your Tube</t>
  </si>
  <si>
    <t xml:space="preserve">Material type</t>
  </si>
  <si>
    <t xml:space="preserve">Tube shape</t>
  </si>
  <si>
    <t xml:space="preserve">Material name /grade</t>
  </si>
  <si>
    <t xml:space="preserve">Tube OD, mm</t>
  </si>
  <si>
    <t xml:space="preserve">Wall, mm</t>
  </si>
  <si>
    <t xml:space="preserve">OD, m</t>
  </si>
  <si>
    <t xml:space="preserve">Wall, m</t>
  </si>
  <si>
    <t xml:space="preserve">I, m^4</t>
  </si>
  <si>
    <t xml:space="preserve">EI</t>
  </si>
  <si>
    <t xml:space="preserve">Area, mm^2</t>
  </si>
  <si>
    <t xml:space="preserve">Yield tensile strength, N</t>
  </si>
  <si>
    <t xml:space="preserve">UTS, N</t>
  </si>
  <si>
    <t xml:space="preserve">Yield tensile strength, N as welded</t>
  </si>
  <si>
    <t xml:space="preserve">UTS, N as welded</t>
  </si>
  <si>
    <t xml:space="preserve">Max load at mid span to give UTS for 1m long tube, N</t>
  </si>
  <si>
    <t xml:space="preserve">Max deflection at baseline load for 1m long tube, m</t>
  </si>
  <si>
    <t xml:space="preserve">Energy absorbed up to UTS, J</t>
  </si>
  <si>
    <t xml:space="preserve">BACK to COVER SHEET</t>
  </si>
  <si>
    <t xml:space="preserve">Front Hoop Structural Equivalency</t>
  </si>
  <si>
    <t xml:space="preserve">Main Hoop Bracing - Note: Only Steel may be used</t>
  </si>
  <si>
    <t xml:space="preserve">Main Hoop Bracing Supports</t>
  </si>
  <si>
    <t xml:space="preserve">Enter construction type</t>
  </si>
  <si>
    <t xml:space="preserve">Your Composite</t>
  </si>
  <si>
    <t xml:space="preserve">Your Total</t>
  </si>
  <si>
    <t xml:space="preserve">Outer</t>
  </si>
  <si>
    <t xml:space="preserve">Inner</t>
  </si>
  <si>
    <t xml:space="preserve">b (m)</t>
  </si>
  <si>
    <t xml:space="preserve">Tubing Type</t>
  </si>
  <si>
    <t xml:space="preserve">NA</t>
  </si>
  <si>
    <t xml:space="preserve">h (m)</t>
  </si>
  <si>
    <r>
      <rPr>
        <sz val="10"/>
        <rFont val="Arial"/>
        <family val="2"/>
        <charset val="1"/>
      </rPr>
      <t xml:space="preserve">A</t>
    </r>
    <r>
      <rPr>
        <vertAlign val="subscript"/>
        <sz val="10"/>
        <rFont val="Arial"/>
        <family val="2"/>
        <charset val="1"/>
      </rPr>
      <t xml:space="preserve">1</t>
    </r>
    <r>
      <rPr>
        <sz val="10"/>
        <rFont val="Arial"/>
        <family val="2"/>
        <charset val="1"/>
      </rPr>
      <t xml:space="preserve"> (m^2)</t>
    </r>
  </si>
  <si>
    <r>
      <rPr>
        <sz val="10"/>
        <rFont val="Arial"/>
        <family val="2"/>
        <charset val="1"/>
      </rPr>
      <t xml:space="preserve">I</t>
    </r>
    <r>
      <rPr>
        <vertAlign val="subscript"/>
        <sz val="10"/>
        <rFont val="Arial"/>
        <family val="2"/>
        <charset val="1"/>
      </rPr>
      <t xml:space="preserve">1 </t>
    </r>
    <r>
      <rPr>
        <sz val="10"/>
        <rFont val="Arial"/>
        <family val="2"/>
        <charset val="1"/>
      </rPr>
      <t xml:space="preserve">(m^4)</t>
    </r>
  </si>
  <si>
    <r>
      <rPr>
        <sz val="10"/>
        <rFont val="Arial"/>
        <family val="2"/>
        <charset val="1"/>
      </rPr>
      <t xml:space="preserve">A</t>
    </r>
    <r>
      <rPr>
        <vertAlign val="subscript"/>
        <sz val="10"/>
        <rFont val="Arial"/>
        <family val="2"/>
        <charset val="1"/>
      </rPr>
      <t xml:space="preserve">2</t>
    </r>
    <r>
      <rPr>
        <sz val="10"/>
        <rFont val="Arial"/>
        <family val="2"/>
        <charset val="1"/>
      </rPr>
      <t xml:space="preserve"> (m^2)</t>
    </r>
  </si>
  <si>
    <r>
      <rPr>
        <sz val="10"/>
        <rFont val="Arial"/>
        <family val="2"/>
        <charset val="1"/>
      </rPr>
      <t xml:space="preserve">I</t>
    </r>
    <r>
      <rPr>
        <vertAlign val="subscript"/>
        <sz val="10"/>
        <rFont val="Arial"/>
        <family val="2"/>
        <charset val="1"/>
      </rPr>
      <t xml:space="preserve">2 </t>
    </r>
    <r>
      <rPr>
        <sz val="10"/>
        <rFont val="Arial"/>
        <family val="2"/>
        <charset val="1"/>
      </rPr>
      <t xml:space="preserve">(m^4)</t>
    </r>
  </si>
  <si>
    <r>
      <rPr>
        <sz val="10"/>
        <rFont val="Arial"/>
        <family val="2"/>
        <charset val="1"/>
      </rPr>
      <t xml:space="preserve">y</t>
    </r>
    <r>
      <rPr>
        <vertAlign val="subscript"/>
        <sz val="10"/>
        <rFont val="Arial"/>
        <family val="2"/>
        <charset val="1"/>
      </rPr>
      <t xml:space="preserve">1</t>
    </r>
    <r>
      <rPr>
        <sz val="10"/>
        <rFont val="Arial"/>
        <family val="2"/>
        <charset val="1"/>
      </rPr>
      <t xml:space="preserve"> (m)</t>
    </r>
  </si>
  <si>
    <r>
      <rPr>
        <sz val="10"/>
        <rFont val="Arial"/>
        <family val="2"/>
        <charset val="1"/>
      </rPr>
      <t xml:space="preserve">Ic</t>
    </r>
    <r>
      <rPr>
        <vertAlign val="subscript"/>
        <sz val="10"/>
        <rFont val="Arial"/>
        <family val="2"/>
        <charset val="1"/>
      </rPr>
      <t xml:space="preserve">1</t>
    </r>
    <r>
      <rPr>
        <sz val="10"/>
        <rFont val="Arial"/>
        <family val="2"/>
        <charset val="1"/>
      </rPr>
      <t xml:space="preserve"> (m^4)</t>
    </r>
  </si>
  <si>
    <r>
      <rPr>
        <sz val="10"/>
        <rFont val="Arial"/>
        <family val="2"/>
        <charset val="1"/>
      </rPr>
      <t xml:space="preserve">y</t>
    </r>
    <r>
      <rPr>
        <vertAlign val="subscript"/>
        <sz val="10"/>
        <rFont val="Arial"/>
        <family val="2"/>
        <charset val="1"/>
      </rPr>
      <t xml:space="preserve">2 </t>
    </r>
    <r>
      <rPr>
        <sz val="10"/>
        <rFont val="Arial"/>
        <family val="2"/>
        <charset val="1"/>
      </rPr>
      <t xml:space="preserve">(m)</t>
    </r>
  </si>
  <si>
    <r>
      <rPr>
        <sz val="10"/>
        <rFont val="Arial"/>
        <family val="2"/>
        <charset val="1"/>
      </rPr>
      <t xml:space="preserve">Ic</t>
    </r>
    <r>
      <rPr>
        <vertAlign val="subscript"/>
        <sz val="10"/>
        <rFont val="Arial"/>
        <family val="2"/>
        <charset val="1"/>
      </rPr>
      <t xml:space="preserve">2</t>
    </r>
    <r>
      <rPr>
        <sz val="10"/>
        <rFont val="Arial"/>
        <family val="2"/>
        <charset val="1"/>
      </rPr>
      <t xml:space="preserve"> (m^4)</t>
    </r>
  </si>
  <si>
    <t xml:space="preserve">Centroid (m)</t>
  </si>
  <si>
    <r>
      <rPr>
        <sz val="10"/>
        <rFont val="Arial"/>
        <family val="2"/>
        <charset val="1"/>
      </rPr>
      <t xml:space="preserve">Ic</t>
    </r>
    <r>
      <rPr>
        <vertAlign val="subscript"/>
        <sz val="10"/>
        <rFont val="Arial"/>
        <family val="2"/>
        <charset val="1"/>
      </rPr>
      <t xml:space="preserve">12</t>
    </r>
    <r>
      <rPr>
        <sz val="10"/>
        <rFont val="Arial"/>
        <family val="2"/>
        <charset val="1"/>
      </rPr>
      <t xml:space="preserve"> (m^4)</t>
    </r>
  </si>
  <si>
    <t xml:space="preserve">Number of tubes</t>
  </si>
  <si>
    <t xml:space="preserve">Thickness of panel, mm</t>
  </si>
  <si>
    <t xml:space="preserve">Thickness of core, mm</t>
  </si>
  <si>
    <t xml:space="preserve">Thickness of inner skin, mm</t>
  </si>
  <si>
    <t xml:space="preserve">Thickness of outer skin, mm</t>
  </si>
  <si>
    <t xml:space="preserve">Panel height,mm</t>
  </si>
  <si>
    <t xml:space="preserve">CAD Screenshots / Images proving all panel dimensions and any additional proof must be appended below</t>
  </si>
  <si>
    <t xml:space="preserve">Link to GUIDANCE NOTES for laminated structures</t>
  </si>
  <si>
    <t xml:space="preserve">Front Hoop Bracing</t>
  </si>
  <si>
    <r>
      <rPr>
        <sz val="10"/>
        <rFont val="Arial"/>
        <family val="2"/>
        <charset val="1"/>
      </rPr>
      <t xml:space="preserve">z</t>
    </r>
    <r>
      <rPr>
        <vertAlign val="subscript"/>
        <sz val="10"/>
        <rFont val="Arial"/>
        <family val="2"/>
        <charset val="1"/>
      </rPr>
      <t xml:space="preserve">1</t>
    </r>
    <r>
      <rPr>
        <sz val="10"/>
        <rFont val="Arial"/>
        <family val="2"/>
        <charset val="1"/>
      </rPr>
      <t xml:space="preserve"> (m)</t>
    </r>
  </si>
  <si>
    <r>
      <rPr>
        <sz val="10"/>
        <rFont val="Arial"/>
        <family val="2"/>
        <charset val="1"/>
      </rPr>
      <t xml:space="preserve">z</t>
    </r>
    <r>
      <rPr>
        <vertAlign val="subscript"/>
        <sz val="10"/>
        <rFont val="Arial"/>
        <family val="2"/>
        <charset val="1"/>
      </rPr>
      <t xml:space="preserve">2 </t>
    </r>
    <r>
      <rPr>
        <sz val="10"/>
        <rFont val="Arial"/>
        <family val="2"/>
        <charset val="1"/>
      </rPr>
      <t xml:space="preserve">(m)</t>
    </r>
  </si>
  <si>
    <t xml:space="preserve">Panel height,mm (half width across top of chassis)</t>
  </si>
  <si>
    <t xml:space="preserve">Front Bulkhead</t>
  </si>
  <si>
    <t xml:space="preserve">Monocoque Bulkhead Dimensions</t>
  </si>
  <si>
    <t xml:space="preserve">BH</t>
  </si>
  <si>
    <t xml:space="preserve">Bulkhead Height</t>
  </si>
  <si>
    <r>
      <rPr>
        <sz val="10"/>
        <rFont val="Arial"/>
        <family val="2"/>
        <charset val="1"/>
      </rPr>
      <t xml:space="preserve">b</t>
    </r>
    <r>
      <rPr>
        <vertAlign val="subscript"/>
        <sz val="10"/>
        <rFont val="Arial"/>
        <family val="2"/>
        <charset val="1"/>
      </rPr>
      <t xml:space="preserve">3</t>
    </r>
    <r>
      <rPr>
        <sz val="10"/>
        <rFont val="Arial"/>
        <family val="2"/>
        <charset val="1"/>
      </rPr>
      <t xml:space="preserve"> (m)</t>
    </r>
  </si>
  <si>
    <t xml:space="preserve">Cutout Height</t>
  </si>
  <si>
    <r>
      <rPr>
        <sz val="10"/>
        <rFont val="Arial"/>
        <family val="2"/>
        <charset val="1"/>
      </rPr>
      <t xml:space="preserve">h</t>
    </r>
    <r>
      <rPr>
        <vertAlign val="subscript"/>
        <sz val="10"/>
        <rFont val="Arial"/>
        <family val="2"/>
        <charset val="1"/>
      </rPr>
      <t xml:space="preserve">1</t>
    </r>
    <r>
      <rPr>
        <sz val="10"/>
        <rFont val="Arial"/>
        <family val="2"/>
        <charset val="1"/>
      </rPr>
      <t xml:space="preserve"> (m)</t>
    </r>
  </si>
  <si>
    <r>
      <rPr>
        <sz val="10"/>
        <rFont val="Arial"/>
        <family val="2"/>
        <charset val="1"/>
      </rPr>
      <t xml:space="preserve">b</t>
    </r>
    <r>
      <rPr>
        <vertAlign val="subscript"/>
        <sz val="10"/>
        <rFont val="Arial"/>
        <family val="2"/>
        <charset val="1"/>
      </rPr>
      <t xml:space="preserve">4</t>
    </r>
    <r>
      <rPr>
        <sz val="10"/>
        <rFont val="Arial"/>
        <family val="2"/>
        <charset val="1"/>
      </rPr>
      <t xml:space="preserve"> (m)</t>
    </r>
  </si>
  <si>
    <r>
      <rPr>
        <sz val="10"/>
        <rFont val="Arial"/>
        <family val="2"/>
        <charset val="1"/>
      </rPr>
      <t xml:space="preserve">h</t>
    </r>
    <r>
      <rPr>
        <vertAlign val="subscript"/>
        <sz val="10"/>
        <rFont val="Arial"/>
        <family val="2"/>
        <charset val="1"/>
      </rPr>
      <t xml:space="preserve">2</t>
    </r>
    <r>
      <rPr>
        <sz val="10"/>
        <rFont val="Arial"/>
        <family val="2"/>
        <charset val="1"/>
      </rPr>
      <t xml:space="preserve"> (m)</t>
    </r>
  </si>
  <si>
    <r>
      <rPr>
        <sz val="10"/>
        <rFont val="Arial"/>
        <family val="2"/>
        <charset val="1"/>
      </rPr>
      <t xml:space="preserve">A</t>
    </r>
    <r>
      <rPr>
        <vertAlign val="subscript"/>
        <sz val="10"/>
        <rFont val="Arial"/>
        <family val="2"/>
        <charset val="1"/>
      </rPr>
      <t xml:space="preserve">3</t>
    </r>
    <r>
      <rPr>
        <sz val="10"/>
        <rFont val="Arial"/>
        <family val="2"/>
        <charset val="1"/>
      </rPr>
      <t xml:space="preserve"> (m^2)</t>
    </r>
  </si>
  <si>
    <r>
      <rPr>
        <sz val="10"/>
        <rFont val="Arial"/>
        <family val="2"/>
        <charset val="1"/>
      </rPr>
      <t xml:space="preserve">I</t>
    </r>
    <r>
      <rPr>
        <vertAlign val="subscript"/>
        <sz val="10"/>
        <rFont val="Arial"/>
        <family val="2"/>
        <charset val="1"/>
      </rPr>
      <t xml:space="preserve">3</t>
    </r>
    <r>
      <rPr>
        <sz val="10"/>
        <rFont val="Arial"/>
        <family val="2"/>
        <charset val="1"/>
      </rPr>
      <t xml:space="preserve"> (m^4)</t>
    </r>
  </si>
  <si>
    <t xml:space="preserve">Cutout Width</t>
  </si>
  <si>
    <r>
      <rPr>
        <sz val="10"/>
        <rFont val="Arial"/>
        <family val="2"/>
        <charset val="1"/>
      </rPr>
      <t xml:space="preserve">A</t>
    </r>
    <r>
      <rPr>
        <vertAlign val="subscript"/>
        <sz val="10"/>
        <rFont val="Arial"/>
        <family val="2"/>
        <charset val="1"/>
      </rPr>
      <t xml:space="preserve">4</t>
    </r>
    <r>
      <rPr>
        <sz val="10"/>
        <rFont val="Arial"/>
        <family val="2"/>
        <charset val="1"/>
      </rPr>
      <t xml:space="preserve"> (m^2)</t>
    </r>
  </si>
  <si>
    <r>
      <rPr>
        <sz val="10"/>
        <rFont val="Arial"/>
        <family val="2"/>
        <charset val="1"/>
      </rPr>
      <t xml:space="preserve">I</t>
    </r>
    <r>
      <rPr>
        <vertAlign val="subscript"/>
        <sz val="10"/>
        <rFont val="Arial"/>
        <family val="2"/>
        <charset val="1"/>
      </rPr>
      <t xml:space="preserve">4</t>
    </r>
    <r>
      <rPr>
        <sz val="10"/>
        <rFont val="Arial"/>
        <family val="2"/>
        <charset val="1"/>
      </rPr>
      <t xml:space="preserve"> (m^4)</t>
    </r>
  </si>
  <si>
    <r>
      <rPr>
        <sz val="10"/>
        <rFont val="Arial"/>
        <family val="2"/>
        <charset val="1"/>
      </rPr>
      <t xml:space="preserve">x</t>
    </r>
    <r>
      <rPr>
        <vertAlign val="subscript"/>
        <sz val="10"/>
        <rFont val="Arial"/>
        <family val="2"/>
        <charset val="1"/>
      </rPr>
      <t xml:space="preserve">1</t>
    </r>
    <r>
      <rPr>
        <sz val="10"/>
        <rFont val="Arial"/>
        <family val="2"/>
        <charset val="1"/>
      </rPr>
      <t xml:space="preserve"> (m)</t>
    </r>
  </si>
  <si>
    <t xml:space="preserve">Bulkhead Width</t>
  </si>
  <si>
    <r>
      <rPr>
        <sz val="10"/>
        <rFont val="Arial"/>
        <family val="2"/>
        <charset val="1"/>
      </rPr>
      <t xml:space="preserve">x</t>
    </r>
    <r>
      <rPr>
        <vertAlign val="subscript"/>
        <sz val="10"/>
        <rFont val="Arial"/>
        <family val="2"/>
        <charset val="1"/>
      </rPr>
      <t xml:space="preserve">2 </t>
    </r>
    <r>
      <rPr>
        <sz val="10"/>
        <rFont val="Arial"/>
        <family val="2"/>
        <charset val="1"/>
      </rPr>
      <t xml:space="preserve">(m)</t>
    </r>
  </si>
  <si>
    <r>
      <rPr>
        <sz val="10"/>
        <rFont val="Arial"/>
        <family val="2"/>
        <charset val="1"/>
      </rPr>
      <t xml:space="preserve">x</t>
    </r>
    <r>
      <rPr>
        <vertAlign val="subscript"/>
        <sz val="10"/>
        <rFont val="Arial"/>
        <family val="2"/>
        <charset val="1"/>
      </rPr>
      <t xml:space="preserve">3 </t>
    </r>
    <r>
      <rPr>
        <sz val="10"/>
        <rFont val="Arial"/>
        <family val="2"/>
        <charset val="1"/>
      </rPr>
      <t xml:space="preserve">(m)</t>
    </r>
  </si>
  <si>
    <r>
      <rPr>
        <sz val="10"/>
        <rFont val="Arial"/>
        <family val="2"/>
        <charset val="1"/>
      </rPr>
      <t xml:space="preserve">Ic</t>
    </r>
    <r>
      <rPr>
        <vertAlign val="subscript"/>
        <sz val="10"/>
        <rFont val="Arial"/>
        <family val="2"/>
        <charset val="1"/>
      </rPr>
      <t xml:space="preserve">3</t>
    </r>
    <r>
      <rPr>
        <sz val="10"/>
        <rFont val="Arial"/>
        <family val="2"/>
        <charset val="1"/>
      </rPr>
      <t xml:space="preserve"> (m^4)</t>
    </r>
  </si>
  <si>
    <t xml:space="preserve">Bulkhead Width (tubes only)</t>
  </si>
  <si>
    <t xml:space="preserve">Bulkhead Width, mm</t>
  </si>
  <si>
    <r>
      <rPr>
        <sz val="10"/>
        <rFont val="Arial"/>
        <family val="2"/>
        <charset val="1"/>
      </rPr>
      <t xml:space="preserve">x</t>
    </r>
    <r>
      <rPr>
        <vertAlign val="subscript"/>
        <sz val="10"/>
        <rFont val="Arial"/>
        <family val="2"/>
        <charset val="1"/>
      </rPr>
      <t xml:space="preserve">4 </t>
    </r>
    <r>
      <rPr>
        <sz val="10"/>
        <rFont val="Arial"/>
        <family val="2"/>
        <charset val="1"/>
      </rPr>
      <t xml:space="preserve">(m)</t>
    </r>
  </si>
  <si>
    <r>
      <rPr>
        <sz val="10"/>
        <rFont val="Arial"/>
        <family val="2"/>
        <charset val="1"/>
      </rPr>
      <t xml:space="preserve">Ic</t>
    </r>
    <r>
      <rPr>
        <vertAlign val="subscript"/>
        <sz val="10"/>
        <rFont val="Arial"/>
        <family val="2"/>
        <charset val="1"/>
      </rPr>
      <t xml:space="preserve">4</t>
    </r>
    <r>
      <rPr>
        <sz val="10"/>
        <rFont val="Arial"/>
        <family val="2"/>
        <charset val="1"/>
      </rPr>
      <t xml:space="preserve"> (m^4)</t>
    </r>
  </si>
  <si>
    <t xml:space="preserve">Bulkhead</t>
  </si>
  <si>
    <t xml:space="preserve">Front Bulkhead Support</t>
  </si>
  <si>
    <t xml:space="preserve">Bulkhead Height (tubes only)</t>
  </si>
  <si>
    <t xml:space="preserve">Bulkhead Height, mm</t>
  </si>
  <si>
    <t xml:space="preserve">Cutout Width, mm</t>
  </si>
  <si>
    <t xml:space="preserve">Cutout Height, mm</t>
  </si>
  <si>
    <r>
      <rPr>
        <sz val="10"/>
        <rFont val="Arial"/>
        <family val="2"/>
        <charset val="1"/>
      </rPr>
      <t xml:space="preserve">Ic</t>
    </r>
    <r>
      <rPr>
        <vertAlign val="subscript"/>
        <sz val="10"/>
        <rFont val="Arial"/>
        <family val="2"/>
        <charset val="1"/>
      </rPr>
      <t xml:space="preserve">34</t>
    </r>
    <r>
      <rPr>
        <sz val="10"/>
        <rFont val="Arial"/>
        <family val="2"/>
        <charset val="1"/>
      </rPr>
      <t xml:space="preserve"> (m^4)</t>
    </r>
  </si>
  <si>
    <r>
      <rPr>
        <sz val="10"/>
        <rFont val="Arial"/>
        <family val="2"/>
        <charset val="1"/>
      </rPr>
      <t xml:space="preserve">E</t>
    </r>
    <r>
      <rPr>
        <vertAlign val="subscript"/>
        <sz val="10"/>
        <rFont val="Arial"/>
        <family val="2"/>
        <charset val="1"/>
      </rPr>
      <t xml:space="preserve">34</t>
    </r>
  </si>
  <si>
    <t xml:space="preserve">Perimeter shear, N (monocoques only)</t>
  </si>
  <si>
    <t xml:space="preserve">CAD Screenshots / Images proving all panel dimensions must be appended below</t>
  </si>
  <si>
    <t xml:space="preserve">Impact Attenuator and Anti-Intrusion Plate</t>
  </si>
  <si>
    <t xml:space="preserve">Impact Attenuator (T3.17.2) Height</t>
  </si>
  <si>
    <t xml:space="preserve">IA volume (100 ×200 ×200 mm3) at max. 350 mm above ground</t>
  </si>
  <si>
    <t xml:space="preserve">254 x355.6 x304.8 mm3</t>
  </si>
  <si>
    <t xml:space="preserve">Compliance shown? (CAD proof needed)</t>
  </si>
  <si>
    <t xml:space="preserve">Your Plate</t>
  </si>
  <si>
    <t xml:space="preserve">Standard FSAE IA?</t>
  </si>
  <si>
    <t xml:space="preserve">YES</t>
  </si>
  <si>
    <t xml:space="preserve">Panel height,mm (from Front Bulkhead tab)</t>
  </si>
  <si>
    <t xml:space="preserve">Panel width, mm (from Front Bulkhead tab)</t>
  </si>
  <si>
    <t xml:space="preserve">Baseline Design?</t>
  </si>
  <si>
    <t xml:space="preserve">Alternative AIP</t>
  </si>
  <si>
    <t xml:space="preserve">Impact Attenuator Height, mm</t>
  </si>
  <si>
    <t xml:space="preserve">Impact Attenuator Width, mm</t>
  </si>
  <si>
    <t xml:space="preserve">Link to GUIDANCE NOTES</t>
  </si>
  <si>
    <t xml:space="preserve">Front Bulkhead Support Structure</t>
  </si>
  <si>
    <t xml:space="preserve">Your Tube type 1</t>
  </si>
  <si>
    <t xml:space="preserve">Your Tube type 2</t>
  </si>
  <si>
    <t xml:space="preserve">Your Tube type 3</t>
  </si>
  <si>
    <t xml:space="preserve">Your Tubes Total</t>
  </si>
  <si>
    <t xml:space="preserve">Baseline design?</t>
  </si>
  <si>
    <t xml:space="preserve">For frame cars please add a picture in side view of the front frame and mark the upper member, the lower member and the diagonal member</t>
  </si>
  <si>
    <t xml:space="preserve">between the upper and lower member from front bulkhead back to the front hoop with different colors.</t>
  </si>
  <si>
    <t xml:space="preserve">Side Impact Structure</t>
  </si>
  <si>
    <t xml:space="preserve">Upper SIS Member</t>
  </si>
  <si>
    <t xml:space="preserve">Composite Side (Vertical)</t>
  </si>
  <si>
    <t xml:space="preserve">Composite Floor (Horizontal)</t>
  </si>
  <si>
    <t xml:space="preserve">Side</t>
  </si>
  <si>
    <t xml:space="preserve">Straight or Bent / Multipiece Upper Member?</t>
  </si>
  <si>
    <t xml:space="preserve">Bent/Multi</t>
  </si>
  <si>
    <t xml:space="preserve">Floor</t>
  </si>
  <si>
    <t xml:space="preserve">Panel height (vertical Side)/half width (Horiz. Floor),mm</t>
  </si>
  <si>
    <t xml:space="preserve">Shoulder Harness Bar Equivalency</t>
  </si>
  <si>
    <t xml:space="preserve">Accumulator Container &amp; Tractive System Protection Structure side</t>
  </si>
  <si>
    <t xml:space="preserve">Accumulator Container &amp; Tractive System Protection Structure rear</t>
  </si>
  <si>
    <t xml:space="preserve">Accumulator Protection</t>
  </si>
  <si>
    <t xml:space="preserve">Alternative designs as per side/rear and floor division similarly to TAB T3.15 T3.5 SIS are allowed. Copy the 'T3.15 T3.5 SIS' TAB and rename accordingly. </t>
  </si>
  <si>
    <t xml:space="preserve">Include and clearly mark your design in the space below:</t>
  </si>
  <si>
    <t xml:space="preserve"> SES - LAMINATE TEST RESULTS</t>
  </si>
  <si>
    <t xml:space="preserve"> SES - STEEL TUBE TEST RESULTS</t>
  </si>
  <si>
    <t xml:space="preserve">Paste images of test setup here</t>
  </si>
  <si>
    <t xml:space="preserve">All test specimens must be presented at Tech. Inspection</t>
  </si>
  <si>
    <t xml:space="preserve">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</si>
  <si>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 xml:space="preserve">vertical Side impact structure</t>
    </r>
  </si>
  <si>
    <r>
      <rPr>
        <sz val="10"/>
        <rFont val="Verdana"/>
        <family val="2"/>
        <charset val="1"/>
      </rPr>
      <t xml:space="preserve">Figure 3: Test setup - </t>
    </r>
    <r>
      <rPr>
        <sz val="10"/>
        <color rgb="FFFF0000"/>
        <rFont val="Verdana"/>
        <family val="2"/>
        <charset val="1"/>
      </rPr>
      <t xml:space="preserve">Steel tubes as required for baseline design (T3.2)</t>
    </r>
  </si>
  <si>
    <t xml:space="preserve">Paste load deflection curve here</t>
  </si>
  <si>
    <t xml:space="preserve">Logged data must be appended in the section below</t>
  </si>
  <si>
    <t xml:space="preserve">Please note the change rule T3.5.3 wrt. a.o. only thicker cores may be tested!</t>
  </si>
  <si>
    <t xml:space="preserve">Add your stiffness gradient to your load deflection curve, and include markers</t>
  </si>
  <si>
    <t xml:space="preserve">for the two data points taken!</t>
  </si>
  <si>
    <r>
      <rPr>
        <sz val="10"/>
        <rFont val="Verdana"/>
        <family val="2"/>
        <charset val="1"/>
      </rPr>
      <t xml:space="preserve">Figure 2: Load Deflection Curve for </t>
    </r>
    <r>
      <rPr>
        <sz val="10"/>
        <color rgb="FFFF0000"/>
        <rFont val="Verdana"/>
        <family val="2"/>
        <charset val="1"/>
      </rPr>
      <t xml:space="preserve">vertical Side impact structure</t>
    </r>
  </si>
  <si>
    <r>
      <rPr>
        <sz val="10"/>
        <rFont val="Verdana"/>
        <family val="2"/>
        <charset val="1"/>
      </rPr>
      <t xml:space="preserve">Figure 4: Load Deflection Curve - </t>
    </r>
    <r>
      <rPr>
        <sz val="10"/>
        <color rgb="FFFF0000"/>
        <rFont val="Verdana"/>
        <family val="2"/>
        <charset val="1"/>
      </rPr>
      <t xml:space="preserve">Steel Tubes as required for baseline design (T3.2)</t>
    </r>
  </si>
  <si>
    <t xml:space="preserve">Enter values for minimum and maximum load/deflection in linear-elastic region.</t>
  </si>
  <si>
    <t xml:space="preserve">Enter values for minimum and maximum load/deflection in linear-elastic region</t>
  </si>
  <si>
    <t xml:space="preserve">Gradient must be &gt;= that of two baseline steel tubes</t>
  </si>
  <si>
    <r>
      <rPr>
        <sz val="10"/>
        <rFont val="Verdana"/>
        <family val="2"/>
        <charset val="1"/>
      </rPr>
      <t xml:space="preserve">x</t>
    </r>
    <r>
      <rPr>
        <vertAlign val="subscript"/>
        <sz val="10"/>
        <rFont val="Verdana"/>
        <family val="2"/>
        <charset val="1"/>
      </rPr>
      <t xml:space="preserve">1 </t>
    </r>
    <r>
      <rPr>
        <sz val="10"/>
        <rFont val="Verdana"/>
        <family val="2"/>
        <charset val="1"/>
      </rPr>
      <t xml:space="preserve">(mm)</t>
    </r>
  </si>
  <si>
    <r>
      <rPr>
        <sz val="10"/>
        <rFont val="Verdana"/>
        <family val="2"/>
        <charset val="1"/>
      </rPr>
      <t xml:space="preserve">y</t>
    </r>
    <r>
      <rPr>
        <vertAlign val="subscript"/>
        <sz val="10"/>
        <rFont val="Verdana"/>
        <family val="2"/>
        <charset val="1"/>
      </rPr>
      <t xml:space="preserve">1</t>
    </r>
    <r>
      <rPr>
        <sz val="10"/>
        <rFont val="Verdana"/>
        <family val="2"/>
        <charset val="1"/>
      </rPr>
      <t xml:space="preserve"> (N)</t>
    </r>
  </si>
  <si>
    <t xml:space="preserve">Gradient (N/mm)</t>
  </si>
  <si>
    <r>
      <rPr>
        <sz val="10"/>
        <rFont val="Verdana"/>
        <family val="2"/>
        <charset val="1"/>
      </rPr>
      <t xml:space="preserve">x</t>
    </r>
    <r>
      <rPr>
        <vertAlign val="subscript"/>
        <sz val="10"/>
        <rFont val="Verdana"/>
        <family val="2"/>
        <charset val="1"/>
      </rPr>
      <t xml:space="preserve">2 </t>
    </r>
    <r>
      <rPr>
        <sz val="10"/>
        <rFont val="Verdana"/>
        <family val="2"/>
        <charset val="1"/>
      </rPr>
      <t xml:space="preserve">(mm)</t>
    </r>
  </si>
  <si>
    <r>
      <rPr>
        <sz val="10"/>
        <rFont val="Verdana"/>
        <family val="2"/>
        <charset val="1"/>
      </rPr>
      <t xml:space="preserve">y</t>
    </r>
    <r>
      <rPr>
        <vertAlign val="subscript"/>
        <sz val="10"/>
        <rFont val="Verdana"/>
        <family val="2"/>
        <charset val="1"/>
      </rPr>
      <t xml:space="preserve">2</t>
    </r>
    <r>
      <rPr>
        <sz val="10"/>
        <rFont val="Verdana"/>
        <family val="2"/>
        <charset val="1"/>
      </rPr>
      <t xml:space="preserve"> (N)</t>
    </r>
  </si>
  <si>
    <t xml:space="preserve">Enter value for force at panel failure (max 12.7 mm deflection) or maximum tested force.</t>
  </si>
  <si>
    <t xml:space="preserve">Enter value of absorbed energy upto 12.7mm of deflection</t>
  </si>
  <si>
    <r>
      <rPr>
        <sz val="10"/>
        <rFont val="Verdana"/>
        <family val="2"/>
        <charset val="1"/>
      </rPr>
      <t xml:space="preserve">y</t>
    </r>
    <r>
      <rPr>
        <vertAlign val="subscript"/>
        <sz val="10"/>
        <rFont val="Verdana"/>
        <family val="2"/>
        <charset val="1"/>
      </rPr>
      <t xml:space="preserve">max</t>
    </r>
    <r>
      <rPr>
        <sz val="10"/>
        <rFont val="Verdana"/>
        <family val="2"/>
        <charset val="1"/>
      </rPr>
      <t xml:space="preserve"> (N)</t>
    </r>
  </si>
  <si>
    <t xml:space="preserve">(&gt;= bending strength of two baseline side impact tubes)</t>
  </si>
  <si>
    <t xml:space="preserve">Energy (J)</t>
  </si>
  <si>
    <t xml:space="preserve">Enter value of absorbed energy, must be &gt;= that of two baseline tubes</t>
  </si>
  <si>
    <t xml:space="preserve">Enter details of tube(s) tested</t>
  </si>
  <si>
    <t xml:space="preserve">l (mm)</t>
  </si>
  <si>
    <t xml:space="preserve">Tube Support Span</t>
  </si>
  <si>
    <r>
      <rPr>
        <sz val="10"/>
        <rFont val="Verdana"/>
        <family val="2"/>
        <charset val="1"/>
      </rPr>
      <t xml:space="preserve">Theoretical EI (N.mm</t>
    </r>
    <r>
      <rPr>
        <vertAlign val="superscript"/>
        <sz val="10"/>
        <rFont val="Verdana"/>
        <family val="2"/>
        <charset val="1"/>
      </rPr>
      <t xml:space="preserve">2</t>
    </r>
    <r>
      <rPr>
        <sz val="10"/>
        <rFont val="Verdana"/>
        <family val="2"/>
        <charset val="1"/>
      </rPr>
      <t xml:space="preserve">)</t>
    </r>
  </si>
  <si>
    <t xml:space="preserve">n</t>
  </si>
  <si>
    <t xml:space="preserve">Number of Tubes</t>
  </si>
  <si>
    <r>
      <rPr>
        <sz val="10"/>
        <rFont val="Verdana"/>
        <family val="2"/>
        <charset val="1"/>
      </rPr>
      <t xml:space="preserve">Tested EI (N.mm</t>
    </r>
    <r>
      <rPr>
        <vertAlign val="superscript"/>
        <sz val="10"/>
        <rFont val="Verdana"/>
        <family val="2"/>
        <charset val="1"/>
      </rPr>
      <t xml:space="preserve">2</t>
    </r>
    <r>
      <rPr>
        <sz val="10"/>
        <rFont val="Verdana"/>
        <family val="2"/>
        <charset val="1"/>
      </rPr>
      <t xml:space="preserve">)</t>
    </r>
  </si>
  <si>
    <t xml:space="preserve">%</t>
  </si>
  <si>
    <t xml:space="preserve">Enter details of test setup, panel core and skin thicknesses below</t>
  </si>
  <si>
    <r>
      <rPr>
        <sz val="10"/>
        <rFont val="Verdana"/>
        <family val="2"/>
        <charset val="1"/>
      </rPr>
      <t xml:space="preserve">D</t>
    </r>
    <r>
      <rPr>
        <vertAlign val="subscript"/>
        <sz val="10"/>
        <rFont val="Verdana"/>
        <family val="2"/>
        <charset val="1"/>
      </rPr>
      <t xml:space="preserve">o</t>
    </r>
    <r>
      <rPr>
        <sz val="10"/>
        <rFont val="Verdana"/>
        <family val="2"/>
        <charset val="1"/>
      </rPr>
      <t xml:space="preserve"> (mm)</t>
    </r>
  </si>
  <si>
    <t xml:space="preserve">Tube Outer Diameter</t>
  </si>
  <si>
    <t xml:space="preserve">Rig Compliance (N/mm)</t>
  </si>
  <si>
    <t xml:space="preserve">Panel Support Span</t>
  </si>
  <si>
    <r>
      <rPr>
        <sz val="10"/>
        <rFont val="Verdana"/>
        <family val="2"/>
        <charset val="1"/>
      </rPr>
      <t xml:space="preserve">D</t>
    </r>
    <r>
      <rPr>
        <vertAlign val="subscript"/>
        <sz val="10"/>
        <rFont val="Verdana"/>
        <family val="2"/>
        <charset val="1"/>
      </rPr>
      <t xml:space="preserve">i</t>
    </r>
    <r>
      <rPr>
        <sz val="10"/>
        <rFont val="Verdana"/>
        <family val="2"/>
        <charset val="1"/>
      </rPr>
      <t xml:space="preserve"> (mm)</t>
    </r>
  </si>
  <si>
    <t xml:space="preserve">Tube Inner Diameter</t>
  </si>
  <si>
    <t xml:space="preserve">h (mm)</t>
  </si>
  <si>
    <t xml:space="preserve">Panel Height (should be 275mm)</t>
  </si>
  <si>
    <t xml:space="preserve">b (mm)</t>
  </si>
  <si>
    <t xml:space="preserve">Core Thickness</t>
  </si>
  <si>
    <r>
      <rPr>
        <sz val="10"/>
        <rFont val="Verdana"/>
        <family val="2"/>
        <charset val="1"/>
      </rPr>
      <t xml:space="preserve">t</t>
    </r>
    <r>
      <rPr>
        <vertAlign val="subscript"/>
        <sz val="10"/>
        <rFont val="Verdana"/>
        <family val="2"/>
        <charset val="1"/>
      </rPr>
      <t xml:space="preserve">1</t>
    </r>
    <r>
      <rPr>
        <sz val="10"/>
        <rFont val="Verdana"/>
        <family val="2"/>
        <charset val="1"/>
      </rPr>
      <t xml:space="preserve"> (mm)</t>
    </r>
  </si>
  <si>
    <r>
      <rPr>
        <sz val="10"/>
        <rFont val="Verdana"/>
        <family val="2"/>
        <charset val="1"/>
      </rPr>
      <t xml:space="preserve">t</t>
    </r>
    <r>
      <rPr>
        <vertAlign val="subscript"/>
        <sz val="10"/>
        <rFont val="Verdana"/>
        <family val="2"/>
        <charset val="1"/>
      </rPr>
      <t xml:space="preserve">2</t>
    </r>
    <r>
      <rPr>
        <sz val="10"/>
        <rFont val="Verdana"/>
        <family val="2"/>
        <charset val="1"/>
      </rPr>
      <t xml:space="preserve"> (mm)</t>
    </r>
  </si>
  <si>
    <r>
      <rPr>
        <sz val="10"/>
        <rFont val="Verdana"/>
        <family val="2"/>
        <charset val="1"/>
      </rPr>
      <t xml:space="preserve">I (mm</t>
    </r>
    <r>
      <rPr>
        <vertAlign val="superscript"/>
        <sz val="10"/>
        <rFont val="Verdana"/>
        <family val="2"/>
        <charset val="1"/>
      </rPr>
      <t xml:space="preserve">4</t>
    </r>
    <r>
      <rPr>
        <sz val="10"/>
        <rFont val="Verdana"/>
        <family val="2"/>
        <charset val="1"/>
      </rPr>
      <t xml:space="preserve">)</t>
    </r>
  </si>
  <si>
    <t xml:space="preserve">Second moment of area</t>
  </si>
  <si>
    <t xml:space="preserve">E (GPa)</t>
  </si>
  <si>
    <t xml:space="preserve">Skin modulus of elasticity</t>
  </si>
  <si>
    <r>
      <rPr>
        <sz val="8"/>
        <rFont val="Arial"/>
        <family val="2"/>
        <charset val="1"/>
      </rPr>
      <t xml:space="preserve">σ</t>
    </r>
    <r>
      <rPr>
        <vertAlign val="subscript"/>
        <sz val="8"/>
        <rFont val="Verdana"/>
        <family val="2"/>
        <charset val="1"/>
      </rPr>
      <t xml:space="preserve">UTS</t>
    </r>
    <r>
      <rPr>
        <sz val="10"/>
        <rFont val="Verdana"/>
        <family val="2"/>
        <charset val="1"/>
      </rPr>
      <t xml:space="preserve">(MPa)</t>
    </r>
  </si>
  <si>
    <t xml:space="preserve">UTS of skins</t>
  </si>
  <si>
    <t xml:space="preserve">Paste in logged data from test below:</t>
  </si>
  <si>
    <t xml:space="preserve">The given units are mandatory. No pictures of data are allowed.</t>
  </si>
  <si>
    <t xml:space="preserve">If there are more than 300 datapoints, you must resample the data at a lower frequency.</t>
  </si>
  <si>
    <t xml:space="preserve">F (kN)</t>
  </si>
  <si>
    <t xml:space="preserve">s (mm)</t>
  </si>
  <si>
    <t xml:space="preserve">Pos y_max</t>
  </si>
  <si>
    <t xml:space="preserve">Pos 12.7</t>
  </si>
  <si>
    <t xml:space="preserve">s y_max</t>
  </si>
  <si>
    <t xml:space="preserve">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</si>
  <si>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</si>
  <si>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 xml:space="preserve">Front Bulkhead Support</t>
    </r>
  </si>
  <si>
    <r>
      <rPr>
        <sz val="10"/>
        <rFont val="Verdana"/>
        <family val="2"/>
        <charset val="1"/>
      </rPr>
      <t xml:space="preserve">Figure 3: Test setup - </t>
    </r>
    <r>
      <rPr>
        <sz val="10"/>
        <color rgb="FFFF0000"/>
        <rFont val="Verdana"/>
        <family val="2"/>
        <charset val="1"/>
      </rPr>
      <t xml:space="preserve">Steel tube as required for baseline design (T3.2)</t>
    </r>
  </si>
  <si>
    <r>
      <rPr>
        <sz val="10"/>
        <rFont val="Verdana"/>
        <family val="2"/>
        <charset val="1"/>
      </rPr>
      <t xml:space="preserve">Figure 2: Load Deflection Curve for </t>
    </r>
    <r>
      <rPr>
        <sz val="10"/>
        <color rgb="FFFF0000"/>
        <rFont val="Verdana"/>
        <family val="2"/>
        <charset val="1"/>
      </rPr>
      <t xml:space="preserve">Front Bulkhead Support</t>
    </r>
  </si>
  <si>
    <r>
      <rPr>
        <sz val="10"/>
        <rFont val="Verdana"/>
        <family val="2"/>
        <charset val="1"/>
      </rPr>
      <t xml:space="preserve">Figure 4: Load Deflection Curve - </t>
    </r>
    <r>
      <rPr>
        <sz val="10"/>
        <color rgb="FFFF0000"/>
        <rFont val="Verdana"/>
        <family val="2"/>
        <charset val="1"/>
      </rPr>
      <t xml:space="preserve">Steel tube as required for baseline design (T3.2)</t>
    </r>
  </si>
  <si>
    <t xml:space="preserve">SES - FBH LAYUP LAMINATE TEST RESULTS</t>
  </si>
  <si>
    <r>
      <rPr>
        <sz val="10"/>
        <rFont val="Verdana"/>
        <family val="2"/>
        <charset val="1"/>
      </rPr>
      <t xml:space="preserve">Figure 1: Test setup - Laminate Panel for </t>
    </r>
    <r>
      <rPr>
        <sz val="10"/>
        <color rgb="FFFF0000"/>
        <rFont val="Verdana"/>
        <family val="2"/>
        <charset val="1"/>
      </rPr>
      <t xml:space="preserve">Front Bulkhead</t>
    </r>
  </si>
  <si>
    <t xml:space="preserve">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</si>
  <si>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</si>
  <si>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 xml:space="preserve">Figure 4: Load Deflection Curve - Steel Tube(s) as required for baseline design</t>
  </si>
  <si>
    <t xml:space="preserve">SES - DIFFERENT LAYUP LAMINATE TEST RESULTS</t>
  </si>
  <si>
    <t xml:space="preserve"> SES - DIFFERENT LAYUP RIG COMPLIANCE TEST RESULTS</t>
  </si>
  <si>
    <r>
      <rPr>
        <sz val="10"/>
        <rFont val="Verdana"/>
        <family val="2"/>
        <charset val="1"/>
      </rPr>
      <t xml:space="preserve">Figure 1: Test setup - Laminate Panel [</t>
    </r>
    <r>
      <rPr>
        <sz val="10"/>
        <color rgb="FFFF0000"/>
        <rFont val="Verdana"/>
        <family val="2"/>
        <charset val="1"/>
      </rPr>
      <t xml:space="preserve">Your Structure</t>
    </r>
    <r>
      <rPr>
        <sz val="10"/>
        <rFont val="Verdana"/>
        <family val="2"/>
        <charset val="1"/>
      </rPr>
      <t xml:space="preserve">]</t>
    </r>
  </si>
  <si>
    <t xml:space="preserve">Figure 3: Test setup - Steel tube(s)</t>
  </si>
  <si>
    <r>
      <rPr>
        <sz val="10"/>
        <rFont val="Verdana"/>
        <family val="2"/>
        <charset val="1"/>
      </rPr>
      <t xml:space="preserve">Figure 2: Load Deflection Curve [</t>
    </r>
    <r>
      <rPr>
        <sz val="10"/>
        <color rgb="FFFF0000"/>
        <rFont val="Verdana"/>
        <family val="2"/>
        <charset val="1"/>
      </rPr>
      <t xml:space="preserve">Your Structure</t>
    </r>
    <r>
      <rPr>
        <sz val="10"/>
        <rFont val="Verdana"/>
        <family val="2"/>
        <charset val="1"/>
      </rPr>
      <t xml:space="preserve">]</t>
    </r>
  </si>
  <si>
    <t xml:space="preserve">Figure 4: Load Deflection Curve - Steel Tube(s)</t>
  </si>
  <si>
    <t xml:space="preserve"> SES - T3.5.9 PERIMETER SHEAR TEST RESULTS</t>
  </si>
  <si>
    <t xml:space="preserve">(This is for Front Bulkhead Support)</t>
  </si>
  <si>
    <t xml:space="preserve">(This is for  Side Impact Structure)</t>
  </si>
  <si>
    <r>
      <rPr>
        <sz val="10"/>
        <rFont val="Verdana"/>
        <family val="2"/>
        <charset val="1"/>
      </rPr>
      <t xml:space="preserve">Figure 1: Test setup </t>
    </r>
    <r>
      <rPr>
        <sz val="10"/>
        <color rgb="FFFF0000"/>
        <rFont val="Verdana"/>
        <family val="2"/>
        <charset val="1"/>
      </rPr>
      <t xml:space="preserve">Front Bulkhead Support</t>
    </r>
  </si>
  <si>
    <r>
      <rPr>
        <sz val="10"/>
        <rFont val="Verdana"/>
        <family val="2"/>
        <charset val="1"/>
      </rPr>
      <t xml:space="preserve">Figure 1: Test setup </t>
    </r>
    <r>
      <rPr>
        <sz val="10"/>
        <color rgb="FFFF0000"/>
        <rFont val="Verdana"/>
        <family val="2"/>
        <charset val="1"/>
      </rPr>
      <t xml:space="preserve">Side Impact Structure</t>
    </r>
  </si>
  <si>
    <r>
      <rPr>
        <sz val="10"/>
        <rFont val="Verdana"/>
        <family val="2"/>
        <charset val="1"/>
      </rPr>
      <t xml:space="preserve">Figure 2: Load Deflection </t>
    </r>
    <r>
      <rPr>
        <sz val="10"/>
        <color rgb="FFFF0000"/>
        <rFont val="Verdana"/>
        <family val="2"/>
        <charset val="1"/>
      </rPr>
      <t xml:space="preserve">Curve Front Bulkhead Support</t>
    </r>
  </si>
  <si>
    <r>
      <rPr>
        <sz val="10"/>
        <rFont val="Verdana"/>
        <family val="2"/>
        <charset val="1"/>
      </rPr>
      <t xml:space="preserve">Figure 2: Load Deflection Curve </t>
    </r>
    <r>
      <rPr>
        <sz val="10"/>
        <color rgb="FFFF0000"/>
        <rFont val="Verdana"/>
        <family val="2"/>
        <charset val="1"/>
      </rPr>
      <t xml:space="preserve">Side Impact Structure</t>
    </r>
  </si>
  <si>
    <t xml:space="preserve">Enter values for force at lower and higher peak (see guidance notes)</t>
  </si>
  <si>
    <t xml:space="preserve">Lower Peak (N)</t>
  </si>
  <si>
    <t xml:space="preserve">(Determines Shear Strength for T3.14 where appropriate)</t>
  </si>
  <si>
    <t xml:space="preserve">(Determines Shear Strength for T3.15.2)</t>
  </si>
  <si>
    <t xml:space="preserve">Higher Peak (N)</t>
  </si>
  <si>
    <t xml:space="preserve">Enter details of skin thickness</t>
  </si>
  <si>
    <t xml:space="preserve">t (mm)</t>
  </si>
  <si>
    <r>
      <rPr>
        <sz val="10"/>
        <rFont val="Arial"/>
        <family val="2"/>
        <charset val="1"/>
      </rPr>
      <t xml:space="preserve">σ</t>
    </r>
    <r>
      <rPr>
        <vertAlign val="subscript"/>
        <sz val="10"/>
        <rFont val="Verdana"/>
        <family val="2"/>
        <charset val="1"/>
      </rPr>
      <t xml:space="preserve">shear</t>
    </r>
    <r>
      <rPr>
        <sz val="10"/>
        <rFont val="Verdana"/>
        <family val="2"/>
        <charset val="1"/>
      </rPr>
      <t xml:space="preserve"> (Mpa)</t>
    </r>
  </si>
  <si>
    <t xml:space="preserve">Shear strength of skin, used for attachment calcs where appropriate</t>
  </si>
  <si>
    <t xml:space="preserve"> SES - OTHER MATERIAL "X" SHEAR TEST RESULTS</t>
  </si>
  <si>
    <t xml:space="preserve">(This is for default for Front Bulkhead initially)</t>
  </si>
  <si>
    <r>
      <rPr>
        <sz val="10"/>
        <rFont val="Verdana"/>
        <family val="2"/>
        <charset val="1"/>
      </rPr>
      <t xml:space="preserve">Figure 1: Test setup [</t>
    </r>
    <r>
      <rPr>
        <sz val="10"/>
        <color rgb="FFFF0000"/>
        <rFont val="Verdana"/>
        <family val="2"/>
        <charset val="1"/>
      </rPr>
      <t xml:space="preserve">Your Structure (default is Front Bulkhead)</t>
    </r>
    <r>
      <rPr>
        <sz val="10"/>
        <rFont val="Verdana"/>
        <family val="2"/>
        <charset val="1"/>
      </rPr>
      <t xml:space="preserve">]</t>
    </r>
  </si>
  <si>
    <r>
      <rPr>
        <sz val="10"/>
        <rFont val="Verdana"/>
        <family val="2"/>
        <charset val="1"/>
      </rPr>
      <t xml:space="preserve">Figure 2: Load Deflection Curve [</t>
    </r>
    <r>
      <rPr>
        <sz val="10"/>
        <color rgb="FFFF0000"/>
        <rFont val="Verdana"/>
        <family val="2"/>
        <charset val="1"/>
      </rPr>
      <t xml:space="preserve">Your Structure (default is Front Bulkhead)</t>
    </r>
    <r>
      <rPr>
        <sz val="10"/>
        <rFont val="Verdana"/>
        <family val="2"/>
        <charset val="1"/>
      </rPr>
      <t xml:space="preserve">]</t>
    </r>
  </si>
  <si>
    <t xml:space="preserve">Enter value for force at lower peak (see monocoque guidance tab)</t>
  </si>
  <si>
    <t xml:space="preserve">Main Hoop and Main Hoop Bracing Attachments</t>
  </si>
  <si>
    <t xml:space="preserve">No. of attachment points per side</t>
  </si>
  <si>
    <t xml:space="preserve">Main Hoop Brace to Monocoque?</t>
  </si>
  <si>
    <t xml:space="preserve">Main Hoop Bracing Attachment</t>
  </si>
  <si>
    <t xml:space="preserve">Intermediate</t>
  </si>
  <si>
    <t xml:space="preserve">Upper Attachment</t>
  </si>
  <si>
    <t xml:space="preserve">Lower Attachment</t>
  </si>
  <si>
    <t xml:space="preserve">Attachment 1</t>
  </si>
  <si>
    <t xml:space="preserve">Attachment 2 </t>
  </si>
  <si>
    <t xml:space="preserve">Attachment Status</t>
  </si>
  <si>
    <t xml:space="preserve">Fastener dia., mm</t>
  </si>
  <si>
    <t xml:space="preserve">No. of fasteners</t>
  </si>
  <si>
    <t xml:space="preserve">Proof for T3.7.4</t>
  </si>
  <si>
    <t xml:space="preserve">Bracket to hoop weld length, mm</t>
  </si>
  <si>
    <t xml:space="preserve">Bracket thickness, mm</t>
  </si>
  <si>
    <t xml:space="preserve">Bracket perimeter, mm</t>
  </si>
  <si>
    <t xml:space="preserve">Insert Perimeter, mm</t>
  </si>
  <si>
    <t xml:space="preserve">Backing plate thickness, mm</t>
  </si>
  <si>
    <t xml:space="preserve">Backing plate perimeter, mm</t>
  </si>
  <si>
    <t xml:space="preserve">Edge distance, mm</t>
  </si>
  <si>
    <t xml:space="preserve">Skin / Material type</t>
  </si>
  <si>
    <t xml:space="preserve">&lt;-- Refer in this cell to the test data by name.</t>
  </si>
  <si>
    <t xml:space="preserve">Skin / Material name</t>
  </si>
  <si>
    <t xml:space="preserve">Skin shear strength, MPa</t>
  </si>
  <si>
    <t xml:space="preserve">&lt;-- Link in this cell to test data on another sheet. Standard is SIS shear strength.</t>
  </si>
  <si>
    <t xml:space="preserve">Skin thickness, mm</t>
  </si>
  <si>
    <t xml:space="preserve">&lt;-- Skin thicknesses should be equal to the tested skin thickness.</t>
  </si>
  <si>
    <t xml:space="preserve">Perimeter shear strength, kN</t>
  </si>
  <si>
    <t xml:space="preserve">Tearout strength, kN</t>
  </si>
  <si>
    <t xml:space="preserve">Insert images of each attachment point proving the values entered above and proof that the brackets are adequately stiff (stresses are acceptable when loaded with 30kN):</t>
  </si>
  <si>
    <t xml:space="preserve">Link to GUIDANCE NOTES: Monocoque Attachments</t>
  </si>
  <si>
    <t xml:space="preserve">Front Hoop and Front Hoop Bracing Attachments</t>
  </si>
  <si>
    <t xml:space="preserve">Front hoop material</t>
  </si>
  <si>
    <t xml:space="preserve">Front Hoop Bracing Attachment</t>
  </si>
  <si>
    <t xml:space="preserve">Insert images of fully laminated hoop or attachments proving the values entered above and proof that the brackets are adequately stiff (stresses are acceptable when loaded with 30kN):</t>
  </si>
  <si>
    <t xml:space="preserve">Insert proof of fully laminating the front hoop to the monocoque T3.9.5 (proof of equivalence to 180 kN).</t>
  </si>
  <si>
    <t xml:space="preserve">Link to GUIDANCE NOTES: Front Hoop Attachments</t>
  </si>
  <si>
    <t xml:space="preserve">Primary Structure Attachment of Plates/Panels (e.g. AIP to Bulkhead, Rear TSAC Protection)</t>
  </si>
  <si>
    <t xml:space="preserve">AIP to Bulkhead Attachment?</t>
  </si>
  <si>
    <t xml:space="preserve">Removable Rear Panel/Plate (TSAC Protection)?</t>
  </si>
  <si>
    <t xml:space="preserve">Yes</t>
  </si>
  <si>
    <t xml:space="preserve">Other (Removable) Panels/Plates in Primary Structure?</t>
  </si>
  <si>
    <t xml:space="preserve">Paste image of panel/plate with perimeter measurement</t>
  </si>
  <si>
    <t xml:space="preserve">Paste image of panel/plate with perimeter </t>
  </si>
  <si>
    <t xml:space="preserve">and distance between bolt centres measurement here</t>
  </si>
  <si>
    <t xml:space="preserve">proof of measurement here</t>
  </si>
  <si>
    <t xml:space="preserve">AIP to Bulkhead Attachment</t>
  </si>
  <si>
    <t xml:space="preserve">OTHER Panel/Plate Attachment</t>
  </si>
  <si>
    <t xml:space="preserve">Perimeter, mm</t>
  </si>
  <si>
    <t xml:space="preserve">Required No. of fasteners</t>
  </si>
  <si>
    <t xml:space="preserve">Max. Distance between bolt centres</t>
  </si>
  <si>
    <t xml:space="preserve">Min. Distance between bolt centres</t>
  </si>
  <si>
    <t xml:space="preserve"> </t>
  </si>
  <si>
    <t xml:space="preserve">Material 1</t>
  </si>
  <si>
    <t xml:space="preserve">AIP Thickness, mm</t>
  </si>
  <si>
    <t xml:space="preserve">Washer/backing plate perimeter, mm</t>
  </si>
  <si>
    <t xml:space="preserve">Washer/bolt perimeter, mm</t>
  </si>
  <si>
    <t xml:space="preserve">Washer/backing plate thickness, mm</t>
  </si>
  <si>
    <t xml:space="preserve">Material 2</t>
  </si>
  <si>
    <t xml:space="preserve">Insert images of each attachment point proving the remaining values entered above:</t>
  </si>
  <si>
    <t xml:space="preserve"> STRUCTURAL EQUIVALENCY SPREADSHEET - HARNESS ATTACHMENT TEST RESULTS</t>
  </si>
  <si>
    <t xml:space="preserve">Tests must be completed with the requirements given in T4.5</t>
  </si>
  <si>
    <t xml:space="preserve">1. Attaching to composite structures or brackets and tabs not made from steel:</t>
  </si>
  <si>
    <t xml:space="preserve">The  bracket for the harness attachment itself must follow T5.3</t>
  </si>
  <si>
    <t xml:space="preserve">Paste images of test setups &amp; actual design here, these must </t>
  </si>
  <si>
    <t xml:space="preserve">show that the test conditions are representative:</t>
  </si>
  <si>
    <t xml:space="preserve"> - Test fixture does not artficially reinforce the attachment</t>
  </si>
  <si>
    <t xml:space="preserve"> - Loads are applied following T4.5.5</t>
  </si>
  <si>
    <t xml:space="preserve">2. Otherwise: </t>
  </si>
  <si>
    <t xml:space="preserve">- Insert proof for T4.5.3/T4.5.4</t>
  </si>
  <si>
    <t xml:space="preserve">Show the distance between the Lap Belt &amp; Anti-submarine Belt Attachment</t>
  </si>
  <si>
    <t xml:space="preserve">Figure 1: Load Deflection Curves</t>
  </si>
  <si>
    <t xml:space="preserve">Shoulder harness: physical testing required?</t>
  </si>
  <si>
    <t xml:space="preserve">Lap-belt: physical testing required?</t>
  </si>
  <si>
    <t xml:space="preserve">Anti-submarine belt: physical testing required?</t>
  </si>
  <si>
    <t xml:space="preserve">Combined Lap &amp; Anti-submarine belt?</t>
  </si>
  <si>
    <t xml:space="preserve">Shoulder Harness Attachment</t>
  </si>
  <si>
    <t xml:space="preserve">Enter value for force at failure or maximum tested force</t>
  </si>
  <si>
    <t xml:space="preserve">(&gt;= 13000N)</t>
  </si>
  <si>
    <t xml:space="preserve">Lap Belt Attachment</t>
  </si>
  <si>
    <t xml:space="preserve">Anti-submarine Belt Attachment</t>
  </si>
  <si>
    <t xml:space="preserve">(&gt;= 6500N)</t>
  </si>
  <si>
    <t xml:space="preserve">Combined Lap Belt &amp; Anti-submarine Belt Attachment</t>
  </si>
  <si>
    <t xml:space="preserve">(&gt;= 19500N)</t>
  </si>
  <si>
    <t xml:space="preserve">F 
(N)</t>
  </si>
  <si>
    <t xml:space="preserve">Firewall Status</t>
  </si>
  <si>
    <t xml:space="preserve">Insulation type</t>
  </si>
  <si>
    <t xml:space="preserve">Isolation method</t>
  </si>
  <si>
    <t xml:space="preserve">Proof shown below?</t>
  </si>
  <si>
    <t xml:space="preserve">Heat insulation</t>
  </si>
  <si>
    <t xml:space="preserve">Conduction isolation</t>
  </si>
  <si>
    <t xml:space="preserve">Convection insulation 
Minimum air gap [mm]</t>
  </si>
  <si>
    <t xml:space="preserve">Radiation insulation</t>
  </si>
  <si>
    <t xml:space="preserve">Fire retardant 
standard used</t>
  </si>
  <si>
    <t xml:space="preserve">Concept described?</t>
  </si>
  <si>
    <t xml:space="preserve">Material and layup description</t>
  </si>
  <si>
    <t xml:space="preserve">thickness [mm]</t>
  </si>
  <si>
    <t xml:space="preserve">[CV-only]</t>
  </si>
  <si>
    <t xml:space="preserve">Used thickness of rated material</t>
  </si>
  <si>
    <t xml:space="preserve">First layer</t>
  </si>
  <si>
    <t xml:space="preserve">AL 5052</t>
  </si>
  <si>
    <t xml:space="preserve">First layer thickness</t>
  </si>
  <si>
    <t xml:space="preserve">[EV-only]</t>
  </si>
  <si>
    <t xml:space="preserve">Second layer</t>
  </si>
  <si>
    <t xml:space="preserve">DuPont Nomex Type 410</t>
  </si>
  <si>
    <t xml:space="preserve">Insert technical data sheets proving the values entered above:</t>
  </si>
  <si>
    <t xml:space="preserve">Datasheet fire resistant material &amp; heat insulation proof. Describe the concept of the firewall and show drawings/pictures.</t>
  </si>
  <si>
    <t xml:space="preserve"> STRUCTURAL EQUIVALENCY SPREADSHEET - ACCUMULATOR CONTAINER</t>
  </si>
  <si>
    <t xml:space="preserve">Please use this sheet to prove your accumulator container design complies with the rules</t>
  </si>
  <si>
    <t xml:space="preserve">Floor Material</t>
  </si>
  <si>
    <t xml:space="preserve">Thickness (mm)</t>
  </si>
  <si>
    <t xml:space="preserve">Width (mm)</t>
  </si>
  <si>
    <t xml:space="preserve">External Vertical Wall Material</t>
  </si>
  <si>
    <t xml:space="preserve">Height (mm)</t>
  </si>
  <si>
    <t xml:space="preserve">Internal Vertical Wall Material</t>
  </si>
  <si>
    <t xml:space="preserve">Cover Mat.</t>
  </si>
  <si>
    <t xml:space="preserve">Segment 1 Mass (kg)</t>
  </si>
  <si>
    <t xml:space="preserve">0-8</t>
  </si>
  <si>
    <t xml:space="preserve">Segment 2 Mass (kg)</t>
  </si>
  <si>
    <t xml:space="preserve">Segment 3 Mass (kg)</t>
  </si>
  <si>
    <t xml:space="preserve">Segment 4 Mass (kg)</t>
  </si>
  <si>
    <t xml:space="preserve">Segment 5 Mass (kg)</t>
  </si>
  <si>
    <t xml:space="preserve">Segment 6 Mass (kg)</t>
  </si>
  <si>
    <t xml:space="preserve">Segment 7 Mass (kg)</t>
  </si>
  <si>
    <t xml:space="preserve">Segment 8 Mass (kg)</t>
  </si>
  <si>
    <t xml:space="preserve">Segment 9 Mass (kg)</t>
  </si>
  <si>
    <t xml:space="preserve">Segment 10 Mass (kg)</t>
  </si>
  <si>
    <t xml:space="preserve">Use the checkboxes below as a tool to verify that sufficient proof has been given.</t>
  </si>
  <si>
    <t xml:space="preserve">The given table includes the minimum required proof, additional proof might be needed.</t>
  </si>
  <si>
    <t xml:space="preserve">Rule</t>
  </si>
  <si>
    <t xml:space="preserve">Compliance
 shown?</t>
  </si>
  <si>
    <t xml:space="preserve">CAD proof
needed</t>
  </si>
  <si>
    <t xml:space="preserve">Datasheet 
proof needed</t>
  </si>
  <si>
    <t xml:space="preserve">Manual calculations
needed</t>
  </si>
  <si>
    <t xml:space="preserve">EV5.4.6</t>
  </si>
  <si>
    <t xml:space="preserve">Mandatory</t>
  </si>
  <si>
    <t xml:space="preserve">Optional</t>
  </si>
  <si>
    <t xml:space="preserve">EV5.5.3</t>
  </si>
  <si>
    <t xml:space="preserve">EV5.5.4</t>
  </si>
  <si>
    <t xml:space="preserve">EV5.5.5</t>
  </si>
  <si>
    <t xml:space="preserve">EV5.5.6</t>
  </si>
  <si>
    <t xml:space="preserve">EV5.5.7</t>
  </si>
  <si>
    <t xml:space="preserve">EV5.5.8</t>
  </si>
  <si>
    <t xml:space="preserve">EV5.5.9</t>
  </si>
  <si>
    <t xml:space="preserve">EV5.5.11</t>
  </si>
  <si>
    <t xml:space="preserve">EV5.5.14</t>
  </si>
  <si>
    <t xml:space="preserve">T10.1.2</t>
  </si>
  <si>
    <t xml:space="preserve">T10.1.4</t>
  </si>
  <si>
    <t xml:space="preserve">T3.2.8</t>
  </si>
  <si>
    <t xml:space="preserve">Wall attachment</t>
  </si>
  <si>
    <t xml:space="preserve">Cell segment</t>
  </si>
  <si>
    <t xml:space="preserve">AIR seperation</t>
  </si>
  <si>
    <t xml:space="preserve">Fuse seperation</t>
  </si>
  <si>
    <t xml:space="preserve">Lid mounting</t>
  </si>
  <si>
    <t xml:space="preserve">Lid bending</t>
  </si>
  <si>
    <t xml:space="preserve">Adhesive calculations valid at 60°C</t>
  </si>
  <si>
    <t xml:space="preserve">Proof 
shown?</t>
  </si>
  <si>
    <t xml:space="preserve">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</si>
  <si>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</si>
  <si>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</si>
  <si>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 xml:space="preserve">Please use this sheet to prove your accumulator stack construction complies with the rules</t>
  </si>
  <si>
    <t xml:space="preserve">Cell type</t>
  </si>
  <si>
    <t xml:space="preserve">Pouch</t>
  </si>
  <si>
    <t xml:space="preserve">EV5.5.10</t>
  </si>
  <si>
    <t xml:space="preserve">EV5.5.12</t>
  </si>
  <si>
    <t xml:space="preserve">Cell mounting</t>
  </si>
  <si>
    <t xml:space="preserve">Stack to casing</t>
  </si>
  <si>
    <t xml:space="preserve">Link to guidance note</t>
  </si>
  <si>
    <t xml:space="preserve">Accumulator Container Attachments</t>
  </si>
  <si>
    <t xml:space="preserve">Insert images of each attachment point &amp; hand calculations proving the required properties of: </t>
  </si>
  <si>
    <t xml:space="preserve">- T10.1.4 (T10.1 in general), EV5.5.9 and EV5.5.13</t>
  </si>
  <si>
    <t xml:space="preserve">Make sure to account for:</t>
  </si>
  <si>
    <t xml:space="preserve">- chassis (skin) reinforcement, bracket-chassis attachment, bracket design, bracket to accumulator attachment, accumulator strength near bracket</t>
  </si>
  <si>
    <t xml:space="preserve">Accumulator Container Attachment to laminated chassis structures</t>
  </si>
  <si>
    <t xml:space="preserve">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</si>
  <si>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</si>
  <si>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</si>
  <si>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</si>
  <si>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</si>
  <si>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 xml:space="preserve">SES - DIFFERENT LAYUP RIG COMPLIANCE TEST RESULTS (OPTIONAL)</t>
  </si>
  <si>
    <t xml:space="preserve">Figure 2: Load Deflection Curve</t>
  </si>
  <si>
    <t xml:space="preserve">Enter value for force at panel failure or maximum tested force</t>
  </si>
  <si>
    <t xml:space="preserve">tx (mm)</t>
  </si>
  <si>
    <t xml:space="preserve">Thickness for fire resistance rating in data sheet (FAR: Use laminate thickness)</t>
  </si>
  <si>
    <t xml:space="preserve">Insert technical data sheets proving the fire retardance rating entered above:</t>
  </si>
  <si>
    <t xml:space="preserve">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</si>
  <si>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</si>
  <si>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</si>
  <si>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</si>
  <si>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</si>
  <si>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 xml:space="preserve">Figure 1: Test setup - Laminate Panel [</t>
    </r>
    <r>
      <rPr>
        <sz val="10"/>
        <color rgb="FFFF0000"/>
        <rFont val="Verdana"/>
        <family val="2"/>
        <charset val="1"/>
      </rPr>
      <t xml:space="preserve">Floor</t>
    </r>
    <r>
      <rPr>
        <sz val="10"/>
        <rFont val="Verdana"/>
        <family val="2"/>
        <charset val="1"/>
      </rPr>
      <t xml:space="preserve">]</t>
    </r>
  </si>
  <si>
    <r>
      <rPr>
        <sz val="10"/>
        <rFont val="Verdana"/>
        <family val="2"/>
        <charset val="1"/>
      </rPr>
      <t xml:space="preserve">Figure 1: Test setup - Laminate Panel [</t>
    </r>
    <r>
      <rPr>
        <sz val="10"/>
        <color rgb="FFFF0000"/>
        <rFont val="Verdana"/>
        <family val="2"/>
        <charset val="1"/>
      </rPr>
      <t xml:space="preserve">External Walls</t>
    </r>
    <r>
      <rPr>
        <sz val="10"/>
        <rFont val="Verdana"/>
        <family val="2"/>
        <charset val="1"/>
      </rPr>
      <t xml:space="preserve">]</t>
    </r>
  </si>
  <si>
    <r>
      <rPr>
        <sz val="10"/>
        <rFont val="Verdana"/>
        <family val="2"/>
        <charset val="1"/>
      </rPr>
      <t xml:space="preserve">Figure 1: Test setup - Laminate Panel [</t>
    </r>
    <r>
      <rPr>
        <sz val="10"/>
        <color rgb="FFFF0000"/>
        <rFont val="Verdana"/>
        <family val="2"/>
        <charset val="1"/>
      </rPr>
      <t xml:space="preserve">Internal Walls</t>
    </r>
    <r>
      <rPr>
        <sz val="10"/>
        <rFont val="Verdana"/>
        <family val="2"/>
        <charset val="1"/>
      </rPr>
      <t xml:space="preserve">]</t>
    </r>
  </si>
  <si>
    <r>
      <rPr>
        <sz val="10"/>
        <rFont val="Verdana"/>
        <family val="2"/>
        <charset val="1"/>
      </rPr>
      <t xml:space="preserve">Figure 1: Test setup - Laminate Panel [</t>
    </r>
    <r>
      <rPr>
        <sz val="10"/>
        <color rgb="FFFF0000"/>
        <rFont val="Verdana"/>
        <family val="2"/>
        <charset val="1"/>
      </rPr>
      <t xml:space="preserve">Cover</t>
    </r>
    <r>
      <rPr>
        <sz val="10"/>
        <rFont val="Verdana"/>
        <family val="2"/>
        <charset val="1"/>
      </rPr>
      <t xml:space="preserve">]</t>
    </r>
  </si>
  <si>
    <t xml:space="preserve">Enter values for force at first and second peak (see monocoque guidance tab)</t>
  </si>
  <si>
    <t xml:space="preserve">Alternative Material Proof of Equivalency</t>
  </si>
  <si>
    <t xml:space="preserve">Baseline Floor</t>
  </si>
  <si>
    <t xml:space="preserve">Your Floor</t>
  </si>
  <si>
    <t xml:space="preserve">Baseline Ext. Wall</t>
  </si>
  <si>
    <t xml:space="preserve">Your Ext. Wall</t>
  </si>
  <si>
    <t xml:space="preserve">Baseline Int. Wall</t>
  </si>
  <si>
    <t xml:space="preserve">Your Ext Wall</t>
  </si>
  <si>
    <t xml:space="preserve">Baseline Cover</t>
  </si>
  <si>
    <t xml:space="preserve">Your Cover</t>
  </si>
  <si>
    <t xml:space="preserve">Your Ext. Walls</t>
  </si>
  <si>
    <t xml:space="preserve">Your Int. Walls</t>
  </si>
  <si>
    <t xml:space="preserve">Panel height/width,mm</t>
  </si>
  <si>
    <t xml:space="preserve">Safety Factors</t>
  </si>
  <si>
    <t xml:space="preserve">Bending Strength</t>
  </si>
  <si>
    <t xml:space="preserve">Flexural Rigidity</t>
  </si>
  <si>
    <t xml:space="preserve">Shear</t>
  </si>
  <si>
    <t xml:space="preserve">CAD Screenshots / Images proving all panel thicknesses and any additional proof must be appended below</t>
  </si>
  <si>
    <t xml:space="preserve">Monocoque Lap Joints</t>
  </si>
  <si>
    <t xml:space="preserve">Joint Status</t>
  </si>
  <si>
    <t xml:space="preserve">Single piece monocoque?</t>
  </si>
  <si>
    <t xml:space="preserve">Test sample lap area, mm^2</t>
  </si>
  <si>
    <t xml:space="preserve">Lap joint shear strength, MPa</t>
  </si>
  <si>
    <t xml:space="preserve">Overlap length "w", mm</t>
  </si>
  <si>
    <t xml:space="preserve">Load/unit length, N/mm</t>
  </si>
  <si>
    <t xml:space="preserve">Skin UTS, MPa (from 3pt bend)</t>
  </si>
  <si>
    <t xml:space="preserve">Load/unit length</t>
  </si>
  <si>
    <t xml:space="preserve">Safety Factor</t>
  </si>
  <si>
    <t xml:space="preserve">Insert images of test sample and data from pull tests used to derive shear strength below:</t>
  </si>
  <si>
    <t xml:space="preserve">Welded Tube Insert Equivalency - required for all mandated tubes per T3.7.6 with drilled holes &gt; 4mm dia.</t>
  </si>
  <si>
    <t xml:space="preserve">If you have more than one type of insert please copy this tab</t>
  </si>
  <si>
    <t xml:space="preserve">Your Tube + Insert</t>
  </si>
  <si>
    <t xml:space="preserve">Tube Shape</t>
  </si>
  <si>
    <t xml:space="preserve">Tube area, mm^2</t>
  </si>
  <si>
    <t xml:space="preserve">Insert area, mm^2</t>
  </si>
  <si>
    <t xml:space="preserve">Note - the calculations above take account of the "as welded condition" strength reduction</t>
  </si>
  <si>
    <t xml:space="preserve">Insert calculations or CAD screenshot proving tube + insert area and second moment</t>
  </si>
  <si>
    <t xml:space="preserve">of area below. </t>
  </si>
  <si>
    <t xml:space="preserve">Welded Steering Rack Collar in Bulkhead Support Tube</t>
  </si>
  <si>
    <t xml:space="preserve">Your Collar</t>
  </si>
  <si>
    <t xml:space="preserve">Bulkhead Support Tube OD, mm</t>
  </si>
  <si>
    <t xml:space="preserve">Bulkhead Support Tube Wall, mm</t>
  </si>
  <si>
    <t xml:space="preserve">Steering Rack Collar OD, mm</t>
  </si>
  <si>
    <t xml:space="preserve">Steering Rack Collar Wall, mm</t>
  </si>
  <si>
    <t xml:space="preserve">OR, m</t>
  </si>
  <si>
    <t xml:space="preserve">IR, m</t>
  </si>
  <si>
    <t xml:space="preserve">Area, m^2</t>
  </si>
  <si>
    <t xml:space="preserve">Distance to Centroid, m</t>
  </si>
  <si>
    <t xml:space="preserve">Buckling Load, N (Peak IA load /6)</t>
  </si>
  <si>
    <t xml:space="preserve">Maximum Bending Stress, Pa</t>
  </si>
  <si>
    <t xml:space="preserve">Insert calculations or CAD screenshot proving all data entered above.</t>
  </si>
  <si>
    <t xml:space="preserve"> STRUCTURAL EQUIVALENCY SPREADSHEET - CONTINUATION TAB</t>
  </si>
  <si>
    <t xml:space="preserve">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</si>
  <si>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val="true"/>
        <sz val="10"/>
        <rFont val="Arial"/>
        <family val="2"/>
        <charset val="1"/>
      </rPr>
      <t xml:space="preserve">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</si>
  <si>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</si>
  <si>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 xml:space="preserve">There are three scenarios for main hoop bracing</t>
  </si>
  <si>
    <t xml:space="preserve">BACK</t>
  </si>
  <si>
    <t xml:space="preserve">3. Teams with non square/rectangular structures must complete an analysis similar to</t>
  </si>
  <si>
    <t xml:space="preserve">support (MHBS) equivalency.</t>
  </si>
  <si>
    <t xml:space="preserve">that required in scenario 2, but at a cross-section through the structure where the</t>
  </si>
  <si>
    <t xml:space="preserve">equivalent tube offset ("d" in the image below) is ~ 75mm.</t>
  </si>
  <si>
    <t xml:space="preserve">1. Chassis with a near square/rectangular structure </t>
  </si>
  <si>
    <t xml:space="preserve">rearward of the main hoop; the design is &gt;=100%  </t>
  </si>
  <si>
    <t xml:space="preserve">equivalency using the flat-panel calc by entering</t>
  </si>
  <si>
    <t xml:space="preserve">the panel height as per the image shown </t>
  </si>
  <si>
    <t xml:space="preserve">to the right of this text.</t>
  </si>
  <si>
    <t xml:space="preserve">MHBS as stated in T3.10.5.</t>
  </si>
  <si>
    <t xml:space="preserve">In this case no additional proof is required,</t>
  </si>
  <si>
    <t xml:space="preserve">but images of the chassis proving the </t>
  </si>
  <si>
    <t xml:space="preserve">panel height entered must be supplied.</t>
  </si>
  <si>
    <t xml:space="preserve">Pay attention to the right fiber direction of the panel.</t>
  </si>
  <si>
    <t xml:space="preserve">2. Chassis with a structure as per 1., but where &gt;=100% equivalence is not shown on the </t>
  </si>
  <si>
    <t xml:space="preserve">flat panel calc alone.</t>
  </si>
  <si>
    <t xml:space="preserve">In this case additional proof of equivalence is required, by showing the actual chassis</t>
  </si>
  <si>
    <t xml:space="preserve">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</si>
  <si>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</si>
  <si>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</si>
  <si>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val="true"/>
        <sz val="10"/>
        <rFont val="Verdana"/>
        <family val="2"/>
        <charset val="1"/>
      </rPr>
      <t xml:space="preserve">skins</t>
    </r>
    <r>
      <rPr>
        <sz val="10"/>
        <rFont val="Verdana"/>
        <family val="2"/>
        <charset val="1"/>
      </rPr>
      <t xml:space="preserve">.</t>
    </r>
  </si>
  <si>
    <t xml:space="preserve">Multiply this measured "I" by the "E" derived from the required physical test of your </t>
  </si>
  <si>
    <t xml:space="preserve">structure to prove the buckling modulus is equivalent.</t>
  </si>
  <si>
    <t xml:space="preserve">The measured "I" must be transposed from the cross-section centroid to a reference</t>
  </si>
  <si>
    <t xml:space="preserve">co-ordinate system on the chassis centre-line, and the same completed for the baseline</t>
  </si>
  <si>
    <t xml:space="preserve">tubes.</t>
  </si>
  <si>
    <t xml:space="preserve">The measured "A" must be multiplied by the physical test derived skin UTS to prove</t>
  </si>
  <si>
    <t xml:space="preserve">the strength of the section is &gt;=100%</t>
  </si>
  <si>
    <t xml:space="preserve"> MONOCOQUE EQUIVALENCY GUIDANCE NOTES - FRONT HOOP BRACING</t>
  </si>
  <si>
    <t xml:space="preserve">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</si>
  <si>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</si>
  <si>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</si>
  <si>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 xml:space="preserve">shows &gt;=100% equivalency to 1 front hoop bracing tube.</t>
  </si>
  <si>
    <t xml:space="preserve">In this case no additional proof is required, but images of the chassis proving the smallest</t>
  </si>
  <si>
    <t xml:space="preserve">panel width between front hoop and front bulkhead entered must be supplied.</t>
  </si>
  <si>
    <t xml:space="preserve">2. Chassis where the flat panel calculation shows &lt;100% equivalence to 1 front hoop </t>
  </si>
  <si>
    <t xml:space="preserve">bracing tube.</t>
  </si>
  <si>
    <t xml:space="preserve">design is &gt;=100% equivalent.</t>
  </si>
  <si>
    <t xml:space="preserve">Using a CAD measure of the cross-section, or other appropriate method, provide proof</t>
  </si>
  <si>
    <t xml:space="preserve">of the second moment of area and area of the monocoque skins.</t>
  </si>
  <si>
    <t xml:space="preserve">The height of the moncoque section used for comparison must not exceed 50mm</t>
  </si>
  <si>
    <t xml:space="preserve"> MONOCOQUE EQUIVALENCY GUIDANCE NOTES - FRONT BULKHEAD SUPPORT</t>
  </si>
  <si>
    <t xml:space="preserve">There are two scenarios for front bulkhead support equivalency.</t>
  </si>
  <si>
    <t xml:space="preserve">1. Chassis where, when calculated as a flat panel, the vertical panel between the</t>
  </si>
  <si>
    <t xml:space="preserve">front bulkhead and front hoop shows &gt;=100% to 3 front bulkhead support tubes.</t>
  </si>
  <si>
    <t xml:space="preserve">In this case no additional proof is required, but images of the chassis proving the panel</t>
  </si>
  <si>
    <t xml:space="preserve">height entered must be supplied.</t>
  </si>
  <si>
    <t xml:space="preserve">2. Chassis where the flat panel calculation shows &gt;33% but &lt;100% equivalence to 3</t>
  </si>
  <si>
    <t xml:space="preserve">front bulkhead support tubes.</t>
  </si>
  <si>
    <t xml:space="preserve">(If the flat panel calculation shows &lt;33% equivalence the panel core and/or skin</t>
  </si>
  <si>
    <t xml:space="preserve">thickness must be increased and the physical tests repeated until &gt;33% is achieved)</t>
  </si>
  <si>
    <t xml:space="preserve">Multiply this measured "I" by the "E" derived from the required physical test to prove the</t>
  </si>
  <si>
    <t xml:space="preserve">buckling modulus is equivalent.</t>
  </si>
  <si>
    <t xml:space="preserve">IA AI PLATE GUIDANCE NOTES</t>
  </si>
  <si>
    <t xml:space="preserve">There are two scenarios for anti-intrusion plate equivalency</t>
  </si>
  <si>
    <t xml:space="preserve">1. Baseline steel or aluminium AIP used</t>
  </si>
  <si>
    <t xml:space="preserve">In this case just select the appropriate material.</t>
  </si>
  <si>
    <t xml:space="preserve">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</si>
  <si>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</si>
  <si>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</si>
  <si>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</si>
  <si>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</si>
  <si>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 xml:space="preserve">did not fail</t>
  </si>
  <si>
    <t xml:space="preserve">MONOCOQUE SIDE IMPACT STRUCTURE GUIDANCE NOTES</t>
  </si>
  <si>
    <t xml:space="preserve">There is only one scenario for monocoque side-impact structure equivalency.</t>
  </si>
  <si>
    <t xml:space="preserve">Unlike other areas of the monocoque, no allowance for geometric form is allowed.</t>
  </si>
  <si>
    <t xml:space="preserve">The requirement to prove buckling modulus remains, but with a more stringent requirement</t>
  </si>
  <si>
    <t xml:space="preserve">where:</t>
  </si>
  <si>
    <t xml:space="preserve"> - The vertical side-impact zone, when calculated as a flat-panel must equivalent EI to</t>
  </si>
  <si>
    <t xml:space="preserve">two baseline side-impact tubes.</t>
  </si>
  <si>
    <t xml:space="preserve">Note: In practical terms it is impossible for a car with rules compliant ride height to</t>
  </si>
  <si>
    <t xml:space="preserve">have a panel height greater than 320mm, panel heights greater than this will</t>
  </si>
  <si>
    <t xml:space="preserve">return a null value for EI</t>
  </si>
  <si>
    <t xml:space="preserve"> - The horizontal floor (up-to the centre of the chassis), when calculated as flat-panel</t>
  </si>
  <si>
    <t xml:space="preserve">must have equivalent EI to one baseline side-impact tube.</t>
  </si>
  <si>
    <t xml:space="preserve">In both cases this is calculated about the weakest axis.</t>
  </si>
  <si>
    <t xml:space="preserve">PERIMETER SHEAR TEST GUIDANCE NOTES</t>
  </si>
  <si>
    <t xml:space="preserve">When entering peak loads please ensure they are in accordance with the image below:</t>
  </si>
  <si>
    <t xml:space="preserve">Note: Make sure to include BOTH peaks. Also, in case of assymetrical laminates.</t>
  </si>
  <si>
    <t xml:space="preserve">Note: If the first peak is higher than the second then it can be used for the punch through</t>
  </si>
  <si>
    <t xml:space="preserve">strength requirement.</t>
  </si>
  <si>
    <t xml:space="preserve">HARNESS ATTACHMENT GUIDANCE NOTES</t>
  </si>
  <si>
    <t xml:space="preserve">SHOULDER HARNESS BAR GUIDANCE NOTES</t>
  </si>
  <si>
    <t xml:space="preserve"> </t>
  </si>
  <si>
    <t xml:space="preserve">ALL harness attachments, including typical designs found on steel tube frames have to </t>
  </si>
  <si>
    <t xml:space="preserve">There are two scenarios for the shoulder harness bar (SHB) equivalency.</t>
  </si>
  <si>
    <t xml:space="preserve">show equivalency to the forces laid out in T4.5</t>
  </si>
  <si>
    <t xml:space="preserve">1.) SHB is orientated vertically or inclined:</t>
  </si>
  <si>
    <r>
      <rPr>
        <sz val="10"/>
        <rFont val="Verdana"/>
        <family val="2"/>
        <charset val="1"/>
      </rPr>
      <t xml:space="preserve">Attachments for </t>
    </r>
    <r>
      <rPr>
        <b val="true"/>
        <sz val="10"/>
        <rFont val="Verdana"/>
        <family val="2"/>
        <charset val="1"/>
      </rPr>
      <t xml:space="preserve">LAP BELTS</t>
    </r>
    <r>
      <rPr>
        <sz val="10"/>
        <rFont val="Verdana"/>
        <family val="2"/>
        <charset val="1"/>
      </rPr>
      <t xml:space="preserve"> and </t>
    </r>
    <r>
      <rPr>
        <b val="true"/>
        <sz val="10"/>
        <rFont val="Verdana"/>
        <family val="2"/>
        <charset val="1"/>
      </rPr>
      <t xml:space="preserve">ANTI-SUBMARINGE BELTS</t>
    </r>
    <r>
      <rPr>
        <sz val="10"/>
        <rFont val="Verdana"/>
        <family val="2"/>
        <charset val="1"/>
      </rPr>
      <t xml:space="preserve"> on steel tube frames using </t>
    </r>
  </si>
  <si>
    <t xml:space="preserve">unalloyed carbon steel (T 3.2.2) do generally not require calculations with regards to bending </t>
  </si>
  <si>
    <t xml:space="preserve">- Panel height of SHB is the shortest distance from lower to upper SHB laminate</t>
  </si>
  <si>
    <t xml:space="preserve">loads in the tube structure if and only if ALL of the following criteria are met:</t>
  </si>
  <si>
    <t xml:space="preserve">1.) The attachment points are located at a frame node or maximum 50mm away from it</t>
  </si>
  <si>
    <t xml:space="preserve">2.) The frame node in question is properly triangulated both in side and top view</t>
  </si>
  <si>
    <t xml:space="preserve">3.) The triangulation of the frame node in question is done with "SIS" tubes</t>
  </si>
  <si>
    <t xml:space="preserve">4.) Lap belts and anti-submarine belts one either side are not attached to the same tube</t>
  </si>
  <si>
    <t xml:space="preserve">2.) SHB is on the top rear surface of the monocoque:</t>
  </si>
  <si>
    <t xml:space="preserve">- SHB laminates reaching beyond a third of the shortest distance on top surface are</t>
  </si>
  <si>
    <t xml:space="preserve">not considered as part of the panel height.</t>
  </si>
  <si>
    <r>
      <rPr>
        <sz val="10"/>
        <rFont val="Verdana"/>
        <family val="2"/>
        <charset val="1"/>
      </rPr>
      <t xml:space="preserve">The bending calculations for the </t>
    </r>
    <r>
      <rPr>
        <b val="true"/>
        <sz val="10"/>
        <rFont val="Verdana"/>
        <family val="2"/>
        <charset val="1"/>
      </rPr>
      <t xml:space="preserve">SHOULDER HARNESS BAR</t>
    </r>
    <r>
      <rPr>
        <sz val="10"/>
        <rFont val="Verdana"/>
        <family val="2"/>
        <charset val="1"/>
      </rPr>
      <t xml:space="preserve"> of steel tube frames shall be </t>
    </r>
  </si>
  <si>
    <r>
      <rPr>
        <sz val="10"/>
        <color rgb="FF000000"/>
        <rFont val="Verdana"/>
        <family val="0"/>
        <charset val="1"/>
      </rPr>
      <t xml:space="preserve">done by applying the force of 13 kN </t>
    </r>
    <r>
      <rPr>
        <b val="true"/>
        <sz val="10"/>
        <color rgb="FF000000"/>
        <rFont val="Verdana"/>
        <family val="0"/>
        <charset val="1"/>
      </rPr>
      <t xml:space="preserve">ONCE</t>
    </r>
    <r>
      <rPr>
        <sz val="10"/>
        <color rgb="FF000000"/>
        <rFont val="Verdana"/>
        <family val="0"/>
        <charset val="1"/>
      </rPr>
      <t xml:space="preserve"> at the middle of one shoulder harness attachment</t>
    </r>
  </si>
  <si>
    <t xml:space="preserve">Note: For both cases, geometrical stiffness is acceptable to show equivalence.</t>
  </si>
  <si>
    <t xml:space="preserve">Failure must not occur anywhere in the loadpath from the harness to the roll hoops</t>
  </si>
  <si>
    <t xml:space="preserve">Maximum allowable deflection with the force applied: 25mm (including plastic deformation)</t>
  </si>
  <si>
    <t xml:space="preserve">TRACTIVE SYSTEM PROTECTION EQUIVALENCY GUIDANCE NOTES</t>
  </si>
  <si>
    <t xml:space="preserve">There are three scenarios for the tractive system protection equivalency.</t>
  </si>
  <si>
    <t xml:space="preserve">For both scenario 1 &amp; 2:</t>
  </si>
  <si>
    <t xml:space="preserve">1. Tubular frame cars with motors laying within the primary structure:</t>
  </si>
  <si>
    <t xml:space="preserve">At least 1 diagonal member has to connect upper and lower side-impact tube members,</t>
  </si>
  <si>
    <t xml:space="preserve">the same applies for rear-impact members .</t>
  </si>
  <si>
    <t xml:space="preserve">Side- and rear-impact zone must fulfill T3.15 with exception of: “must connect the</t>
  </si>
  <si>
    <t xml:space="preserve">main hoop and front hoop” and must follow T 3.16 when having bolted attachments.</t>
  </si>
  <si>
    <t xml:space="preserve">Side-impact zone must be connected from main hoop to rear-impact zone.</t>
  </si>
  <si>
    <t xml:space="preserve">3. Monocoques:</t>
  </si>
  <si>
    <t xml:space="preserve">2. Tubular Frame cars with motors laying outside the primary structure according</t>
  </si>
  <si>
    <r>
      <rPr>
        <u val="single"/>
        <sz val="10"/>
        <rFont val="Verdana"/>
        <family val="2"/>
        <charset val="1"/>
      </rPr>
      <t xml:space="preserve">rule</t>
    </r>
    <r>
      <rPr>
        <b val="true"/>
        <u val="single"/>
        <sz val="10"/>
        <color rgb="FFFF0000"/>
        <rFont val="Verdana"/>
        <family val="2"/>
        <charset val="1"/>
      </rPr>
      <t xml:space="preserve"> </t>
    </r>
    <r>
      <rPr>
        <b val="true"/>
        <u val="single"/>
        <sz val="10"/>
        <rFont val="Verdana"/>
        <family val="2"/>
        <charset val="1"/>
      </rPr>
      <t xml:space="preserve">EV 4.4.3 (outboard wheel motors):</t>
    </r>
  </si>
  <si>
    <t xml:space="preserve">All mentioned above must be followed.</t>
  </si>
  <si>
    <t xml:space="preserve">No structure higher than 320mm over the lowest chassis point can be added to </t>
  </si>
  <si>
    <t xml:space="preserve">The motor is behind the rear bulkhead and no tractive system component</t>
  </si>
  <si>
    <t xml:space="preserve">the side-and rear-impact zone to prove equivalence.</t>
  </si>
  <si>
    <t xml:space="preserve">not falling under EV 4.4.3 penetrates the bulkhead in front of the motor.</t>
  </si>
  <si>
    <t xml:space="preserve">In this case, the bulkhead in front of the motor can be considered as rear-impact </t>
  </si>
  <si>
    <t xml:space="preserve">zone. Any structure behind does not need to meet the requirements for a side-</t>
  </si>
  <si>
    <t xml:space="preserve">or rear-impact zone.</t>
  </si>
  <si>
    <t xml:space="preserve">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</si>
  <si>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</si>
  <si>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</si>
  <si>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 xml:space="preserve">component is below 320mm measured from the lowest chassis point.</t>
  </si>
  <si>
    <t xml:space="preserve">ACCUMULATOR CONTAINER CELL STACKS GUIDANCE NOTES</t>
  </si>
  <si>
    <t xml:space="preserve">This tab is created to allow more in-depth explanation on the cell stack construction.</t>
  </si>
  <si>
    <t xml:space="preserve">You are free to choose any method to show equivalency.</t>
  </si>
  <si>
    <t xml:space="preserve">It is recommended however to build up: </t>
  </si>
  <si>
    <t xml:space="preserve">From a cell, through the cell stack to the connection to the casing.</t>
  </si>
  <si>
    <t xml:space="preserve">Forces acting on a cell</t>
  </si>
  <si>
    <t xml:space="preserve">Forces acting on a cell stack</t>
  </si>
  <si>
    <t xml:space="preserve">Forces acting on the casing</t>
  </si>
  <si>
    <t xml:space="preserve">Please note:</t>
  </si>
  <si>
    <t xml:space="preserve">Hand calculations always preferred</t>
  </si>
  <si>
    <t xml:space="preserve">!</t>
  </si>
  <si>
    <t xml:space="preserve">Showing some flashy and colourfull FEM images without legends, full model description or unreadable numbers, no infromation on meshing etc. result in a "FAIL" directly</t>
  </si>
  <si>
    <t xml:space="preserve">ACCUMULATOR CONTAINER ATTACHMENT GUIDANCE NOTES</t>
  </si>
  <si>
    <t xml:space="preserve">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</si>
  <si>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</si>
  <si>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</si>
  <si>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 xml:space="preserve">All monocoque attachment tabs follow the same order, stepping through each key element</t>
  </si>
  <si>
    <t xml:space="preserve">bending at &lt;30KN</t>
  </si>
  <si>
    <t xml:space="preserve">from Row 13 to Row 20. </t>
  </si>
  <si>
    <t xml:space="preserve">Below are some examples of brackets which are not acceptable:</t>
  </si>
  <si>
    <t xml:space="preserve">The images below show an example hoop attachment, in this case the following data</t>
  </si>
  <si>
    <t xml:space="preserve">would be entered:</t>
  </si>
  <si>
    <t xml:space="preserve">Row 13: </t>
  </si>
  <si>
    <t xml:space="preserve">Total weld length of all welds joining the hoop tube to the bracket</t>
  </si>
  <si>
    <t xml:space="preserve">Row 14:</t>
  </si>
  <si>
    <t xml:space="preserve">Thickness of the bracket joined to the hoop</t>
  </si>
  <si>
    <t xml:space="preserve">Row 15:</t>
  </si>
  <si>
    <t xml:space="preserve">Outside perimeter of the bracket joined to the hoop</t>
  </si>
  <si>
    <t xml:space="preserve">Row 16:</t>
  </si>
  <si>
    <t xml:space="preserve">Thickness of the laminate skin in contact with the bracket joined to the hoop</t>
  </si>
  <si>
    <t xml:space="preserve">Row 17:</t>
  </si>
  <si>
    <t xml:space="preserve">Combined outside perimeter of all inserts in the core material</t>
  </si>
  <si>
    <t xml:space="preserve">Row 18:</t>
  </si>
  <si>
    <t xml:space="preserve">Thickness of the laminate skin in contact with the backing plate</t>
  </si>
  <si>
    <t xml:space="preserve">Row 19:</t>
  </si>
  <si>
    <t xml:space="preserve">Thickness of the backing plate</t>
  </si>
  <si>
    <t xml:space="preserve">Row 20:</t>
  </si>
  <si>
    <t xml:space="preserve">Outside perimeter of the backing plate</t>
  </si>
  <si>
    <t xml:space="preserve">Row 21:</t>
  </si>
  <si>
    <t xml:space="preserve">Shortest distance from edge of bolt hole to nearest "free edge"</t>
  </si>
  <si>
    <t xml:space="preserve">Entering the combined perimeter of all inserts between the outer and inner skins is</t>
  </si>
  <si>
    <t xml:space="preserve">optional, provided the strength in both loading directions is &gt;=30kN without their inclusion.</t>
  </si>
  <si>
    <t xml:space="preserve">If teams using a another laminated structure than the SIS for the MH attachment then </t>
  </si>
  <si>
    <t xml:space="preserve">additional shear strength test must be performed.</t>
  </si>
  <si>
    <t xml:space="preserve">In this case please copy the given chart in to the yellow area then the cells for the </t>
  </si>
  <si>
    <t xml:space="preserve">"Skin shear strength, Mpa" are unlocked and you can enter the specific value </t>
  </si>
  <si>
    <t xml:space="preserve">of your specific structure.</t>
  </si>
  <si>
    <t xml:space="preserve">FRONT HOOP ATTACHMENT GUIDANCE NOTES</t>
  </si>
  <si>
    <t xml:space="preserve">This section elaborates on the front hoop attachments, and how to show equivalency:</t>
  </si>
  <si>
    <t xml:space="preserve">At the minimum, a front hoop has three attachment points per side:</t>
  </si>
  <si>
    <t xml:space="preserve">1. Front hoop bracing attachment</t>
  </si>
  <si>
    <t xml:space="preserve">2. Upper FBHS/SIS attachment</t>
  </si>
  <si>
    <t xml:space="preserve">3. Lower FBHS/SIS attachment</t>
  </si>
  <si>
    <t xml:space="preserve">If the upper FBHS member is more than 100mm above the upper SIS member, additional bracing is needed and therefore a fourth connection exists. (T3.14.1)</t>
  </si>
  <si>
    <t xml:space="preserve">For composite cars, this means that there are at least 3 attachment points per side.</t>
  </si>
  <si>
    <t xml:space="preserve">T3.11.4 means they cannot be combined and therefore must be separate attachments.</t>
  </si>
  <si>
    <t xml:space="preserve">The top attachment, for the front hoop bracing, must lie in the top 50mm of the FHB area,  as described in the T3.11 T3.5 Guidance Notes.</t>
  </si>
  <si>
    <t xml:space="preserve">For laminated front hoops, this also means that only the top 50mm can be used to show </t>
  </si>
  <si>
    <t xml:space="preserve">equivalency for the front hoop bracing attachments.</t>
  </si>
  <si>
    <t xml:space="preserve">T3.11 T3.5 Guidance Notes</t>
  </si>
</sst>
</file>

<file path=xl/styles.xml><?xml version="1.0" encoding="utf-8"?>
<styleSheet xmlns="http://schemas.openxmlformats.org/spreadsheetml/2006/main">
  <numFmts count="14">
    <numFmt numFmtId="164" formatCode="General"/>
    <numFmt numFmtId="165" formatCode="[$-40C]DD/MM/YYYY"/>
    <numFmt numFmtId="166" formatCode="0"/>
    <numFmt numFmtId="167" formatCode="@"/>
    <numFmt numFmtId="168" formatCode="General"/>
    <numFmt numFmtId="169" formatCode="0.0"/>
    <numFmt numFmtId="170" formatCode="0.00"/>
    <numFmt numFmtId="171" formatCode="[$-40C]MMM\-YY"/>
    <numFmt numFmtId="172" formatCode="0.00E+00"/>
    <numFmt numFmtId="173" formatCode="0.0000"/>
    <numFmt numFmtId="174" formatCode="0.000E+00"/>
    <numFmt numFmtId="175" formatCode="#,##0.00"/>
    <numFmt numFmtId="176" formatCode="[$-40C]DD\-MMM"/>
    <numFmt numFmtId="177" formatCode="0.000"/>
  </numFmts>
  <fonts count="57">
    <font>
      <sz val="10"/>
      <name val="Arial"/>
      <family val="0"/>
      <charset val="1"/>
    </font>
    <font>
      <sz val="10"/>
      <name val="Arial"/>
      <family val="0"/>
    </font>
    <font>
      <sz val="10"/>
      <name val="Arial"/>
      <family val="0"/>
    </font>
    <font>
      <sz val="10"/>
      <name val="Arial"/>
      <family val="0"/>
    </font>
    <font>
      <u val="single"/>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val="true"/>
      <sz val="10"/>
      <name val="Arial"/>
      <family val="2"/>
      <charset val="1"/>
    </font>
    <font>
      <b val="true"/>
      <sz val="10"/>
      <color rgb="FFFF0000"/>
      <name val="Arial"/>
      <family val="2"/>
      <charset val="1"/>
    </font>
    <font>
      <b val="true"/>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val="true"/>
      <sz val="10"/>
      <name val="Wingdings 2"/>
      <family val="1"/>
      <charset val="2"/>
    </font>
    <font>
      <sz val="11"/>
      <color rgb="FF444444"/>
      <name val="Arial"/>
      <family val="0"/>
      <charset val="1"/>
    </font>
    <font>
      <b val="true"/>
      <sz val="14"/>
      <name val="Arial"/>
      <family val="2"/>
      <charset val="1"/>
    </font>
    <font>
      <sz val="10"/>
      <color rgb="FFFFFFFF"/>
      <name val="Arial"/>
      <family val="2"/>
      <charset val="1"/>
    </font>
    <font>
      <b val="true"/>
      <sz val="12"/>
      <name val="Arial"/>
      <family val="2"/>
      <charset val="1"/>
    </font>
    <font>
      <vertAlign val="subscript"/>
      <sz val="10"/>
      <name val="Arial"/>
      <family val="2"/>
      <charset val="1"/>
    </font>
    <font>
      <b val="true"/>
      <sz val="9"/>
      <color rgb="FF000000"/>
      <name val="Tahoma"/>
      <family val="2"/>
      <charset val="1"/>
    </font>
    <font>
      <b val="true"/>
      <sz val="10"/>
      <color rgb="FFFF0000"/>
      <name val="Arial"/>
      <family val="0"/>
      <charset val="1"/>
    </font>
    <font>
      <u val="single"/>
      <sz val="10"/>
      <color rgb="FF0000FF"/>
      <name val="Arial"/>
      <family val="0"/>
      <charset val="1"/>
    </font>
    <font>
      <sz val="10"/>
      <name val="Verdana"/>
      <family val="2"/>
      <charset val="1"/>
    </font>
    <font>
      <sz val="10"/>
      <color rgb="FFFF0000"/>
      <name val="Verdana"/>
      <family val="2"/>
      <charset val="1"/>
    </font>
    <font>
      <vertAlign val="subscript"/>
      <sz val="10"/>
      <name val="Verdana"/>
      <family val="2"/>
      <charset val="1"/>
    </font>
    <font>
      <b val="true"/>
      <sz val="10"/>
      <name val="Verdana"/>
      <family val="2"/>
      <charset val="1"/>
    </font>
    <font>
      <sz val="10"/>
      <color rgb="FFFFFFFF"/>
      <name val="Verdana"/>
      <family val="2"/>
      <charset val="1"/>
    </font>
    <font>
      <b val="true"/>
      <sz val="10"/>
      <color rgb="FFFF0000"/>
      <name val="Verdana"/>
      <family val="2"/>
      <charset val="1"/>
    </font>
    <font>
      <vertAlign val="superscript"/>
      <sz val="10"/>
      <name val="Verdana"/>
      <family val="2"/>
      <charset val="1"/>
    </font>
    <font>
      <vertAlign val="subscript"/>
      <sz val="8"/>
      <name val="Verdana"/>
      <family val="2"/>
      <charset val="1"/>
    </font>
    <font>
      <sz val="9"/>
      <name val="Arial"/>
      <family val="0"/>
      <charset val="1"/>
    </font>
    <font>
      <sz val="10"/>
      <color rgb="FFFFFFFF"/>
      <name val="Arial"/>
      <family val="0"/>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family val="0"/>
      <charset val="1"/>
    </font>
    <font>
      <sz val="11"/>
      <color rgb="FF444444"/>
      <name val="Calibri"/>
      <family val="2"/>
      <charset val="1"/>
    </font>
    <font>
      <b val="true"/>
      <sz val="10"/>
      <name val="Arial"/>
      <family val="0"/>
      <charset val="1"/>
    </font>
    <font>
      <b val="true"/>
      <sz val="11"/>
      <name val="Arial"/>
      <family val="2"/>
      <charset val="1"/>
    </font>
    <font>
      <b val="true"/>
      <sz val="11"/>
      <color rgb="FF000000"/>
      <name val="Calibri"/>
      <family val="2"/>
      <charset val="1"/>
    </font>
    <font>
      <sz val="10"/>
      <name val="Arial Unicode MS"/>
      <family val="2"/>
      <charset val="1"/>
    </font>
    <font>
      <sz val="9"/>
      <name val="Arial"/>
      <family val="2"/>
      <charset val="1"/>
    </font>
    <font>
      <sz val="11"/>
      <name val="Arial"/>
      <family val="2"/>
    </font>
    <font>
      <sz val="11"/>
      <color rgb="FF000000"/>
      <name val="Calibri"/>
      <family val="0"/>
    </font>
    <font>
      <b val="true"/>
      <sz val="12"/>
      <color rgb="FF000000"/>
      <name val="Calibri"/>
      <family val="0"/>
    </font>
    <font>
      <sz val="11"/>
      <name val="Calibri"/>
      <family val="2"/>
      <charset val="1"/>
    </font>
    <font>
      <sz val="10"/>
      <color rgb="FF000000"/>
      <name val="Verdana"/>
      <family val="0"/>
      <charset val="1"/>
    </font>
    <font>
      <b val="true"/>
      <sz val="10"/>
      <color rgb="FF000000"/>
      <name val="Verdana"/>
      <family val="0"/>
      <charset val="1"/>
    </font>
    <font>
      <u val="double"/>
      <sz val="10"/>
      <name val="Verdana"/>
      <family val="2"/>
      <charset val="1"/>
    </font>
    <font>
      <u val="single"/>
      <sz val="10"/>
      <name val="Verdana"/>
      <family val="2"/>
      <charset val="1"/>
    </font>
    <font>
      <b val="true"/>
      <u val="single"/>
      <sz val="10"/>
      <color rgb="FFFF0000"/>
      <name val="Verdana"/>
      <family val="2"/>
      <charset val="1"/>
    </font>
    <font>
      <b val="true"/>
      <u val="single"/>
      <sz val="10"/>
      <name val="Verdana"/>
      <family val="2"/>
      <charset val="1"/>
    </font>
    <font>
      <sz val="14"/>
      <color rgb="FFFF0000"/>
      <name val="Verdana"/>
      <family val="2"/>
      <charset val="1"/>
    </font>
    <font>
      <sz val="14"/>
      <color rgb="FFFF0000"/>
      <name val="Arial"/>
      <family val="2"/>
      <charset val="1"/>
    </font>
    <font>
      <sz val="26"/>
      <name val="Arial"/>
      <family val="2"/>
      <charset val="1"/>
    </font>
    <font>
      <sz val="18"/>
      <color rgb="FF000000"/>
      <name val="Calibri"/>
      <family val="0"/>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diagonalUp="false" diagonalDown="false">
      <left/>
      <right/>
      <top/>
      <bottom/>
      <diagonal/>
    </border>
    <border diagonalUp="false" diagonalDown="false">
      <left style="medium">
        <color rgb="FFFF0000"/>
      </left>
      <right style="medium">
        <color rgb="FFFF0000"/>
      </right>
      <top style="medium">
        <color rgb="FFFF0000"/>
      </top>
      <bottom style="medium">
        <color rgb="FFFF0000"/>
      </bottom>
      <diagonal/>
    </border>
    <border diagonalUp="false" diagonalDown="false">
      <left style="thin"/>
      <right style="thin"/>
      <top/>
      <bottom/>
      <diagonal/>
    </border>
    <border diagonalUp="false" diagonalDown="false">
      <left/>
      <right/>
      <top/>
      <bottom style="thin"/>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bottom style="thin"/>
      <diagonal/>
    </border>
    <border diagonalUp="false" diagonalDown="false">
      <left/>
      <right style="thin"/>
      <top style="thin"/>
      <bottom style="thin"/>
      <diagonal/>
    </border>
    <border diagonalUp="false" diagonalDown="false">
      <left/>
      <right style="thin"/>
      <top/>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medium"/>
      <top style="medium"/>
      <bottom style="thin"/>
      <diagonal/>
    </border>
    <border diagonalUp="false" diagonalDown="false">
      <left style="medium"/>
      <right style="thin"/>
      <top style="thin"/>
      <bottom style="thin"/>
      <diagonal/>
    </border>
    <border diagonalUp="false" diagonalDown="false">
      <left style="thin"/>
      <right style="medium"/>
      <top style="thin"/>
      <bottom style="thin"/>
      <diagonal/>
    </border>
    <border diagonalUp="false" diagonalDown="false">
      <left style="medium"/>
      <right style="medium"/>
      <top style="thin"/>
      <bottom style="thin"/>
      <diagonal/>
    </border>
    <border diagonalUp="false" diagonalDown="false">
      <left style="thin"/>
      <right/>
      <top/>
      <bottom/>
      <diagonal/>
    </border>
    <border diagonalUp="false" diagonalDown="false">
      <left style="medium"/>
      <right style="medium"/>
      <top style="thin"/>
      <bottom style="medium"/>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right style="thin"/>
      <top/>
      <bottom/>
      <diagonal/>
    </border>
    <border diagonalUp="false" diagonalDown="false">
      <left style="thin"/>
      <right/>
      <top/>
      <bottom style="thin"/>
      <diagonal/>
    </border>
    <border diagonalUp="true" diagonalDown="true">
      <left style="thin"/>
      <right style="thin"/>
      <top style="thin"/>
      <bottom style="thin"/>
      <diagonal style="thin"/>
    </border>
    <border diagonalUp="false" diagonalDown="false">
      <left style="thin"/>
      <right style="thin"/>
      <top style="thin"/>
      <bottom/>
      <diagonal/>
    </border>
    <border diagonalUp="false" diagonalDown="false">
      <left/>
      <right/>
      <top style="thin"/>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2" borderId="0" applyFont="true" applyBorder="false" applyAlignment="true" applyProtection="false">
      <alignment horizontal="general" vertical="bottom" textRotation="0" wrapText="false" indent="0" shrinkToFit="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cellStyleXfs>
  <cellXfs count="951">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true" indent="0" shrinkToFit="false"/>
      <protection locked="true" hidden="false"/>
    </xf>
    <xf numFmtId="164" fontId="6" fillId="0" borderId="0" xfId="0" applyFont="tru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4" borderId="2" xfId="0" applyFont="false" applyBorder="true" applyAlignment="false" applyProtection="true">
      <alignment horizontal="general" vertical="bottom" textRotation="0" wrapText="false" indent="0" shrinkToFit="false"/>
      <protection locked="fals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8" fillId="0" borderId="4" xfId="0" applyFont="true" applyBorder="true" applyAlignment="true" applyProtection="false">
      <alignment horizontal="center" vertical="bottom" textRotation="0" wrapText="false" indent="0" shrinkToFit="false"/>
      <protection locked="true" hidden="false"/>
    </xf>
    <xf numFmtId="164" fontId="8" fillId="0" borderId="4" xfId="0" applyFont="true" applyBorder="true" applyAlignment="false" applyProtection="false">
      <alignment horizontal="general" vertical="bottom" textRotation="0" wrapText="false" indent="0" shrinkToFit="false"/>
      <protection locked="true" hidden="false"/>
    </xf>
    <xf numFmtId="164" fontId="6" fillId="4" borderId="2" xfId="0" applyFont="true" applyBorder="true" applyAlignment="true" applyProtection="true">
      <alignment horizontal="center" vertical="bottom" textRotation="0" wrapText="false" indent="0" shrinkToFit="false"/>
      <protection locked="false" hidden="false"/>
    </xf>
    <xf numFmtId="164" fontId="6" fillId="4" borderId="2" xfId="0" applyFont="true" applyBorder="true" applyAlignment="false" applyProtection="true">
      <alignment horizontal="general" vertical="bottom" textRotation="0" wrapText="false" indent="0" shrinkToFit="false"/>
      <protection locked="false" hidden="false"/>
    </xf>
    <xf numFmtId="165" fontId="0" fillId="4" borderId="2" xfId="0" applyFont="false" applyBorder="true" applyAlignment="false" applyProtection="true">
      <alignment horizontal="general" vertical="bottom" textRotation="0" wrapText="false" indent="0" shrinkToFit="false"/>
      <protection locked="false" hidden="false"/>
    </xf>
    <xf numFmtId="164" fontId="8" fillId="0" borderId="0"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6" fontId="6"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true" applyAlignment="true" applyProtection="false">
      <alignment horizontal="left" vertical="center" textRotation="0" wrapText="true" indent="0" shrinkToFit="false"/>
      <protection locked="true" hidden="false"/>
    </xf>
    <xf numFmtId="164" fontId="11" fillId="0" borderId="0" xfId="0" applyFont="true" applyBorder="true" applyAlignment="true" applyProtection="false">
      <alignment horizontal="left" vertical="bottom" textRotation="0" wrapText="true" indent="0" shrinkToFit="false"/>
      <protection locked="true" hidden="false"/>
    </xf>
    <xf numFmtId="167" fontId="6" fillId="4" borderId="4" xfId="0" applyFont="true" applyBorder="true" applyAlignment="true" applyProtection="true">
      <alignment horizontal="center" vertical="bottom" textRotation="0" wrapText="false" indent="0" shrinkToFit="false"/>
      <protection locked="false" hidden="false"/>
    </xf>
    <xf numFmtId="164" fontId="8" fillId="4" borderId="4" xfId="0" applyFont="true" applyBorder="true" applyAlignment="true" applyProtection="true">
      <alignment horizontal="center" vertical="bottom" textRotation="0" wrapText="false" indent="0" shrinkToFit="false"/>
      <protection locked="false" hidden="false"/>
    </xf>
    <xf numFmtId="164" fontId="6" fillId="0" borderId="4" xfId="0" applyFont="true" applyBorder="true" applyAlignment="true" applyProtection="false">
      <alignment horizontal="center" vertical="bottom" textRotation="0" wrapText="false" indent="0" shrinkToFit="false"/>
      <protection locked="true" hidden="false"/>
    </xf>
    <xf numFmtId="164" fontId="6" fillId="0" borderId="5" xfId="0" applyFont="true" applyBorder="true" applyAlignment="true" applyProtection="false">
      <alignment horizontal="center" vertical="bottom" textRotation="0" wrapText="false" indent="0" shrinkToFit="false"/>
      <protection locked="true" hidden="false"/>
    </xf>
    <xf numFmtId="164" fontId="12" fillId="0" borderId="6" xfId="0" applyFont="true" applyBorder="true" applyAlignment="false" applyProtection="false">
      <alignment horizontal="general" vertical="bottom" textRotation="0" wrapText="false" indent="0" shrinkToFit="false"/>
      <protection locked="true" hidden="false"/>
    </xf>
    <xf numFmtId="164" fontId="6" fillId="0" borderId="7" xfId="0" applyFont="true" applyBorder="true" applyAlignment="false" applyProtection="false">
      <alignment horizontal="general" vertical="bottom" textRotation="0" wrapText="false" indent="0" shrinkToFit="false"/>
      <protection locked="true" hidden="false"/>
    </xf>
    <xf numFmtId="164" fontId="6" fillId="0" borderId="8" xfId="0" applyFont="true" applyBorder="true" applyAlignment="false" applyProtection="false">
      <alignment horizontal="general" vertical="bottom" textRotation="0" wrapText="false" indent="0" shrinkToFit="false"/>
      <protection locked="true" hidden="false"/>
    </xf>
    <xf numFmtId="164" fontId="13" fillId="0" borderId="4" xfId="0" applyFont="true" applyBorder="true" applyAlignment="true" applyProtection="false">
      <alignment horizontal="center" vertical="bottom" textRotation="90" wrapText="true" indent="0" shrinkToFit="false"/>
      <protection locked="true" hidden="false"/>
    </xf>
    <xf numFmtId="164" fontId="6" fillId="0" borderId="4" xfId="0" applyFont="true" applyBorder="true" applyAlignment="true" applyProtection="false">
      <alignment horizontal="center" vertical="bottom" textRotation="90" wrapText="true" indent="0" shrinkToFit="false"/>
      <protection locked="true" hidden="false"/>
    </xf>
    <xf numFmtId="164" fontId="6" fillId="0" borderId="9" xfId="0" applyFont="true" applyBorder="true" applyAlignment="true" applyProtection="false">
      <alignment horizontal="center" vertical="bottom" textRotation="90" wrapText="true" indent="0" shrinkToFit="false"/>
      <protection locked="true" hidden="false"/>
    </xf>
    <xf numFmtId="168" fontId="8" fillId="5" borderId="4" xfId="0" applyFont="true" applyBorder="true" applyAlignment="true" applyProtection="false">
      <alignment horizontal="left" vertical="bottom" textRotation="0" wrapText="false" indent="0" shrinkToFit="false"/>
      <protection locked="true" hidden="false"/>
    </xf>
    <xf numFmtId="164" fontId="6" fillId="0" borderId="4" xfId="0" applyFont="true" applyBorder="true" applyAlignment="true" applyProtection="false">
      <alignment horizontal="center" vertical="bottom" textRotation="0" wrapText="true" indent="0" shrinkToFit="false"/>
      <protection locked="true" hidden="false"/>
    </xf>
    <xf numFmtId="164" fontId="6" fillId="0" borderId="5" xfId="0" applyFont="true" applyBorder="true" applyAlignment="true" applyProtection="false">
      <alignment horizontal="center" vertical="bottom" textRotation="0" wrapText="true" indent="0" shrinkToFit="false"/>
      <protection locked="true" hidden="false"/>
    </xf>
    <xf numFmtId="164" fontId="6" fillId="0" borderId="4" xfId="0" applyFont="true" applyBorder="true" applyAlignment="true" applyProtection="false">
      <alignment horizontal="center" vertical="center" textRotation="0" wrapText="true" indent="0" shrinkToFit="false"/>
      <protection locked="true" hidden="false"/>
    </xf>
    <xf numFmtId="164" fontId="6" fillId="0" borderId="4" xfId="0" applyFont="true" applyBorder="true" applyAlignment="true" applyProtection="false">
      <alignment horizontal="center" vertical="center" textRotation="0" wrapText="false" indent="0" shrinkToFit="false"/>
      <protection locked="true" hidden="false"/>
    </xf>
    <xf numFmtId="168" fontId="6" fillId="5" borderId="4" xfId="0" applyFont="true" applyBorder="true" applyAlignment="true" applyProtection="false">
      <alignment horizontal="center" vertical="bottom" textRotation="0" wrapText="false" indent="0" shrinkToFit="false"/>
      <protection locked="true" hidden="false"/>
    </xf>
    <xf numFmtId="164" fontId="0" fillId="0" borderId="4" xfId="0" applyFont="true" applyBorder="true" applyAlignment="true" applyProtection="false">
      <alignment horizontal="center"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7" fontId="6" fillId="4" borderId="4" xfId="0" applyFont="true" applyBorder="true" applyAlignment="false" applyProtection="true">
      <alignment horizontal="general" vertical="bottom" textRotation="0" wrapText="false" indent="0" shrinkToFit="false"/>
      <protection locked="false" hidden="false"/>
    </xf>
    <xf numFmtId="168" fontId="6" fillId="0" borderId="10" xfId="0" applyFont="true" applyBorder="true" applyAlignment="true" applyProtection="false">
      <alignment horizontal="center" vertical="bottom" textRotation="0" wrapText="false" indent="0" shrinkToFit="false"/>
      <protection locked="true" hidden="false"/>
    </xf>
    <xf numFmtId="168" fontId="6" fillId="0" borderId="4" xfId="0" applyFont="true" applyBorder="true" applyAlignment="true" applyProtection="false">
      <alignment horizontal="center" vertical="bottom" textRotation="0" wrapText="false" indent="0" shrinkToFit="false"/>
      <protection locked="true" hidden="false"/>
    </xf>
    <xf numFmtId="166" fontId="6" fillId="0" borderId="4" xfId="0" applyFont="true" applyBorder="true" applyAlignment="true" applyProtection="false">
      <alignment horizontal="center" vertical="bottom" textRotation="0" wrapText="false" indent="0" shrinkToFit="false"/>
      <protection locked="true" hidden="false"/>
    </xf>
    <xf numFmtId="168" fontId="6" fillId="0" borderId="4" xfId="0" applyFont="true" applyBorder="true" applyAlignment="false" applyProtection="false">
      <alignment horizontal="general" vertical="bottom" textRotation="0" wrapText="false" indent="0" shrinkToFit="false"/>
      <protection locked="true" hidden="false"/>
    </xf>
    <xf numFmtId="169" fontId="6" fillId="0" borderId="4" xfId="0" applyFont="true" applyBorder="true" applyAlignment="false" applyProtection="false">
      <alignment horizontal="general" vertical="bottom" textRotation="0" wrapText="false" indent="0" shrinkToFit="false"/>
      <protection locked="true" hidden="false"/>
    </xf>
    <xf numFmtId="170" fontId="6" fillId="0" borderId="4" xfId="0" applyFont="true" applyBorder="true" applyAlignment="false" applyProtection="false">
      <alignment horizontal="general" vertical="bottom" textRotation="0" wrapText="false" indent="0" shrinkToFit="false"/>
      <protection locked="true" hidden="false"/>
    </xf>
    <xf numFmtId="164" fontId="6" fillId="5" borderId="4" xfId="0" applyFont="true" applyBorder="true" applyAlignment="false" applyProtection="false">
      <alignment horizontal="general" vertical="bottom" textRotation="0" wrapText="false" indent="0" shrinkToFit="false"/>
      <protection locked="true" hidden="false"/>
    </xf>
    <xf numFmtId="169" fontId="6" fillId="5" borderId="4" xfId="0" applyFont="true" applyBorder="true" applyAlignment="false" applyProtection="false">
      <alignment horizontal="general" vertical="bottom" textRotation="0" wrapText="false" indent="0" shrinkToFit="false"/>
      <protection locked="true" hidden="false"/>
    </xf>
    <xf numFmtId="170" fontId="6" fillId="5" borderId="4" xfId="0" applyFont="true" applyBorder="true" applyAlignment="false" applyProtection="false">
      <alignment horizontal="general" vertical="bottom" textRotation="0" wrapText="false" indent="0" shrinkToFit="false"/>
      <protection locked="true" hidden="false"/>
    </xf>
    <xf numFmtId="164" fontId="4" fillId="0" borderId="4" xfId="20" applyFont="true" applyBorder="true" applyAlignment="true" applyProtection="true">
      <alignment horizontal="left" vertical="bottom" textRotation="0" wrapText="true" indent="0" shrinkToFit="false"/>
      <protection locked="true" hidden="false"/>
    </xf>
    <xf numFmtId="164" fontId="0" fillId="0" borderId="9" xfId="0" applyFont="true" applyBorder="true" applyAlignment="true" applyProtection="false">
      <alignment horizontal="center" vertical="bottom" textRotation="0" wrapText="false" indent="0" shrinkToFit="false"/>
      <protection locked="true" hidden="false"/>
    </xf>
    <xf numFmtId="164" fontId="4" fillId="0" borderId="9" xfId="20" applyFont="true" applyBorder="true" applyAlignment="true" applyProtection="true">
      <alignment horizontal="left" vertical="bottom" textRotation="0" wrapText="true" indent="0" shrinkToFit="false"/>
      <protection locked="true" hidden="false"/>
    </xf>
    <xf numFmtId="167" fontId="6" fillId="4" borderId="9" xfId="0" applyFont="true" applyBorder="true" applyAlignment="false" applyProtection="true">
      <alignment horizontal="general" vertical="bottom" textRotation="0" wrapText="false" indent="0" shrinkToFit="false"/>
      <protection locked="false" hidden="false"/>
    </xf>
    <xf numFmtId="168" fontId="6" fillId="0" borderId="11" xfId="0" applyFont="true" applyBorder="true" applyAlignment="true" applyProtection="false">
      <alignment horizontal="center" vertical="bottom" textRotation="0" wrapText="false" indent="0" shrinkToFit="false"/>
      <protection locked="true" hidden="false"/>
    </xf>
    <xf numFmtId="168" fontId="6" fillId="0" borderId="9" xfId="0" applyFont="true" applyBorder="true" applyAlignment="true" applyProtection="false">
      <alignment horizontal="center" vertical="bottom" textRotation="0" wrapText="false" indent="0" shrinkToFit="false"/>
      <protection locked="true" hidden="false"/>
    </xf>
    <xf numFmtId="170" fontId="6" fillId="0" borderId="9" xfId="0" applyFont="true" applyBorder="true" applyAlignment="false" applyProtection="false">
      <alignment horizontal="general" vertical="bottom" textRotation="0" wrapText="false" indent="0" shrinkToFit="false"/>
      <protection locked="true" hidden="false"/>
    </xf>
    <xf numFmtId="169" fontId="6" fillId="0" borderId="9" xfId="0" applyFont="true" applyBorder="true" applyAlignment="false" applyProtection="false">
      <alignment horizontal="general" vertical="bottom" textRotation="0" wrapText="false" indent="0" shrinkToFit="false"/>
      <protection locked="true" hidden="false"/>
    </xf>
    <xf numFmtId="166" fontId="6" fillId="0" borderId="9" xfId="0" applyFont="true" applyBorder="true" applyAlignment="false" applyProtection="false">
      <alignment horizontal="general" vertical="bottom" textRotation="0" wrapText="false" indent="0" shrinkToFit="false"/>
      <protection locked="true" hidden="false"/>
    </xf>
    <xf numFmtId="166" fontId="6" fillId="0" borderId="4" xfId="0" applyFont="true" applyBorder="true" applyAlignment="false" applyProtection="false">
      <alignment horizontal="general" vertical="bottom" textRotation="0" wrapText="false" indent="0" shrinkToFit="false"/>
      <protection locked="true" hidden="false"/>
    </xf>
    <xf numFmtId="166" fontId="6" fillId="5" borderId="4" xfId="0" applyFont="true" applyBorder="true" applyAlignment="false" applyProtection="false">
      <alignment horizontal="general" vertical="bottom" textRotation="0" wrapText="false" indent="0" shrinkToFit="false"/>
      <protection locked="true" hidden="false"/>
    </xf>
    <xf numFmtId="168" fontId="6" fillId="0" borderId="10" xfId="0" applyFont="true" applyBorder="true" applyAlignment="true" applyProtection="false">
      <alignment horizontal="center" vertical="center" textRotation="0" wrapText="false" indent="0" shrinkToFit="false"/>
      <protection locked="true" hidden="false"/>
    </xf>
    <xf numFmtId="168" fontId="6" fillId="0" borderId="4" xfId="0" applyFont="true" applyBorder="true" applyAlignment="true" applyProtection="false">
      <alignment horizontal="center" vertical="center" textRotation="0" wrapText="false" indent="0" shrinkToFit="false"/>
      <protection locked="true" hidden="false"/>
    </xf>
    <xf numFmtId="166" fontId="6" fillId="0" borderId="4" xfId="0" applyFont="true" applyBorder="true" applyAlignment="true" applyProtection="false">
      <alignment horizontal="center" vertical="center" textRotation="0" wrapText="false" indent="0" shrinkToFit="false"/>
      <protection locked="true" hidden="false"/>
    </xf>
    <xf numFmtId="170" fontId="6" fillId="0" borderId="4" xfId="0" applyFont="true" applyBorder="true" applyAlignment="true" applyProtection="false">
      <alignment horizontal="center" vertical="center" textRotation="0" wrapText="false" indent="0" shrinkToFit="false"/>
      <protection locked="true" hidden="false"/>
    </xf>
    <xf numFmtId="169" fontId="6" fillId="0" borderId="4" xfId="0" applyFont="true" applyBorder="true" applyAlignment="true" applyProtection="false">
      <alignment horizontal="center" vertical="center" textRotation="0" wrapText="false" indent="0" shrinkToFit="false"/>
      <protection locked="true" hidden="false"/>
    </xf>
    <xf numFmtId="171" fontId="6" fillId="0" borderId="4" xfId="0" applyFont="true" applyBorder="true" applyAlignment="true" applyProtection="false">
      <alignment horizontal="center" vertical="bottom" textRotation="0" wrapText="false" indent="0" shrinkToFit="false"/>
      <protection locked="true" hidden="false"/>
    </xf>
    <xf numFmtId="164" fontId="6" fillId="5" borderId="9" xfId="0" applyFont="true" applyBorder="true" applyAlignment="false" applyProtection="false">
      <alignment horizontal="general" vertical="bottom" textRotation="0" wrapText="false" indent="0" shrinkToFit="false"/>
      <protection locked="true" hidden="false"/>
    </xf>
    <xf numFmtId="164" fontId="0" fillId="5" borderId="4" xfId="0" applyFont="true" applyBorder="true" applyAlignment="true" applyProtection="false">
      <alignment horizontal="center" vertical="bottom" textRotation="0" wrapText="false" indent="0" shrinkToFit="false"/>
      <protection locked="true" hidden="false"/>
    </xf>
    <xf numFmtId="164" fontId="6" fillId="6" borderId="4" xfId="0" applyFont="true" applyBorder="true" applyAlignment="true" applyProtection="false">
      <alignment horizontal="center" vertical="bottom" textRotation="0" wrapText="false" indent="0" shrinkToFit="false"/>
      <protection locked="true" hidden="false"/>
    </xf>
    <xf numFmtId="168" fontId="4" fillId="0" borderId="4" xfId="20" applyFont="false" applyBorder="true" applyAlignment="true" applyProtection="true">
      <alignment horizontal="left" vertical="bottom" textRotation="0" wrapText="true" indent="0" shrinkToFit="false"/>
      <protection locked="true" hidden="false"/>
    </xf>
    <xf numFmtId="164" fontId="6" fillId="5" borderId="10" xfId="0" applyFont="true" applyBorder="true" applyAlignment="true" applyProtection="false">
      <alignment horizontal="left" vertical="bottom" textRotation="0" wrapText="false" indent="0" shrinkToFit="false"/>
      <protection locked="true" hidden="false"/>
    </xf>
    <xf numFmtId="164" fontId="6" fillId="0" borderId="7" xfId="0" applyFont="true" applyBorder="true" applyAlignment="true" applyProtection="false">
      <alignment horizontal="right" vertical="top" textRotation="90" wrapText="false" indent="0" shrinkToFit="false"/>
      <protection locked="true" hidden="false"/>
    </xf>
    <xf numFmtId="168" fontId="14" fillId="0" borderId="0" xfId="0" applyFont="true" applyBorder="false" applyAlignment="true" applyProtection="false">
      <alignment horizontal="center" vertical="bottom" textRotation="0" wrapText="false" indent="0" shrinkToFit="false"/>
      <protection locked="true" hidden="false"/>
    </xf>
    <xf numFmtId="164" fontId="4" fillId="0" borderId="0" xfId="20" applyFont="true" applyBorder="true" applyAlignment="true" applyProtection="true">
      <alignment horizontal="left" vertical="bottom" textRotation="0" wrapText="false" indent="0" shrinkToFit="false"/>
      <protection locked="true" hidden="false"/>
    </xf>
    <xf numFmtId="164" fontId="0" fillId="0" borderId="4" xfId="0" applyFont="true" applyBorder="tru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6" fillId="0" borderId="0" xfId="0" applyFont="true" applyBorder="false" applyAlignment="true" applyProtection="false">
      <alignment horizontal="right" vertical="top" textRotation="9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top" textRotation="90" wrapText="false" indent="0" shrinkToFit="false"/>
      <protection locked="true" hidden="false"/>
    </xf>
    <xf numFmtId="164" fontId="6" fillId="0" borderId="0" xfId="0" applyFont="true" applyBorder="true" applyAlignment="true" applyProtection="false">
      <alignment horizontal="center" vertical="bottom" textRotation="0" wrapText="false" indent="0" shrinkToFit="false"/>
      <protection locked="true" hidden="false"/>
    </xf>
    <xf numFmtId="164" fontId="6" fillId="0" borderId="4" xfId="0" applyFont="true" applyBorder="true" applyAlignment="true" applyProtection="false">
      <alignment horizontal="left" vertical="bottom" textRotation="0" wrapText="false" indent="0" shrinkToFit="false"/>
      <protection locked="true" hidden="false"/>
    </xf>
    <xf numFmtId="164" fontId="6" fillId="0" borderId="3" xfId="0" applyFont="true" applyBorder="true" applyAlignment="false" applyProtection="false">
      <alignment horizontal="general" vertical="bottom" textRotation="0" wrapText="false" indent="0" shrinkToFit="false"/>
      <protection locked="true" hidden="false"/>
    </xf>
    <xf numFmtId="164" fontId="6" fillId="0" borderId="3" xfId="0" applyFont="true" applyBorder="true" applyAlignment="true" applyProtection="false">
      <alignment horizontal="left" vertical="bottom" textRotation="0" wrapText="false" indent="0" shrinkToFit="false"/>
      <protection locked="true" hidden="false"/>
    </xf>
    <xf numFmtId="164" fontId="9" fillId="0" borderId="0" xfId="0" applyFont="true" applyBorder="true" applyAlignment="true" applyProtection="false">
      <alignment horizontal="center" vertical="bottom"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true">
      <alignment horizontal="general" vertical="bottom" textRotation="0" wrapText="false" indent="0" shrinkToFit="false"/>
      <protection locked="fals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true" applyProtection="false">
      <alignment horizontal="general" vertical="bottom" textRotation="0" wrapText="true" indent="0" shrinkToFit="false"/>
      <protection locked="true" hidden="false"/>
    </xf>
    <xf numFmtId="164" fontId="9" fillId="4" borderId="0" xfId="0" applyFont="true" applyBorder="false" applyAlignment="false" applyProtection="true">
      <alignment horizontal="general" vertical="bottom" textRotation="0" wrapText="false" indent="0" shrinkToFit="false"/>
      <protection locked="false" hidden="false"/>
    </xf>
    <xf numFmtId="168" fontId="0" fillId="0" borderId="3" xfId="0" applyFont="false" applyBorder="true" applyAlignment="true" applyProtection="false">
      <alignment horizontal="center" vertical="bottom" textRotation="0" wrapText="false" indent="0" shrinkToFit="false"/>
      <protection locked="true" hidden="false"/>
    </xf>
    <xf numFmtId="164" fontId="0" fillId="3" borderId="12" xfId="0" applyFont="true" applyBorder="true" applyAlignment="true" applyProtection="false">
      <alignment horizontal="left" vertical="center" textRotation="0" wrapText="false" indent="0" shrinkToFit="false"/>
      <protection locked="true" hidden="false"/>
    </xf>
    <xf numFmtId="164" fontId="6" fillId="0" borderId="13" xfId="0" applyFont="true" applyBorder="true" applyAlignment="true" applyProtection="false">
      <alignment horizontal="center" vertical="bottom" textRotation="90" wrapText="true" indent="0" shrinkToFit="false"/>
      <protection locked="true" hidden="false"/>
    </xf>
    <xf numFmtId="164" fontId="6" fillId="0" borderId="13" xfId="0" applyFont="true" applyBorder="true" applyAlignment="true" applyProtection="false">
      <alignment horizontal="center" vertical="bottom" textRotation="90" wrapText="false" indent="0" shrinkToFit="false"/>
      <protection locked="true" hidden="false"/>
    </xf>
    <xf numFmtId="164" fontId="8" fillId="0" borderId="14" xfId="0" applyFont="true" applyBorder="true" applyAlignment="true" applyProtection="false">
      <alignment horizontal="center" vertical="bottom" textRotation="90" wrapText="true" indent="0" shrinkToFit="false"/>
      <protection locked="true" hidden="false"/>
    </xf>
    <xf numFmtId="164" fontId="6" fillId="0" borderId="4" xfId="0" applyFont="true" applyBorder="true" applyAlignment="true" applyProtection="false">
      <alignment horizontal="left" vertical="center" textRotation="0" wrapText="true" indent="0" shrinkToFit="false"/>
      <protection locked="true" hidden="false"/>
    </xf>
    <xf numFmtId="164" fontId="0" fillId="7" borderId="15" xfId="0" applyFont="false" applyBorder="true" applyAlignment="false" applyProtection="true">
      <alignment horizontal="general" vertical="bottom" textRotation="0" wrapText="false" indent="0" shrinkToFit="false"/>
      <protection locked="false" hidden="false"/>
    </xf>
    <xf numFmtId="164" fontId="0" fillId="0" borderId="16" xfId="0" applyFont="true" applyBorder="true" applyAlignment="true" applyProtection="false">
      <alignment horizontal="left" vertical="center" textRotation="0" wrapText="false" indent="0" shrinkToFit="false"/>
      <protection locked="true" hidden="false"/>
    </xf>
    <xf numFmtId="170" fontId="0" fillId="5" borderId="4" xfId="0" applyFont="false" applyBorder="true" applyAlignment="true" applyProtection="false">
      <alignment horizontal="center" vertical="center" textRotation="0" wrapText="false" indent="0" shrinkToFit="false"/>
      <protection locked="true" hidden="false"/>
    </xf>
    <xf numFmtId="164" fontId="6" fillId="4" borderId="4" xfId="0" applyFont="true" applyBorder="true" applyAlignment="true" applyProtection="true">
      <alignment horizontal="left" vertical="center" textRotation="0" wrapText="true" indent="0" shrinkToFit="false"/>
      <protection locked="false" hidden="false"/>
    </xf>
    <xf numFmtId="164" fontId="6" fillId="4" borderId="4" xfId="0" applyFont="true" applyBorder="true" applyAlignment="true" applyProtection="true">
      <alignment horizontal="left" vertical="center" textRotation="0" wrapText="false" indent="0" shrinkToFit="false"/>
      <protection locked="false" hidden="false"/>
    </xf>
    <xf numFmtId="169" fontId="0" fillId="5" borderId="4" xfId="0" applyFont="false" applyBorder="true" applyAlignment="true" applyProtection="false">
      <alignment horizontal="center" vertical="center" textRotation="0" wrapText="false" indent="0" shrinkToFit="false"/>
      <protection locked="true" hidden="false"/>
    </xf>
    <xf numFmtId="164" fontId="6" fillId="4" borderId="17" xfId="0" applyFont="true" applyBorder="true" applyAlignment="true" applyProtection="true">
      <alignment horizontal="left" vertical="center" textRotation="0" wrapText="false" indent="0" shrinkToFit="false"/>
      <protection locked="false" hidden="false"/>
    </xf>
    <xf numFmtId="164" fontId="0" fillId="8" borderId="18" xfId="0" applyFont="false" applyBorder="true" applyAlignment="false" applyProtection="true">
      <alignment horizontal="general" vertical="bottom" textRotation="0" wrapText="false" indent="0" shrinkToFit="false"/>
      <protection locked="false" hidden="false"/>
    </xf>
    <xf numFmtId="164" fontId="8" fillId="0" borderId="19"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true" applyProtection="false">
      <alignment horizontal="center" vertical="bottom" textRotation="0" wrapText="true" indent="0" shrinkToFit="false"/>
      <protection locked="true" hidden="false"/>
    </xf>
    <xf numFmtId="164" fontId="0" fillId="9" borderId="18" xfId="0" applyFont="false" applyBorder="true" applyAlignment="false" applyProtection="true">
      <alignment horizontal="general" vertical="bottom" textRotation="0" wrapText="false" indent="0" shrinkToFit="false"/>
      <protection locked="false" hidden="false"/>
    </xf>
    <xf numFmtId="164" fontId="0" fillId="10" borderId="18" xfId="0" applyFont="false" applyBorder="true" applyAlignment="false" applyProtection="true">
      <alignment horizontal="general" vertical="bottom" textRotation="0" wrapText="false" indent="0" shrinkToFit="false"/>
      <protection locked="false" hidden="false"/>
    </xf>
    <xf numFmtId="164" fontId="6" fillId="0" borderId="19"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4" borderId="18" xfId="0" applyFont="false" applyBorder="true" applyAlignment="false" applyProtection="true">
      <alignment horizontal="general" vertical="bottom" textRotation="0" wrapText="false" indent="0" shrinkToFit="false"/>
      <protection locked="false" hidden="false"/>
    </xf>
    <xf numFmtId="164" fontId="0" fillId="11" borderId="18" xfId="0" applyFont="false" applyBorder="true" applyAlignment="false" applyProtection="true">
      <alignment horizontal="general" vertical="bottom" textRotation="0" wrapText="false" indent="0" shrinkToFit="false"/>
      <protection locked="false" hidden="false"/>
    </xf>
    <xf numFmtId="164" fontId="0" fillId="12" borderId="18" xfId="0" applyFont="false" applyBorder="true" applyAlignment="false" applyProtection="true">
      <alignment horizontal="general" vertical="bottom" textRotation="0" wrapText="false" indent="0" shrinkToFit="false"/>
      <protection locked="false" hidden="false"/>
    </xf>
    <xf numFmtId="164" fontId="0" fillId="3" borderId="18" xfId="0" applyFont="false" applyBorder="true" applyAlignment="false" applyProtection="true">
      <alignment horizontal="general" vertical="bottom" textRotation="0" wrapText="false" indent="0" shrinkToFit="false"/>
      <protection locked="false" hidden="false"/>
    </xf>
    <xf numFmtId="164" fontId="6" fillId="3" borderId="16" xfId="0" applyFont="true" applyBorder="true" applyAlignment="true" applyProtection="true">
      <alignment horizontal="left" vertical="center" textRotation="0" wrapText="false" indent="0" shrinkToFit="false"/>
      <protection locked="false" hidden="false"/>
    </xf>
    <xf numFmtId="164" fontId="6" fillId="4" borderId="4" xfId="0" applyFont="true" applyBorder="true" applyAlignment="true" applyProtection="true">
      <alignment horizontal="center" vertical="center" textRotation="0" wrapText="false" indent="0" shrinkToFit="false"/>
      <protection locked="false" hidden="false"/>
    </xf>
    <xf numFmtId="164" fontId="8" fillId="0" borderId="4" xfId="0" applyFont="true" applyBorder="true" applyAlignment="true" applyProtection="false">
      <alignment horizontal="left" vertical="center" textRotation="0" wrapText="true" indent="0" shrinkToFit="false"/>
      <protection locked="true" hidden="false"/>
    </xf>
    <xf numFmtId="164" fontId="0" fillId="0" borderId="10" xfId="0" applyFont="true" applyBorder="true" applyAlignment="true" applyProtection="false">
      <alignment horizontal="center" vertical="center" textRotation="0" wrapText="false" indent="0" shrinkToFit="false"/>
      <protection locked="true" hidden="false"/>
    </xf>
    <xf numFmtId="164" fontId="0" fillId="3" borderId="20" xfId="0" applyFont="false" applyBorder="true" applyAlignment="false" applyProtection="true">
      <alignment horizontal="general" vertical="bottom" textRotation="0" wrapText="false" indent="0" shrinkToFit="false"/>
      <protection locked="false" hidden="false"/>
    </xf>
    <xf numFmtId="164" fontId="6" fillId="3" borderId="21" xfId="0" applyFont="true" applyBorder="true" applyAlignment="true" applyProtection="true">
      <alignment horizontal="left" vertical="center" textRotation="0" wrapText="false" indent="0" shrinkToFit="false"/>
      <protection locked="false" hidden="false"/>
    </xf>
    <xf numFmtId="164" fontId="6" fillId="4" borderId="22" xfId="0" applyFont="true" applyBorder="true" applyAlignment="true" applyProtection="true">
      <alignment horizontal="center" vertical="center" textRotation="0" wrapText="false" indent="0" shrinkToFit="false"/>
      <protection locked="false" hidden="false"/>
    </xf>
    <xf numFmtId="164" fontId="6" fillId="4" borderId="22" xfId="0" applyFont="true" applyBorder="true" applyAlignment="true" applyProtection="true">
      <alignment horizontal="left" vertical="center" textRotation="0" wrapText="true" indent="0" shrinkToFit="false"/>
      <protection locked="false" hidden="false"/>
    </xf>
    <xf numFmtId="164" fontId="6" fillId="4" borderId="22" xfId="0" applyFont="true" applyBorder="true" applyAlignment="true" applyProtection="true">
      <alignment horizontal="left" vertical="center" textRotation="0" wrapText="false" indent="0" shrinkToFit="false"/>
      <protection locked="false" hidden="false"/>
    </xf>
    <xf numFmtId="164" fontId="6" fillId="4" borderId="23" xfId="0" applyFont="true" applyBorder="true" applyAlignment="true" applyProtection="true">
      <alignment horizontal="left" vertical="center" textRotation="0" wrapText="false" indent="0" shrinkToFit="false"/>
      <protection locked="false" hidden="false"/>
    </xf>
    <xf numFmtId="164" fontId="0" fillId="4" borderId="19" xfId="0" applyFont="false" applyBorder="true" applyAlignment="false" applyProtection="true">
      <alignment horizontal="general" vertical="bottom" textRotation="0" wrapText="false" indent="0" shrinkToFit="false"/>
      <protection locked="false" hidden="false"/>
    </xf>
    <xf numFmtId="164" fontId="0" fillId="4" borderId="24" xfId="0" applyFont="false" applyBorder="true" applyAlignment="false" applyProtection="true">
      <alignment horizontal="general" vertical="bottom" textRotation="0" wrapText="false" indent="0" shrinkToFit="false"/>
      <protection locked="false" hidden="false"/>
    </xf>
    <xf numFmtId="164" fontId="0" fillId="4" borderId="0" xfId="0" applyFont="false" applyBorder="false" applyAlignment="true" applyProtection="true">
      <alignment horizontal="general" vertical="bottom" textRotation="0" wrapText="true" indent="0" shrinkToFit="false"/>
      <protection locked="false" hidden="false"/>
    </xf>
    <xf numFmtId="164" fontId="0" fillId="4" borderId="19" xfId="0" applyFont="false" applyBorder="true" applyAlignment="true" applyProtection="true">
      <alignment horizontal="center" vertical="bottom" textRotation="0" wrapText="false" indent="0" shrinkToFit="false"/>
      <protection locked="false" hidden="false"/>
    </xf>
    <xf numFmtId="164" fontId="0" fillId="4" borderId="0" xfId="0" applyFont="false" applyBorder="false" applyAlignment="true" applyProtection="true">
      <alignment horizontal="center" vertical="bottom" textRotation="0" wrapText="false" indent="0" shrinkToFit="false"/>
      <protection locked="false" hidden="false"/>
    </xf>
    <xf numFmtId="164" fontId="0" fillId="4" borderId="24" xfId="0" applyFont="false" applyBorder="true" applyAlignment="true" applyProtection="true">
      <alignment horizontal="center" vertical="bottom" textRotation="0" wrapText="false" indent="0" shrinkToFit="false"/>
      <protection locked="false" hidden="false"/>
    </xf>
    <xf numFmtId="164" fontId="6" fillId="4" borderId="0" xfId="0" applyFont="true" applyBorder="false" applyAlignment="false" applyProtection="true">
      <alignment horizontal="general" vertical="bottom" textRotation="0" wrapText="false" indent="0" shrinkToFit="false"/>
      <protection locked="false" hidden="false"/>
    </xf>
    <xf numFmtId="164" fontId="0" fillId="4" borderId="25" xfId="0" applyFont="false" applyBorder="true" applyAlignment="false" applyProtection="true">
      <alignment horizontal="general" vertical="bottom" textRotation="0" wrapText="false" indent="0" shrinkToFit="false"/>
      <protection locked="false" hidden="false"/>
    </xf>
    <xf numFmtId="164" fontId="0" fillId="4" borderId="3" xfId="0" applyFont="false" applyBorder="true" applyAlignment="false" applyProtection="true">
      <alignment horizontal="general" vertical="bottom" textRotation="0" wrapText="false" indent="0" shrinkToFit="false"/>
      <protection locked="false" hidden="false"/>
    </xf>
    <xf numFmtId="164" fontId="6" fillId="4" borderId="3" xfId="0" applyFont="true" applyBorder="true" applyAlignment="false" applyProtection="true">
      <alignment horizontal="general" vertical="bottom" textRotation="0" wrapText="false" indent="0" shrinkToFit="false"/>
      <protection locked="false" hidden="false"/>
    </xf>
    <xf numFmtId="164" fontId="0" fillId="4" borderId="3" xfId="0" applyFont="false" applyBorder="true" applyAlignment="true" applyProtection="true">
      <alignment horizontal="general" vertical="bottom" textRotation="0" wrapText="true" indent="0" shrinkToFit="false"/>
      <protection locked="fals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8" fillId="5" borderId="4" xfId="0" applyFont="true" applyBorder="true" applyAlignment="false" applyProtection="false">
      <alignment horizontal="general" vertical="bottom" textRotation="0" wrapText="false" indent="0" shrinkToFit="false"/>
      <protection locked="true" hidden="false"/>
    </xf>
    <xf numFmtId="164" fontId="8" fillId="5" borderId="5" xfId="0" applyFont="true" applyBorder="true" applyAlignment="false" applyProtection="false">
      <alignment horizontal="general" vertical="bottom" textRotation="0" wrapText="false" indent="0" shrinkToFit="false"/>
      <protection locked="true" hidden="false"/>
    </xf>
    <xf numFmtId="164" fontId="4" fillId="5" borderId="4" xfId="20" applyFont="true" applyBorder="true" applyAlignment="true" applyProtection="true">
      <alignment horizontal="general" vertical="bottom" textRotation="0" wrapText="false" indent="0" shrinkToFit="false"/>
      <protection locked="true" hidden="false"/>
    </xf>
    <xf numFmtId="164" fontId="4" fillId="4" borderId="4" xfId="20" applyFont="true" applyBorder="true" applyAlignment="true" applyProtection="true">
      <alignment horizontal="center" vertical="bottom" textRotation="0" wrapText="false" indent="0" shrinkToFit="false"/>
      <protection locked="true" hidden="false"/>
    </xf>
    <xf numFmtId="164" fontId="4" fillId="4" borderId="4" xfId="20" applyFont="true" applyBorder="true" applyAlignment="true" applyProtection="true">
      <alignment horizontal="center" vertical="bottom" textRotation="0" wrapText="false" indent="0" shrinkToFit="false"/>
      <protection locked="false" hidden="false"/>
    </xf>
    <xf numFmtId="164" fontId="11" fillId="4" borderId="4" xfId="0" applyFont="true" applyBorder="true" applyAlignment="true" applyProtection="true">
      <alignment horizontal="center" vertical="bottom" textRotation="0" wrapText="false" indent="0" shrinkToFit="false"/>
      <protection locked="false" hidden="false"/>
    </xf>
    <xf numFmtId="164" fontId="11" fillId="4" borderId="4" xfId="0" applyFont="true" applyBorder="true" applyAlignment="false" applyProtection="true">
      <alignment horizontal="general" vertical="bottom" textRotation="0" wrapText="false" indent="0" shrinkToFit="false"/>
      <protection locked="false" hidden="false"/>
    </xf>
    <xf numFmtId="164" fontId="11" fillId="4" borderId="5" xfId="0" applyFont="true" applyBorder="true" applyAlignment="false" applyProtection="true">
      <alignment horizontal="general" vertical="bottom" textRotation="0" wrapText="false" indent="0" shrinkToFit="false"/>
      <protection locked="false" hidden="false"/>
    </xf>
    <xf numFmtId="164" fontId="11" fillId="0" borderId="0" xfId="0" applyFont="true" applyBorder="false" applyAlignment="false" applyProtection="true">
      <alignment horizontal="general" vertical="bottom" textRotation="0" wrapText="false" indent="0" shrinkToFit="false"/>
      <protection locked="false" hidden="false"/>
    </xf>
    <xf numFmtId="164" fontId="4" fillId="4" borderId="4" xfId="20" applyFont="false" applyBorder="true" applyAlignment="true" applyProtection="true">
      <alignment horizontal="general" vertical="bottom" textRotation="0" wrapText="false" indent="0" shrinkToFit="false"/>
      <protection locked="false" hidden="false"/>
    </xf>
    <xf numFmtId="164" fontId="4" fillId="10" borderId="4" xfId="20" applyFont="false" applyBorder="true" applyAlignment="true" applyProtection="true">
      <alignment horizontal="center" vertical="bottom" textRotation="0" wrapText="false" indent="0" shrinkToFit="false"/>
      <protection locked="false" hidden="false"/>
    </xf>
    <xf numFmtId="164" fontId="0" fillId="13" borderId="4" xfId="0" applyFont="false" applyBorder="true" applyAlignment="false" applyProtection="true">
      <alignment horizontal="general" vertical="bottom" textRotation="0" wrapText="false" indent="0" shrinkToFit="false"/>
      <protection locked="false" hidden="false"/>
    </xf>
    <xf numFmtId="164" fontId="6" fillId="11" borderId="4" xfId="0" applyFont="true" applyBorder="true" applyAlignment="false" applyProtection="true">
      <alignment horizontal="general" vertical="bottom" textRotation="0" wrapText="false" indent="0" shrinkToFit="false"/>
      <protection locked="false" hidden="false"/>
    </xf>
    <xf numFmtId="164" fontId="0" fillId="14" borderId="4" xfId="0" applyFont="false" applyBorder="true" applyAlignment="false" applyProtection="true">
      <alignment horizontal="general" vertical="bottom" textRotation="0" wrapText="false" indent="0" shrinkToFit="false"/>
      <protection locked="false" hidden="false"/>
    </xf>
    <xf numFmtId="164" fontId="0" fillId="15" borderId="4" xfId="0" applyFont="false" applyBorder="true" applyAlignment="false" applyProtection="true">
      <alignment horizontal="general" vertical="bottom" textRotation="0" wrapText="false" indent="0" shrinkToFit="false"/>
      <protection locked="false" hidden="false"/>
    </xf>
    <xf numFmtId="164" fontId="6" fillId="8" borderId="4" xfId="0" applyFont="true" applyBorder="true" applyAlignment="false" applyProtection="true">
      <alignment horizontal="general" vertical="bottom" textRotation="0" wrapText="false" indent="0" shrinkToFit="false"/>
      <protection locked="false" hidden="false"/>
    </xf>
    <xf numFmtId="164" fontId="0" fillId="3" borderId="4" xfId="0" applyFont="false" applyBorder="true" applyAlignment="false" applyProtection="true">
      <alignment horizontal="general" vertical="bottom" textRotation="0" wrapText="false" indent="0" shrinkToFit="false"/>
      <protection locked="false" hidden="false"/>
    </xf>
    <xf numFmtId="164" fontId="6" fillId="3" borderId="4" xfId="0" applyFont="true" applyBorder="true" applyAlignment="false" applyProtection="true">
      <alignment horizontal="general" vertical="bottom" textRotation="0" wrapText="false" indent="0" shrinkToFit="false"/>
      <protection locked="false" hidden="false"/>
    </xf>
    <xf numFmtId="164" fontId="6" fillId="3" borderId="5" xfId="0" applyFont="true" applyBorder="true" applyAlignment="false" applyProtection="true">
      <alignment horizontal="general" vertical="bottom" textRotation="0" wrapText="false" indent="0" shrinkToFit="false"/>
      <protection locked="false" hidden="false"/>
    </xf>
    <xf numFmtId="164" fontId="6" fillId="0" borderId="0" xfId="0" applyFont="true" applyBorder="false" applyAlignment="false" applyProtection="true">
      <alignment horizontal="general" vertical="bottom" textRotation="0" wrapText="false" indent="0" shrinkToFit="false"/>
      <protection locked="false" hidden="false"/>
    </xf>
    <xf numFmtId="172" fontId="0" fillId="5" borderId="4" xfId="0" applyFont="false" applyBorder="true" applyAlignment="false" applyProtection="false">
      <alignment horizontal="general" vertical="bottom" textRotation="0" wrapText="false" indent="0" shrinkToFit="false"/>
      <protection locked="true" hidden="false"/>
    </xf>
    <xf numFmtId="172" fontId="0" fillId="4" borderId="4" xfId="0" applyFont="false" applyBorder="true" applyAlignment="false" applyProtection="true">
      <alignment horizontal="general" vertical="bottom" textRotation="0" wrapText="false" indent="0" shrinkToFit="false"/>
      <protection locked="false" hidden="false"/>
    </xf>
    <xf numFmtId="172" fontId="0" fillId="6" borderId="4" xfId="0" applyFont="false" applyBorder="true" applyAlignment="false" applyProtection="false">
      <alignment horizontal="general" vertical="bottom" textRotation="0" wrapText="false" indent="0" shrinkToFit="false"/>
      <protection locked="true" hidden="false"/>
    </xf>
    <xf numFmtId="172" fontId="0" fillId="4" borderId="5" xfId="0" applyFont="false" applyBorder="true" applyAlignment="false" applyProtection="true">
      <alignment horizontal="general" vertical="bottom" textRotation="0" wrapText="false" indent="0" shrinkToFit="false"/>
      <protection locked="false" hidden="false"/>
    </xf>
    <xf numFmtId="172" fontId="0" fillId="0" borderId="0" xfId="0" applyFont="false" applyBorder="false" applyAlignment="false" applyProtection="true">
      <alignment horizontal="general" vertical="bottom" textRotation="0" wrapText="false" indent="0" shrinkToFit="false"/>
      <protection locked="false" hidden="false"/>
    </xf>
    <xf numFmtId="172" fontId="6" fillId="4" borderId="4" xfId="0" applyFont="true" applyBorder="true" applyAlignment="false" applyProtection="true">
      <alignment horizontal="general" vertical="bottom" textRotation="0" wrapText="false" indent="0" shrinkToFit="false"/>
      <protection locked="false" hidden="false"/>
    </xf>
    <xf numFmtId="164" fontId="6" fillId="5" borderId="4" xfId="0" applyFont="true" applyBorder="true" applyAlignment="true" applyProtection="false">
      <alignment horizontal="center" vertical="bottom" textRotation="0" wrapText="false" indent="0" shrinkToFit="false"/>
      <protection locked="true" hidden="false"/>
    </xf>
    <xf numFmtId="172" fontId="6" fillId="6" borderId="4" xfId="0" applyFont="true" applyBorder="true" applyAlignment="true" applyProtection="false">
      <alignment horizontal="center" vertical="bottom" textRotation="0" wrapText="false" indent="0" shrinkToFit="false"/>
      <protection locked="true" hidden="false"/>
    </xf>
    <xf numFmtId="172" fontId="6" fillId="6" borderId="5" xfId="0" applyFont="true" applyBorder="true" applyAlignment="true" applyProtection="false">
      <alignment horizontal="center" vertical="bottom" textRotation="0" wrapText="false" indent="0" shrinkToFit="false"/>
      <protection locked="true" hidden="false"/>
    </xf>
    <xf numFmtId="172" fontId="6" fillId="0" borderId="0" xfId="0" applyFont="true" applyBorder="false" applyAlignment="true" applyProtection="false">
      <alignment horizontal="center" vertical="bottom" textRotation="0" wrapText="false" indent="0" shrinkToFit="false"/>
      <protection locked="true" hidden="false"/>
    </xf>
    <xf numFmtId="172" fontId="0" fillId="16" borderId="4" xfId="0" applyFont="false" applyBorder="true" applyAlignment="false" applyProtection="false">
      <alignment horizontal="general"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true" applyAlignment="true" applyProtection="false">
      <alignment horizontal="center" vertical="bottom" textRotation="0" wrapText="false" indent="0" shrinkToFit="false"/>
      <protection locked="true" hidden="false"/>
    </xf>
    <xf numFmtId="164" fontId="4" fillId="0" borderId="0" xfId="20" applyFont="false" applyBorder="true" applyAlignment="true" applyProtection="true">
      <alignment horizontal="general" vertical="bottom" textRotation="0" wrapText="false" indent="0" shrinkToFit="false"/>
      <protection locked="false" hidden="false"/>
    </xf>
    <xf numFmtId="164" fontId="17" fillId="0" borderId="26" xfId="0" applyFont="true" applyBorder="tru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true">
      <alignment horizontal="general" vertical="bottom" textRotation="0" wrapText="false" indent="0" shrinkToFit="false"/>
      <protection locked="false" hidden="false"/>
    </xf>
    <xf numFmtId="164" fontId="8" fillId="0" borderId="0" xfId="0" applyFont="true" applyBorder="true" applyAlignment="true" applyProtection="false">
      <alignment horizontal="left" vertical="bottom" textRotation="0" wrapText="true" indent="0" shrinkToFit="false"/>
      <protection locked="true" hidden="false"/>
    </xf>
    <xf numFmtId="164" fontId="9" fillId="0" borderId="3" xfId="0" applyFont="true" applyBorder="tru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0" fillId="5" borderId="4" xfId="0" applyFont="true" applyBorder="tru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6" fillId="4" borderId="4" xfId="0" applyFont="true" applyBorder="true" applyAlignment="false" applyProtection="true">
      <alignment horizontal="general" vertical="bottom" textRotation="0" wrapText="false" indent="0" shrinkToFit="false"/>
      <protection locked="fals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9" fontId="0" fillId="0" borderId="4" xfId="0" applyFont="false" applyBorder="true" applyAlignment="true" applyProtection="false">
      <alignment horizontal="center" vertical="bottom" textRotation="0" wrapText="false" indent="0" shrinkToFit="false"/>
      <protection locked="true" hidden="false"/>
    </xf>
    <xf numFmtId="169" fontId="0" fillId="5" borderId="4" xfId="0" applyFont="false" applyBorder="true" applyAlignment="false" applyProtection="false">
      <alignment horizontal="general" vertical="bottom" textRotation="0" wrapText="false" indent="0" shrinkToFit="false"/>
      <protection locked="true" hidden="false"/>
    </xf>
    <xf numFmtId="164" fontId="0" fillId="4" borderId="4" xfId="0" applyFont="true" applyBorder="true" applyAlignment="false" applyProtection="true">
      <alignment horizontal="general" vertical="bottom" textRotation="0" wrapText="false" indent="0" shrinkToFit="false"/>
      <protection locked="fals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4" fontId="6" fillId="5" borderId="4" xfId="0" applyFont="true" applyBorder="true" applyAlignment="true" applyProtection="false">
      <alignment horizontal="right" vertical="bottom" textRotation="0" wrapText="false" indent="0" shrinkToFit="false"/>
      <protection locked="true" hidden="false"/>
    </xf>
    <xf numFmtId="164" fontId="6" fillId="4" borderId="4" xfId="0" applyFont="true" applyBorder="true" applyAlignment="true" applyProtection="true">
      <alignment horizontal="right" vertical="bottom" textRotation="0" wrapText="false" indent="0" shrinkToFit="false"/>
      <protection locked="false" hidden="false"/>
    </xf>
    <xf numFmtId="170" fontId="0" fillId="4" borderId="4" xfId="0" applyFont="false" applyBorder="true" applyAlignment="false" applyProtection="true">
      <alignment horizontal="general" vertical="bottom" textRotation="0" wrapText="false" indent="0" shrinkToFit="false"/>
      <protection locked="false" hidden="false"/>
    </xf>
    <xf numFmtId="164" fontId="9" fillId="4" borderId="4" xfId="0" applyFont="true" applyBorder="true" applyAlignment="true" applyProtection="true">
      <alignment horizontal="left" vertical="bottom" textRotation="0" wrapText="false" indent="0" shrinkToFit="false"/>
      <protection locked="false" hidden="false"/>
    </xf>
    <xf numFmtId="164" fontId="0" fillId="4" borderId="5" xfId="0" applyFont="true" applyBorder="true" applyAlignment="false" applyProtection="true">
      <alignment horizontal="general" vertical="bottom" textRotation="0" wrapText="false" indent="0" shrinkToFit="false"/>
      <protection locked="fals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4" fontId="0" fillId="5" borderId="5" xfId="0" applyFont="true" applyBorder="true" applyAlignment="true" applyProtection="false">
      <alignment horizontal="right"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72" fontId="0" fillId="0" borderId="2" xfId="0" applyFont="false" applyBorder="true" applyAlignment="false" applyProtection="fals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0" fillId="4" borderId="4" xfId="0" applyFont="false" applyBorder="true" applyAlignment="false" applyProtection="true">
      <alignment horizontal="general" vertical="bottom" textRotation="0" wrapText="false" indent="0" shrinkToFit="false"/>
      <protection locked="false" hidden="false"/>
    </xf>
    <xf numFmtId="170" fontId="0" fillId="5" borderId="4" xfId="0" applyFont="false" applyBorder="true" applyAlignment="false" applyProtection="false">
      <alignment horizontal="general" vertical="bottom" textRotation="0" wrapText="false" indent="0" shrinkToFit="false"/>
      <protection locked="true" hidden="false"/>
    </xf>
    <xf numFmtId="168" fontId="0" fillId="6" borderId="28" xfId="0" applyFont="false" applyBorder="true" applyAlignment="false" applyProtection="false">
      <alignment horizontal="general" vertical="bottom" textRotation="0" wrapText="false" indent="0" shrinkToFit="false"/>
      <protection locked="true" hidden="false"/>
    </xf>
    <xf numFmtId="164" fontId="0" fillId="4" borderId="28" xfId="0" applyFont="false" applyBorder="true" applyAlignment="false" applyProtection="true">
      <alignment horizontal="general" vertical="bottom" textRotation="0" wrapText="false" indent="0" shrinkToFit="false"/>
      <protection locked="fals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72" fontId="0" fillId="5" borderId="4" xfId="0" applyFont="false" applyBorder="true" applyAlignment="true" applyProtection="false">
      <alignment horizontal="right" vertical="bottom" textRotation="0" wrapText="false" indent="0" shrinkToFit="false"/>
      <protection locked="true" hidden="false"/>
    </xf>
    <xf numFmtId="169" fontId="0" fillId="0" borderId="4" xfId="0" applyFont="fals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0" applyFont="false" applyBorder="true" applyAlignment="true" applyProtection="true">
      <alignment horizontal="general" vertical="bottom" textRotation="0" wrapText="false" indent="0" shrinkToFit="false"/>
      <protection locked="true" hidden="false"/>
    </xf>
    <xf numFmtId="164" fontId="0" fillId="4" borderId="6" xfId="0" applyFont="false" applyBorder="true" applyAlignment="false" applyProtection="true">
      <alignment horizontal="general" vertical="bottom" textRotation="0" wrapText="false" indent="0" shrinkToFit="false"/>
      <protection locked="false" hidden="false"/>
    </xf>
    <xf numFmtId="164" fontId="0" fillId="4" borderId="7" xfId="0" applyFont="false" applyBorder="true" applyAlignment="false" applyProtection="true">
      <alignment horizontal="general" vertical="bottom" textRotation="0" wrapText="false" indent="0" shrinkToFit="false"/>
      <protection locked="false" hidden="false"/>
    </xf>
    <xf numFmtId="164" fontId="0" fillId="4" borderId="8" xfId="0" applyFont="false" applyBorder="true" applyAlignment="false" applyProtection="true">
      <alignment horizontal="general" vertical="bottom" textRotation="0" wrapText="false" indent="0" shrinkToFit="false"/>
      <protection locked="false" hidden="false"/>
    </xf>
    <xf numFmtId="164" fontId="4" fillId="4" borderId="19" xfId="20" applyFont="true" applyBorder="true" applyAlignment="true" applyProtection="true">
      <alignment horizontal="general" vertical="bottom" textRotation="0" wrapText="false" indent="0" shrinkToFit="false"/>
      <protection locked="true" hidden="false"/>
    </xf>
    <xf numFmtId="164" fontId="0" fillId="4" borderId="11" xfId="0" applyFont="false" applyBorder="true" applyAlignment="false" applyProtection="true">
      <alignment horizontal="general" vertical="bottom" textRotation="0" wrapText="false" indent="0" shrinkToFit="false"/>
      <protection locked="false" hidden="false"/>
    </xf>
    <xf numFmtId="164" fontId="6" fillId="0" borderId="0" xfId="23" applyFont="false" applyBorder="false" applyAlignment="false" applyProtection="false">
      <alignment horizontal="general" vertical="bottom" textRotation="0" wrapText="false" indent="0" shrinkToFit="false"/>
      <protection locked="true" hidden="false"/>
    </xf>
    <xf numFmtId="164" fontId="18" fillId="0" borderId="0" xfId="23" applyFont="true" applyBorder="false" applyAlignment="false" applyProtection="false">
      <alignment horizontal="general" vertical="bottom" textRotation="0" wrapText="false" indent="0" shrinkToFit="false"/>
      <protection locked="true" hidden="false"/>
    </xf>
    <xf numFmtId="164" fontId="8" fillId="0" borderId="4" xfId="23" applyFont="true" applyBorder="true" applyAlignment="true" applyProtection="false">
      <alignment horizontal="center" vertical="bottom" textRotation="0" wrapText="false" indent="0" shrinkToFit="false"/>
      <protection locked="true" hidden="false"/>
    </xf>
    <xf numFmtId="164" fontId="9" fillId="4" borderId="4" xfId="23" applyFont="true" applyBorder="true" applyAlignment="true" applyProtection="true">
      <alignment horizontal="left" vertical="bottom" textRotation="0" wrapText="false" indent="0" shrinkToFit="false"/>
      <protection locked="false" hidden="false"/>
    </xf>
    <xf numFmtId="164" fontId="8" fillId="0" borderId="4" xfId="23" applyFont="true" applyBorder="true" applyAlignment="false" applyProtection="false">
      <alignment horizontal="general" vertical="bottom" textRotation="0" wrapText="false" indent="0" shrinkToFit="false"/>
      <protection locked="true" hidden="false"/>
    </xf>
    <xf numFmtId="164" fontId="8" fillId="0" borderId="0" xfId="23" applyFont="true" applyBorder="false" applyAlignment="false" applyProtection="false">
      <alignment horizontal="general" vertical="bottom" textRotation="0" wrapText="false" indent="0" shrinkToFit="false"/>
      <protection locked="true" hidden="false"/>
    </xf>
    <xf numFmtId="164" fontId="8" fillId="0" borderId="28" xfId="23" applyFont="true" applyBorder="true" applyAlignment="false" applyProtection="false">
      <alignment horizontal="general" vertical="bottom" textRotation="0" wrapText="false" indent="0" shrinkToFit="false"/>
      <protection locked="true" hidden="false"/>
    </xf>
    <xf numFmtId="164" fontId="6" fillId="0" borderId="4" xfId="23" applyFont="true" applyBorder="true" applyAlignment="false" applyProtection="false">
      <alignment horizontal="general" vertical="bottom" textRotation="0" wrapText="false" indent="0" shrinkToFit="false"/>
      <protection locked="true" hidden="false"/>
    </xf>
    <xf numFmtId="164" fontId="6" fillId="5" borderId="4" xfId="23" applyFont="true" applyBorder="true" applyAlignment="false" applyProtection="false">
      <alignment horizontal="general" vertical="bottom" textRotation="0" wrapText="false" indent="0" shrinkToFit="false"/>
      <protection locked="true" hidden="false"/>
    </xf>
    <xf numFmtId="164" fontId="6" fillId="4" borderId="4" xfId="23" applyFont="true" applyBorder="true" applyAlignment="false" applyProtection="true">
      <alignment horizontal="general" vertical="bottom" textRotation="0" wrapText="false" indent="0" shrinkToFit="false"/>
      <protection locked="false" hidden="false"/>
    </xf>
    <xf numFmtId="164" fontId="6" fillId="4" borderId="28" xfId="23" applyFont="true" applyBorder="true" applyAlignment="false" applyProtection="true">
      <alignment horizontal="general" vertical="bottom" textRotation="0" wrapText="false" indent="0" shrinkToFit="false"/>
      <protection locked="false" hidden="false"/>
    </xf>
    <xf numFmtId="164" fontId="6" fillId="0" borderId="2" xfId="23" applyFont="false" applyBorder="true" applyAlignment="false" applyProtection="false">
      <alignment horizontal="general" vertical="bottom" textRotation="0" wrapText="false" indent="0" shrinkToFit="false"/>
      <protection locked="true" hidden="false"/>
    </xf>
    <xf numFmtId="172" fontId="6" fillId="0" borderId="0" xfId="23" applyFont="false" applyBorder="false" applyAlignment="false" applyProtection="false">
      <alignment horizontal="general" vertical="bottom" textRotation="0" wrapText="false" indent="0" shrinkToFit="false"/>
      <protection locked="true" hidden="false"/>
    </xf>
    <xf numFmtId="170" fontId="6" fillId="0" borderId="0" xfId="23" applyFont="false" applyBorder="false" applyAlignment="false" applyProtection="false">
      <alignment horizontal="general" vertical="bottom" textRotation="0" wrapText="false" indent="0" shrinkToFit="false"/>
      <protection locked="true" hidden="false"/>
    </xf>
    <xf numFmtId="164" fontId="6" fillId="0" borderId="0" xfId="27" applyFont="false" applyBorder="false" applyAlignment="false" applyProtection="false">
      <alignment horizontal="general" vertical="bottom" textRotation="0" wrapText="false" indent="0" shrinkToFit="false"/>
      <protection locked="true" hidden="false"/>
    </xf>
    <xf numFmtId="164" fontId="18" fillId="0" borderId="0" xfId="27" applyFont="true" applyBorder="false" applyAlignment="false" applyProtection="false">
      <alignment horizontal="general" vertical="bottom" textRotation="0" wrapText="false" indent="0" shrinkToFit="false"/>
      <protection locked="true" hidden="false"/>
    </xf>
    <xf numFmtId="164" fontId="8" fillId="0" borderId="4" xfId="27" applyFont="true" applyBorder="true" applyAlignment="true" applyProtection="false">
      <alignment horizontal="center" vertical="bottom" textRotation="0" wrapText="false" indent="0" shrinkToFit="false"/>
      <protection locked="true" hidden="false"/>
    </xf>
    <xf numFmtId="164" fontId="8" fillId="0" borderId="4" xfId="27" applyFont="true" applyBorder="true" applyAlignment="false" applyProtection="false">
      <alignment horizontal="general" vertical="bottom" textRotation="0" wrapText="false" indent="0" shrinkToFit="false"/>
      <protection locked="true" hidden="false"/>
    </xf>
    <xf numFmtId="164" fontId="8" fillId="0" borderId="0" xfId="27" applyFont="true" applyBorder="false" applyAlignment="false" applyProtection="false">
      <alignment horizontal="general" vertical="bottom" textRotation="0" wrapText="false" indent="0" shrinkToFit="false"/>
      <protection locked="true" hidden="false"/>
    </xf>
    <xf numFmtId="164" fontId="8" fillId="0" borderId="28" xfId="27" applyFont="true" applyBorder="true" applyAlignment="false" applyProtection="false">
      <alignment horizontal="general" vertical="bottom" textRotation="0" wrapText="false" indent="0" shrinkToFit="false"/>
      <protection locked="true" hidden="false"/>
    </xf>
    <xf numFmtId="164" fontId="8" fillId="0" borderId="0" xfId="27" applyFont="true" applyBorder="false" applyAlignment="true" applyProtection="false">
      <alignment horizontal="general" vertical="center" textRotation="0" wrapText="false" indent="0" shrinkToFit="false"/>
      <protection locked="true" hidden="false"/>
    </xf>
    <xf numFmtId="164" fontId="8" fillId="0" borderId="0" xfId="27" applyFont="true" applyBorder="false" applyAlignment="true" applyProtection="false">
      <alignment horizontal="center" vertical="bottom" textRotation="0" wrapText="false" indent="0" shrinkToFit="false"/>
      <protection locked="true" hidden="false"/>
    </xf>
    <xf numFmtId="164" fontId="6" fillId="0" borderId="0" xfId="27" applyFont="false" applyBorder="false" applyAlignment="true" applyProtection="false">
      <alignment horizontal="general" vertical="center" textRotation="0" wrapText="false" indent="0" shrinkToFit="false"/>
      <protection locked="true" hidden="false"/>
    </xf>
    <xf numFmtId="164" fontId="6" fillId="0" borderId="4" xfId="27" applyFont="true" applyBorder="true" applyAlignment="true" applyProtection="false">
      <alignment horizontal="general" vertical="center" textRotation="0" wrapText="false" indent="0" shrinkToFit="false"/>
      <protection locked="true" hidden="false"/>
    </xf>
    <xf numFmtId="164" fontId="6" fillId="5" borderId="4" xfId="27" applyFont="true" applyBorder="true" applyAlignment="true" applyProtection="false">
      <alignment horizontal="general" vertical="center" textRotation="0" wrapText="false" indent="0" shrinkToFit="false"/>
      <protection locked="true" hidden="false"/>
    </xf>
    <xf numFmtId="164" fontId="6" fillId="0" borderId="2" xfId="27" applyFont="false" applyBorder="true" applyAlignment="true" applyProtection="false">
      <alignment horizontal="general" vertical="center" textRotation="0" wrapText="false" indent="0" shrinkToFit="false"/>
      <protection locked="true" hidden="false"/>
    </xf>
    <xf numFmtId="164" fontId="6" fillId="5" borderId="6" xfId="27" applyFont="false" applyBorder="true" applyAlignment="true" applyProtection="false">
      <alignment horizontal="general" vertical="center" textRotation="0" wrapText="false" indent="0" shrinkToFit="false"/>
      <protection locked="true" hidden="false"/>
    </xf>
    <xf numFmtId="164" fontId="6" fillId="5" borderId="7" xfId="27" applyFont="false" applyBorder="true" applyAlignment="true" applyProtection="false">
      <alignment horizontal="general" vertical="center" textRotation="0" wrapText="false" indent="0" shrinkToFit="false"/>
      <protection locked="true" hidden="false"/>
    </xf>
    <xf numFmtId="164" fontId="6" fillId="5" borderId="8" xfId="27" applyFont="false" applyBorder="true" applyAlignment="true" applyProtection="false">
      <alignment horizontal="general" vertical="center" textRotation="0" wrapText="false" indent="0" shrinkToFit="false"/>
      <protection locked="true" hidden="false"/>
    </xf>
    <xf numFmtId="164" fontId="6" fillId="0" borderId="19" xfId="27" applyFont="true" applyBorder="true" applyAlignment="true" applyProtection="false">
      <alignment horizontal="center" vertical="center" textRotation="180" wrapText="false" indent="0" shrinkToFit="false"/>
      <protection locked="true" hidden="false"/>
    </xf>
    <xf numFmtId="164" fontId="6" fillId="0" borderId="0" xfId="27" applyFont="true" applyBorder="false" applyAlignment="true" applyProtection="false">
      <alignment horizontal="right" vertical="center" textRotation="0" wrapText="false" indent="0" shrinkToFit="false"/>
      <protection locked="true" hidden="false"/>
    </xf>
    <xf numFmtId="164" fontId="6" fillId="0" borderId="0" xfId="27" applyFont="true" applyBorder="false" applyAlignment="true" applyProtection="false">
      <alignment horizontal="left" vertical="center" textRotation="0" wrapText="false" indent="0" shrinkToFit="false"/>
      <protection locked="true" hidden="false"/>
    </xf>
    <xf numFmtId="164" fontId="6" fillId="0" borderId="27" xfId="27" applyFont="false" applyBorder="true" applyAlignment="true" applyProtection="false">
      <alignment horizontal="general" vertical="center" textRotation="0" wrapText="false" indent="0" shrinkToFit="false"/>
      <protection locked="true" hidden="false"/>
    </xf>
    <xf numFmtId="164" fontId="6" fillId="0" borderId="6" xfId="27" applyFont="false" applyBorder="true" applyAlignment="true" applyProtection="false">
      <alignment horizontal="general" vertical="center" textRotation="0" wrapText="false" indent="0" shrinkToFit="false"/>
      <protection locked="true" hidden="false"/>
    </xf>
    <xf numFmtId="164" fontId="6" fillId="0" borderId="5" xfId="27" applyFont="false" applyBorder="true" applyAlignment="true" applyProtection="false">
      <alignment horizontal="general" vertical="center" textRotation="0" wrapText="false" indent="0" shrinkToFit="false"/>
      <protection locked="true" hidden="false"/>
    </xf>
    <xf numFmtId="164" fontId="6" fillId="0" borderId="28" xfId="27" applyFont="false" applyBorder="true" applyAlignment="true" applyProtection="false">
      <alignment horizontal="center" vertical="center" textRotation="0" wrapText="false" indent="0" shrinkToFit="false"/>
      <protection locked="true" hidden="false"/>
    </xf>
    <xf numFmtId="164" fontId="6" fillId="0" borderId="10" xfId="27" applyFont="false" applyBorder="true" applyAlignment="true" applyProtection="false">
      <alignment horizontal="general" vertical="center" textRotation="0" wrapText="false" indent="0" shrinkToFit="false"/>
      <protection locked="true" hidden="false"/>
    </xf>
    <xf numFmtId="164" fontId="6" fillId="4" borderId="4" xfId="27" applyFont="true" applyBorder="true" applyAlignment="true" applyProtection="true">
      <alignment horizontal="general" vertical="center" textRotation="0" wrapText="false" indent="0" shrinkToFit="false"/>
      <protection locked="false" hidden="false"/>
    </xf>
    <xf numFmtId="164" fontId="6" fillId="5" borderId="5" xfId="27" applyFont="true" applyBorder="true" applyAlignment="true" applyProtection="false">
      <alignment horizontal="right" vertical="center" textRotation="0" wrapText="false" indent="0" shrinkToFit="false"/>
      <protection locked="true" hidden="false"/>
    </xf>
    <xf numFmtId="164" fontId="6" fillId="5" borderId="19" xfId="27" applyFont="false" applyBorder="true" applyAlignment="true" applyProtection="false">
      <alignment horizontal="general" vertical="center" textRotation="0" wrapText="false" indent="0" shrinkToFit="false"/>
      <protection locked="true" hidden="false"/>
    </xf>
    <xf numFmtId="164" fontId="6" fillId="0" borderId="10" xfId="27" applyFont="true" applyBorder="true" applyAlignment="true" applyProtection="false">
      <alignment horizontal="center" vertical="center" textRotation="180" wrapText="false" indent="0" shrinkToFit="false"/>
      <protection locked="true" hidden="false"/>
    </xf>
    <xf numFmtId="164" fontId="6" fillId="5" borderId="24" xfId="27" applyFont="false" applyBorder="true" applyAlignment="true" applyProtection="false">
      <alignment horizontal="general" vertical="center" textRotation="0" wrapText="false" indent="0" shrinkToFit="false"/>
      <protection locked="true" hidden="false"/>
    </xf>
    <xf numFmtId="164" fontId="6" fillId="0" borderId="19" xfId="27" applyFont="false" applyBorder="true" applyAlignment="true" applyProtection="false">
      <alignment horizontal="general" vertical="center" textRotation="0" wrapText="false" indent="0" shrinkToFit="false"/>
      <protection locked="true" hidden="false"/>
    </xf>
    <xf numFmtId="164" fontId="6" fillId="0" borderId="7" xfId="27" applyFont="false" applyBorder="true" applyAlignment="true" applyProtection="false">
      <alignment horizontal="general" vertical="center" textRotation="0" wrapText="false" indent="0" shrinkToFit="false"/>
      <protection locked="true" hidden="false"/>
    </xf>
    <xf numFmtId="164" fontId="6" fillId="0" borderId="8" xfId="27" applyFont="false" applyBorder="true" applyAlignment="true" applyProtection="false">
      <alignment horizontal="general" vertical="center" textRotation="0" wrapText="false" indent="0" shrinkToFit="false"/>
      <protection locked="true" hidden="false"/>
    </xf>
    <xf numFmtId="172" fontId="6" fillId="5" borderId="4" xfId="27" applyFont="false" applyBorder="true" applyAlignment="true" applyProtection="false">
      <alignment horizontal="general" vertical="center" textRotation="0" wrapText="false" indent="0" shrinkToFit="false"/>
      <protection locked="true" hidden="false"/>
    </xf>
    <xf numFmtId="172" fontId="6" fillId="0" borderId="0" xfId="27" applyFont="false" applyBorder="false" applyAlignment="true" applyProtection="false">
      <alignment horizontal="general" vertical="center" textRotation="0" wrapText="false" indent="0" shrinkToFit="false"/>
      <protection locked="true" hidden="false"/>
    </xf>
    <xf numFmtId="172" fontId="6" fillId="0" borderId="2" xfId="27" applyFont="false" applyBorder="true" applyAlignment="true" applyProtection="false">
      <alignment horizontal="general" vertical="center" textRotation="0" wrapText="false" indent="0" shrinkToFit="false"/>
      <protection locked="true" hidden="false"/>
    </xf>
    <xf numFmtId="164" fontId="6" fillId="0" borderId="24" xfId="27" applyFont="false" applyBorder="true" applyAlignment="true" applyProtection="false">
      <alignment horizontal="general" vertical="center" textRotation="0" wrapText="false" indent="0" shrinkToFit="false"/>
      <protection locked="true" hidden="false"/>
    </xf>
    <xf numFmtId="164" fontId="6" fillId="0" borderId="4" xfId="27" applyFont="true" applyBorder="true" applyAlignment="false" applyProtection="false">
      <alignment horizontal="general" vertical="bottom" textRotation="0" wrapText="false" indent="0" shrinkToFit="false"/>
      <protection locked="true" hidden="false"/>
    </xf>
    <xf numFmtId="172" fontId="6" fillId="5" borderId="4" xfId="27" applyFont="false" applyBorder="true" applyAlignment="false" applyProtection="false">
      <alignment horizontal="general" vertical="bottom" textRotation="0" wrapText="false" indent="0" shrinkToFit="false"/>
      <protection locked="true" hidden="false"/>
    </xf>
    <xf numFmtId="172" fontId="6" fillId="0" borderId="0" xfId="27" applyFont="false" applyBorder="false" applyAlignment="false" applyProtection="false">
      <alignment horizontal="general" vertical="bottom" textRotation="0" wrapText="false" indent="0" shrinkToFit="false"/>
      <protection locked="true" hidden="false"/>
    </xf>
    <xf numFmtId="172" fontId="6" fillId="0" borderId="2" xfId="27" applyFont="false" applyBorder="true" applyAlignment="false" applyProtection="false">
      <alignment horizontal="general" vertical="bottom" textRotation="0" wrapText="false" indent="0" shrinkToFit="false"/>
      <protection locked="true" hidden="false"/>
    </xf>
    <xf numFmtId="164" fontId="6" fillId="5" borderId="19" xfId="27" applyFont="false" applyBorder="true" applyAlignment="false" applyProtection="false">
      <alignment horizontal="general" vertical="bottom" textRotation="0" wrapText="false" indent="0" shrinkToFit="false"/>
      <protection locked="true" hidden="false"/>
    </xf>
    <xf numFmtId="164" fontId="6" fillId="0" borderId="19" xfId="27" applyFont="false" applyBorder="true" applyAlignment="false" applyProtection="false">
      <alignment horizontal="general" vertical="bottom" textRotation="0" wrapText="false" indent="0" shrinkToFit="false"/>
      <protection locked="true" hidden="false"/>
    </xf>
    <xf numFmtId="164" fontId="6" fillId="5" borderId="24" xfId="27" applyFont="false" applyBorder="true" applyAlignment="false" applyProtection="false">
      <alignment horizontal="general" vertical="bottom" textRotation="0" wrapText="false" indent="0" shrinkToFit="false"/>
      <protection locked="true" hidden="false"/>
    </xf>
    <xf numFmtId="164" fontId="6" fillId="0" borderId="0" xfId="27" applyFont="true" applyBorder="false" applyAlignment="true" applyProtection="false">
      <alignment horizontal="right" vertical="bottom" textRotation="0" wrapText="false" indent="0" shrinkToFit="false"/>
      <protection locked="true" hidden="false"/>
    </xf>
    <xf numFmtId="164" fontId="6" fillId="0" borderId="2" xfId="27" applyFont="false" applyBorder="true" applyAlignment="false" applyProtection="false">
      <alignment horizontal="general" vertical="bottom" textRotation="0" wrapText="false" indent="0" shrinkToFit="false"/>
      <protection locked="true" hidden="false"/>
    </xf>
    <xf numFmtId="164" fontId="6" fillId="0" borderId="25" xfId="27" applyFont="false" applyBorder="true" applyAlignment="false" applyProtection="false">
      <alignment horizontal="general" vertical="bottom" textRotation="0" wrapText="false" indent="0" shrinkToFit="false"/>
      <protection locked="true" hidden="false"/>
    </xf>
    <xf numFmtId="164" fontId="6" fillId="0" borderId="3" xfId="27" applyFont="false" applyBorder="true" applyAlignment="false" applyProtection="false">
      <alignment horizontal="general" vertical="bottom" textRotation="0" wrapText="false" indent="0" shrinkToFit="false"/>
      <protection locked="true" hidden="false"/>
    </xf>
    <xf numFmtId="164" fontId="6" fillId="0" borderId="11" xfId="27" applyFont="false" applyBorder="true" applyAlignment="false" applyProtection="false">
      <alignment horizontal="general" vertical="bottom" textRotation="0" wrapText="false" indent="0" shrinkToFit="false"/>
      <protection locked="true" hidden="false"/>
    </xf>
    <xf numFmtId="164" fontId="6" fillId="0" borderId="2" xfId="27" applyFont="false" applyBorder="true" applyAlignment="true" applyProtection="false">
      <alignment horizontal="center" vertical="bottom" textRotation="0" wrapText="false" indent="0" shrinkToFit="false"/>
      <protection locked="true" hidden="false"/>
    </xf>
    <xf numFmtId="164" fontId="6" fillId="0" borderId="5" xfId="27" applyFont="false" applyBorder="true" applyAlignment="false" applyProtection="false">
      <alignment horizontal="general" vertical="bottom" textRotation="0" wrapText="false" indent="0" shrinkToFit="false"/>
      <protection locked="true" hidden="false"/>
    </xf>
    <xf numFmtId="164" fontId="6" fillId="0" borderId="28" xfId="27" applyFont="false" applyBorder="true" applyAlignment="true" applyProtection="false">
      <alignment horizontal="center" vertical="bottom" textRotation="0" wrapText="false" indent="0" shrinkToFit="false"/>
      <protection locked="true" hidden="false"/>
    </xf>
    <xf numFmtId="164" fontId="6" fillId="0" borderId="10" xfId="27" applyFont="false" applyBorder="true" applyAlignment="false" applyProtection="false">
      <alignment horizontal="general" vertical="bottom" textRotation="0" wrapText="false" indent="0" shrinkToFit="false"/>
      <protection locked="true" hidden="false"/>
    </xf>
    <xf numFmtId="164" fontId="6" fillId="0" borderId="25" xfId="27" applyFont="true" applyBorder="true" applyAlignment="true" applyProtection="false">
      <alignment horizontal="center" vertical="center" textRotation="0" wrapText="false" indent="0" shrinkToFit="false"/>
      <protection locked="true" hidden="false"/>
    </xf>
    <xf numFmtId="172" fontId="6" fillId="5" borderId="27" xfId="27" applyFont="false" applyBorder="true" applyAlignment="false" applyProtection="false">
      <alignment horizontal="general" vertical="bottom" textRotation="0" wrapText="false" indent="0" shrinkToFit="false"/>
      <protection locked="true" hidden="false"/>
    </xf>
    <xf numFmtId="164" fontId="6" fillId="5" borderId="25" xfId="27" applyFont="false" applyBorder="true" applyAlignment="false" applyProtection="false">
      <alignment horizontal="general" vertical="bottom" textRotation="0" wrapText="false" indent="0" shrinkToFit="false"/>
      <protection locked="true" hidden="false"/>
    </xf>
    <xf numFmtId="164" fontId="6" fillId="5" borderId="3" xfId="27" applyFont="false" applyBorder="true" applyAlignment="false" applyProtection="false">
      <alignment horizontal="general" vertical="bottom" textRotation="0" wrapText="false" indent="0" shrinkToFit="false"/>
      <protection locked="true" hidden="false"/>
    </xf>
    <xf numFmtId="172" fontId="6" fillId="5" borderId="3" xfId="27" applyFont="false" applyBorder="true" applyAlignment="false" applyProtection="false">
      <alignment horizontal="general" vertical="bottom" textRotation="0" wrapText="false" indent="0" shrinkToFit="false"/>
      <protection locked="true" hidden="false"/>
    </xf>
    <xf numFmtId="164" fontId="6" fillId="5" borderId="11" xfId="27" applyFont="false" applyBorder="true" applyAlignment="false" applyProtection="false">
      <alignment horizontal="general" vertical="bottom" textRotation="0" wrapText="false" indent="0" shrinkToFit="false"/>
      <protection locked="true" hidden="false"/>
    </xf>
    <xf numFmtId="172" fontId="6" fillId="6" borderId="4" xfId="27" applyFont="false" applyBorder="true" applyAlignment="true" applyProtection="false">
      <alignment horizontal="general" vertical="center" textRotation="0" wrapText="false" indent="0" shrinkToFit="false"/>
      <protection locked="true" hidden="false"/>
    </xf>
    <xf numFmtId="164" fontId="6" fillId="0" borderId="7" xfId="27" applyFont="true" applyBorder="true" applyAlignment="true" applyProtection="false">
      <alignment horizontal="center" vertical="center" textRotation="0" wrapText="false" indent="0" shrinkToFit="false"/>
      <protection locked="true" hidden="false"/>
    </xf>
    <xf numFmtId="164" fontId="6" fillId="0" borderId="9" xfId="27" applyFont="false" applyBorder="true" applyAlignment="true" applyProtection="false">
      <alignment horizontal="general" vertical="center" textRotation="0" wrapText="false" indent="0" shrinkToFit="false"/>
      <protection locked="true" hidden="false"/>
    </xf>
    <xf numFmtId="164" fontId="6" fillId="0" borderId="25" xfId="27" applyFont="false" applyBorder="true" applyAlignment="true" applyProtection="false">
      <alignment horizontal="general" vertical="center" textRotation="0" wrapText="false" indent="0" shrinkToFit="false"/>
      <protection locked="true" hidden="false"/>
    </xf>
    <xf numFmtId="164" fontId="6" fillId="4" borderId="4" xfId="27" applyFont="false" applyBorder="true" applyAlignment="true" applyProtection="true">
      <alignment horizontal="general" vertical="center" textRotation="0" wrapText="false" indent="0" shrinkToFit="false"/>
      <protection locked="false" hidden="false"/>
    </xf>
    <xf numFmtId="164" fontId="6" fillId="4" borderId="4" xfId="27" applyFont="false" applyBorder="true" applyAlignment="true" applyProtection="true">
      <alignment horizontal="center" vertical="center" textRotation="0" wrapText="false" indent="0" shrinkToFit="false"/>
      <protection locked="false" hidden="false"/>
    </xf>
    <xf numFmtId="164" fontId="6" fillId="0" borderId="0" xfId="27" applyFont="true" applyBorder="true" applyAlignment="true" applyProtection="false">
      <alignment horizontal="center" vertical="center" textRotation="0" wrapText="false" indent="0" shrinkToFit="false"/>
      <protection locked="true" hidden="false"/>
    </xf>
    <xf numFmtId="173" fontId="6" fillId="0" borderId="0" xfId="27" applyFont="false" applyBorder="false" applyAlignment="true" applyProtection="false">
      <alignment horizontal="general" vertical="center" textRotation="0" wrapText="false" indent="0" shrinkToFit="false"/>
      <protection locked="true" hidden="false"/>
    </xf>
    <xf numFmtId="164" fontId="6" fillId="5" borderId="4" xfId="27" applyFont="false" applyBorder="true" applyAlignment="true" applyProtection="false">
      <alignment horizontal="general" vertical="center" textRotation="0" wrapText="false" indent="0" shrinkToFit="false"/>
      <protection locked="true" hidden="false"/>
    </xf>
    <xf numFmtId="164" fontId="6" fillId="5" borderId="9" xfId="27" applyFont="false" applyBorder="true" applyAlignment="true" applyProtection="false">
      <alignment horizontal="general" vertical="center" textRotation="0" wrapText="false" indent="0" shrinkToFit="false"/>
      <protection locked="true" hidden="false"/>
    </xf>
    <xf numFmtId="164" fontId="9" fillId="0" borderId="0" xfId="27" applyFont="true" applyBorder="false" applyAlignment="true" applyProtection="false">
      <alignment horizontal="general" vertical="center" textRotation="0" wrapText="true" indent="0" shrinkToFit="false"/>
      <protection locked="true" hidden="false"/>
    </xf>
    <xf numFmtId="168" fontId="6" fillId="6" borderId="28" xfId="27" applyFont="false" applyBorder="true" applyAlignment="true" applyProtection="false">
      <alignment horizontal="general" vertical="center" textRotation="0" wrapText="false" indent="0" shrinkToFit="false"/>
      <protection locked="true" hidden="false"/>
    </xf>
    <xf numFmtId="164" fontId="6" fillId="4" borderId="28" xfId="27" applyFont="false" applyBorder="true" applyAlignment="true" applyProtection="true">
      <alignment horizontal="general" vertical="center" textRotation="0" wrapText="false" indent="0" shrinkToFit="false"/>
      <protection locked="false" hidden="false"/>
    </xf>
    <xf numFmtId="164" fontId="8" fillId="0" borderId="0" xfId="27" applyFont="true" applyBorder="false" applyAlignment="true" applyProtection="false">
      <alignment horizontal="center" vertical="center" textRotation="0" wrapText="false" indent="0" shrinkToFit="false"/>
      <protection locked="true" hidden="false"/>
    </xf>
    <xf numFmtId="164" fontId="6" fillId="0" borderId="9" xfId="27" applyFont="false" applyBorder="true" applyAlignment="false" applyProtection="false">
      <alignment horizontal="general" vertical="bottom" textRotation="0" wrapText="false" indent="0" shrinkToFit="false"/>
      <protection locked="true" hidden="false"/>
    </xf>
    <xf numFmtId="168" fontId="6" fillId="5" borderId="4" xfId="27" applyFont="false" applyBorder="true" applyAlignment="false" applyProtection="false">
      <alignment horizontal="general" vertical="bottom" textRotation="0" wrapText="false" indent="0" shrinkToFit="false"/>
      <protection locked="true" hidden="false"/>
    </xf>
    <xf numFmtId="172" fontId="6" fillId="5" borderId="4" xfId="27" applyFont="false" applyBorder="true" applyAlignment="true" applyProtection="false">
      <alignment horizontal="right" vertical="bottom" textRotation="0" wrapText="false" indent="0" shrinkToFit="false"/>
      <protection locked="true" hidden="false"/>
    </xf>
    <xf numFmtId="169" fontId="6" fillId="0" borderId="4" xfId="27" applyFont="false" applyBorder="true" applyAlignment="false" applyProtection="false">
      <alignment horizontal="general" vertical="bottom" textRotation="0" wrapText="false" indent="0" shrinkToFit="false"/>
      <protection locked="true" hidden="false"/>
    </xf>
    <xf numFmtId="169" fontId="6" fillId="5" borderId="4" xfId="27" applyFont="false" applyBorder="true" applyAlignment="false" applyProtection="false">
      <alignment horizontal="general" vertical="bottom" textRotation="0" wrapText="false" indent="0" shrinkToFit="false"/>
      <protection locked="true" hidden="false"/>
    </xf>
    <xf numFmtId="169" fontId="6" fillId="0" borderId="0" xfId="27" applyFont="false" applyBorder="false" applyAlignment="false" applyProtection="false">
      <alignment horizontal="general" vertical="bottom" textRotation="0" wrapText="false" indent="0" shrinkToFit="false"/>
      <protection locked="true" hidden="false"/>
    </xf>
    <xf numFmtId="173" fontId="6" fillId="0" borderId="0" xfId="27" applyFont="false" applyBorder="false" applyAlignment="false" applyProtection="false">
      <alignment horizontal="general" vertical="bottom" textRotation="0" wrapText="false" indent="0" shrinkToFit="false"/>
      <protection locked="true" hidden="false"/>
    </xf>
    <xf numFmtId="172" fontId="6" fillId="5" borderId="4" xfId="27" applyFont="true" applyBorder="true" applyAlignment="true" applyProtection="false">
      <alignment horizontal="center" vertical="bottom" textRotation="0" wrapText="false" indent="0" shrinkToFit="false"/>
      <protection locked="true" hidden="false"/>
    </xf>
    <xf numFmtId="169" fontId="6" fillId="0" borderId="4" xfId="27" applyFont="false" applyBorder="true" applyAlignment="true" applyProtection="false">
      <alignment horizontal="right" vertical="bottom" textRotation="0" wrapText="false" indent="0" shrinkToFit="false"/>
      <protection locked="true" hidden="false"/>
    </xf>
    <xf numFmtId="164" fontId="6" fillId="4" borderId="6" xfId="27" applyFont="false" applyBorder="true" applyAlignment="false" applyProtection="true">
      <alignment horizontal="general" vertical="bottom" textRotation="0" wrapText="false" indent="0" shrinkToFit="false"/>
      <protection locked="false" hidden="false"/>
    </xf>
    <xf numFmtId="164" fontId="6" fillId="4" borderId="7" xfId="27" applyFont="false" applyBorder="true" applyAlignment="false" applyProtection="true">
      <alignment horizontal="general" vertical="bottom" textRotation="0" wrapText="false" indent="0" shrinkToFit="false"/>
      <protection locked="false" hidden="false"/>
    </xf>
    <xf numFmtId="164" fontId="6" fillId="4" borderId="8" xfId="27" applyFont="false" applyBorder="true" applyAlignment="false" applyProtection="true">
      <alignment horizontal="general" vertical="bottom" textRotation="0" wrapText="false" indent="0" shrinkToFit="false"/>
      <protection locked="false" hidden="false"/>
    </xf>
    <xf numFmtId="164" fontId="6" fillId="4" borderId="19" xfId="27" applyFont="false" applyBorder="true" applyAlignment="false" applyProtection="true">
      <alignment horizontal="general" vertical="bottom" textRotation="0" wrapText="false" indent="0" shrinkToFit="false"/>
      <protection locked="false" hidden="false"/>
    </xf>
    <xf numFmtId="164" fontId="6" fillId="4" borderId="0" xfId="27" applyFont="false" applyBorder="false" applyAlignment="false" applyProtection="true">
      <alignment horizontal="general" vertical="bottom" textRotation="0" wrapText="false" indent="0" shrinkToFit="false"/>
      <protection locked="false" hidden="false"/>
    </xf>
    <xf numFmtId="164" fontId="6" fillId="4" borderId="24" xfId="27" applyFont="false" applyBorder="true" applyAlignment="false" applyProtection="true">
      <alignment horizontal="general" vertical="bottom" textRotation="0" wrapText="false" indent="0" shrinkToFit="false"/>
      <protection locked="false" hidden="false"/>
    </xf>
    <xf numFmtId="164" fontId="6" fillId="4" borderId="25" xfId="27" applyFont="false" applyBorder="true" applyAlignment="false" applyProtection="true">
      <alignment horizontal="general" vertical="bottom" textRotation="0" wrapText="false" indent="0" shrinkToFit="false"/>
      <protection locked="false" hidden="false"/>
    </xf>
    <xf numFmtId="164" fontId="6" fillId="4" borderId="3" xfId="27" applyFont="false" applyBorder="true" applyAlignment="false" applyProtection="true">
      <alignment horizontal="general" vertical="bottom" textRotation="0" wrapText="false" indent="0" shrinkToFit="false"/>
      <protection locked="false" hidden="false"/>
    </xf>
    <xf numFmtId="164" fontId="6" fillId="4" borderId="11" xfId="27" applyFont="false" applyBorder="true" applyAlignment="false" applyProtection="true">
      <alignment horizontal="general" vertical="bottom" textRotation="0" wrapText="false" indent="0" shrinkToFit="false"/>
      <protection locked="false" hidden="false"/>
    </xf>
    <xf numFmtId="164" fontId="0" fillId="0" borderId="6" xfId="0" applyFont="true" applyBorder="true" applyAlignment="true" applyProtection="false">
      <alignment horizontal="left" vertical="bottom" textRotation="0" wrapText="true" indent="0" shrinkToFit="false"/>
      <protection locked="true" hidden="false"/>
    </xf>
    <xf numFmtId="169" fontId="0" fillId="4" borderId="4" xfId="0" applyFont="true" applyBorder="true" applyAlignment="false" applyProtection="true">
      <alignment horizontal="general" vertical="bottom" textRotation="0" wrapText="false" indent="0" shrinkToFit="false"/>
      <protection locked="fals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0" borderId="11" xfId="0" applyFont="true" applyBorder="true" applyAlignment="true" applyProtection="false">
      <alignment horizontal="right" vertical="center" textRotation="0" wrapText="false" indent="0" shrinkToFit="false"/>
      <protection locked="true" hidden="false"/>
    </xf>
    <xf numFmtId="164" fontId="8" fillId="3" borderId="0" xfId="0" applyFont="true" applyBorder="false" applyAlignment="true" applyProtection="false">
      <alignment horizontal="center" vertical="bottom" textRotation="0" wrapText="false" indent="0" shrinkToFit="false"/>
      <protection locked="true" hidden="false"/>
    </xf>
    <xf numFmtId="164" fontId="6" fillId="3" borderId="0" xfId="0" applyFont="true" applyBorder="false" applyAlignment="true" applyProtection="false">
      <alignment horizontal="right" vertical="bottom" textRotation="0" wrapText="false" indent="0" shrinkToFit="false"/>
      <protection locked="true" hidden="false"/>
    </xf>
    <xf numFmtId="164" fontId="0" fillId="3" borderId="0" xfId="0" applyFont="false" applyBorder="false" applyAlignment="true" applyProtection="false">
      <alignment horizontal="right" vertical="bottom" textRotation="0" wrapText="false" indent="0" shrinkToFit="false"/>
      <protection locked="true" hidden="false"/>
    </xf>
    <xf numFmtId="172" fontId="0" fillId="3" borderId="0" xfId="0" applyFont="false" applyBorder="false" applyAlignment="false" applyProtection="false">
      <alignment horizontal="general" vertical="bottom" textRotation="0" wrapText="false" indent="0" shrinkToFit="false"/>
      <protection locked="true" hidden="false"/>
    </xf>
    <xf numFmtId="173" fontId="0" fillId="3" borderId="0" xfId="0" applyFont="false" applyBorder="false" applyAlignment="false" applyProtection="false">
      <alignment horizontal="general" vertical="bottom" textRotation="0" wrapText="false" indent="0" shrinkToFit="false"/>
      <protection locked="true" hidden="false"/>
    </xf>
    <xf numFmtId="164" fontId="6" fillId="4" borderId="4" xfId="0" applyFont="true" applyBorder="true" applyAlignment="true" applyProtection="true">
      <alignment horizontal="center" vertical="bottom" textRotation="0" wrapText="false" indent="0" shrinkToFit="false"/>
      <protection locked="false" hidden="false"/>
    </xf>
    <xf numFmtId="166" fontId="9" fillId="0" borderId="0" xfId="0" applyFont="true" applyBorder="false" applyAlignment="false" applyProtection="false">
      <alignment horizontal="general" vertical="bottom" textRotation="0" wrapText="false" indent="0" shrinkToFit="false"/>
      <protection locked="true" hidden="false"/>
    </xf>
    <xf numFmtId="164" fontId="0" fillId="5" borderId="4" xfId="0" applyFont="false" applyBorder="true" applyAlignment="true" applyProtection="false">
      <alignment horizontal="right" vertical="bottom" textRotation="0" wrapText="false" indent="0" shrinkToFit="false"/>
      <protection locked="true" hidden="false"/>
    </xf>
    <xf numFmtId="168" fontId="0" fillId="6" borderId="4" xfId="0" applyFont="false" applyBorder="true" applyAlignment="fals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right" vertical="bottom" textRotation="0" wrapText="false" indent="0" shrinkToFit="false"/>
      <protection locked="true" hidden="false"/>
    </xf>
    <xf numFmtId="166" fontId="9" fillId="0" borderId="0" xfId="0" applyFont="true" applyBorder="true" applyAlignment="true" applyProtection="false">
      <alignment horizontal="center" vertical="center" textRotation="0" wrapText="true" indent="0" shrinkToFit="false"/>
      <protection locked="true" hidden="false"/>
    </xf>
    <xf numFmtId="164" fontId="0" fillId="3" borderId="0" xfId="0" applyFont="false" applyBorder="false" applyAlignment="true" applyProtection="true">
      <alignment horizontal="right" vertical="bottom" textRotation="0" wrapText="false" indent="0" shrinkToFit="false"/>
      <protection locked="false" hidden="false"/>
    </xf>
    <xf numFmtId="164" fontId="0" fillId="3" borderId="7" xfId="0" applyFont="false" applyBorder="true" applyAlignment="false" applyProtection="true">
      <alignment horizontal="general" vertical="bottom" textRotation="0" wrapText="false" indent="0" shrinkToFit="false"/>
      <protection locked="false" hidden="false"/>
    </xf>
    <xf numFmtId="168" fontId="0" fillId="6" borderId="4" xfId="0" applyFont="false" applyBorder="true" applyAlignment="true" applyProtection="false">
      <alignment horizontal="center" vertical="bottom" textRotation="0" wrapText="false" indent="0" shrinkToFit="false"/>
      <protection locked="true" hidden="false"/>
    </xf>
    <xf numFmtId="174" fontId="6" fillId="0" borderId="0" xfId="0" applyFont="true" applyBorder="false" applyAlignment="false" applyProtection="false">
      <alignment horizontal="general" vertical="bottom" textRotation="0" wrapText="false" indent="0" shrinkToFit="false"/>
      <protection locked="true" hidden="false"/>
    </xf>
    <xf numFmtId="164" fontId="8" fillId="0" borderId="4" xfId="0" applyFont="true" applyBorder="true" applyAlignment="true" applyProtection="false">
      <alignment horizontal="general" vertical="bottom" textRotation="0" wrapText="true" indent="0" shrinkToFit="false"/>
      <protection locked="true" hidden="false"/>
    </xf>
    <xf numFmtId="164" fontId="8" fillId="0" borderId="10" xfId="0" applyFont="true" applyBorder="true" applyAlignment="true" applyProtection="false">
      <alignment horizontal="general" vertical="bottom" textRotation="0" wrapText="true" indent="0" shrinkToFit="false"/>
      <protection locked="true" hidden="false"/>
    </xf>
    <xf numFmtId="164" fontId="0" fillId="4" borderId="28" xfId="0" applyFont="true" applyBorder="true" applyAlignment="false" applyProtection="true">
      <alignment horizontal="general" vertical="bottom" textRotation="0" wrapText="false" indent="0" shrinkToFit="false"/>
      <protection locked="false" hidden="false"/>
    </xf>
    <xf numFmtId="164" fontId="0" fillId="0" borderId="19" xfId="0" applyFont="fals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10" xfId="0" applyFont="true" applyBorder="true" applyAlignment="true" applyProtection="false">
      <alignment horizontal="right" vertical="bottom" textRotation="0" wrapText="false" indent="0" shrinkToFit="false"/>
      <protection locked="true" hidden="false"/>
    </xf>
    <xf numFmtId="168" fontId="17" fillId="0" borderId="19" xfId="0" applyFont="true" applyBorder="true" applyAlignment="true" applyProtection="false">
      <alignment horizontal="center" vertical="bottom" textRotation="0" wrapText="false" indent="0" shrinkToFit="false"/>
      <protection locked="true" hidden="false"/>
    </xf>
    <xf numFmtId="168" fontId="17" fillId="0" borderId="0" xfId="0" applyFont="true" applyBorder="false" applyAlignment="true" applyProtection="false">
      <alignment horizontal="center" vertical="bottom" textRotation="0" wrapText="false" indent="0" shrinkToFit="false"/>
      <protection locked="true" hidden="false"/>
    </xf>
    <xf numFmtId="168" fontId="17" fillId="0" borderId="24" xfId="0" applyFont="true" applyBorder="true" applyAlignment="true" applyProtection="false">
      <alignment horizontal="center" vertical="bottom" textRotation="0" wrapText="false" indent="0" shrinkToFit="false"/>
      <protection locked="true" hidden="false"/>
    </xf>
    <xf numFmtId="164" fontId="8" fillId="0" borderId="2" xfId="0" applyFont="true" applyBorder="true" applyAlignment="true" applyProtection="false">
      <alignment horizontal="left" vertical="top" textRotation="0" wrapText="true" indent="0" shrinkToFit="false"/>
      <protection locked="true" hidden="false"/>
    </xf>
    <xf numFmtId="164" fontId="0" fillId="0" borderId="25"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9" fontId="0" fillId="0" borderId="2" xfId="0" applyFont="false" applyBorder="true" applyAlignment="false" applyProtection="false">
      <alignment horizontal="general" vertical="bottom" textRotation="0" wrapText="false" indent="0" shrinkToFit="false"/>
      <protection locked="true" hidden="false"/>
    </xf>
    <xf numFmtId="172" fontId="17"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0" fillId="4" borderId="6" xfId="0" applyFont="false" applyBorder="true" applyAlignment="false" applyProtection="false">
      <alignment horizontal="general" vertical="bottom" textRotation="0" wrapText="false" indent="0" shrinkToFit="false"/>
      <protection locked="true" hidden="false"/>
    </xf>
    <xf numFmtId="164" fontId="11" fillId="4" borderId="7" xfId="0" applyFont="true" applyBorder="true" applyAlignment="false" applyProtection="false">
      <alignment horizontal="general" vertical="bottom" textRotation="0" wrapText="false" indent="0" shrinkToFit="false"/>
      <protection locked="true" hidden="false"/>
    </xf>
    <xf numFmtId="164" fontId="0" fillId="4" borderId="7" xfId="0" applyFont="false" applyBorder="true" applyAlignment="false" applyProtection="false">
      <alignment horizontal="general" vertical="bottom" textRotation="0" wrapText="false" indent="0" shrinkToFit="false"/>
      <protection locked="true" hidden="false"/>
    </xf>
    <xf numFmtId="164" fontId="0" fillId="4" borderId="8" xfId="0" applyFont="false" applyBorder="true" applyAlignment="false" applyProtection="false">
      <alignment horizontal="general" vertical="bottom" textRotation="0" wrapText="fals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0" fillId="4" borderId="24" xfId="0" applyFont="false" applyBorder="true" applyAlignment="false" applyProtection="false">
      <alignment horizontal="general" vertical="bottom" textRotation="0" wrapText="false" indent="0" shrinkToFit="false"/>
      <protection locked="true" hidden="false"/>
    </xf>
    <xf numFmtId="164" fontId="8" fillId="0" borderId="28" xfId="0" applyFont="true" applyBorder="true" applyAlignment="true" applyProtection="false">
      <alignment horizontal="general" vertical="bottom" textRotation="0" wrapText="true" indent="0" shrinkToFit="false"/>
      <protection locked="true" hidden="false"/>
    </xf>
    <xf numFmtId="164" fontId="0" fillId="5" borderId="28" xfId="0" applyFont="true" applyBorder="true" applyAlignment="false" applyProtection="false">
      <alignment horizontal="general" vertical="bottom" textRotation="0" wrapText="false" indent="0" shrinkToFit="false"/>
      <protection locked="true" hidden="false"/>
    </xf>
    <xf numFmtId="172" fontId="0" fillId="5" borderId="5" xfId="0" applyFont="false" applyBorder="true" applyAlignment="false" applyProtection="false">
      <alignment horizontal="general" vertical="bottom" textRotation="0" wrapText="false" indent="0" shrinkToFit="false"/>
      <protection locked="true" hidden="false"/>
    </xf>
    <xf numFmtId="164" fontId="0" fillId="6" borderId="4" xfId="0" applyFont="true" applyBorder="true" applyAlignment="true" applyProtection="false">
      <alignment horizontal="right" vertical="bottom" textRotation="0" wrapText="false" indent="0" shrinkToFit="false"/>
      <protection locked="true" hidden="false"/>
    </xf>
    <xf numFmtId="164" fontId="0" fillId="0" borderId="28" xfId="0" applyFont="true" applyBorder="true" applyAlignment="true" applyProtection="false">
      <alignment horizontal="right" vertical="bottom" textRotation="0" wrapText="false" indent="0" shrinkToFit="false"/>
      <protection locked="true" hidden="false"/>
    </xf>
    <xf numFmtId="168" fontId="17" fillId="0" borderId="6" xfId="0" applyFont="true" applyBorder="true" applyAlignment="true" applyProtection="false">
      <alignment horizontal="center" vertical="bottom" textRotation="0" wrapText="false" indent="0" shrinkToFit="false"/>
      <protection locked="true" hidden="false"/>
    </xf>
    <xf numFmtId="168" fontId="17" fillId="0" borderId="7" xfId="0" applyFont="true" applyBorder="true" applyAlignment="true" applyProtection="false">
      <alignment horizontal="center" vertical="bottom" textRotation="0" wrapText="false" indent="0" shrinkToFit="false"/>
      <protection locked="true" hidden="false"/>
    </xf>
    <xf numFmtId="172" fontId="0" fillId="17" borderId="4" xfId="0" applyFont="false" applyBorder="true" applyAlignment="true" applyProtection="false">
      <alignment horizontal="right" vertical="bottom" textRotation="0" wrapText="false" indent="0" shrinkToFit="false"/>
      <protection locked="true" hidden="false"/>
    </xf>
    <xf numFmtId="169" fontId="0" fillId="0" borderId="4" xfId="0" applyFont="false" applyBorder="true" applyAlignment="true" applyProtection="false">
      <alignment horizontal="right" vertical="bottom" textRotation="0" wrapText="false" indent="0" shrinkToFit="false"/>
      <protection locked="true" hidden="false"/>
    </xf>
    <xf numFmtId="164" fontId="8" fillId="0" borderId="28" xfId="0" applyFont="true" applyBorder="true" applyAlignment="false" applyProtection="false">
      <alignment horizontal="general" vertical="bottom" textRotation="0" wrapText="false" indent="0" shrinkToFit="false"/>
      <protection locked="true" hidden="false"/>
    </xf>
    <xf numFmtId="164" fontId="22" fillId="4" borderId="19" xfId="20" applyFont="true" applyBorder="true" applyAlignment="true" applyProtection="true">
      <alignment horizontal="general" vertical="bottom" textRotation="0" wrapText="false" indent="0" shrinkToFit="false"/>
      <protection locked="true" hidden="false"/>
    </xf>
    <xf numFmtId="164" fontId="9" fillId="4" borderId="19" xfId="0" applyFont="true" applyBorder="true" applyAlignment="false" applyProtection="false">
      <alignment horizontal="general" vertical="bottom" textRotation="0" wrapText="false" indent="0" shrinkToFit="false"/>
      <protection locked="true" hidden="false"/>
    </xf>
    <xf numFmtId="164" fontId="8" fillId="0" borderId="27" xfId="0" applyFont="true" applyBorder="true" applyAlignment="true" applyProtection="false">
      <alignment horizontal="center" vertical="bottom" textRotation="0" wrapText="false" indent="0" shrinkToFit="false"/>
      <protection locked="true" hidden="false"/>
    </xf>
    <xf numFmtId="164" fontId="17" fillId="0" borderId="19" xfId="0" applyFont="true" applyBorder="true" applyAlignment="false" applyProtection="false">
      <alignment horizontal="general" vertical="bottom" textRotation="0" wrapText="false" indent="0" shrinkToFit="false"/>
      <protection locked="true" hidden="false"/>
    </xf>
    <xf numFmtId="164" fontId="0" fillId="4" borderId="27" xfId="0" applyFont="false" applyBorder="true" applyAlignment="true" applyProtection="true">
      <alignment horizontal="center" vertical="bottom" textRotation="0" wrapText="true" indent="0" shrinkToFit="false"/>
      <protection locked="false" hidden="false"/>
    </xf>
    <xf numFmtId="164" fontId="0" fillId="4" borderId="19" xfId="0" applyFont="false" applyBorder="true" applyAlignment="true" applyProtection="true">
      <alignment horizontal="general" vertical="bottom" textRotation="0" wrapText="true" indent="0" shrinkToFit="false"/>
      <protection locked="false" hidden="false"/>
    </xf>
    <xf numFmtId="164" fontId="0" fillId="4" borderId="24" xfId="0" applyFont="false" applyBorder="true" applyAlignment="true" applyProtection="true">
      <alignment horizontal="general" vertical="bottom" textRotation="0" wrapText="true" indent="0" shrinkToFit="false"/>
      <protection locked="false" hidden="false"/>
    </xf>
    <xf numFmtId="164" fontId="23" fillId="4" borderId="0" xfId="0" applyFont="true" applyBorder="false" applyAlignment="false" applyProtection="false">
      <alignment horizontal="general" vertical="bottom" textRotation="0" wrapText="false" indent="0" shrinkToFit="false"/>
      <protection locked="true" hidden="false"/>
    </xf>
    <xf numFmtId="164" fontId="23" fillId="4" borderId="0" xfId="0" applyFont="true" applyBorder="false" applyAlignment="false" applyProtection="true">
      <alignment horizontal="general" vertical="bottom" textRotation="0" wrapText="false" indent="0" shrinkToFit="false"/>
      <protection locked="false" hidden="false"/>
    </xf>
    <xf numFmtId="164" fontId="0" fillId="4" borderId="25" xfId="0" applyFont="false" applyBorder="true" applyAlignment="true" applyProtection="true">
      <alignment horizontal="general" vertical="bottom" textRotation="0" wrapText="true" indent="0" shrinkToFit="false"/>
      <protection locked="false" hidden="false"/>
    </xf>
    <xf numFmtId="164" fontId="0" fillId="4" borderId="11" xfId="0" applyFont="false" applyBorder="true" applyAlignment="true" applyProtection="true">
      <alignment horizontal="general" vertical="bottom" textRotation="0" wrapText="true" indent="0" shrinkToFit="false"/>
      <protection locked="false" hidden="false"/>
    </xf>
    <xf numFmtId="164" fontId="23" fillId="0" borderId="19" xfId="0" applyFont="true" applyBorder="true" applyAlignment="false" applyProtection="false">
      <alignment horizontal="general" vertical="bottom" textRotation="0" wrapText="false" indent="0" shrinkToFit="false"/>
      <protection locked="true" hidden="false"/>
    </xf>
    <xf numFmtId="164" fontId="0" fillId="0" borderId="24" xfId="0" applyFont="false" applyBorder="true" applyAlignment="true" applyProtection="false">
      <alignment horizontal="general" vertical="bottom" textRotation="0" wrapText="true" indent="0" shrinkToFit="false"/>
      <protection locked="true" hidden="false"/>
    </xf>
    <xf numFmtId="164" fontId="0" fillId="0" borderId="19" xfId="0" applyFont="false" applyBorder="true" applyAlignment="true" applyProtection="false">
      <alignment horizontal="general" vertical="bottom" textRotation="0" wrapText="true" indent="0" shrinkToFit="false"/>
      <protection locked="true" hidden="false"/>
    </xf>
    <xf numFmtId="167" fontId="6" fillId="4" borderId="0" xfId="0" applyFont="true" applyBorder="false" applyAlignment="false" applyProtection="true">
      <alignment horizontal="general" vertical="bottom" textRotation="0" wrapText="false" indent="0" shrinkToFit="false"/>
      <protection locked="fals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3" fillId="0" borderId="24" xfId="0" applyFont="true" applyBorder="true" applyAlignment="false" applyProtection="false">
      <alignment horizontal="general" vertical="bottom" textRotation="0" wrapText="false" indent="0" shrinkToFit="false"/>
      <protection locked="true" hidden="false"/>
    </xf>
    <xf numFmtId="164" fontId="23" fillId="0" borderId="19" xfId="0" applyFont="true" applyBorder="true" applyAlignment="true" applyProtection="false">
      <alignment horizontal="left" vertical="bottom" textRotation="0" wrapText="false" indent="0" shrinkToFit="false"/>
      <protection locked="true" hidden="false"/>
    </xf>
    <xf numFmtId="164" fontId="23" fillId="0" borderId="0" xfId="0" applyFont="true" applyBorder="false" applyAlignment="true" applyProtection="false">
      <alignment horizontal="general" vertical="bottom" textRotation="0" wrapText="true" indent="0" shrinkToFit="false"/>
      <protection locked="true" hidden="false"/>
    </xf>
    <xf numFmtId="164" fontId="23" fillId="0" borderId="24" xfId="0" applyFont="true" applyBorder="true" applyAlignment="true" applyProtection="false">
      <alignment horizontal="general" vertical="bottom" textRotation="0" wrapText="true" indent="0" shrinkToFit="false"/>
      <protection locked="true" hidden="false"/>
    </xf>
    <xf numFmtId="164" fontId="23" fillId="0" borderId="19" xfId="0" applyFont="true" applyBorder="true" applyAlignment="true" applyProtection="false">
      <alignment horizontal="right" vertical="bottom" textRotation="0" wrapText="true" indent="0" shrinkToFit="false"/>
      <protection locked="true" hidden="false"/>
    </xf>
    <xf numFmtId="164" fontId="23" fillId="4" borderId="4" xfId="0" applyFont="true" applyBorder="true" applyAlignment="true" applyProtection="true">
      <alignment horizontal="center" vertical="bottom" textRotation="0" wrapText="true" indent="0" shrinkToFit="false"/>
      <protection locked="false" hidden="false"/>
    </xf>
    <xf numFmtId="164" fontId="23" fillId="0" borderId="0" xfId="0" applyFont="true" applyBorder="true" applyAlignment="true" applyProtection="false">
      <alignment horizontal="right" vertical="bottom" textRotation="0" wrapText="true" indent="0" shrinkToFit="false"/>
      <protection locked="true" hidden="false"/>
    </xf>
    <xf numFmtId="164" fontId="23" fillId="0" borderId="0" xfId="0" applyFont="true" applyBorder="false" applyAlignment="true" applyProtection="false">
      <alignment horizontal="right" vertical="bottom" textRotation="0" wrapText="false" indent="0" shrinkToFit="false"/>
      <protection locked="true" hidden="false"/>
    </xf>
    <xf numFmtId="166" fontId="26" fillId="0" borderId="4" xfId="0" applyFont="true" applyBorder="true" applyAlignment="true" applyProtection="false">
      <alignment horizontal="center" vertical="bottom" textRotation="0" wrapText="true" indent="0" shrinkToFit="false"/>
      <protection locked="true" hidden="false"/>
    </xf>
    <xf numFmtId="166" fontId="27" fillId="0" borderId="19" xfId="0" applyFont="true" applyBorder="true" applyAlignment="true" applyProtection="false">
      <alignment horizontal="left" vertical="bottom" textRotation="0" wrapText="true" indent="0" shrinkToFit="false"/>
      <protection locked="true" hidden="false"/>
    </xf>
    <xf numFmtId="175" fontId="23" fillId="4" borderId="4" xfId="0" applyFont="true" applyBorder="true" applyAlignment="true" applyProtection="true">
      <alignment horizontal="center" vertical="bottom" textRotation="0" wrapText="true" indent="0" shrinkToFit="false"/>
      <protection locked="false" hidden="false"/>
    </xf>
    <xf numFmtId="166" fontId="26" fillId="5" borderId="4" xfId="0" applyFont="true" applyBorder="true" applyAlignment="true" applyProtection="false">
      <alignment horizontal="center" vertical="bottom" textRotation="0" wrapText="true" indent="0" shrinkToFit="false"/>
      <protection locked="true" hidden="false"/>
    </xf>
    <xf numFmtId="168" fontId="4" fillId="0" borderId="0" xfId="20" applyFont="false" applyBorder="true" applyAlignment="true" applyProtection="tru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true" applyProtection="false">
      <alignment horizontal="right" vertical="bottom" textRotation="0" wrapText="true" indent="0" shrinkToFit="false"/>
      <protection locked="true" hidden="false"/>
    </xf>
    <xf numFmtId="164" fontId="23" fillId="0" borderId="0" xfId="0" applyFont="true" applyBorder="false" applyAlignment="true" applyProtection="true">
      <alignment horizontal="center" vertical="bottom" textRotation="0" wrapText="true" indent="0" shrinkToFit="false"/>
      <protection locked="false" hidden="false"/>
    </xf>
    <xf numFmtId="164" fontId="26" fillId="4" borderId="4" xfId="0" applyFont="true" applyBorder="true" applyAlignment="true" applyProtection="true">
      <alignment horizontal="center" vertical="bottom" textRotation="0" wrapText="true" indent="0" shrinkToFit="false"/>
      <protection locked="false" hidden="false"/>
    </xf>
    <xf numFmtId="169" fontId="26" fillId="5" borderId="4" xfId="0" applyFont="true" applyBorder="true" applyAlignment="true" applyProtection="false">
      <alignment horizontal="center" vertical="bottom" textRotation="0" wrapText="false" indent="0" shrinkToFit="false"/>
      <protection locked="true" hidden="false"/>
    </xf>
    <xf numFmtId="164" fontId="23" fillId="0" borderId="19" xfId="0" applyFont="true" applyBorder="true" applyAlignment="true" applyProtection="false">
      <alignment horizontal="general" vertical="bottom" textRotation="0" wrapText="true" indent="0" shrinkToFit="false"/>
      <protection locked="true" hidden="false"/>
    </xf>
    <xf numFmtId="166" fontId="27" fillId="0" borderId="0" xfId="0" applyFont="true" applyBorder="true" applyAlignment="true" applyProtection="false">
      <alignment horizontal="center" vertical="bottom" textRotation="0" wrapText="true" indent="0" shrinkToFit="false"/>
      <protection locked="true" hidden="false"/>
    </xf>
    <xf numFmtId="168" fontId="23" fillId="5" borderId="4" xfId="0" applyFont="true" applyBorder="true" applyAlignment="true" applyProtection="false">
      <alignment horizontal="center" vertical="bottom" textRotation="0" wrapText="false" indent="0" shrinkToFit="false"/>
      <protection locked="true" hidden="false"/>
    </xf>
    <xf numFmtId="172" fontId="23" fillId="5" borderId="4" xfId="0" applyFont="true" applyBorder="true" applyAlignment="true" applyProtection="false">
      <alignment horizontal="center" vertical="bottom" textRotation="0" wrapText="false" indent="0" shrinkToFit="false"/>
      <protection locked="true" hidden="false"/>
    </xf>
    <xf numFmtId="172" fontId="27" fillId="0" borderId="0" xfId="0" applyFont="true" applyBorder="false" applyAlignment="false" applyProtection="false">
      <alignment horizontal="general" vertical="bottom" textRotation="0" wrapText="false" indent="0" shrinkToFit="false"/>
      <protection locked="true" hidden="false"/>
    </xf>
    <xf numFmtId="164" fontId="23" fillId="6" borderId="4" xfId="0" applyFont="true" applyBorder="true" applyAlignment="true" applyProtection="false">
      <alignment horizontal="center" vertical="bottom" textRotation="0" wrapText="false" indent="0" shrinkToFit="false"/>
      <protection locked="true" hidden="false"/>
    </xf>
    <xf numFmtId="169" fontId="23" fillId="0" borderId="4" xfId="0" applyFont="true" applyBorder="true" applyAlignment="false" applyProtection="false">
      <alignment horizontal="general" vertical="bottom" textRotation="0" wrapText="false" indent="0" shrinkToFit="false"/>
      <protection locked="true" hidden="false"/>
    </xf>
    <xf numFmtId="164" fontId="23" fillId="4" borderId="4" xfId="0" applyFont="true" applyBorder="true" applyAlignment="true" applyProtection="true">
      <alignment horizontal="center" vertical="bottom" textRotation="0" wrapText="false" indent="0" shrinkToFit="false"/>
      <protection locked="false" hidden="false"/>
    </xf>
    <xf numFmtId="166" fontId="26" fillId="5" borderId="4" xfId="0" applyFont="true" applyBorder="true" applyAlignment="true" applyProtection="false">
      <alignment horizontal="center" vertical="bottom" textRotation="0" wrapText="false" indent="0" shrinkToFit="false"/>
      <protection locked="true" hidden="false"/>
    </xf>
    <xf numFmtId="164" fontId="23" fillId="0" borderId="24" xfId="0" applyFont="true" applyBorder="true" applyAlignment="true" applyProtection="false">
      <alignment horizontal="right" vertical="bottom" textRotation="0" wrapText="false" indent="0" shrinkToFit="false"/>
      <protection locked="true" hidden="false"/>
    </xf>
    <xf numFmtId="164" fontId="23" fillId="0" borderId="19" xfId="0" applyFont="true" applyBorder="true" applyAlignment="true" applyProtection="false">
      <alignment horizontal="right" vertical="bottom" textRotation="0" wrapText="false" indent="0" shrinkToFit="false"/>
      <protection locked="true" hidden="false"/>
    </xf>
    <xf numFmtId="168" fontId="28" fillId="0" borderId="0" xfId="0" applyFont="true" applyBorder="true" applyAlignment="true" applyProtection="false">
      <alignment horizontal="center" vertical="center" textRotation="0" wrapText="true" indent="0" shrinkToFit="false"/>
      <protection locked="true" hidden="false"/>
    </xf>
    <xf numFmtId="164" fontId="26" fillId="0" borderId="19" xfId="0" applyFont="true" applyBorder="true" applyAlignment="true" applyProtection="false">
      <alignment horizontal="right" vertical="bottom" textRotation="0" wrapText="false" indent="0" shrinkToFit="false"/>
      <protection locked="true" hidden="false"/>
    </xf>
    <xf numFmtId="166" fontId="23" fillId="5" borderId="4" xfId="0" applyFont="true" applyBorder="tru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4" fontId="23" fillId="0" borderId="25" xfId="0" applyFont="true" applyBorder="true" applyAlignment="true" applyProtection="false">
      <alignment horizontal="general" vertical="bottom" textRotation="0" wrapText="true" indent="0" shrinkToFit="false"/>
      <protection locked="true" hidden="false"/>
    </xf>
    <xf numFmtId="164" fontId="13" fillId="0" borderId="3" xfId="0" applyFont="true" applyBorder="true" applyAlignment="true" applyProtection="false">
      <alignment horizontal="right" vertical="bottom" textRotation="0" wrapText="false" indent="0" shrinkToFit="false"/>
      <protection locked="true" hidden="false"/>
    </xf>
    <xf numFmtId="164" fontId="23" fillId="0" borderId="3" xfId="0" applyFont="true" applyBorder="true" applyAlignment="false" applyProtection="false">
      <alignment horizontal="general" vertical="bottom" textRotation="0" wrapText="false" indent="0" shrinkToFit="false"/>
      <protection locked="true" hidden="false"/>
    </xf>
    <xf numFmtId="164" fontId="23" fillId="0" borderId="3" xfId="0" applyFont="true" applyBorder="true" applyAlignment="true" applyProtection="false">
      <alignment horizontal="general" vertical="bottom" textRotation="0" wrapText="true" indent="0" shrinkToFit="false"/>
      <protection locked="true" hidden="false"/>
    </xf>
    <xf numFmtId="164" fontId="23" fillId="0" borderId="11" xfId="0" applyFont="true" applyBorder="true" applyAlignment="true" applyProtection="false">
      <alignment horizontal="general" vertical="bottom" textRotation="0" wrapText="true" indent="0" shrinkToFit="false"/>
      <protection locked="true" hidden="false"/>
    </xf>
    <xf numFmtId="164" fontId="23" fillId="0" borderId="25" xfId="0" applyFont="true" applyBorder="true" applyAlignment="false" applyProtection="false">
      <alignment horizontal="general" vertical="bottom" textRotation="0" wrapText="false" indent="0" shrinkToFit="false"/>
      <protection locked="true" hidden="false"/>
    </xf>
    <xf numFmtId="164" fontId="23" fillId="0" borderId="11" xfId="0" applyFont="true" applyBorder="true" applyAlignment="false" applyProtection="false">
      <alignment horizontal="general" vertical="bottom" textRotation="0" wrapText="false" indent="0" shrinkToFit="false"/>
      <protection locked="true" hidden="false"/>
    </xf>
    <xf numFmtId="164" fontId="26" fillId="0" borderId="19" xfId="0" applyFont="true" applyBorder="true" applyAlignment="false" applyProtection="false">
      <alignment horizontal="general" vertical="bottom" textRotation="0" wrapText="false" indent="0" shrinkToFit="false"/>
      <protection locked="true" hidden="false"/>
    </xf>
    <xf numFmtId="164" fontId="0" fillId="0" borderId="19" xfId="0" applyFont="true" applyBorder="true" applyAlignment="false" applyProtection="true">
      <alignment horizontal="general" vertical="bottom" textRotation="0" wrapText="false" indent="0" shrinkToFit="false"/>
      <protection locked="false" hidden="false"/>
    </xf>
    <xf numFmtId="164" fontId="0" fillId="0" borderId="0" xfId="0" applyFont="false" applyBorder="false" applyAlignment="false" applyProtection="true">
      <alignment horizontal="general" vertical="bottom" textRotation="0" wrapText="false" indent="0" shrinkToFit="false"/>
      <protection locked="false" hidden="false"/>
    </xf>
    <xf numFmtId="164" fontId="0" fillId="0" borderId="24" xfId="0" applyFont="false" applyBorder="true" applyAlignment="false" applyProtection="true">
      <alignment horizontal="general" vertical="bottom" textRotation="0" wrapText="false" indent="0" shrinkToFit="false"/>
      <protection locked="false" hidden="false"/>
    </xf>
    <xf numFmtId="164" fontId="0" fillId="0" borderId="19" xfId="0" applyFont="true" applyBorder="true" applyAlignment="true" applyProtection="true">
      <alignment horizontal="left" vertical="bottom" textRotation="0" wrapText="false" indent="0" shrinkToFit="false"/>
      <protection locked="false" hidden="false"/>
    </xf>
    <xf numFmtId="164" fontId="0" fillId="0" borderId="4" xfId="0" applyFont="false" applyBorder="true" applyAlignment="true" applyProtection="false">
      <alignment horizontal="center" vertical="center" textRotation="0" wrapText="true" indent="0" shrinkToFit="false"/>
      <protection locked="true" hidden="false"/>
    </xf>
    <xf numFmtId="164" fontId="31" fillId="0" borderId="5" xfId="0" applyFont="true" applyBorder="true" applyAlignment="true" applyProtection="false">
      <alignment horizontal="left" vertical="center" textRotation="0" wrapText="true" indent="0" shrinkToFit="false"/>
      <protection locked="true" hidden="false"/>
    </xf>
    <xf numFmtId="164" fontId="31" fillId="0" borderId="4" xfId="0" applyFont="true" applyBorder="true" applyAlignment="true" applyProtection="false">
      <alignment horizontal="left" vertical="center" textRotation="0" wrapText="true" indent="0" shrinkToFit="false"/>
      <protection locked="true" hidden="false"/>
    </xf>
    <xf numFmtId="164" fontId="32" fillId="0" borderId="0" xfId="0" applyFont="true" applyBorder="false" applyAlignment="false" applyProtection="true">
      <alignment horizontal="general" vertical="bottom" textRotation="0" wrapText="false" indent="0" shrinkToFit="false"/>
      <protection locked="fals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true" applyProtection="true">
      <alignment horizontal="general" vertical="bottom" textRotation="0" wrapText="true" indent="0" shrinkToFit="false"/>
      <protection locked="false" hidden="false"/>
    </xf>
    <xf numFmtId="164" fontId="6" fillId="0" borderId="4" xfId="30" applyFont="false" applyBorder="true" applyAlignment="false" applyProtection="false">
      <alignment horizontal="general" vertical="bottom" textRotation="0" wrapText="false" indent="0" shrinkToFit="false"/>
      <protection locked="true" hidden="false"/>
    </xf>
    <xf numFmtId="164" fontId="0" fillId="4" borderId="5" xfId="0" applyFont="false" applyBorder="true" applyAlignment="false" applyProtection="false">
      <alignment horizontal="general" vertical="bottom" textRotation="0" wrapText="false" indent="0" shrinkToFit="false"/>
      <protection locked="true" hidden="false"/>
    </xf>
    <xf numFmtId="164" fontId="0" fillId="4" borderId="4" xfId="0" applyFont="false" applyBorder="tru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true">
      <alignment horizontal="general" vertical="bottom" textRotation="0" wrapText="false" indent="0" shrinkToFit="false"/>
      <protection locked="false" hidden="false"/>
    </xf>
    <xf numFmtId="164" fontId="33" fillId="0"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9" fontId="0" fillId="4" borderId="5" xfId="30" applyFont="true" applyBorder="true" applyAlignment="false" applyProtection="false">
      <alignment horizontal="general" vertical="bottom" textRotation="0" wrapText="false" indent="0" shrinkToFit="false"/>
      <protection locked="true" hidden="false"/>
    </xf>
    <xf numFmtId="169" fontId="0" fillId="4" borderId="4" xfId="30" applyFont="true" applyBorder="true" applyAlignment="false" applyProtection="false">
      <alignment horizontal="general" vertical="bottom" textRotation="0" wrapText="false" indent="0" shrinkToFit="false"/>
      <protection locked="true" hidden="false"/>
    </xf>
    <xf numFmtId="164" fontId="0" fillId="4" borderId="25" xfId="0" applyFont="false" applyBorder="true" applyAlignment="false" applyProtection="false">
      <alignment horizontal="general" vertical="bottom" textRotation="0" wrapText="false" indent="0" shrinkToFit="false"/>
      <protection locked="true" hidden="false"/>
    </xf>
    <xf numFmtId="164" fontId="0" fillId="4" borderId="9" xfId="0" applyFont="false" applyBorder="true" applyAlignment="false" applyProtection="false">
      <alignment horizontal="general" vertical="bottom" textRotation="0" wrapText="false" indent="0" shrinkToFit="false"/>
      <protection locked="true" hidden="false"/>
    </xf>
    <xf numFmtId="170" fontId="17" fillId="0" borderId="0" xfId="0" applyFont="true" applyBorder="false" applyAlignment="false" applyProtection="true">
      <alignment horizontal="general" vertical="bottom" textRotation="0" wrapText="false" indent="0" shrinkToFit="false"/>
      <protection locked="false" hidden="false"/>
    </xf>
    <xf numFmtId="170" fontId="32" fillId="0" borderId="0" xfId="0" applyFont="true" applyBorder="false" applyAlignment="false" applyProtection="true">
      <alignment horizontal="general" vertical="bottom" textRotation="0" wrapText="false" indent="0" shrinkToFit="false"/>
      <protection locked="false" hidden="false"/>
    </xf>
    <xf numFmtId="176" fontId="0" fillId="4" borderId="25" xfId="0" applyFont="false" applyBorder="true" applyAlignment="false" applyProtection="false">
      <alignment horizontal="general" vertical="bottom" textRotation="0" wrapText="false" indent="0" shrinkToFit="false"/>
      <protection locked="true" hidden="false"/>
    </xf>
    <xf numFmtId="176" fontId="0" fillId="4" borderId="9" xfId="0" applyFont="false" applyBorder="true" applyAlignment="false" applyProtection="false">
      <alignment horizontal="general" vertical="bottom" textRotation="0" wrapText="false" indent="0" shrinkToFit="false"/>
      <protection locked="true" hidden="false"/>
    </xf>
    <xf numFmtId="169" fontId="6" fillId="4" borderId="5" xfId="30" applyFont="false" applyBorder="true" applyAlignment="false" applyProtection="false">
      <alignment horizontal="general" vertical="bottom" textRotation="0" wrapText="false" indent="0" shrinkToFit="false"/>
      <protection locked="true" hidden="false"/>
    </xf>
    <xf numFmtId="169" fontId="0" fillId="4" borderId="4" xfId="0" applyFont="false" applyBorder="true" applyAlignment="false" applyProtection="false">
      <alignment horizontal="general" vertical="bottom" textRotation="0" wrapText="false" indent="0" shrinkToFit="false"/>
      <protection locked="true" hidden="false"/>
    </xf>
    <xf numFmtId="169" fontId="0" fillId="4" borderId="5" xfId="0" applyFont="false" applyBorder="true" applyAlignment="false" applyProtection="false">
      <alignment horizontal="general" vertical="bottom" textRotation="0" wrapText="false" indent="0" shrinkToFit="false"/>
      <protection locked="true" hidden="false"/>
    </xf>
    <xf numFmtId="164" fontId="0" fillId="4" borderId="27" xfId="0" applyFont="false" applyBorder="true" applyAlignment="true" applyProtection="true">
      <alignment horizontal="center" vertical="bottom" textRotation="0" wrapText="false" indent="0" shrinkToFit="false"/>
      <protection locked="false" hidden="false"/>
    </xf>
    <xf numFmtId="164" fontId="23" fillId="0" borderId="19" xfId="0" applyFont="true" applyBorder="true" applyAlignment="false" applyProtection="true">
      <alignment horizontal="general" vertical="bottom" textRotation="0" wrapText="false" indent="0" shrinkToFit="false"/>
      <protection locked="false" hidden="false"/>
    </xf>
    <xf numFmtId="166" fontId="26" fillId="6" borderId="4" xfId="0" applyFont="true" applyBorder="true" applyAlignment="true" applyProtection="false">
      <alignment horizontal="center" vertical="bottom" textRotation="0" wrapText="true" indent="0" shrinkToFit="false"/>
      <protection locked="true" hidden="false"/>
    </xf>
    <xf numFmtId="166" fontId="28" fillId="0" borderId="7" xfId="0" applyFont="true" applyBorder="true" applyAlignment="false" applyProtection="false">
      <alignment horizontal="general" vertical="bottom" textRotation="0" wrapText="false" indent="0" shrinkToFit="false"/>
      <protection locked="true" hidden="false"/>
    </xf>
    <xf numFmtId="166" fontId="24" fillId="0" borderId="7" xfId="0" applyFont="true" applyBorder="true" applyAlignment="false" applyProtection="false">
      <alignment horizontal="general" vertical="bottom" textRotation="0" wrapText="false" indent="0" shrinkToFit="false"/>
      <protection locked="true" hidden="false"/>
    </xf>
    <xf numFmtId="164" fontId="33" fillId="0" borderId="0"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34" fillId="0" borderId="0" xfId="0" applyFont="true" applyBorder="false" applyAlignment="true" applyProtection="false">
      <alignment horizontal="center" vertical="center" textRotation="0" wrapText="true" indent="0" shrinkToFit="false"/>
      <protection locked="true" hidden="false"/>
    </xf>
    <xf numFmtId="177" fontId="0" fillId="0" borderId="7" xfId="0" applyFont="false" applyBorder="true" applyAlignment="true" applyProtection="false">
      <alignment horizontal="center" vertical="bottom" textRotation="0" wrapText="false" indent="0" shrinkToFit="false"/>
      <protection locked="true" hidden="false"/>
    </xf>
    <xf numFmtId="166" fontId="27" fillId="0" borderId="7" xfId="0" applyFont="true" applyBorder="true" applyAlignment="false" applyProtection="false">
      <alignment horizontal="general" vertical="bottom" textRotation="0" wrapText="false" indent="0" shrinkToFit="false"/>
      <protection locked="true" hidden="false"/>
    </xf>
    <xf numFmtId="164" fontId="4" fillId="3" borderId="0" xfId="20" applyFont="true" applyBorder="true" applyAlignment="true" applyProtection="true">
      <alignment horizontal="general" vertical="bottom" textRotation="0" wrapText="false" indent="0" shrinkToFit="false"/>
      <protection locked="true" hidden="false"/>
    </xf>
    <xf numFmtId="164" fontId="24" fillId="4" borderId="0" xfId="0" applyFont="true" applyBorder="false" applyAlignment="false" applyProtection="false">
      <alignment horizontal="general" vertical="bottom" textRotation="0" wrapText="false" indent="0" shrinkToFit="false"/>
      <protection locked="true" hidden="false"/>
    </xf>
    <xf numFmtId="164" fontId="24" fillId="4" borderId="0" xfId="0" applyFont="true" applyBorder="false" applyAlignment="false" applyProtection="true">
      <alignment horizontal="general" vertical="bottom" textRotation="0" wrapText="false" indent="0" shrinkToFit="false"/>
      <protection locked="false" hidden="false"/>
    </xf>
    <xf numFmtId="164" fontId="4" fillId="4" borderId="0" xfId="20" applyFont="false" applyBorder="true" applyAlignment="true" applyProtection="true">
      <alignment horizontal="general" vertical="bottom" textRotation="0" wrapText="false" indent="0" shrinkToFit="false"/>
      <protection locked="true" hidden="false"/>
    </xf>
    <xf numFmtId="164" fontId="23" fillId="0" borderId="2" xfId="0" applyFont="true" applyBorder="true" applyAlignment="true" applyProtection="false">
      <alignment horizontal="right" vertical="bottom" textRotation="0" wrapText="true" indent="0" shrinkToFit="false"/>
      <protection locked="true" hidden="false"/>
    </xf>
    <xf numFmtId="164" fontId="24" fillId="0" borderId="25" xfId="0" applyFont="true" applyBorder="true" applyAlignment="false" applyProtection="false">
      <alignment horizontal="general" vertical="bottom" textRotation="0" wrapText="false" indent="0" shrinkToFit="false"/>
      <protection locked="true" hidden="false"/>
    </xf>
    <xf numFmtId="166" fontId="23" fillId="4" borderId="4" xfId="0" applyFont="true" applyBorder="true" applyAlignment="true" applyProtection="true">
      <alignment horizontal="center" vertical="bottom" textRotation="0" wrapText="true" indent="0" shrinkToFit="false"/>
      <protection locked="false" hidden="false"/>
    </xf>
    <xf numFmtId="168" fontId="8" fillId="0" borderId="4" xfId="0" applyFont="true" applyBorder="true" applyAlignment="true" applyProtection="false">
      <alignment horizontal="center" vertical="bottom" textRotation="0" wrapText="false" indent="0" shrinkToFit="false"/>
      <protection locked="true" hidden="false"/>
    </xf>
    <xf numFmtId="170" fontId="23" fillId="4" borderId="4" xfId="0" applyFont="true" applyBorder="true" applyAlignment="true" applyProtection="true">
      <alignment horizontal="center" vertical="bottom" textRotation="0" wrapText="false" indent="0" shrinkToFit="false"/>
      <protection locked="false" hidden="false"/>
    </xf>
    <xf numFmtId="164" fontId="23" fillId="0" borderId="7" xfId="0" applyFont="true" applyBorder="true" applyAlignment="true" applyProtection="false">
      <alignment horizontal="center" vertical="bottom" textRotation="0" wrapText="false" indent="0" shrinkToFit="false"/>
      <protection locked="true" hidden="false"/>
    </xf>
    <xf numFmtId="164" fontId="6" fillId="0" borderId="2" xfId="0" applyFont="true" applyBorder="true" applyAlignment="true" applyProtection="false">
      <alignment horizontal="right" vertical="bottom" textRotation="0" wrapText="false" indent="0" shrinkToFit="false"/>
      <protection locked="true" hidden="false"/>
    </xf>
    <xf numFmtId="169" fontId="23" fillId="5" borderId="4" xfId="0" applyFont="true" applyBorder="true" applyAlignment="true" applyProtection="false">
      <alignment horizontal="center" vertical="bottom" textRotation="0" wrapText="false" indent="0" shrinkToFit="false"/>
      <protection locked="true" hidden="false"/>
    </xf>
    <xf numFmtId="164" fontId="35" fillId="0" borderId="0" xfId="0" applyFont="true" applyBorder="false" applyAlignment="true" applyProtection="false">
      <alignment horizontal="center" vertical="center" textRotation="0" wrapText="tru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36" fillId="0" borderId="0" xfId="0" applyFont="true" applyBorder="false" applyAlignment="false" applyProtection="true">
      <alignment horizontal="general" vertical="bottom" textRotation="0" wrapText="false" indent="0" shrinkToFit="false"/>
      <protection locked="false" hidden="false"/>
    </xf>
    <xf numFmtId="164" fontId="8" fillId="0" borderId="0" xfId="23" applyFont="true" applyBorder="true" applyAlignment="true" applyProtection="false">
      <alignment horizontal="center" vertical="bottom" textRotation="0" wrapText="false" indent="0" shrinkToFit="false"/>
      <protection locked="true" hidden="false"/>
    </xf>
    <xf numFmtId="164" fontId="6" fillId="4" borderId="19" xfId="23" applyFont="false" applyBorder="true" applyAlignment="true" applyProtection="true">
      <alignment horizontal="general" vertical="bottom" textRotation="0" wrapText="true" indent="0" shrinkToFit="false"/>
      <protection locked="false" hidden="false"/>
    </xf>
    <xf numFmtId="164" fontId="6" fillId="4" borderId="0" xfId="23" applyFont="false" applyBorder="false" applyAlignment="true" applyProtection="true">
      <alignment horizontal="general" vertical="bottom" textRotation="0" wrapText="true" indent="0" shrinkToFit="false"/>
      <protection locked="false" hidden="false"/>
    </xf>
    <xf numFmtId="164" fontId="6" fillId="4" borderId="24" xfId="23" applyFont="false" applyBorder="true" applyAlignment="true" applyProtection="true">
      <alignment horizontal="general" vertical="bottom" textRotation="0" wrapText="true" indent="0" shrinkToFit="false"/>
      <protection locked="false" hidden="false"/>
    </xf>
    <xf numFmtId="164" fontId="23" fillId="4" borderId="0" xfId="23" applyFont="true" applyBorder="false" applyAlignment="false" applyProtection="true">
      <alignment horizontal="general" vertical="bottom" textRotation="0" wrapText="false" indent="0" shrinkToFit="false"/>
      <protection locked="false" hidden="false"/>
    </xf>
    <xf numFmtId="164" fontId="6" fillId="4" borderId="25" xfId="23" applyFont="false" applyBorder="true" applyAlignment="true" applyProtection="true">
      <alignment horizontal="general" vertical="bottom" textRotation="0" wrapText="true" indent="0" shrinkToFit="false"/>
      <protection locked="false" hidden="false"/>
    </xf>
    <xf numFmtId="164" fontId="6" fillId="4" borderId="3" xfId="23" applyFont="false" applyBorder="true" applyAlignment="true" applyProtection="true">
      <alignment horizontal="general" vertical="bottom" textRotation="0" wrapText="true" indent="0" shrinkToFit="false"/>
      <protection locked="false" hidden="false"/>
    </xf>
    <xf numFmtId="164" fontId="6" fillId="4" borderId="3" xfId="23" applyFont="false" applyBorder="true" applyAlignment="false" applyProtection="true">
      <alignment horizontal="general" vertical="bottom" textRotation="0" wrapText="false" indent="0" shrinkToFit="false"/>
      <protection locked="false" hidden="false"/>
    </xf>
    <xf numFmtId="164" fontId="6" fillId="4" borderId="11" xfId="23" applyFont="false" applyBorder="true" applyAlignment="true" applyProtection="true">
      <alignment horizontal="general" vertical="bottom" textRotation="0" wrapText="true" indent="0" shrinkToFit="false"/>
      <protection locked="false" hidden="false"/>
    </xf>
    <xf numFmtId="164" fontId="23" fillId="0" borderId="19" xfId="23" applyFont="true" applyBorder="true" applyAlignment="false" applyProtection="true">
      <alignment horizontal="general" vertical="bottom" textRotation="0" wrapText="false" indent="0" shrinkToFit="false"/>
      <protection locked="false" hidden="false"/>
    </xf>
    <xf numFmtId="164" fontId="6" fillId="0" borderId="0" xfId="23" applyFont="false" applyBorder="false" applyAlignment="true" applyProtection="false">
      <alignment horizontal="general" vertical="bottom" textRotation="0" wrapText="true" indent="0" shrinkToFit="false"/>
      <protection locked="true" hidden="false"/>
    </xf>
    <xf numFmtId="164" fontId="6" fillId="0" borderId="24" xfId="23" applyFont="false" applyBorder="true" applyAlignment="true" applyProtection="false">
      <alignment horizontal="general" vertical="bottom" textRotation="0" wrapText="true" indent="0" shrinkToFit="false"/>
      <protection locked="true" hidden="false"/>
    </xf>
    <xf numFmtId="164" fontId="6" fillId="0" borderId="19" xfId="23" applyFont="false" applyBorder="true" applyAlignment="true" applyProtection="false">
      <alignment horizontal="general" vertical="bottom" textRotation="0" wrapText="true" indent="0" shrinkToFit="false"/>
      <protection locked="true" hidden="false"/>
    </xf>
    <xf numFmtId="164" fontId="6" fillId="4" borderId="0" xfId="23" applyFont="false" applyBorder="false" applyAlignment="false" applyProtection="true">
      <alignment horizontal="general" vertical="bottom" textRotation="0" wrapText="false" indent="0" shrinkToFit="false"/>
      <protection locked="false" hidden="false"/>
    </xf>
    <xf numFmtId="164" fontId="6" fillId="4" borderId="19" xfId="23" applyFont="false" applyBorder="true" applyAlignment="false" applyProtection="true">
      <alignment horizontal="general" vertical="bottom" textRotation="0" wrapText="false" indent="0" shrinkToFit="false"/>
      <protection locked="false" hidden="false"/>
    </xf>
    <xf numFmtId="164" fontId="6" fillId="4" borderId="25" xfId="23" applyFont="false" applyBorder="true" applyAlignment="false" applyProtection="true">
      <alignment horizontal="general" vertical="bottom" textRotation="0" wrapText="false" indent="0" shrinkToFit="false"/>
      <protection locked="false" hidden="false"/>
    </xf>
    <xf numFmtId="164" fontId="23" fillId="0" borderId="19" xfId="23" applyFont="true" applyBorder="true" applyAlignment="false" applyProtection="false">
      <alignment horizontal="general" vertical="bottom" textRotation="0" wrapText="false" indent="0" shrinkToFit="false"/>
      <protection locked="true" hidden="false"/>
    </xf>
    <xf numFmtId="164" fontId="23" fillId="0" borderId="0" xfId="23" applyFont="true" applyBorder="false" applyAlignment="true" applyProtection="false">
      <alignment horizontal="general" vertical="bottom" textRotation="0" wrapText="true" indent="0" shrinkToFit="false"/>
      <protection locked="true" hidden="false"/>
    </xf>
    <xf numFmtId="164" fontId="23" fillId="0" borderId="24" xfId="23" applyFont="true" applyBorder="true" applyAlignment="true" applyProtection="false">
      <alignment horizontal="general" vertical="bottom" textRotation="0" wrapText="true" indent="0" shrinkToFit="false"/>
      <protection locked="true" hidden="false"/>
    </xf>
    <xf numFmtId="164" fontId="23" fillId="0" borderId="2" xfId="23" applyFont="true" applyBorder="true" applyAlignment="true" applyProtection="false">
      <alignment horizontal="right" vertical="bottom" textRotation="0" wrapText="true" indent="0" shrinkToFit="false"/>
      <protection locked="true" hidden="false"/>
    </xf>
    <xf numFmtId="164" fontId="23" fillId="4" borderId="4" xfId="23" applyFont="true" applyBorder="true" applyAlignment="true" applyProtection="true">
      <alignment horizontal="center" vertical="bottom" textRotation="0" wrapText="true" indent="0" shrinkToFit="false"/>
      <protection locked="false" hidden="false"/>
    </xf>
    <xf numFmtId="164" fontId="23" fillId="0" borderId="0" xfId="23" applyFont="true" applyBorder="false" applyAlignment="false" applyProtection="false">
      <alignment horizontal="general" vertical="bottom" textRotation="0" wrapText="false" indent="0" shrinkToFit="false"/>
      <protection locked="true" hidden="false"/>
    </xf>
    <xf numFmtId="164" fontId="23" fillId="0" borderId="19" xfId="23" applyFont="true" applyBorder="true" applyAlignment="true" applyProtection="false">
      <alignment horizontal="general" vertical="bottom" textRotation="0" wrapText="true" indent="0" shrinkToFit="false"/>
      <protection locked="true" hidden="false"/>
    </xf>
    <xf numFmtId="164" fontId="23" fillId="0" borderId="19" xfId="23" applyFont="true" applyBorder="true" applyAlignment="true" applyProtection="false">
      <alignment horizontal="left" vertical="bottom" textRotation="0" wrapText="false" indent="0" shrinkToFit="false"/>
      <protection locked="true" hidden="false"/>
    </xf>
    <xf numFmtId="164" fontId="23" fillId="0" borderId="24" xfId="23" applyFont="true" applyBorder="true" applyAlignment="true" applyProtection="false">
      <alignment horizontal="right" vertical="bottom" textRotation="0" wrapText="false" indent="0" shrinkToFit="false"/>
      <protection locked="true" hidden="false"/>
    </xf>
    <xf numFmtId="170" fontId="23" fillId="4" borderId="4" xfId="23" applyFont="true" applyBorder="true" applyAlignment="true" applyProtection="true">
      <alignment horizontal="center" vertical="bottom" textRotation="0" wrapText="false" indent="0" shrinkToFit="false"/>
      <protection locked="false" hidden="false"/>
    </xf>
    <xf numFmtId="164" fontId="23" fillId="0" borderId="19" xfId="23" applyFont="true" applyBorder="true" applyAlignment="true" applyProtection="false">
      <alignment horizontal="right" vertical="bottom" textRotation="0" wrapText="false" indent="0" shrinkToFit="false"/>
      <protection locked="true" hidden="false"/>
    </xf>
    <xf numFmtId="164" fontId="23" fillId="0" borderId="0" xfId="23" applyFont="true" applyBorder="false" applyAlignment="true" applyProtection="false">
      <alignment horizontal="right" vertical="bottom" textRotation="0" wrapText="false" indent="0" shrinkToFit="false"/>
      <protection locked="true" hidden="false"/>
    </xf>
    <xf numFmtId="164" fontId="23" fillId="0" borderId="0" xfId="23" applyFont="true" applyBorder="false" applyAlignment="true" applyProtection="false">
      <alignment horizontal="center" vertical="bottom" textRotation="0" wrapText="false" indent="0" shrinkToFit="false"/>
      <protection locked="true" hidden="false"/>
    </xf>
    <xf numFmtId="164" fontId="23" fillId="0" borderId="7" xfId="23" applyFont="true" applyBorder="true" applyAlignment="true" applyProtection="false">
      <alignment horizontal="center" vertical="bottom" textRotation="0" wrapText="false" indent="0" shrinkToFit="false"/>
      <protection locked="true" hidden="false"/>
    </xf>
    <xf numFmtId="164" fontId="6" fillId="0" borderId="2" xfId="23" applyFont="true" applyBorder="true" applyAlignment="true" applyProtection="false">
      <alignment horizontal="right" vertical="bottom" textRotation="0" wrapText="false" indent="0" shrinkToFit="false"/>
      <protection locked="true" hidden="false"/>
    </xf>
    <xf numFmtId="169" fontId="23" fillId="5" borderId="4" xfId="23" applyFont="true" applyBorder="true" applyAlignment="true" applyProtection="false">
      <alignment horizontal="center" vertical="bottom" textRotation="0" wrapText="false" indent="0" shrinkToFit="false"/>
      <protection locked="true" hidden="false"/>
    </xf>
    <xf numFmtId="164" fontId="23" fillId="0" borderId="25" xfId="23" applyFont="true" applyBorder="true" applyAlignment="true" applyProtection="false">
      <alignment horizontal="general" vertical="bottom" textRotation="0" wrapText="true" indent="0" shrinkToFit="false"/>
      <protection locked="true" hidden="false"/>
    </xf>
    <xf numFmtId="164" fontId="23" fillId="0" borderId="3" xfId="23" applyFont="true" applyBorder="true" applyAlignment="true" applyProtection="false">
      <alignment horizontal="general" vertical="bottom" textRotation="0" wrapText="true" indent="0" shrinkToFit="false"/>
      <protection locked="true" hidden="false"/>
    </xf>
    <xf numFmtId="164" fontId="23" fillId="0" borderId="11" xfId="23" applyFont="true" applyBorder="true" applyAlignment="true" applyProtection="false">
      <alignment horizontal="general" vertical="bottom" textRotation="0" wrapText="true" indent="0" shrinkToFit="false"/>
      <protection locked="true" hidden="false"/>
    </xf>
    <xf numFmtId="164" fontId="0" fillId="4" borderId="4" xfId="0" applyFont="false" applyBorder="true" applyAlignment="true" applyProtection="true">
      <alignment horizontal="center" vertical="bottom" textRotation="0" wrapText="false" indent="0" shrinkToFit="false"/>
      <protection locked="false" hidden="false"/>
    </xf>
    <xf numFmtId="164" fontId="0" fillId="4" borderId="4" xfId="0" applyFont="true" applyBorder="true" applyAlignment="true" applyProtection="true">
      <alignment horizontal="center" vertical="bottom" textRotation="0" wrapText="false" indent="0" shrinkToFit="false"/>
      <protection locked="false" hidden="false"/>
    </xf>
    <xf numFmtId="164" fontId="0" fillId="0" borderId="6" xfId="0" applyFont="false" applyBorder="true" applyAlignment="true" applyProtection="false">
      <alignment horizontal="center" vertical="bottom" textRotation="0" wrapText="false" indent="0" shrinkToFit="false"/>
      <protection locked="true" hidden="false"/>
    </xf>
    <xf numFmtId="164" fontId="8" fillId="0" borderId="7" xfId="0" applyFont="tru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8" fillId="0" borderId="4" xfId="0" applyFont="true" applyBorder="true" applyAlignment="true" applyProtection="false">
      <alignment horizontal="left" vertical="bottom" textRotation="0" wrapText="true" indent="0" shrinkToFit="false"/>
      <protection locked="true" hidden="false"/>
    </xf>
    <xf numFmtId="164" fontId="8" fillId="0" borderId="6" xfId="0" applyFont="true" applyBorder="true" applyAlignment="true" applyProtection="false">
      <alignment horizontal="left" vertical="bottom" textRotation="0" wrapText="false" indent="0" shrinkToFit="false"/>
      <protection locked="true" hidden="false"/>
    </xf>
    <xf numFmtId="164" fontId="0" fillId="0" borderId="8" xfId="0" applyFont="false" applyBorder="true" applyAlignment="true" applyProtection="false">
      <alignment horizontal="left"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8" fillId="0" borderId="25" xfId="0" applyFont="true" applyBorder="true" applyAlignment="false" applyProtection="false">
      <alignment horizontal="general" vertical="bottom" textRotation="0" wrapText="false" indent="0" shrinkToFit="false"/>
      <protection locked="true" hidden="false"/>
    </xf>
    <xf numFmtId="172" fontId="0" fillId="0" borderId="3" xfId="0" applyFont="false" applyBorder="true" applyAlignment="false" applyProtection="false">
      <alignment horizontal="general" vertical="bottom" textRotation="0" wrapText="false" indent="0" shrinkToFit="false"/>
      <protection locked="true" hidden="false"/>
    </xf>
    <xf numFmtId="164" fontId="8" fillId="0" borderId="9" xfId="0" applyFont="true" applyBorder="true" applyAlignment="false" applyProtection="false">
      <alignment horizontal="general" vertical="bottom" textRotation="0" wrapText="false" indent="0" shrinkToFit="false"/>
      <protection locked="true" hidden="false"/>
    </xf>
    <xf numFmtId="164" fontId="8" fillId="0" borderId="25" xfId="0" applyFont="true" applyBorder="true" applyAlignment="true" applyProtection="false">
      <alignment horizontal="left" vertical="bottom" textRotation="0" wrapText="false" indent="0" shrinkToFit="false"/>
      <protection locked="true" hidden="false"/>
    </xf>
    <xf numFmtId="164" fontId="0" fillId="0" borderId="11" xfId="0" applyFont="false" applyBorder="true" applyAlignment="true" applyProtection="false">
      <alignment horizontal="left" vertical="bottom" textRotation="0" wrapText="false" indent="0" shrinkToFit="false"/>
      <protection locked="true" hidden="false"/>
    </xf>
    <xf numFmtId="164" fontId="8" fillId="0" borderId="3" xfId="0" applyFont="true" applyBorder="true" applyAlignment="false" applyProtection="false">
      <alignment horizontal="general" vertical="bottom" textRotation="0" wrapText="false" indent="0" shrinkToFit="false"/>
      <protection locked="true" hidden="false"/>
    </xf>
    <xf numFmtId="172" fontId="8" fillId="0" borderId="4" xfId="0" applyFont="true" applyBorder="true" applyAlignment="true" applyProtection="false">
      <alignment horizontal="center" vertical="bottom" textRotation="0" wrapText="false" indent="0" shrinkToFit="false"/>
      <protection locked="true" hidden="false"/>
    </xf>
    <xf numFmtId="172" fontId="8" fillId="0" borderId="9" xfId="0" applyFont="true" applyBorder="true" applyAlignment="true" applyProtection="false">
      <alignment horizontal="center" vertical="bottom" textRotation="0" wrapText="false" indent="0" shrinkToFit="false"/>
      <protection locked="true" hidden="false"/>
    </xf>
    <xf numFmtId="172" fontId="0" fillId="0" borderId="5" xfId="0" applyFont="false" applyBorder="true" applyAlignment="true" applyProtection="false">
      <alignment horizontal="center" vertical="bottom" textRotation="0" wrapText="false" indent="0" shrinkToFit="false"/>
      <protection locked="true" hidden="false"/>
    </xf>
    <xf numFmtId="172" fontId="0" fillId="0" borderId="10" xfId="0" applyFont="false" applyBorder="true" applyAlignment="true" applyProtection="false">
      <alignment horizontal="center" vertical="bottom" textRotation="0" wrapText="false" indent="0" shrinkToFit="false"/>
      <protection locked="true" hidden="false"/>
    </xf>
    <xf numFmtId="164" fontId="0" fillId="0" borderId="5" xfId="0" applyFont="false" applyBorder="true" applyAlignment="true" applyProtection="false">
      <alignment horizontal="center" vertical="bottom" textRotation="0" wrapText="false" indent="0" shrinkToFit="false"/>
      <protection locked="true" hidden="false"/>
    </xf>
    <xf numFmtId="164" fontId="0" fillId="0" borderId="10" xfId="0" applyFont="false" applyBorder="true" applyAlignment="true" applyProtection="false">
      <alignment horizontal="center" vertical="bottom" textRotation="0" wrapText="false" indent="0" shrinkToFit="false"/>
      <protection locked="true" hidden="false"/>
    </xf>
    <xf numFmtId="166" fontId="0" fillId="4" borderId="6" xfId="0" applyFont="false" applyBorder="true" applyAlignment="false" applyProtection="true">
      <alignment horizontal="general" vertical="bottom" textRotation="0" wrapText="false" indent="0" shrinkToFit="false"/>
      <protection locked="false" hidden="false"/>
    </xf>
    <xf numFmtId="172" fontId="0" fillId="0" borderId="27" xfId="0" applyFont="false" applyBorder="true" applyAlignment="true" applyProtection="false">
      <alignment horizontal="center" vertical="bottom" textRotation="0" wrapText="false" indent="0" shrinkToFit="false"/>
      <protection locked="true" hidden="false"/>
    </xf>
    <xf numFmtId="166" fontId="0" fillId="4" borderId="27" xfId="0" applyFont="false" applyBorder="true" applyAlignment="false" applyProtection="true">
      <alignment horizontal="general" vertical="bottom" textRotation="0" wrapText="false" indent="0" shrinkToFit="false"/>
      <protection locked="false" hidden="false"/>
    </xf>
    <xf numFmtId="172" fontId="0" fillId="0" borderId="8" xfId="0" applyFont="false" applyBorder="true" applyAlignment="true" applyProtection="false">
      <alignment horizontal="center" vertical="bottom" textRotation="0" wrapText="false" indent="0" shrinkToFit="false"/>
      <protection locked="true" hidden="false"/>
    </xf>
    <xf numFmtId="169" fontId="0" fillId="4" borderId="27" xfId="0" applyFont="false" applyBorder="true" applyAlignment="false" applyProtection="true">
      <alignment horizontal="general" vertical="bottom" textRotation="0" wrapText="false" indent="0" shrinkToFit="false"/>
      <protection locked="false" hidden="false"/>
    </xf>
    <xf numFmtId="164" fontId="0" fillId="4" borderId="5" xfId="0" applyFont="false" applyBorder="true" applyAlignment="false" applyProtection="true">
      <alignment horizontal="general" vertical="bottom" textRotation="0" wrapText="false" indent="0" shrinkToFit="false"/>
      <protection locked="false" hidden="false"/>
    </xf>
    <xf numFmtId="172" fontId="0" fillId="0" borderId="4" xfId="0" applyFont="false" applyBorder="true" applyAlignment="true" applyProtection="false">
      <alignment horizontal="center" vertical="bottom" textRotation="0" wrapText="false" indent="0" shrinkToFit="false"/>
      <protection locked="true" hidden="false"/>
    </xf>
    <xf numFmtId="164" fontId="0" fillId="4" borderId="10" xfId="0" applyFont="false" applyBorder="true" applyAlignment="false" applyProtection="true">
      <alignment horizontal="general" vertical="bottom" textRotation="0" wrapText="false" indent="0" shrinkToFit="false"/>
      <protection locked="false" hidden="false"/>
    </xf>
    <xf numFmtId="164" fontId="0" fillId="3" borderId="5" xfId="0" applyFont="false" applyBorder="true" applyAlignment="true" applyProtection="false">
      <alignment horizontal="center" vertical="bottom" textRotation="0" wrapText="false" indent="0" shrinkToFit="false"/>
      <protection locked="true" hidden="false"/>
    </xf>
    <xf numFmtId="164" fontId="0" fillId="3" borderId="10" xfId="0" applyFont="false" applyBorder="true" applyAlignment="true" applyProtection="false">
      <alignment horizontal="center" vertical="bottom" textRotation="0" wrapText="false" indent="0" shrinkToFit="false"/>
      <protection locked="true" hidden="false"/>
    </xf>
    <xf numFmtId="164" fontId="0" fillId="0" borderId="28" xfId="0" applyFont="false" applyBorder="true" applyAlignment="true" applyProtection="false">
      <alignment horizontal="center" vertical="bottom" textRotation="0" wrapText="false" indent="0" shrinkToFit="false"/>
      <protection locked="true" hidden="false"/>
    </xf>
    <xf numFmtId="164" fontId="6" fillId="0" borderId="5" xfId="0" applyFont="true" applyBorder="true" applyAlignment="false" applyProtection="false">
      <alignment horizontal="general" vertical="bottom" textRotation="0" wrapText="false" indent="0" shrinkToFit="false"/>
      <protection locked="true" hidden="false"/>
    </xf>
    <xf numFmtId="166" fontId="0" fillId="4" borderId="4" xfId="0" applyFont="false" applyBorder="true" applyAlignment="false" applyProtection="true">
      <alignment horizontal="general" vertical="bottom" textRotation="0" wrapText="false" indent="0" shrinkToFit="false"/>
      <protection locked="false" hidden="false"/>
    </xf>
    <xf numFmtId="166" fontId="6" fillId="4" borderId="4" xfId="0" applyFont="true" applyBorder="true" applyAlignment="false" applyProtection="true">
      <alignment horizontal="general" vertical="bottom" textRotation="0" wrapText="false" indent="0" shrinkToFit="false"/>
      <protection locked="fals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6" fontId="0" fillId="5" borderId="4" xfId="0" applyFont="false" applyBorder="true" applyAlignment="false" applyProtection="false">
      <alignment horizontal="general" vertical="bottom" textRotation="0" wrapText="false" indent="0" shrinkToFit="false"/>
      <protection locked="true" hidden="false"/>
    </xf>
    <xf numFmtId="169" fontId="0" fillId="4" borderId="4" xfId="0" applyFont="false" applyBorder="true" applyAlignment="false" applyProtection="true">
      <alignment horizontal="general" vertical="bottom" textRotation="0" wrapText="false" indent="0" shrinkToFit="false"/>
      <protection locked="false" hidden="false"/>
    </xf>
    <xf numFmtId="166" fontId="0" fillId="5" borderId="5" xfId="0" applyFont="false" applyBorder="true" applyAlignment="false" applyProtection="false">
      <alignment horizontal="general" vertical="bottom" textRotation="0" wrapText="false" indent="0" shrinkToFit="false"/>
      <protection locked="true" hidden="false"/>
    </xf>
    <xf numFmtId="166" fontId="0" fillId="5" borderId="27" xfId="0" applyFont="false" applyBorder="true" applyAlignment="false" applyProtection="false">
      <alignment horizontal="general" vertical="bottom" textRotation="0" wrapText="false" indent="0" shrinkToFit="false"/>
      <protection locked="true" hidden="false"/>
    </xf>
    <xf numFmtId="164" fontId="6" fillId="4" borderId="19" xfId="0" applyFont="true" applyBorder="true" applyAlignment="false" applyProtection="true">
      <alignment horizontal="general" vertical="bottom" textRotation="0" wrapText="false" indent="0" shrinkToFit="false"/>
      <protection locked="false" hidden="false"/>
    </xf>
    <xf numFmtId="164" fontId="8" fillId="0" borderId="5" xfId="0" applyFont="true" applyBorder="true" applyAlignment="true" applyProtection="false">
      <alignment horizontal="left" vertical="bottom" textRotation="0" wrapText="true" indent="0" shrinkToFit="false"/>
      <protection locked="true" hidden="false"/>
    </xf>
    <xf numFmtId="164" fontId="0" fillId="0" borderId="7" xfId="0" applyFont="false" applyBorder="true" applyAlignment="true" applyProtection="false">
      <alignment horizontal="left" vertical="bottom" textRotation="0" wrapText="false" indent="0" shrinkToFit="false"/>
      <protection locked="true" hidden="false"/>
    </xf>
    <xf numFmtId="164" fontId="8" fillId="0" borderId="6" xfId="0" applyFont="tru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left" vertical="bottom" textRotation="0" wrapText="false" indent="0" shrinkToFit="false"/>
      <protection locked="true" hidden="false"/>
    </xf>
    <xf numFmtId="164" fontId="8" fillId="0" borderId="5" xfId="0" applyFont="true" applyBorder="true" applyAlignment="false" applyProtection="false">
      <alignment horizontal="general" vertical="bottom" textRotation="0" wrapText="false" indent="0" shrinkToFit="false"/>
      <protection locked="true" hidden="false"/>
    </xf>
    <xf numFmtId="164" fontId="0" fillId="3" borderId="27" xfId="0" applyFont="false" applyBorder="true" applyAlignment="true" applyProtection="false">
      <alignment horizontal="center" vertical="bottom" textRotation="0" wrapText="false" indent="0" shrinkToFit="false"/>
      <protection locked="true" hidden="false"/>
    </xf>
    <xf numFmtId="164" fontId="0" fillId="3" borderId="4" xfId="0" applyFont="fals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6" fontId="0" fillId="4" borderId="5" xfId="0" applyFont="false" applyBorder="true" applyAlignment="false" applyProtection="true">
      <alignment horizontal="general" vertical="bottom" textRotation="0" wrapText="false" indent="0" shrinkToFit="false"/>
      <protection locked="false" hidden="false"/>
    </xf>
    <xf numFmtId="164" fontId="8" fillId="0" borderId="9" xfId="0" applyFont="true" applyBorder="true" applyAlignment="true" applyProtection="false">
      <alignment horizontal="left" vertical="center" textRotation="0" wrapText="true" indent="0" shrinkToFit="false"/>
      <protection locked="true" hidden="false"/>
    </xf>
    <xf numFmtId="164" fontId="9" fillId="4" borderId="0" xfId="0" applyFont="true" applyBorder="false" applyAlignment="true" applyProtection="false">
      <alignment horizontal="general" vertical="center" textRotation="0" wrapText="true" indent="0" shrinkToFit="false"/>
      <protection locked="true" hidden="false"/>
    </xf>
    <xf numFmtId="165" fontId="0" fillId="4" borderId="0" xfId="0" applyFont="false" applyBorder="false" applyAlignment="false" applyProtection="true">
      <alignment horizontal="general" vertical="bottom" textRotation="0" wrapText="false" indent="0" shrinkToFit="false"/>
      <protection locked="false" hidden="false"/>
    </xf>
    <xf numFmtId="172" fontId="8" fillId="0" borderId="27" xfId="0" applyFont="true" applyBorder="true" applyAlignment="true" applyProtection="false">
      <alignment horizontal="center" vertical="bottom" textRotation="0" wrapText="false" indent="0" shrinkToFit="false"/>
      <protection locked="true" hidden="false"/>
    </xf>
    <xf numFmtId="172" fontId="8" fillId="4" borderId="27" xfId="0" applyFont="true" applyBorder="true" applyAlignment="true" applyProtection="false">
      <alignment horizontal="center" vertical="bottom" textRotation="0" wrapText="false" indent="0" shrinkToFit="false"/>
      <protection locked="true" hidden="false"/>
    </xf>
    <xf numFmtId="172" fontId="8" fillId="4" borderId="4" xfId="0" applyFont="true" applyBorder="true" applyAlignment="true" applyProtection="false">
      <alignment horizontal="center" vertical="bottom" textRotation="0" wrapText="false" indent="0" shrinkToFit="false"/>
      <protection locked="true" hidden="false"/>
    </xf>
    <xf numFmtId="164" fontId="0" fillId="4" borderId="19" xfId="0" applyFont="false" applyBorder="true" applyAlignment="false" applyProtection="false">
      <alignment horizontal="general" vertical="bottom" textRotation="0" wrapText="false" indent="0" shrinkToFit="false"/>
      <protection locked="true" hidden="false"/>
    </xf>
    <xf numFmtId="164" fontId="0" fillId="4" borderId="3" xfId="0" applyFont="false" applyBorder="true" applyAlignment="false" applyProtection="false">
      <alignment horizontal="general" vertical="bottom" textRotation="0" wrapText="false" indent="0" shrinkToFit="false"/>
      <protection locked="true" hidden="false"/>
    </xf>
    <xf numFmtId="164" fontId="0" fillId="4" borderId="11" xfId="0" applyFont="false" applyBorder="true" applyAlignment="false" applyProtection="false">
      <alignment horizontal="general" vertical="bottom" textRotation="0" wrapText="false" indent="0" shrinkToFit="false"/>
      <protection locked="true" hidden="false"/>
    </xf>
    <xf numFmtId="172" fontId="8" fillId="4" borderId="7" xfId="0" applyFont="true" applyBorder="true" applyAlignment="true" applyProtection="true">
      <alignment horizontal="left" vertical="bottom" textRotation="0" wrapText="false" indent="0" shrinkToFit="false"/>
      <protection locked="false" hidden="false"/>
    </xf>
    <xf numFmtId="172" fontId="8" fillId="4" borderId="7" xfId="0" applyFont="true" applyBorder="true" applyAlignment="true" applyProtection="true">
      <alignment horizontal="center" vertical="bottom" textRotation="0" wrapText="false" indent="0" shrinkToFit="false"/>
      <protection locked="false" hidden="false"/>
    </xf>
    <xf numFmtId="164" fontId="0" fillId="0" borderId="27" xfId="0" applyFont="false" applyBorder="true" applyAlignment="true" applyProtection="false">
      <alignment horizontal="center" vertical="bottom" textRotation="0" wrapText="false" indent="0" shrinkToFit="false"/>
      <protection locked="true" hidden="false"/>
    </xf>
    <xf numFmtId="172" fontId="0" fillId="4" borderId="0" xfId="0" applyFont="false" applyBorder="false" applyAlignment="false" applyProtection="true">
      <alignment horizontal="general" vertical="bottom" textRotation="0" wrapText="false" indent="0" shrinkToFit="false"/>
      <protection locked="false" hidden="false"/>
    </xf>
    <xf numFmtId="164" fontId="6" fillId="0" borderId="4" xfId="27" applyFont="true" applyBorder="true" applyAlignment="true" applyProtection="false">
      <alignment horizontal="left" vertical="center" textRotation="0" wrapText="false" indent="0" shrinkToFit="false"/>
      <protection locked="true" hidden="false"/>
    </xf>
    <xf numFmtId="164" fontId="6" fillId="4" borderId="10" xfId="27" applyFont="false" applyBorder="true" applyAlignment="true" applyProtection="true">
      <alignment horizontal="general" vertical="center" textRotation="0" wrapText="false" indent="0" shrinkToFit="false"/>
      <protection locked="false" hidden="false"/>
    </xf>
    <xf numFmtId="164" fontId="6" fillId="0" borderId="25" xfId="0" applyFont="true" applyBorder="true" applyAlignment="false" applyProtection="false">
      <alignment horizontal="general" vertical="bottom" textRotation="0" wrapText="false" indent="0" shrinkToFit="false"/>
      <protection locked="true" hidden="false"/>
    </xf>
    <xf numFmtId="166" fontId="0" fillId="6" borderId="5" xfId="0" applyFont="false" applyBorder="true" applyAlignment="false" applyProtection="false">
      <alignment horizontal="general" vertical="bottom" textRotation="0" wrapText="false" indent="0" shrinkToFit="false"/>
      <protection locked="true" hidden="false"/>
    </xf>
    <xf numFmtId="169" fontId="0" fillId="4" borderId="6" xfId="0" applyFont="false" applyBorder="true" applyAlignment="false" applyProtection="true">
      <alignment horizontal="general" vertical="bottom" textRotation="0" wrapText="false" indent="0" shrinkToFit="false"/>
      <protection locked="false" hidden="false"/>
    </xf>
    <xf numFmtId="169" fontId="6" fillId="4" borderId="0" xfId="0" applyFont="true" applyBorder="false" applyAlignment="false" applyProtection="true">
      <alignment horizontal="general" vertical="bottom" textRotation="0" wrapText="false" indent="0" shrinkToFit="false"/>
      <protection locked="false" hidden="false"/>
    </xf>
    <xf numFmtId="172" fontId="0" fillId="4" borderId="0" xfId="0" applyFont="false" applyBorder="false" applyAlignment="true" applyProtection="true">
      <alignment horizontal="center" vertical="bottom" textRotation="0" wrapText="false" indent="0" shrinkToFit="false"/>
      <protection locked="false" hidden="false"/>
    </xf>
    <xf numFmtId="166" fontId="0" fillId="4" borderId="0" xfId="0" applyFont="false" applyBorder="false" applyAlignment="false" applyProtection="true">
      <alignment horizontal="general" vertical="bottom" textRotation="0" wrapText="false" indent="0" shrinkToFit="false"/>
      <protection locked="false" hidden="false"/>
    </xf>
    <xf numFmtId="164" fontId="6" fillId="0" borderId="6" xfId="0" applyFont="true" applyBorder="true" applyAlignment="false" applyProtection="false">
      <alignment horizontal="general" vertical="bottom" textRotation="0" wrapText="false" indent="0" shrinkToFit="false"/>
      <protection locked="true" hidden="false"/>
    </xf>
    <xf numFmtId="164" fontId="0" fillId="4" borderId="27" xfId="0" applyFont="false" applyBorder="true" applyAlignment="false" applyProtection="true">
      <alignment horizontal="general" vertical="bottom" textRotation="0" wrapText="false" indent="0" shrinkToFit="false"/>
      <protection locked="false" hidden="false"/>
    </xf>
    <xf numFmtId="164" fontId="0" fillId="0" borderId="7" xfId="0" applyFont="false" applyBorder="true" applyAlignment="false" applyProtection="true">
      <alignment horizontal="general" vertical="bottom" textRotation="0" wrapText="false" indent="0" shrinkToFit="false"/>
      <protection locked="false" hidden="false"/>
    </xf>
    <xf numFmtId="168" fontId="21" fillId="0" borderId="27" xfId="0" applyFont="true" applyBorder="true" applyAlignment="true" applyProtection="false">
      <alignment horizontal="center" vertical="center" textRotation="0" wrapText="true" indent="0" shrinkToFit="false"/>
      <protection locked="true" hidden="false"/>
    </xf>
    <xf numFmtId="164" fontId="21" fillId="0" borderId="5" xfId="0" applyFont="true" applyBorder="true" applyAlignment="true" applyProtection="false">
      <alignment horizontal="center" vertical="bottom" textRotation="0" wrapText="true" indent="0" shrinkToFit="false"/>
      <protection locked="true" hidden="false"/>
    </xf>
    <xf numFmtId="164" fontId="21" fillId="0" borderId="28" xfId="0" applyFont="true" applyBorder="true" applyAlignment="true" applyProtection="false">
      <alignment horizontal="center" vertical="bottom" textRotation="0" wrapText="true" indent="0" shrinkToFit="false"/>
      <protection locked="true" hidden="false"/>
    </xf>
    <xf numFmtId="164" fontId="21" fillId="0" borderId="10" xfId="0" applyFont="true" applyBorder="true" applyAlignment="true" applyProtection="false">
      <alignment horizontal="center" vertical="bottom" textRotation="0" wrapText="true" indent="0" shrinkToFit="false"/>
      <protection locked="true" hidden="false"/>
    </xf>
    <xf numFmtId="164" fontId="21" fillId="0" borderId="19" xfId="0" applyFont="true" applyBorder="true" applyAlignment="true" applyProtection="false">
      <alignment horizontal="center" vertical="bottom" textRotation="0" wrapText="true" indent="0" shrinkToFit="false"/>
      <protection locked="true" hidden="false"/>
    </xf>
    <xf numFmtId="164" fontId="21" fillId="0" borderId="0" xfId="0" applyFont="true" applyBorder="false" applyAlignment="true" applyProtection="false">
      <alignment horizontal="center" vertical="bottom" textRotation="0" wrapText="true" indent="0" shrinkToFit="false"/>
      <protection locked="true" hidden="false"/>
    </xf>
    <xf numFmtId="164" fontId="21" fillId="0" borderId="24" xfId="0" applyFont="true" applyBorder="true" applyAlignment="true" applyProtection="false">
      <alignment horizontal="center" vertical="bottom" textRotation="0" wrapText="true" indent="0" shrinkToFit="false"/>
      <protection locked="true" hidden="false"/>
    </xf>
    <xf numFmtId="166" fontId="0" fillId="4" borderId="4" xfId="0" applyFont="true" applyBorder="true" applyAlignment="true" applyProtection="true">
      <alignment horizontal="center" vertical="bottom" textRotation="0" wrapText="false" indent="0" shrinkToFit="false"/>
      <protection locked="false" hidden="false"/>
    </xf>
    <xf numFmtId="166" fontId="0" fillId="5" borderId="4" xfId="0" applyFont="false" applyBorder="true" applyAlignment="true" applyProtection="false">
      <alignment horizontal="center" vertical="bottom" textRotation="0" wrapText="false" indent="0" shrinkToFit="false"/>
      <protection locked="true" hidden="false"/>
    </xf>
    <xf numFmtId="169" fontId="0" fillId="6" borderId="5" xfId="0" applyFont="false" applyBorder="true" applyAlignment="false" applyProtection="false">
      <alignment horizontal="general" vertical="bottom" textRotation="0" wrapText="false" indent="0" shrinkToFit="false"/>
      <protection locked="true" hidden="false"/>
    </xf>
    <xf numFmtId="164" fontId="0" fillId="4" borderId="0" xfId="0" applyFont="false" applyBorder="false" applyAlignment="true" applyProtection="true">
      <alignment horizontal="left" vertical="bottom" textRotation="0" wrapText="false" indent="0" shrinkToFit="false"/>
      <protection locked="false" hidden="false"/>
    </xf>
    <xf numFmtId="166" fontId="0" fillId="4" borderId="25" xfId="0" applyFont="false" applyBorder="true" applyAlignment="false" applyProtection="true">
      <alignment horizontal="general" vertical="bottom" textRotation="0" wrapText="false" indent="0" shrinkToFit="false"/>
      <protection locked="false" hidden="false"/>
    </xf>
    <xf numFmtId="172" fontId="0" fillId="0" borderId="9" xfId="0" applyFont="false" applyBorder="true" applyAlignment="true" applyProtection="false">
      <alignment horizontal="center" vertical="bottom" textRotation="0" wrapText="false" indent="0" shrinkToFit="false"/>
      <protection locked="true" hidden="false"/>
    </xf>
    <xf numFmtId="172" fontId="0" fillId="4" borderId="24" xfId="0" applyFont="false" applyBorder="true" applyAlignment="true" applyProtection="true">
      <alignment horizontal="center" vertical="bottom" textRotation="0" wrapText="false" indent="0" shrinkToFit="false"/>
      <protection locked="false" hidden="false"/>
    </xf>
    <xf numFmtId="164" fontId="8" fillId="0" borderId="11" xfId="0" applyFont="true" applyBorder="true" applyAlignment="false" applyProtection="false">
      <alignment horizontal="general" vertical="bottom" textRotation="0" wrapText="false" indent="0" shrinkToFit="false"/>
      <protection locked="true" hidden="false"/>
    </xf>
    <xf numFmtId="164" fontId="37" fillId="4" borderId="0" xfId="0" applyFont="true" applyBorder="false" applyAlignment="false" applyProtection="false">
      <alignment horizontal="general" vertical="bottom" textRotation="0" wrapText="false" indent="0" shrinkToFit="false"/>
      <protection locked="true" hidden="false"/>
    </xf>
    <xf numFmtId="166" fontId="0" fillId="5" borderId="6" xfId="0" applyFont="false" applyBorder="true" applyAlignment="false" applyProtection="false">
      <alignment horizontal="general" vertical="bottom" textRotation="0" wrapText="false" indent="0" shrinkToFit="false"/>
      <protection locked="true" hidden="false"/>
    </xf>
    <xf numFmtId="164" fontId="22" fillId="4" borderId="0" xfId="20" applyFont="true" applyBorder="true" applyAlignment="true" applyProtection="true">
      <alignment horizontal="general" vertical="bottom" textRotation="0" wrapText="false" indent="0" shrinkToFit="false"/>
      <protection locked="true" hidden="false"/>
    </xf>
    <xf numFmtId="164" fontId="0" fillId="4" borderId="27" xfId="0" applyFont="true" applyBorder="true" applyAlignment="true" applyProtection="true">
      <alignment horizontal="center" vertical="bottom" textRotation="0" wrapText="true" indent="0" shrinkToFit="false"/>
      <protection locked="false" hidden="false"/>
    </xf>
    <xf numFmtId="168" fontId="27" fillId="0" borderId="19" xfId="0" applyFont="true" applyBorder="true" applyAlignment="false" applyProtection="false">
      <alignment horizontal="general" vertical="bottom" textRotation="0" wrapText="false" indent="0" shrinkToFit="false"/>
      <protection locked="true" hidden="false"/>
    </xf>
    <xf numFmtId="164" fontId="0" fillId="4" borderId="4" xfId="0" applyFont="true" applyBorder="true" applyAlignment="true" applyProtection="true">
      <alignment horizontal="center" vertical="bottom" textRotation="0" wrapText="true" indent="0" shrinkToFit="false"/>
      <protection locked="false" hidden="false"/>
    </xf>
    <xf numFmtId="164" fontId="26" fillId="0" borderId="19" xfId="0" applyFont="true" applyBorder="true" applyAlignment="true" applyProtection="false">
      <alignment horizontal="left" vertical="bottom" textRotation="0" wrapText="false" indent="0" shrinkToFit="false"/>
      <protection locked="true" hidden="false"/>
    </xf>
    <xf numFmtId="164" fontId="26" fillId="0" borderId="4" xfId="0" applyFont="true" applyBorder="true" applyAlignment="true" applyProtection="true">
      <alignment horizontal="center" vertical="bottom" textRotation="0" wrapText="true" indent="0" shrinkToFit="false"/>
      <protection locked="false" hidden="false"/>
    </xf>
    <xf numFmtId="164" fontId="23" fillId="0" borderId="9" xfId="0" applyFont="true" applyBorder="true" applyAlignment="true" applyProtection="false">
      <alignment horizontal="right" vertical="bottom" textRotation="0" wrapText="true" indent="0" shrinkToFit="false"/>
      <protection locked="true" hidden="false"/>
    </xf>
    <xf numFmtId="164" fontId="0" fillId="0" borderId="4" xfId="0" applyFont="true" applyBorder="true" applyAlignment="true" applyProtection="false">
      <alignment horizontal="center" vertical="center" textRotation="0" wrapText="true" indent="0" shrinkToFit="false"/>
      <protection locked="true" hidden="false"/>
    </xf>
    <xf numFmtId="169" fontId="6" fillId="4" borderId="4" xfId="30" applyFont="false" applyBorder="true" applyAlignment="false" applyProtection="false">
      <alignment horizontal="general" vertical="bottom" textRotation="0" wrapText="false" indent="0" shrinkToFit="false"/>
      <protection locked="true" hidden="false"/>
    </xf>
    <xf numFmtId="164" fontId="6" fillId="0" borderId="0" xfId="29" applyFont="false" applyBorder="false" applyAlignment="false" applyProtection="false">
      <alignment horizontal="general" vertical="bottom" textRotation="0" wrapText="false" indent="0" shrinkToFit="false"/>
      <protection locked="true" hidden="false"/>
    </xf>
    <xf numFmtId="164" fontId="18" fillId="0" borderId="0" xfId="29" applyFont="true" applyBorder="false" applyAlignment="false" applyProtection="false">
      <alignment horizontal="general" vertical="bottom" textRotation="0" wrapText="false" indent="0" shrinkToFit="false"/>
      <protection locked="true" hidden="false"/>
    </xf>
    <xf numFmtId="164" fontId="8" fillId="0" borderId="4" xfId="29" applyFont="true" applyBorder="true" applyAlignment="true" applyProtection="false">
      <alignment horizontal="left" vertical="bottom" textRotation="0" wrapText="false" indent="0" shrinkToFit="false"/>
      <protection locked="true" hidden="false"/>
    </xf>
    <xf numFmtId="172" fontId="8" fillId="0" borderId="4" xfId="29" applyFont="true" applyBorder="true" applyAlignment="true" applyProtection="false">
      <alignment horizontal="center" vertical="center" textRotation="0" wrapText="false" indent="0" shrinkToFit="false"/>
      <protection locked="true" hidden="false"/>
    </xf>
    <xf numFmtId="172" fontId="8" fillId="0" borderId="0" xfId="29" applyFont="true" applyBorder="false" applyAlignment="false" applyProtection="false">
      <alignment horizontal="general" vertical="bottom" textRotation="0" wrapText="false" indent="0" shrinkToFit="false"/>
      <protection locked="true" hidden="false"/>
    </xf>
    <xf numFmtId="172" fontId="8" fillId="3" borderId="0" xfId="29" applyFont="true" applyBorder="true" applyAlignment="true" applyProtection="false">
      <alignment horizontal="center" vertical="bottom" textRotation="0" wrapText="false" indent="0" shrinkToFit="false"/>
      <protection locked="true" hidden="false"/>
    </xf>
    <xf numFmtId="172" fontId="8" fillId="3" borderId="0" xfId="29" applyFont="true" applyBorder="false" applyAlignment="true" applyProtection="false">
      <alignment horizontal="center" vertical="bottom" textRotation="0" wrapText="false" indent="0" shrinkToFit="false"/>
      <protection locked="true" hidden="false"/>
    </xf>
    <xf numFmtId="164" fontId="6" fillId="3" borderId="0" xfId="29" applyFont="false" applyBorder="false" applyAlignment="false" applyProtection="false">
      <alignment horizontal="general" vertical="bottom" textRotation="0" wrapText="false" indent="0" shrinkToFit="false"/>
      <protection locked="true" hidden="false"/>
    </xf>
    <xf numFmtId="164" fontId="6" fillId="3" borderId="0" xfId="29" applyFont="false" applyBorder="false" applyAlignment="false" applyProtection="true">
      <alignment horizontal="general" vertical="bottom" textRotation="0" wrapText="false" indent="0" shrinkToFit="false"/>
      <protection locked="false" hidden="false"/>
    </xf>
    <xf numFmtId="164" fontId="8" fillId="0" borderId="28" xfId="29" applyFont="true" applyBorder="true" applyAlignment="true" applyProtection="false">
      <alignment horizontal="left" vertical="bottom" textRotation="0" wrapText="false" indent="0" shrinkToFit="false"/>
      <protection locked="true" hidden="false"/>
    </xf>
    <xf numFmtId="172" fontId="8" fillId="0" borderId="28" xfId="29" applyFont="true" applyBorder="true" applyAlignment="true" applyProtection="false">
      <alignment horizontal="center" vertical="center" textRotation="0" wrapText="false" indent="0" shrinkToFit="false"/>
      <protection locked="true" hidden="false"/>
    </xf>
    <xf numFmtId="164" fontId="0" fillId="0" borderId="27" xfId="29" applyFont="true" applyBorder="true" applyAlignment="false" applyProtection="false">
      <alignment horizontal="general" vertical="bottom" textRotation="0" wrapText="false" indent="0" shrinkToFit="false"/>
      <protection locked="true" hidden="false"/>
    </xf>
    <xf numFmtId="164" fontId="8" fillId="0" borderId="4" xfId="29" applyFont="true" applyBorder="true" applyAlignment="false" applyProtection="false">
      <alignment horizontal="general" vertical="bottom" textRotation="0" wrapText="false" indent="0" shrinkToFit="false"/>
      <protection locked="true" hidden="false"/>
    </xf>
    <xf numFmtId="172" fontId="8" fillId="0" borderId="4" xfId="29" applyFont="true" applyBorder="true" applyAlignment="false" applyProtection="false">
      <alignment horizontal="general" vertical="bottom" textRotation="0" wrapText="false" indent="0" shrinkToFit="false"/>
      <protection locked="true" hidden="false"/>
    </xf>
    <xf numFmtId="172" fontId="38" fillId="0" borderId="4" xfId="29" applyFont="true" applyBorder="true" applyAlignment="false" applyProtection="false">
      <alignment horizontal="general" vertical="bottom" textRotation="0" wrapText="false" indent="0" shrinkToFit="false"/>
      <protection locked="true" hidden="false"/>
    </xf>
    <xf numFmtId="164" fontId="39" fillId="0" borderId="4" xfId="29" applyFont="true" applyBorder="true" applyAlignment="true" applyProtection="false">
      <alignment horizontal="center" vertical="center" textRotation="0" wrapText="true" indent="0" shrinkToFit="false"/>
      <protection locked="true" hidden="false"/>
    </xf>
    <xf numFmtId="164" fontId="0" fillId="0" borderId="0" xfId="29" applyFont="true" applyBorder="false" applyAlignment="false" applyProtection="false">
      <alignment horizontal="general" vertical="bottom" textRotation="0" wrapText="false" indent="0" shrinkToFit="false"/>
      <protection locked="true" hidden="false"/>
    </xf>
    <xf numFmtId="169" fontId="0" fillId="0" borderId="0" xfId="29" applyFont="true" applyBorder="false" applyAlignment="true" applyProtection="false">
      <alignment horizontal="center" vertical="bottom" textRotation="0" wrapText="false" indent="0" shrinkToFit="false"/>
      <protection locked="true" hidden="false"/>
    </xf>
    <xf numFmtId="172" fontId="0" fillId="0" borderId="24" xfId="29" applyFont="true" applyBorder="true" applyAlignment="true" applyProtection="false">
      <alignment horizontal="center" vertical="bottom" textRotation="0" wrapText="false" indent="0" shrinkToFit="false"/>
      <protection locked="true" hidden="false"/>
    </xf>
    <xf numFmtId="164" fontId="0" fillId="0" borderId="8" xfId="29" applyFont="true" applyBorder="true" applyAlignment="true" applyProtection="true">
      <alignment horizontal="general" vertical="top" textRotation="0" wrapText="true" indent="0" shrinkToFit="false"/>
      <protection locked="false" hidden="false"/>
    </xf>
    <xf numFmtId="169" fontId="0" fillId="4" borderId="27" xfId="29" applyFont="true" applyBorder="true" applyAlignment="true" applyProtection="false">
      <alignment horizontal="center" vertical="bottom" textRotation="0" wrapText="false" indent="0" shrinkToFit="false"/>
      <protection locked="true" hidden="false"/>
    </xf>
    <xf numFmtId="164" fontId="0" fillId="3" borderId="27" xfId="0" applyFont="true" applyBorder="true" applyAlignment="true" applyProtection="true">
      <alignment horizontal="center" vertical="bottom" textRotation="0" wrapText="false" indent="0" shrinkToFit="false"/>
      <protection locked="false" hidden="false"/>
    </xf>
    <xf numFmtId="164" fontId="0" fillId="3" borderId="0" xfId="29" applyFont="true" applyBorder="false" applyAlignment="false" applyProtection="false">
      <alignment horizontal="general" vertical="bottom" textRotation="0" wrapText="false" indent="0" shrinkToFit="false"/>
      <protection locked="true" hidden="false"/>
    </xf>
    <xf numFmtId="164" fontId="0" fillId="0" borderId="10" xfId="29" applyFont="true" applyBorder="true" applyAlignment="true" applyProtection="false">
      <alignment horizontal="general" vertical="bottom" textRotation="0" wrapText="true" indent="0" shrinkToFit="false"/>
      <protection locked="true" hidden="false"/>
    </xf>
    <xf numFmtId="169" fontId="0" fillId="4" borderId="4" xfId="29" applyFont="true" applyBorder="true" applyAlignment="true" applyProtection="true">
      <alignment horizontal="center" vertical="center" textRotation="0" wrapText="false" indent="0" shrinkToFit="false"/>
      <protection locked="false" hidden="false"/>
    </xf>
    <xf numFmtId="164" fontId="0" fillId="3" borderId="4" xfId="0" applyFont="true" applyBorder="true" applyAlignment="true" applyProtection="true">
      <alignment horizontal="center" vertical="center" textRotation="0" wrapText="false" indent="0" shrinkToFit="false"/>
      <protection locked="false" hidden="false"/>
    </xf>
    <xf numFmtId="164" fontId="0" fillId="0" borderId="10" xfId="29" applyFont="true" applyBorder="true" applyAlignment="true" applyProtection="true">
      <alignment horizontal="left" vertical="top" textRotation="0" wrapText="true" indent="0" shrinkToFit="false"/>
      <protection locked="false" hidden="false"/>
    </xf>
    <xf numFmtId="164" fontId="0" fillId="4" borderId="4" xfId="29" applyFont="true" applyBorder="true" applyAlignment="true" applyProtection="false">
      <alignment horizontal="center" vertical="bottom" textRotation="0" wrapText="false" indent="0" shrinkToFit="false"/>
      <protection locked="true" hidden="false"/>
    </xf>
    <xf numFmtId="164" fontId="0" fillId="3" borderId="4" xfId="0" applyFont="true" applyBorder="true" applyAlignment="true" applyProtection="true">
      <alignment horizontal="center" vertical="bottom" textRotation="0" wrapText="false" indent="0" shrinkToFit="false"/>
      <protection locked="false" hidden="false"/>
    </xf>
    <xf numFmtId="164" fontId="0" fillId="0" borderId="0" xfId="29" applyFont="true" applyBorder="false" applyAlignment="true" applyProtection="true">
      <alignment horizontal="left" vertical="top" textRotation="0" wrapText="true" indent="0" shrinkToFit="false"/>
      <protection locked="false" hidden="false"/>
    </xf>
    <xf numFmtId="164" fontId="0" fillId="0" borderId="0" xfId="29" applyFont="true" applyBorder="false" applyAlignment="true" applyProtection="false">
      <alignment horizontal="center" vertical="bottom" textRotation="0" wrapText="false" indent="0" shrinkToFit="false"/>
      <protection locked="true" hidden="false"/>
    </xf>
    <xf numFmtId="172" fontId="0" fillId="0" borderId="24" xfId="29" applyFont="true" applyBorder="true" applyAlignment="false" applyProtection="false">
      <alignment horizontal="general" vertical="bottom" textRotation="0" wrapText="false" indent="0" shrinkToFit="false"/>
      <protection locked="true" hidden="false"/>
    </xf>
    <xf numFmtId="168" fontId="0" fillId="3" borderId="25" xfId="29" applyFont="true" applyBorder="true" applyAlignment="true" applyProtection="false">
      <alignment horizontal="center" vertical="center" textRotation="0" wrapText="false" indent="0" shrinkToFit="false"/>
      <protection locked="true" hidden="false"/>
    </xf>
    <xf numFmtId="168" fontId="0" fillId="3" borderId="4" xfId="29" applyFont="true" applyBorder="true" applyAlignment="true" applyProtection="false">
      <alignment horizontal="center" vertical="center" textRotation="0" wrapText="true" indent="0" shrinkToFit="false"/>
      <protection locked="true" hidden="false"/>
    </xf>
    <xf numFmtId="164" fontId="8" fillId="0" borderId="0" xfId="29" applyFont="true" applyBorder="false" applyAlignment="true" applyProtection="false">
      <alignment horizontal="left" vertical="bottom" textRotation="0" wrapText="false" indent="0" shrinkToFit="false"/>
      <protection locked="true" hidden="false"/>
    </xf>
    <xf numFmtId="172" fontId="8" fillId="0" borderId="0" xfId="29" applyFont="true" applyBorder="false" applyAlignment="true" applyProtection="false">
      <alignment horizontal="center" vertical="center" textRotation="0" wrapText="false" indent="0" shrinkToFit="false"/>
      <protection locked="true" hidden="false"/>
    </xf>
    <xf numFmtId="164" fontId="8" fillId="0" borderId="27" xfId="29" applyFont="true" applyBorder="true" applyAlignment="true" applyProtection="false">
      <alignment horizontal="left" vertical="bottom" textRotation="0" wrapText="true" indent="0" shrinkToFit="false"/>
      <protection locked="true" hidden="false"/>
    </xf>
    <xf numFmtId="164" fontId="8" fillId="4" borderId="27" xfId="29" applyFont="true" applyBorder="true" applyAlignment="true" applyProtection="false">
      <alignment horizontal="left" vertical="bottom" textRotation="0" wrapText="false" indent="0" shrinkToFit="false"/>
      <protection locked="true" hidden="false"/>
    </xf>
    <xf numFmtId="164" fontId="8" fillId="0" borderId="4" xfId="29" applyFont="true" applyBorder="true" applyAlignment="true" applyProtection="false">
      <alignment horizontal="left" vertical="bottom" textRotation="0" wrapText="true" indent="0" shrinkToFit="false"/>
      <protection locked="true" hidden="false"/>
    </xf>
    <xf numFmtId="164" fontId="6" fillId="0" borderId="4" xfId="29" applyFont="false" applyBorder="true" applyAlignment="false" applyProtection="false">
      <alignment horizontal="general" vertical="bottom" textRotation="0" wrapText="false" indent="0" shrinkToFit="false"/>
      <protection locked="true" hidden="false"/>
    </xf>
    <xf numFmtId="172" fontId="8" fillId="0" borderId="10" xfId="29" applyFont="true" applyBorder="true" applyAlignment="false" applyProtection="false">
      <alignment horizontal="general" vertical="bottom" textRotation="0" wrapText="false" indent="0" shrinkToFit="false"/>
      <protection locked="true" hidden="false"/>
    </xf>
    <xf numFmtId="172" fontId="6" fillId="0" borderId="10" xfId="29" applyFont="false" applyBorder="true" applyAlignment="false" applyProtection="false">
      <alignment horizontal="general" vertical="bottom" textRotation="0" wrapText="false" indent="0" shrinkToFit="false"/>
      <protection locked="true" hidden="false"/>
    </xf>
    <xf numFmtId="172" fontId="6" fillId="3" borderId="0" xfId="29" applyFont="false" applyBorder="false" applyAlignment="false" applyProtection="false">
      <alignment horizontal="general" vertical="bottom" textRotation="0" wrapText="false" indent="0" shrinkToFit="false"/>
      <protection locked="true" hidden="false"/>
    </xf>
    <xf numFmtId="164" fontId="39" fillId="0" borderId="2" xfId="29" applyFont="true" applyBorder="true" applyAlignment="true" applyProtection="false">
      <alignment horizontal="general" vertical="center" textRotation="0" wrapText="true" indent="0" shrinkToFit="false"/>
      <protection locked="true" hidden="false"/>
    </xf>
    <xf numFmtId="164" fontId="6" fillId="4" borderId="9" xfId="29" applyFont="true" applyBorder="true" applyAlignment="true" applyProtection="true">
      <alignment horizontal="left" vertical="top" textRotation="0" wrapText="true" indent="0" shrinkToFit="false"/>
      <protection locked="false" hidden="false"/>
    </xf>
    <xf numFmtId="169" fontId="6" fillId="0" borderId="4" xfId="29" applyFont="false" applyBorder="true" applyAlignment="true" applyProtection="false">
      <alignment horizontal="center" vertical="bottom" textRotation="0" wrapText="false" indent="0" shrinkToFit="false"/>
      <protection locked="true" hidden="false"/>
    </xf>
    <xf numFmtId="172" fontId="6" fillId="0" borderId="2" xfId="29" applyFont="false" applyBorder="true" applyAlignment="false" applyProtection="false">
      <alignment horizontal="general" vertical="bottom" textRotation="0" wrapText="false" indent="0" shrinkToFit="false"/>
      <protection locked="true" hidden="false"/>
    </xf>
    <xf numFmtId="169" fontId="6" fillId="3" borderId="0" xfId="29" applyFont="false" applyBorder="false" applyAlignment="false" applyProtection="false">
      <alignment horizontal="general" vertical="bottom" textRotation="0" wrapText="false" indent="0" shrinkToFit="false"/>
      <protection locked="true" hidden="false"/>
    </xf>
    <xf numFmtId="172" fontId="6" fillId="3" borderId="0" xfId="29" applyFont="false" applyBorder="false" applyAlignment="true" applyProtection="false">
      <alignment horizontal="center" vertical="bottom" textRotation="0" wrapText="false" indent="0" shrinkToFit="false"/>
      <protection locked="true" hidden="false"/>
    </xf>
    <xf numFmtId="166" fontId="6" fillId="3" borderId="0" xfId="29" applyFont="false" applyBorder="false" applyAlignment="false" applyProtection="false">
      <alignment horizontal="general" vertical="bottom" textRotation="0" wrapText="false" indent="0" shrinkToFit="false"/>
      <protection locked="true" hidden="false"/>
    </xf>
    <xf numFmtId="164" fontId="39" fillId="0" borderId="2" xfId="29" applyFont="true" applyBorder="true" applyAlignment="true" applyProtection="false">
      <alignment horizontal="center" vertical="center" textRotation="0" wrapText="true" indent="0" shrinkToFit="false"/>
      <protection locked="true" hidden="false"/>
    </xf>
    <xf numFmtId="164" fontId="6" fillId="3" borderId="0" xfId="29" applyFont="false" applyBorder="false" applyAlignment="true" applyProtection="false">
      <alignment horizontal="center" vertical="bottom" textRotation="0" wrapText="false" indent="0" shrinkToFit="false"/>
      <protection locked="true" hidden="false"/>
    </xf>
    <xf numFmtId="164" fontId="13" fillId="0" borderId="2" xfId="29" applyFont="true" applyBorder="true" applyAlignment="true" applyProtection="false">
      <alignment horizontal="center" vertical="center" textRotation="0" wrapText="true" indent="0" shrinkToFit="false"/>
      <protection locked="true" hidden="false"/>
    </xf>
    <xf numFmtId="168" fontId="6" fillId="0" borderId="5" xfId="29" applyFont="false" applyBorder="true" applyAlignment="false" applyProtection="false">
      <alignment horizontal="general" vertical="bottom" textRotation="0" wrapText="false" indent="0" shrinkToFit="false"/>
      <protection locked="true" hidden="false"/>
    </xf>
    <xf numFmtId="169" fontId="6" fillId="4" borderId="5" xfId="29" applyFont="false" applyBorder="true" applyAlignment="false" applyProtection="true">
      <alignment horizontal="general" vertical="bottom" textRotation="0" wrapText="false" indent="0" shrinkToFit="false"/>
      <protection locked="false" hidden="false"/>
    </xf>
    <xf numFmtId="172" fontId="6" fillId="0" borderId="27" xfId="29" applyFont="false" applyBorder="true" applyAlignment="true" applyProtection="false">
      <alignment horizontal="center" vertical="bottom" textRotation="0" wrapText="false" indent="0" shrinkToFit="false"/>
      <protection locked="true" hidden="false"/>
    </xf>
    <xf numFmtId="164" fontId="39" fillId="0" borderId="9" xfId="29" applyFont="true" applyBorder="true" applyAlignment="true" applyProtection="false">
      <alignment horizontal="general" vertical="center" textRotation="0" wrapText="true" indent="0" shrinkToFit="false"/>
      <protection locked="true" hidden="false"/>
    </xf>
    <xf numFmtId="164" fontId="6" fillId="0" borderId="5" xfId="29" applyFont="true" applyBorder="true" applyAlignment="false" applyProtection="false">
      <alignment horizontal="general" vertical="bottom" textRotation="0" wrapText="false" indent="0" shrinkToFit="false"/>
      <protection locked="true" hidden="false"/>
    </xf>
    <xf numFmtId="164" fontId="8" fillId="3" borderId="5" xfId="29" applyFont="true" applyBorder="true" applyAlignment="true" applyProtection="false">
      <alignment horizontal="center" vertical="center" textRotation="0" wrapText="false" indent="0" shrinkToFit="false"/>
      <protection locked="true" hidden="false"/>
    </xf>
    <xf numFmtId="164" fontId="6" fillId="3" borderId="28" xfId="29" applyFont="false" applyBorder="true" applyAlignment="false" applyProtection="false">
      <alignment horizontal="general" vertical="bottom" textRotation="0" wrapText="false" indent="0" shrinkToFit="false"/>
      <protection locked="true" hidden="false"/>
    </xf>
    <xf numFmtId="166" fontId="6" fillId="3" borderId="28" xfId="29" applyFont="false" applyBorder="true" applyAlignment="false" applyProtection="false">
      <alignment horizontal="general" vertical="bottom" textRotation="0" wrapText="false" indent="0" shrinkToFit="false"/>
      <protection locked="true" hidden="false"/>
    </xf>
    <xf numFmtId="172" fontId="6" fillId="3" borderId="10" xfId="29" applyFont="false" applyBorder="true" applyAlignment="true" applyProtection="false">
      <alignment horizontal="center" vertical="bottom" textRotation="0" wrapText="false" indent="0" shrinkToFit="false"/>
      <protection locked="true" hidden="false"/>
    </xf>
    <xf numFmtId="164" fontId="6" fillId="0" borderId="19" xfId="29" applyFont="false" applyBorder="true" applyAlignment="false" applyProtection="false">
      <alignment horizontal="general" vertical="bottom" textRotation="0" wrapText="false" indent="0" shrinkToFit="false"/>
      <protection locked="true" hidden="false"/>
    </xf>
    <xf numFmtId="164" fontId="8" fillId="0" borderId="19" xfId="29" applyFont="true" applyBorder="true" applyAlignment="false" applyProtection="false">
      <alignment horizontal="general" vertical="bottom" textRotation="0" wrapText="false" indent="0" shrinkToFit="false"/>
      <protection locked="true" hidden="false"/>
    </xf>
    <xf numFmtId="172" fontId="8" fillId="0" borderId="9" xfId="29" applyFont="true" applyBorder="true" applyAlignment="false" applyProtection="false">
      <alignment horizontal="general" vertical="bottom" textRotation="0" wrapText="false" indent="0" shrinkToFit="false"/>
      <protection locked="true" hidden="false"/>
    </xf>
    <xf numFmtId="172" fontId="6" fillId="0" borderId="24" xfId="29" applyFont="false" applyBorder="true" applyAlignment="false" applyProtection="false">
      <alignment horizontal="general" vertical="bottom" textRotation="0" wrapText="false" indent="0" shrinkToFit="false"/>
      <protection locked="true" hidden="false"/>
    </xf>
    <xf numFmtId="164" fontId="39" fillId="0" borderId="27" xfId="29" applyFont="true" applyBorder="true" applyAlignment="true" applyProtection="false">
      <alignment horizontal="general" vertical="center" textRotation="0" wrapText="true" indent="0" shrinkToFit="false"/>
      <protection locked="true" hidden="false"/>
    </xf>
    <xf numFmtId="164" fontId="6" fillId="3" borderId="27" xfId="29" applyFont="true" applyBorder="true" applyAlignment="false" applyProtection="false">
      <alignment horizontal="general" vertical="bottom" textRotation="0" wrapText="false" indent="0" shrinkToFit="false"/>
      <protection locked="true" hidden="false"/>
    </xf>
    <xf numFmtId="169" fontId="6" fillId="0" borderId="10" xfId="29" applyFont="false" applyBorder="true" applyAlignment="true" applyProtection="false">
      <alignment horizontal="center" vertical="bottom" textRotation="0" wrapText="false" indent="0" shrinkToFit="false"/>
      <protection locked="true" hidden="false"/>
    </xf>
    <xf numFmtId="172" fontId="6" fillId="0" borderId="4" xfId="29" applyFont="false" applyBorder="true" applyAlignment="true" applyProtection="false">
      <alignment horizontal="center" vertical="bottom" textRotation="0" wrapText="false" indent="0" shrinkToFit="false"/>
      <protection locked="true" hidden="false"/>
    </xf>
    <xf numFmtId="164" fontId="8" fillId="0" borderId="2" xfId="29" applyFont="true" applyBorder="true" applyAlignment="true" applyProtection="false">
      <alignment horizontal="general" vertical="center" textRotation="0" wrapText="true" indent="0" shrinkToFit="false"/>
      <protection locked="true" hidden="false"/>
    </xf>
    <xf numFmtId="169" fontId="6" fillId="4" borderId="4" xfId="29" applyFont="false" applyBorder="true" applyAlignment="false" applyProtection="true">
      <alignment horizontal="general" vertical="bottom" textRotation="0" wrapText="false" indent="0" shrinkToFit="false"/>
      <protection locked="false" hidden="false"/>
    </xf>
    <xf numFmtId="172" fontId="6" fillId="0" borderId="11" xfId="29" applyFont="false" applyBorder="true" applyAlignment="true" applyProtection="false">
      <alignment horizontal="center" vertical="bottom" textRotation="0" wrapText="false" indent="0" shrinkToFit="false"/>
      <protection locked="true" hidden="false"/>
    </xf>
    <xf numFmtId="164" fontId="6" fillId="3" borderId="9" xfId="29" applyFont="false" applyBorder="true" applyAlignment="true" applyProtection="false">
      <alignment horizontal="center" vertical="bottom" textRotation="0" wrapText="false" indent="0" shrinkToFit="false"/>
      <protection locked="true" hidden="false"/>
    </xf>
    <xf numFmtId="164" fontId="8" fillId="0" borderId="9" xfId="29" applyFont="true" applyBorder="true" applyAlignment="true" applyProtection="false">
      <alignment horizontal="general" vertical="center" textRotation="0" wrapText="true" indent="0" shrinkToFit="false"/>
      <protection locked="true" hidden="false"/>
    </xf>
    <xf numFmtId="164" fontId="6" fillId="3" borderId="4" xfId="29" applyFont="false" applyBorder="true" applyAlignment="true" applyProtection="false">
      <alignment horizontal="center" vertical="bottom" textRotation="0" wrapText="false" indent="0" shrinkToFit="false"/>
      <protection locked="true" hidden="false"/>
    </xf>
    <xf numFmtId="164" fontId="8" fillId="0" borderId="4" xfId="29" applyFont="true" applyBorder="true" applyAlignment="true" applyProtection="false">
      <alignment horizontal="left" vertical="center" textRotation="0" wrapText="true" indent="0" shrinkToFit="false"/>
      <protection locked="true" hidden="false"/>
    </xf>
    <xf numFmtId="164" fontId="6" fillId="0" borderId="0" xfId="29" applyFont="false" applyBorder="false" applyAlignment="false" applyProtection="true">
      <alignment horizontal="general" vertical="bottom" textRotation="0" wrapText="false" indent="0" shrinkToFit="false"/>
      <protection locked="false" hidden="false"/>
    </xf>
    <xf numFmtId="164" fontId="8" fillId="3" borderId="0" xfId="29" applyFont="true" applyBorder="false" applyAlignment="false" applyProtection="false">
      <alignment horizontal="general" vertical="bottom" textRotation="0" wrapText="false" indent="0" shrinkToFit="false"/>
      <protection locked="true" hidden="false"/>
    </xf>
    <xf numFmtId="164" fontId="6" fillId="4" borderId="6" xfId="29" applyFont="false" applyBorder="true" applyAlignment="false" applyProtection="true">
      <alignment horizontal="general" vertical="bottom" textRotation="0" wrapText="false" indent="0" shrinkToFit="false"/>
      <protection locked="false" hidden="false"/>
    </xf>
    <xf numFmtId="164" fontId="6" fillId="4" borderId="7" xfId="29" applyFont="false" applyBorder="true" applyAlignment="false" applyProtection="true">
      <alignment horizontal="general" vertical="bottom" textRotation="0" wrapText="false" indent="0" shrinkToFit="false"/>
      <protection locked="false" hidden="false"/>
    </xf>
    <xf numFmtId="164" fontId="6" fillId="4" borderId="8" xfId="29" applyFont="false" applyBorder="true" applyAlignment="false" applyProtection="true">
      <alignment horizontal="general" vertical="bottom" textRotation="0" wrapText="false" indent="0" shrinkToFit="false"/>
      <protection locked="false" hidden="false"/>
    </xf>
    <xf numFmtId="164" fontId="6" fillId="4" borderId="19" xfId="29" applyFont="false" applyBorder="true" applyAlignment="false" applyProtection="true">
      <alignment horizontal="general" vertical="bottom" textRotation="0" wrapText="false" indent="0" shrinkToFit="false"/>
      <protection locked="false" hidden="false"/>
    </xf>
    <xf numFmtId="164" fontId="6" fillId="4" borderId="0" xfId="29" applyFont="false" applyBorder="false" applyAlignment="false" applyProtection="true">
      <alignment horizontal="general" vertical="bottom" textRotation="0" wrapText="false" indent="0" shrinkToFit="false"/>
      <protection locked="false" hidden="false"/>
    </xf>
    <xf numFmtId="164" fontId="6" fillId="4" borderId="24" xfId="29" applyFont="false" applyBorder="true" applyAlignment="false" applyProtection="true">
      <alignment horizontal="general" vertical="bottom" textRotation="0" wrapText="false" indent="0" shrinkToFit="false"/>
      <protection locked="false" hidden="false"/>
    </xf>
    <xf numFmtId="164" fontId="6" fillId="4" borderId="25" xfId="29" applyFont="false" applyBorder="true" applyAlignment="false" applyProtection="true">
      <alignment horizontal="general" vertical="bottom" textRotation="0" wrapText="false" indent="0" shrinkToFit="false"/>
      <protection locked="false" hidden="false"/>
    </xf>
    <xf numFmtId="164" fontId="6" fillId="4" borderId="3" xfId="29" applyFont="false" applyBorder="true" applyAlignment="false" applyProtection="true">
      <alignment horizontal="general" vertical="bottom" textRotation="0" wrapText="false" indent="0" shrinkToFit="false"/>
      <protection locked="false" hidden="false"/>
    </xf>
    <xf numFmtId="164" fontId="6" fillId="4" borderId="11" xfId="29" applyFont="false" applyBorder="true" applyAlignment="false" applyProtection="true">
      <alignment horizontal="general" vertical="bottom" textRotation="0" wrapText="false" indent="0" shrinkToFit="false"/>
      <protection locked="false" hidden="false"/>
    </xf>
    <xf numFmtId="164" fontId="11" fillId="4" borderId="24" xfId="0" applyFont="true" applyBorder="true" applyAlignment="true" applyProtection="true">
      <alignment horizontal="center" vertical="bottom" textRotation="0" wrapText="true" indent="0" shrinkToFit="false"/>
      <protection locked="false" hidden="false"/>
    </xf>
    <xf numFmtId="164" fontId="6" fillId="0" borderId="5" xfId="0" applyFont="true" applyBorder="true" applyAlignment="true" applyProtection="false">
      <alignment horizontal="center" vertical="center" textRotation="0" wrapText="true" indent="0" shrinkToFit="false"/>
      <protection locked="true" hidden="false"/>
    </xf>
    <xf numFmtId="164" fontId="6" fillId="0" borderId="6" xfId="0" applyFont="true" applyBorder="true" applyAlignment="true" applyProtection="false">
      <alignment horizontal="general" vertical="top" textRotation="0" wrapText="false" indent="0" shrinkToFit="false"/>
      <protection locked="true" hidden="false"/>
    </xf>
    <xf numFmtId="164" fontId="0" fillId="0" borderId="7" xfId="0" applyFont="false" applyBorder="true" applyAlignment="true" applyProtection="false">
      <alignment horizontal="general" vertical="top" textRotation="0" wrapText="true" indent="0" shrinkToFit="false"/>
      <protection locked="true" hidden="false"/>
    </xf>
    <xf numFmtId="164" fontId="0" fillId="4" borderId="4" xfId="0" applyFont="true" applyBorder="true" applyAlignment="true" applyProtection="true">
      <alignment horizontal="center" vertical="top" textRotation="0" wrapText="true" indent="0" shrinkToFit="false"/>
      <protection locked="false" hidden="false"/>
    </xf>
    <xf numFmtId="164" fontId="6" fillId="0" borderId="19" xfId="0" applyFont="true" applyBorder="tru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4" borderId="4" xfId="0" applyFont="false" applyBorder="true" applyAlignment="true" applyProtection="true">
      <alignment horizontal="center" vertical="top" textRotation="0" wrapText="true" indent="0" shrinkToFit="false"/>
      <protection locked="false" hidden="false"/>
    </xf>
    <xf numFmtId="168" fontId="0" fillId="0" borderId="19" xfId="0" applyFont="false" applyBorder="tru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6" fillId="0" borderId="25" xfId="0" applyFont="true" applyBorder="true" applyAlignment="true" applyProtection="false">
      <alignment horizontal="general" vertical="top" textRotation="0" wrapText="false" indent="0" shrinkToFit="false"/>
      <protection locked="true" hidden="false"/>
    </xf>
    <xf numFmtId="164" fontId="0" fillId="0" borderId="3" xfId="0" applyFont="false" applyBorder="true" applyAlignment="true" applyProtection="false">
      <alignment horizontal="general" vertical="top" textRotation="0" wrapText="true" indent="0" shrinkToFit="false"/>
      <protection locked="true" hidden="false"/>
    </xf>
    <xf numFmtId="164" fontId="4" fillId="0" borderId="0" xfId="20" applyFont="false" applyBorder="true" applyAlignment="true" applyProtection="true">
      <alignment horizontal="general" vertical="top" textRotation="0" wrapText="true" indent="0" shrinkToFit="false"/>
      <protection locked="true" hidden="false"/>
    </xf>
    <xf numFmtId="167" fontId="0" fillId="4" borderId="4" xfId="0" applyFont="true" applyBorder="true" applyAlignment="true" applyProtection="true">
      <alignment horizontal="center" vertical="top" textRotation="0" wrapText="true" indent="0" shrinkToFit="false"/>
      <protection locked="false" hidden="false"/>
    </xf>
    <xf numFmtId="168" fontId="0" fillId="0" borderId="0" xfId="0" applyFont="false" applyBorder="false" applyAlignment="true" applyProtection="false">
      <alignment horizontal="center" vertical="top" textRotation="0" wrapText="false" indent="0" shrinkToFit="false"/>
      <protection locked="true" hidden="false"/>
    </xf>
    <xf numFmtId="168" fontId="6" fillId="0"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left" vertical="top" textRotation="0" wrapText="false" indent="0" shrinkToFit="false"/>
      <protection locked="true" hidden="false"/>
    </xf>
    <xf numFmtId="167" fontId="0" fillId="4" borderId="27" xfId="0" applyFont="true" applyBorder="true" applyAlignment="true" applyProtection="true">
      <alignment horizontal="center" vertical="top" textRotation="0" wrapText="true" indent="0" shrinkToFit="false"/>
      <protection locked="false" hidden="false"/>
    </xf>
    <xf numFmtId="164" fontId="6" fillId="0" borderId="3" xfId="0" applyFont="true" applyBorder="true" applyAlignment="true" applyProtection="false">
      <alignment horizontal="general" vertical="top" textRotation="0" wrapText="false" indent="0" shrinkToFit="false"/>
      <protection locked="true" hidden="false"/>
    </xf>
    <xf numFmtId="164" fontId="0" fillId="0" borderId="3" xfId="0" applyFont="false" applyBorder="true" applyAlignment="true" applyProtection="false">
      <alignment horizontal="general" vertical="top" textRotation="0" wrapText="false" indent="0" shrinkToFit="false"/>
      <protection locked="true" hidden="false"/>
    </xf>
    <xf numFmtId="168" fontId="0" fillId="0" borderId="25" xfId="0" applyFont="false" applyBorder="true" applyAlignment="true" applyProtection="false">
      <alignment horizontal="center" vertical="top" textRotation="0" wrapText="false" indent="0" shrinkToFit="false"/>
      <protection locked="true" hidden="false"/>
    </xf>
    <xf numFmtId="164" fontId="8" fillId="3" borderId="0" xfId="0" applyFont="true" applyBorder="false" applyAlignment="true" applyProtection="false">
      <alignment horizontal="general" vertical="top" textRotation="0" wrapText="false" indent="0" shrinkToFit="false"/>
      <protection locked="true" hidden="false"/>
    </xf>
    <xf numFmtId="164" fontId="8" fillId="3" borderId="0" xfId="0" applyFont="true" applyBorder="true" applyAlignment="true" applyProtection="false">
      <alignment horizontal="left" vertical="top" textRotation="0" wrapText="false" indent="0" shrinkToFit="false"/>
      <protection locked="true" hidden="false"/>
    </xf>
    <xf numFmtId="164" fontId="6" fillId="3" borderId="19" xfId="0" applyFont="true" applyBorder="true" applyAlignment="true" applyProtection="false">
      <alignment horizontal="general" vertical="top" textRotation="0" wrapText="false" indent="0" shrinkToFit="false"/>
      <protection locked="true" hidden="false"/>
    </xf>
    <xf numFmtId="164" fontId="0" fillId="3" borderId="0" xfId="0" applyFont="false" applyBorder="false" applyAlignment="true" applyProtection="false">
      <alignment horizontal="general" vertical="top" textRotation="0" wrapText="false" indent="0" shrinkToFit="false"/>
      <protection locked="true" hidden="false"/>
    </xf>
    <xf numFmtId="164" fontId="0" fillId="3" borderId="19" xfId="0" applyFont="false" applyBorder="true" applyAlignment="false" applyProtection="false">
      <alignment horizontal="general" vertical="bottom" textRotation="0" wrapText="false" indent="0" shrinkToFit="false"/>
      <protection locked="true" hidden="false"/>
    </xf>
    <xf numFmtId="164" fontId="40" fillId="3" borderId="4" xfId="0" applyFont="true" applyBorder="true" applyAlignment="true" applyProtection="false">
      <alignment horizontal="center" vertical="bottom" textRotation="0" wrapText="true" indent="0" shrinkToFit="false"/>
      <protection locked="true" hidden="false"/>
    </xf>
    <xf numFmtId="164" fontId="8" fillId="3" borderId="4" xfId="0" applyFont="true" applyBorder="true" applyAlignment="true" applyProtection="false">
      <alignment horizontal="center" vertical="bottom" textRotation="0" wrapText="true" indent="0" shrinkToFit="false"/>
      <protection locked="true" hidden="false"/>
    </xf>
    <xf numFmtId="164" fontId="6" fillId="3" borderId="4" xfId="0" applyFont="true" applyBorder="true" applyAlignment="true" applyProtection="false">
      <alignment horizontal="center"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4" fontId="6" fillId="3" borderId="4" xfId="0" applyFont="true" applyBorder="true" applyAlignment="true" applyProtection="false">
      <alignment horizontal="left" vertical="bottom" textRotation="0" wrapText="false" indent="0" shrinkToFit="false"/>
      <protection locked="true" hidden="false"/>
    </xf>
    <xf numFmtId="164" fontId="6" fillId="3" borderId="4" xfId="0" applyFont="true" applyBorder="true" applyAlignment="true" applyProtection="true">
      <alignment horizontal="center" vertical="bottom" textRotation="0" wrapText="false" indent="0" shrinkToFit="false"/>
      <protection locked="false" hidden="false"/>
    </xf>
    <xf numFmtId="164" fontId="6" fillId="3" borderId="4" xfId="0" applyFont="true" applyBorder="true" applyAlignment="true" applyProtection="false">
      <alignment horizontal="center" vertical="bottom" textRotation="0" wrapText="false" indent="0" shrinkToFit="false"/>
      <protection locked="true" hidden="false"/>
    </xf>
    <xf numFmtId="164" fontId="11" fillId="4" borderId="0" xfId="0" applyFont="true" applyBorder="false" applyAlignment="false" applyProtection="true">
      <alignment horizontal="general" vertical="bottom" textRotation="0" wrapText="false" indent="0" shrinkToFit="false"/>
      <protection locked="false" hidden="false"/>
    </xf>
    <xf numFmtId="164" fontId="6" fillId="3" borderId="4" xfId="0" applyFont="true" applyBorder="true" applyAlignment="true" applyProtection="false">
      <alignment horizontal="left" vertical="top" textRotation="0" wrapText="false" indent="0" shrinkToFit="false"/>
      <protection locked="true" hidden="false"/>
    </xf>
    <xf numFmtId="164" fontId="0" fillId="3" borderId="4" xfId="0" applyFont="true" applyBorder="true" applyAlignment="true" applyProtection="false">
      <alignment horizontal="left" vertical="bottom" textRotation="0" wrapText="false" indent="0" shrinkToFit="false"/>
      <protection locked="true" hidden="false"/>
    </xf>
    <xf numFmtId="164" fontId="0" fillId="3" borderId="4" xfId="0" applyFont="true" applyBorder="true" applyAlignment="true" applyProtection="false">
      <alignment horizontal="center" vertical="bottom" textRotation="0" wrapText="false" indent="0" shrinkToFit="false"/>
      <protection locked="true" hidden="false"/>
    </xf>
    <xf numFmtId="164" fontId="0" fillId="3" borderId="4" xfId="0" applyFont="true" applyBorder="true" applyAlignment="true" applyProtection="false">
      <alignment horizontal="left" vertical="bottom" textRotation="0" wrapText="true" indent="0" shrinkToFit="false"/>
      <protection locked="true" hidden="false"/>
    </xf>
    <xf numFmtId="164" fontId="0" fillId="3" borderId="0" xfId="0" applyFont="false" applyBorder="false" applyAlignment="true" applyProtection="false">
      <alignment horizontal="left" vertical="bottom" textRotation="0" wrapText="false" indent="0" shrinkToFit="false"/>
      <protection locked="true" hidden="false"/>
    </xf>
    <xf numFmtId="164" fontId="6" fillId="3" borderId="0" xfId="0" applyFont="true" applyBorder="false" applyAlignment="true" applyProtection="true">
      <alignment horizontal="center" vertical="bottom" textRotation="0" wrapText="false" indent="0" shrinkToFit="false"/>
      <protection locked="false" hidden="false"/>
    </xf>
    <xf numFmtId="164" fontId="0" fillId="3" borderId="0" xfId="0" applyFont="false" applyBorder="false" applyAlignment="true" applyProtection="true">
      <alignment horizontal="center" vertical="bottom" textRotation="0" wrapText="false" indent="0" shrinkToFit="false"/>
      <protection locked="false" hidden="false"/>
    </xf>
    <xf numFmtId="164" fontId="6" fillId="3" borderId="0" xfId="0" applyFont="true" applyBorder="false" applyAlignment="true" applyProtection="false">
      <alignment horizontal="center" vertical="bottom" textRotation="0" wrapText="false" indent="0" shrinkToFit="false"/>
      <protection locked="true" hidden="false"/>
    </xf>
    <xf numFmtId="164" fontId="0" fillId="3" borderId="0" xfId="0" applyFont="false" applyBorder="false" applyAlignment="true" applyProtection="false">
      <alignment horizontal="center" vertical="bottom" textRotation="0" wrapText="false" indent="0" shrinkToFit="false"/>
      <protection locked="true" hidden="false"/>
    </xf>
    <xf numFmtId="164" fontId="6" fillId="3" borderId="4" xfId="0" applyFont="true" applyBorder="true" applyAlignment="true" applyProtection="false">
      <alignment horizontal="center" vertical="center" textRotation="0" wrapText="true" indent="0" shrinkToFit="false"/>
      <protection locked="true" hidden="false"/>
    </xf>
    <xf numFmtId="168" fontId="6" fillId="3" borderId="4" xfId="0" applyFont="true" applyBorder="true" applyAlignment="true" applyProtection="false">
      <alignment horizontal="center" vertical="center" textRotation="0" wrapText="true" indent="0" shrinkToFit="false"/>
      <protection locked="true" hidden="false"/>
    </xf>
    <xf numFmtId="164" fontId="6" fillId="3" borderId="0" xfId="0" applyFont="true" applyBorder="false" applyAlignment="true" applyProtection="false">
      <alignment horizontal="center" vertical="center" textRotation="0" wrapText="true" indent="0" shrinkToFit="false"/>
      <protection locked="true" hidden="false"/>
    </xf>
    <xf numFmtId="164" fontId="0" fillId="3" borderId="0" xfId="0" applyFont="false" applyBorder="false" applyAlignment="true" applyProtection="false">
      <alignment horizontal="center" vertical="center" textRotation="0" wrapText="true" indent="0" shrinkToFit="false"/>
      <protection locked="true" hidden="false"/>
    </xf>
    <xf numFmtId="164" fontId="6" fillId="0" borderId="0" xfId="23" applyFont="true" applyBorder="false" applyAlignment="true" applyProtection="false">
      <alignment horizontal="general" vertical="top" textRotation="0" wrapText="false" indent="0" shrinkToFit="false"/>
      <protection locked="true" hidden="false"/>
    </xf>
    <xf numFmtId="164" fontId="6" fillId="0" borderId="0" xfId="23" applyFont="false" applyBorder="false" applyAlignment="true" applyProtection="false">
      <alignment horizontal="general" vertical="top" textRotation="0" wrapText="false" indent="0" shrinkToFit="false"/>
      <protection locked="true" hidden="false"/>
    </xf>
    <xf numFmtId="164" fontId="6" fillId="3" borderId="0" xfId="0" applyFont="true" applyBorder="false" applyAlignment="true" applyProtection="false">
      <alignment horizontal="center" vertical="bottom" textRotation="0" wrapText="true" indent="0" shrinkToFit="false"/>
      <protection locked="true" hidden="false"/>
    </xf>
    <xf numFmtId="164" fontId="0" fillId="3" borderId="0" xfId="0" applyFont="false" applyBorder="false" applyAlignment="true" applyProtection="false">
      <alignment horizontal="center" vertical="bottom" textRotation="0" wrapText="true" indent="0" shrinkToFit="false"/>
      <protection locked="true" hidden="false"/>
    </xf>
    <xf numFmtId="164" fontId="9" fillId="4" borderId="5" xfId="0" applyFont="true" applyBorder="true" applyAlignment="true" applyProtection="true">
      <alignment horizontal="left" vertical="bottom" textRotation="0" wrapText="true" indent="0" shrinkToFit="false"/>
      <protection locked="false" hidden="false"/>
    </xf>
    <xf numFmtId="164" fontId="11" fillId="4" borderId="0" xfId="0" applyFont="true" applyBorder="false" applyAlignment="true" applyProtection="true">
      <alignment horizontal="general" vertical="bottom" textRotation="0" wrapText="true" indent="0" shrinkToFit="false"/>
      <protection locked="false" hidden="false"/>
    </xf>
    <xf numFmtId="164" fontId="0" fillId="4" borderId="0" xfId="0" applyFont="false" applyBorder="false" applyAlignment="true" applyProtection="true">
      <alignment horizontal="general" vertical="top" textRotation="0" wrapText="false" indent="0" shrinkToFit="false"/>
      <protection locked="false" hidden="false"/>
    </xf>
    <xf numFmtId="164" fontId="0" fillId="4" borderId="19" xfId="0" applyFont="false" applyBorder="true" applyAlignment="true" applyProtection="true">
      <alignment horizontal="general" vertical="top" textRotation="0" wrapText="false" indent="0" shrinkToFit="false"/>
      <protection locked="false" hidden="false"/>
    </xf>
    <xf numFmtId="164" fontId="8" fillId="0" borderId="27" xfId="23" applyFont="true" applyBorder="true" applyAlignment="true" applyProtection="false">
      <alignment horizontal="center" vertical="bottom" textRotation="0" wrapText="false" indent="0" shrinkToFit="false"/>
      <protection locked="true" hidden="false"/>
    </xf>
    <xf numFmtId="164" fontId="8" fillId="4" borderId="0" xfId="23" applyFont="true" applyBorder="false" applyAlignment="false" applyProtection="false">
      <alignment horizontal="general" vertical="bottom" textRotation="0" wrapText="false" indent="0" shrinkToFit="false"/>
      <protection locked="true" hidden="false"/>
    </xf>
    <xf numFmtId="164" fontId="6" fillId="0" borderId="19" xfId="23" applyFont="false" applyBorder="true" applyAlignment="false" applyProtection="false">
      <alignment horizontal="general" vertical="bottom" textRotation="0" wrapText="false" indent="0" shrinkToFit="false"/>
      <protection locked="true" hidden="false"/>
    </xf>
    <xf numFmtId="164" fontId="6" fillId="0" borderId="24" xfId="23" applyFont="false" applyBorder="true" applyAlignment="false" applyProtection="false">
      <alignment horizontal="general" vertical="bottom" textRotation="0" wrapText="false" indent="0" shrinkToFit="false"/>
      <protection locked="true" hidden="false"/>
    </xf>
    <xf numFmtId="164" fontId="6" fillId="4" borderId="0" xfId="23" applyFont="false" applyBorder="false" applyAlignment="false" applyProtection="false">
      <alignment horizontal="general" vertical="bottom" textRotation="0" wrapText="false" indent="0" shrinkToFit="false"/>
      <protection locked="true" hidden="false"/>
    </xf>
    <xf numFmtId="164" fontId="6" fillId="4" borderId="24" xfId="23" applyFont="false" applyBorder="true" applyAlignment="false" applyProtection="true">
      <alignment horizontal="general" vertical="bottom" textRotation="0" wrapText="false" indent="0" shrinkToFit="false"/>
      <protection locked="false" hidden="false"/>
    </xf>
    <xf numFmtId="168" fontId="6" fillId="0" borderId="3" xfId="23" applyFont="false" applyBorder="true" applyAlignment="true" applyProtection="false">
      <alignment horizontal="center" vertical="bottom" textRotation="0" wrapText="false" indent="0" shrinkToFit="false"/>
      <protection locked="true" hidden="false"/>
    </xf>
    <xf numFmtId="168" fontId="6" fillId="0" borderId="11" xfId="23" applyFont="false" applyBorder="true" applyAlignment="true" applyProtection="false">
      <alignment horizontal="center" vertical="bottom" textRotation="0" wrapText="false" indent="0" shrinkToFit="false"/>
      <protection locked="true" hidden="false"/>
    </xf>
    <xf numFmtId="164" fontId="6" fillId="0" borderId="7" xfId="23" applyFont="false" applyBorder="true" applyAlignment="false" applyProtection="false">
      <alignment horizontal="general" vertical="bottom" textRotation="0" wrapText="false" indent="0" shrinkToFit="false"/>
      <protection locked="true" hidden="false"/>
    </xf>
    <xf numFmtId="164" fontId="6" fillId="0" borderId="8" xfId="23" applyFont="false" applyBorder="true" applyAlignment="false" applyProtection="false">
      <alignment horizontal="general" vertical="bottom" textRotation="0" wrapText="false" indent="0" shrinkToFit="false"/>
      <protection locked="true" hidden="false"/>
    </xf>
    <xf numFmtId="164" fontId="11" fillId="4" borderId="0" xfId="23" applyFont="true" applyBorder="false" applyAlignment="false" applyProtection="true">
      <alignment horizontal="general" vertical="bottom" textRotation="0" wrapText="false" indent="0" shrinkToFit="false"/>
      <protection locked="false" hidden="false"/>
    </xf>
    <xf numFmtId="164" fontId="6" fillId="0" borderId="4" xfId="23" applyFont="true" applyBorder="true" applyAlignment="true" applyProtection="false">
      <alignment horizontal="center" vertical="center" textRotation="0" wrapText="true" indent="0" shrinkToFit="false"/>
      <protection locked="true" hidden="false"/>
    </xf>
    <xf numFmtId="164" fontId="6" fillId="4" borderId="0" xfId="23" applyFont="false" applyBorder="false" applyAlignment="true" applyProtection="false">
      <alignment horizontal="general" vertical="center" textRotation="0" wrapText="true" indent="0" shrinkToFit="false"/>
      <protection locked="true" hidden="false"/>
    </xf>
    <xf numFmtId="164" fontId="6" fillId="0" borderId="19" xfId="23" applyFont="false" applyBorder="true" applyAlignment="true" applyProtection="false">
      <alignment horizontal="general" vertical="top" textRotation="0" wrapText="false" indent="0" shrinkToFit="false"/>
      <protection locked="true" hidden="false"/>
    </xf>
    <xf numFmtId="164" fontId="6" fillId="0" borderId="0" xfId="23" applyFont="false" applyBorder="false" applyAlignment="true" applyProtection="false">
      <alignment horizontal="general" vertical="top" textRotation="0" wrapText="true" indent="0" shrinkToFit="false"/>
      <protection locked="true" hidden="false"/>
    </xf>
    <xf numFmtId="164" fontId="6" fillId="0" borderId="0" xfId="23" applyFont="false" applyBorder="true" applyAlignment="true" applyProtection="false">
      <alignment horizontal="center" vertical="top" textRotation="0" wrapText="true" indent="0" shrinkToFit="false"/>
      <protection locked="true" hidden="false"/>
    </xf>
    <xf numFmtId="164" fontId="6" fillId="0" borderId="24" xfId="23" applyFont="false" applyBorder="true" applyAlignment="true" applyProtection="false">
      <alignment horizontal="general" vertical="top" textRotation="0" wrapText="true" indent="0" shrinkToFit="false"/>
      <protection locked="true" hidden="false"/>
    </xf>
    <xf numFmtId="164" fontId="6" fillId="4" borderId="0" xfId="23" applyFont="false" applyBorder="false" applyAlignment="true" applyProtection="false">
      <alignment horizontal="general" vertical="top" textRotation="0" wrapText="true" indent="0" shrinkToFit="false"/>
      <protection locked="true" hidden="false"/>
    </xf>
    <xf numFmtId="164" fontId="11" fillId="4" borderId="0" xfId="23" applyFont="true" applyBorder="false" applyAlignment="false" applyProtection="false">
      <alignment horizontal="general" vertical="bottom" textRotation="0" wrapText="false" indent="0" shrinkToFit="false"/>
      <protection locked="true" hidden="false"/>
    </xf>
    <xf numFmtId="164" fontId="6" fillId="0" borderId="4" xfId="23" applyFont="true" applyBorder="true" applyAlignment="true" applyProtection="false">
      <alignment horizontal="center" vertical="top" textRotation="0" wrapText="false" indent="0" shrinkToFit="false"/>
      <protection locked="true" hidden="false"/>
    </xf>
    <xf numFmtId="164" fontId="6" fillId="4" borderId="4" xfId="23" applyFont="true" applyBorder="true" applyAlignment="true" applyProtection="true">
      <alignment horizontal="center" vertical="top" textRotation="0" wrapText="true" indent="0" shrinkToFit="false"/>
      <protection locked="false" hidden="false"/>
    </xf>
    <xf numFmtId="164" fontId="40" fillId="0" borderId="4" xfId="23" applyFont="true" applyBorder="true" applyAlignment="true" applyProtection="false">
      <alignment horizontal="center" vertical="bottom" textRotation="0" wrapText="true" indent="0" shrinkToFit="false"/>
      <protection locked="true" hidden="false"/>
    </xf>
    <xf numFmtId="164" fontId="8" fillId="0" borderId="4" xfId="23" applyFont="true" applyBorder="true" applyAlignment="true" applyProtection="false">
      <alignment horizontal="center" vertical="bottom" textRotation="0" wrapText="true" indent="0" shrinkToFit="false"/>
      <protection locked="true" hidden="false"/>
    </xf>
    <xf numFmtId="164" fontId="8" fillId="0" borderId="0" xfId="23" applyFont="true" applyBorder="true" applyAlignment="true" applyProtection="false">
      <alignment horizontal="center" vertical="center" textRotation="0" wrapText="true" indent="0" shrinkToFit="false"/>
      <protection locked="true" hidden="false"/>
    </xf>
    <xf numFmtId="164" fontId="6" fillId="0" borderId="4" xfId="23" applyFont="true" applyBorder="true" applyAlignment="true" applyProtection="true">
      <alignment horizontal="center" vertical="bottom" textRotation="0" wrapText="false" indent="0" shrinkToFit="false"/>
      <protection locked="false" hidden="false"/>
    </xf>
    <xf numFmtId="164" fontId="6" fillId="0" borderId="4" xfId="23" applyFont="true" applyBorder="true" applyAlignment="true" applyProtection="false">
      <alignment horizontal="center" vertical="bottom" textRotation="0" wrapText="false" indent="0" shrinkToFit="false"/>
      <protection locked="true" hidden="false"/>
    </xf>
    <xf numFmtId="164" fontId="6" fillId="0" borderId="27" xfId="23" applyFont="true" applyBorder="true" applyAlignment="false" applyProtection="false">
      <alignment horizontal="general" vertical="bottom" textRotation="0" wrapText="false" indent="0" shrinkToFit="false"/>
      <protection locked="true" hidden="false"/>
    </xf>
    <xf numFmtId="164" fontId="6" fillId="0" borderId="0" xfId="23" applyFont="false" applyBorder="false" applyAlignment="true" applyProtection="false">
      <alignment horizontal="center" vertical="bottom" textRotation="0" wrapText="false" indent="0" shrinkToFit="false"/>
      <protection locked="true" hidden="false"/>
    </xf>
    <xf numFmtId="164" fontId="6" fillId="0" borderId="4" xfId="23" applyFont="true" applyBorder="true" applyAlignment="true" applyProtection="false">
      <alignment horizontal="center" vertical="bottom" textRotation="0" wrapText="true" indent="0" shrinkToFit="false"/>
      <protection locked="true" hidden="false"/>
    </xf>
    <xf numFmtId="168" fontId="6" fillId="0" borderId="4" xfId="23" applyFont="false" applyBorder="true" applyAlignment="true" applyProtection="false">
      <alignment horizontal="center" vertical="bottom" textRotation="0" wrapText="true" indent="0" shrinkToFit="false"/>
      <protection locked="true" hidden="false"/>
    </xf>
    <xf numFmtId="164" fontId="6" fillId="0" borderId="24" xfId="23" applyFont="false" applyBorder="true" applyAlignment="true" applyProtection="false">
      <alignment horizontal="general" vertical="top" textRotation="0" wrapText="false" indent="0" shrinkToFit="false"/>
      <protection locked="true" hidden="false"/>
    </xf>
    <xf numFmtId="164" fontId="6" fillId="4" borderId="0" xfId="23" applyFont="false" applyBorder="false" applyAlignment="true" applyProtection="false">
      <alignment horizontal="general" vertical="top" textRotation="0" wrapText="false" indent="0" shrinkToFit="false"/>
      <protection locked="true" hidden="false"/>
    </xf>
    <xf numFmtId="164" fontId="6" fillId="0" borderId="3" xfId="23" applyFont="false" applyBorder="true" applyAlignment="false" applyProtection="false">
      <alignment horizontal="general" vertical="bottom" textRotation="0" wrapText="false" indent="0" shrinkToFit="false"/>
      <protection locked="true" hidden="false"/>
    </xf>
    <xf numFmtId="164" fontId="6" fillId="0" borderId="11" xfId="23" applyFont="false" applyBorder="true" applyAlignment="false" applyProtection="false">
      <alignment horizontal="general" vertical="bottom" textRotation="0" wrapText="false" indent="0" shrinkToFit="false"/>
      <protection locked="true" hidden="false"/>
    </xf>
    <xf numFmtId="164" fontId="6" fillId="0" borderId="27" xfId="23" applyFont="true" applyBorder="true" applyAlignment="true" applyProtection="false">
      <alignment horizontal="center" vertical="top" textRotation="0" wrapText="false" indent="0" shrinkToFit="false"/>
      <protection locked="true" hidden="false"/>
    </xf>
    <xf numFmtId="167" fontId="6" fillId="4" borderId="5" xfId="23" applyFont="true" applyBorder="true" applyAlignment="true" applyProtection="true">
      <alignment horizontal="center" vertical="top" textRotation="0" wrapText="true" indent="0" shrinkToFit="false"/>
      <protection locked="false" hidden="false"/>
    </xf>
    <xf numFmtId="168" fontId="6" fillId="0" borderId="6" xfId="23" applyFont="false" applyBorder="true" applyAlignment="true" applyProtection="false">
      <alignment horizontal="center" vertical="top" textRotation="0" wrapText="false" indent="0" shrinkToFit="false"/>
      <protection locked="true" hidden="false"/>
    </xf>
    <xf numFmtId="168" fontId="6" fillId="0" borderId="7" xfId="23" applyFont="false" applyBorder="true" applyAlignment="true" applyProtection="false">
      <alignment horizontal="general" vertical="top" textRotation="0" wrapText="false" indent="0" shrinkToFit="false"/>
      <protection locked="true" hidden="false"/>
    </xf>
    <xf numFmtId="164" fontId="6" fillId="0" borderId="8" xfId="23" applyFont="false" applyBorder="true" applyAlignment="true" applyProtection="false">
      <alignment horizontal="general" vertical="top" textRotation="0" wrapText="false" indent="0" shrinkToFit="false"/>
      <protection locked="true" hidden="false"/>
    </xf>
    <xf numFmtId="164" fontId="6" fillId="4" borderId="0" xfId="23" applyFont="false" applyBorder="false" applyAlignment="true" applyProtection="true">
      <alignment horizontal="general" vertical="top" textRotation="0" wrapText="false" indent="0" shrinkToFit="false"/>
      <protection locked="false" hidden="false"/>
    </xf>
    <xf numFmtId="164" fontId="6" fillId="0" borderId="2" xfId="23" applyFont="true" applyBorder="true" applyAlignment="true" applyProtection="false">
      <alignment horizontal="center" vertical="top" textRotation="0" wrapText="false" indent="0" shrinkToFit="false"/>
      <protection locked="true" hidden="false"/>
    </xf>
    <xf numFmtId="168" fontId="6" fillId="0" borderId="19" xfId="23" applyFont="false" applyBorder="true" applyAlignment="true" applyProtection="false">
      <alignment horizontal="center" vertical="top" textRotation="0" wrapText="false" indent="0" shrinkToFit="false"/>
      <protection locked="true" hidden="false"/>
    </xf>
    <xf numFmtId="167" fontId="6" fillId="4" borderId="28" xfId="23" applyFont="true" applyBorder="true" applyAlignment="true" applyProtection="true">
      <alignment horizontal="center" vertical="top" textRotation="0" wrapText="true" indent="0" shrinkToFit="false"/>
      <protection locked="false" hidden="false"/>
    </xf>
    <xf numFmtId="164" fontId="6" fillId="0" borderId="9" xfId="23" applyFont="true" applyBorder="true" applyAlignment="true" applyProtection="false">
      <alignment horizontal="center" vertical="top" textRotation="0" wrapText="false" indent="0" shrinkToFit="false"/>
      <protection locked="true" hidden="false"/>
    </xf>
    <xf numFmtId="168" fontId="6" fillId="0" borderId="25" xfId="23" applyFont="false" applyBorder="true" applyAlignment="true" applyProtection="false">
      <alignment horizontal="center" vertical="top" textRotation="0" wrapText="false" indent="0" shrinkToFit="false"/>
      <protection locked="true" hidden="false"/>
    </xf>
    <xf numFmtId="168" fontId="6" fillId="0" borderId="3" xfId="23" applyFont="false" applyBorder="true" applyAlignment="true" applyProtection="false">
      <alignment horizontal="general" vertical="top" textRotation="0" wrapText="false" indent="0" shrinkToFit="false"/>
      <protection locked="true" hidden="false"/>
    </xf>
    <xf numFmtId="164" fontId="6" fillId="0" borderId="11" xfId="23" applyFont="false" applyBorder="true" applyAlignment="true" applyProtection="false">
      <alignment horizontal="general" vertical="top" textRotation="0" wrapText="false" indent="0" shrinkToFit="false"/>
      <protection locked="true" hidden="false"/>
    </xf>
    <xf numFmtId="164" fontId="6" fillId="0" borderId="25" xfId="23" applyFont="false" applyBorder="true" applyAlignment="true" applyProtection="false">
      <alignment horizontal="general" vertical="top" textRotation="0" wrapText="false" indent="0" shrinkToFit="false"/>
      <protection locked="true" hidden="false"/>
    </xf>
    <xf numFmtId="164" fontId="6" fillId="4" borderId="19" xfId="23" applyFont="false" applyBorder="true" applyAlignment="true" applyProtection="true">
      <alignment horizontal="general" vertical="top" textRotation="0" wrapText="false" indent="0" shrinkToFit="false"/>
      <protection locked="false" hidden="false"/>
    </xf>
    <xf numFmtId="164" fontId="18" fillId="0" borderId="0" xfId="0" applyFont="true" applyBorder="true" applyAlignment="false" applyProtection="false">
      <alignment horizontal="general" vertical="bottom" textRotation="0" wrapText="false" indent="0" shrinkToFit="false"/>
      <protection locked="true" hidden="false"/>
    </xf>
    <xf numFmtId="167" fontId="41" fillId="0" borderId="0" xfId="0" applyFont="true" applyBorder="false" applyAlignment="true" applyProtection="false">
      <alignment horizontal="general" vertical="center" textRotation="0" wrapText="false" indent="0" shrinkToFit="false"/>
      <protection locked="true" hidden="false"/>
    </xf>
    <xf numFmtId="164" fontId="41" fillId="0" borderId="0" xfId="0" applyFont="true" applyBorder="false" applyAlignment="true" applyProtection="false">
      <alignment horizontal="general" vertical="center"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72" fontId="0" fillId="0" borderId="19" xfId="0" applyFont="false" applyBorder="true" applyAlignment="false" applyProtection="false">
      <alignment horizontal="general" vertical="bottom" textRotation="0" wrapText="false" indent="0" shrinkToFit="false"/>
      <protection locked="true" hidden="false"/>
    </xf>
    <xf numFmtId="172" fontId="0" fillId="0" borderId="24" xfId="0" applyFont="false" applyBorder="true" applyAlignment="false" applyProtection="false">
      <alignment horizontal="general" vertical="bottom" textRotation="0" wrapText="false" indent="0" shrinkToFit="false"/>
      <protection locked="true" hidden="false"/>
    </xf>
    <xf numFmtId="169" fontId="0" fillId="4" borderId="5" xfId="0" applyFont="false" applyBorder="true" applyAlignment="false" applyProtection="true">
      <alignment horizontal="general" vertical="bottom" textRotation="0" wrapText="false" indent="0" shrinkToFit="false"/>
      <protection locked="false" hidden="false"/>
    </xf>
    <xf numFmtId="168" fontId="0" fillId="0" borderId="11" xfId="0" applyFont="false" applyBorder="true" applyAlignment="true" applyProtection="false">
      <alignment horizontal="center" vertical="bottom" textRotation="0" wrapText="false" indent="0" shrinkToFit="false"/>
      <protection locked="true" hidden="false"/>
    </xf>
    <xf numFmtId="166" fontId="27" fillId="0" borderId="7" xfId="0" applyFont="true" applyBorder="true" applyAlignment="true" applyProtection="false">
      <alignment horizontal="center" vertical="bottom" textRotation="0" wrapText="true" indent="0" shrinkToFit="false"/>
      <protection locked="true" hidden="false"/>
    </xf>
    <xf numFmtId="166" fontId="23" fillId="4" borderId="4" xfId="0" applyFont="true" applyBorder="true" applyAlignment="true" applyProtection="true">
      <alignment horizontal="center" vertical="bottom" textRotation="0" wrapText="false" indent="0" shrinkToFit="false"/>
      <protection locked="false" hidden="false"/>
    </xf>
    <xf numFmtId="169" fontId="23" fillId="4" borderId="4" xfId="0" applyFont="true" applyBorder="true" applyAlignment="true" applyProtection="true">
      <alignment horizontal="center" vertical="bottom" textRotation="0" wrapText="false" indent="0" shrinkToFit="false"/>
      <protection locked="false" hidden="false"/>
    </xf>
    <xf numFmtId="169" fontId="26" fillId="4" borderId="4" xfId="0" applyFont="true" applyBorder="true" applyAlignment="true" applyProtection="true">
      <alignment horizontal="center" vertical="bottom" textRotation="0" wrapText="true" indent="0" shrinkToFit="false"/>
      <protection locked="false" hidden="false"/>
    </xf>
    <xf numFmtId="164" fontId="0" fillId="0" borderId="27" xfId="0" applyFont="true" applyBorder="true" applyAlignment="true" applyProtection="false">
      <alignment horizontal="left" vertical="bottom" textRotation="0" wrapText="false" indent="0" shrinkToFit="false"/>
      <protection locked="true" hidden="false"/>
    </xf>
    <xf numFmtId="169" fontId="0" fillId="4" borderId="4" xfId="0" applyFont="false" applyBorder="true" applyAlignment="true" applyProtection="true">
      <alignment horizontal="center" vertical="bottom" textRotation="0" wrapText="false" indent="0" shrinkToFit="false"/>
      <protection locked="false" hidden="false"/>
    </xf>
    <xf numFmtId="164" fontId="13" fillId="0" borderId="0" xfId="0" applyFont="true" applyBorder="false" applyAlignment="true" applyProtection="false">
      <alignment horizontal="right" vertical="bottom" textRotation="0" wrapText="false" indent="0" shrinkToFit="false"/>
      <protection locked="true" hidden="false"/>
    </xf>
    <xf numFmtId="164" fontId="0" fillId="4" borderId="6" xfId="0" applyFont="true" applyBorder="true" applyAlignment="true" applyProtection="false">
      <alignment horizontal="left" vertical="bottom" textRotation="0" wrapText="false" indent="0" shrinkToFit="false"/>
      <protection locked="true" hidden="false"/>
    </xf>
    <xf numFmtId="164" fontId="42" fillId="0" borderId="5" xfId="0" applyFont="true" applyBorder="true" applyAlignment="true" applyProtection="false">
      <alignment horizontal="center" vertical="center" textRotation="0" wrapText="true" indent="0" shrinkToFit="false"/>
      <protection locked="true" hidden="false"/>
    </xf>
    <xf numFmtId="164" fontId="31" fillId="0" borderId="4" xfId="0" applyFont="true" applyBorder="true" applyAlignment="true" applyProtection="false">
      <alignment horizontal="center" vertical="center" textRotation="0" wrapText="true" indent="0" shrinkToFit="false"/>
      <protection locked="true" hidden="false"/>
    </xf>
    <xf numFmtId="164" fontId="6" fillId="6" borderId="4" xfId="0" applyFont="true" applyBorder="true" applyAlignment="false" applyProtection="false">
      <alignment horizontal="general" vertical="bottom" textRotation="0" wrapText="false" indent="0" shrinkToFit="false"/>
      <protection locked="true" hidden="false"/>
    </xf>
    <xf numFmtId="172" fontId="6" fillId="5" borderId="4" xfId="0" applyFont="true" applyBorder="true" applyAlignment="false" applyProtection="false">
      <alignment horizontal="general" vertical="bottom" textRotation="0" wrapText="false" indent="0" shrinkToFit="false"/>
      <protection locked="true" hidden="false"/>
    </xf>
    <xf numFmtId="172" fontId="6" fillId="5" borderId="4" xfId="0" applyFont="true" applyBorder="true" applyAlignment="true" applyProtection="false">
      <alignment horizontal="right" vertical="bottom" textRotation="0" wrapText="false" indent="0" shrinkToFit="false"/>
      <protection locked="true" hidden="false"/>
    </xf>
    <xf numFmtId="168" fontId="6" fillId="6" borderId="4" xfId="0" applyFont="true" applyBorder="true" applyAlignment="true" applyProtection="false">
      <alignment horizontal="right" vertical="bottom" textRotation="0" wrapText="false" indent="0" shrinkToFit="false"/>
      <protection locked="true" hidden="false"/>
    </xf>
    <xf numFmtId="174" fontId="0" fillId="6" borderId="4" xfId="0" applyFont="false" applyBorder="true" applyAlignment="false" applyProtection="false">
      <alignment horizontal="general" vertical="bottom" textRotation="0" wrapText="false" indent="0" shrinkToFit="false"/>
      <protection locked="true" hidden="false"/>
    </xf>
    <xf numFmtId="174" fontId="0" fillId="6" borderId="4" xfId="0" applyFont="false" applyBorder="true" applyAlignment="true" applyProtection="false">
      <alignment horizontal="right" vertical="bottom" textRotation="0" wrapText="false" indent="0" shrinkToFit="false"/>
      <protection locked="true" hidden="false"/>
    </xf>
    <xf numFmtId="170" fontId="0" fillId="0" borderId="4" xfId="0" applyFont="false" applyBorder="true" applyAlignment="true" applyProtection="false">
      <alignment horizontal="center" vertical="bottom" textRotation="0" wrapText="false" indent="0" shrinkToFit="false"/>
      <protection locked="true" hidden="false"/>
    </xf>
    <xf numFmtId="172" fontId="8" fillId="0" borderId="6" xfId="0" applyFont="true" applyBorder="true" applyAlignment="true" applyProtection="false">
      <alignment horizontal="center" vertical="bottom" textRotation="0" wrapText="false" indent="0" shrinkToFit="false"/>
      <protection locked="true" hidden="false"/>
    </xf>
    <xf numFmtId="172" fontId="8" fillId="0" borderId="19" xfId="0" applyFont="true" applyBorder="true" applyAlignment="true" applyProtection="false">
      <alignment horizontal="center" vertical="bottom" textRotation="0" wrapText="false" indent="0" shrinkToFit="false"/>
      <protection locked="true" hidden="false"/>
    </xf>
    <xf numFmtId="172" fontId="8" fillId="0" borderId="0" xfId="0" applyFont="true" applyBorder="true" applyAlignment="true" applyProtection="false">
      <alignment horizontal="center" vertical="bottom" textRotation="0" wrapText="false" indent="0" shrinkToFit="false"/>
      <protection locked="true" hidden="false"/>
    </xf>
    <xf numFmtId="172" fontId="8" fillId="0" borderId="0" xfId="0" applyFont="true" applyBorder="false" applyAlignment="true" applyProtection="false">
      <alignment horizontal="center" vertical="bottom" textRotation="0" wrapText="false" indent="0" shrinkToFit="false"/>
      <protection locked="true" hidden="false"/>
    </xf>
    <xf numFmtId="168" fontId="21" fillId="0" borderId="19" xfId="0" applyFont="true" applyBorder="true" applyAlignment="false" applyProtection="false">
      <alignment horizontal="general" vertical="bottom" textRotation="0" wrapText="false" indent="0" shrinkToFit="false"/>
      <protection locked="true" hidden="false"/>
    </xf>
    <xf numFmtId="172" fontId="0" fillId="0" borderId="4" xfId="0" applyFont="false" applyBorder="true" applyAlignment="false" applyProtection="false">
      <alignment horizontal="general" vertical="bottom" textRotation="0" wrapText="false" indent="0" shrinkToFit="false"/>
      <protection locked="true" hidden="false"/>
    </xf>
    <xf numFmtId="169" fontId="0" fillId="4" borderId="19" xfId="0" applyFont="false" applyBorder="true" applyAlignment="false" applyProtection="true">
      <alignment horizontal="general" vertical="bottom" textRotation="0" wrapText="false" indent="0" shrinkToFit="false"/>
      <protection locked="false" hidden="false"/>
    </xf>
    <xf numFmtId="169" fontId="0" fillId="0" borderId="19" xfId="0" applyFont="false" applyBorder="true" applyAlignment="false" applyProtection="false">
      <alignment horizontal="general"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6" fontId="0" fillId="0" borderId="19" xfId="0" applyFont="false" applyBorder="true" applyAlignment="false" applyProtection="false">
      <alignment horizontal="general" vertical="bottom" textRotation="0" wrapText="false" indent="0" shrinkToFit="false"/>
      <protection locked="true" hidden="false"/>
    </xf>
    <xf numFmtId="166" fontId="0" fillId="0" borderId="5" xfId="0" applyFont="false" applyBorder="true" applyAlignment="false" applyProtection="false">
      <alignment horizontal="general" vertical="bottom" textRotation="0" wrapText="false" indent="0" shrinkToFit="false"/>
      <protection locked="true" hidden="false"/>
    </xf>
    <xf numFmtId="170" fontId="8" fillId="6" borderId="5"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false" hidden="false"/>
    </xf>
    <xf numFmtId="164" fontId="0" fillId="0" borderId="4" xfId="0" applyFont="false" applyBorder="true" applyAlignment="true" applyProtection="false">
      <alignment horizontal="general" vertical="bottom" textRotation="0" wrapText="true" indent="0" shrinkToFit="false"/>
      <protection locked="true" hidden="false"/>
    </xf>
    <xf numFmtId="172" fontId="0" fillId="0" borderId="0" xfId="0" applyFont="false" applyBorder="false" applyAlignment="true" applyProtection="true">
      <alignment horizontal="general" vertical="bottom" textRotation="0" wrapText="true" indent="0" shrinkToFit="false"/>
      <protection locked="false" hidden="false"/>
    </xf>
    <xf numFmtId="170" fontId="0" fillId="0" borderId="0" xfId="0" applyFont="false" applyBorder="false" applyAlignment="false" applyProtection="true">
      <alignment horizontal="general" vertical="bottom" textRotation="0" wrapText="false" indent="0" shrinkToFit="false"/>
      <protection locked="false" hidden="false"/>
    </xf>
    <xf numFmtId="169" fontId="6" fillId="5" borderId="4" xfId="0" applyFont="true" applyBorder="true" applyAlignment="true" applyProtection="false">
      <alignment horizontal="right" vertical="bottom" textRotation="0" wrapText="false" indent="0" shrinkToFit="false"/>
      <protection locked="true" hidden="false"/>
    </xf>
    <xf numFmtId="164" fontId="8" fillId="0" borderId="0" xfId="0" applyFont="true" applyBorder="false" applyAlignment="false" applyProtection="true">
      <alignment horizontal="general" vertical="bottom" textRotation="0" wrapText="false" indent="0" shrinkToFit="false"/>
      <protection locked="false" hidden="false"/>
    </xf>
    <xf numFmtId="173" fontId="0" fillId="5" borderId="10" xfId="0" applyFont="false" applyBorder="true" applyAlignment="false" applyProtection="false">
      <alignment horizontal="general" vertical="bottom" textRotation="0" wrapText="false" indent="0" shrinkToFit="false"/>
      <protection locked="true" hidden="false"/>
    </xf>
    <xf numFmtId="174" fontId="0" fillId="5" borderId="4" xfId="0" applyFont="false" applyBorder="true" applyAlignment="false" applyProtection="false">
      <alignment horizontal="general" vertical="bottom" textRotation="0" wrapText="false" indent="0" shrinkToFit="false"/>
      <protection locked="true" hidden="false"/>
    </xf>
    <xf numFmtId="174" fontId="0" fillId="5" borderId="4" xfId="0" applyFont="false" applyBorder="true" applyAlignment="true" applyProtection="false">
      <alignment horizontal="right" vertical="bottom" textRotation="0" wrapText="false" indent="0" shrinkToFit="false"/>
      <protection locked="true" hidden="false"/>
    </xf>
    <xf numFmtId="172" fontId="0" fillId="5" borderId="4" xfId="0" applyFont="true" applyBorder="true" applyAlignment="true" applyProtection="false">
      <alignment horizontal="center" vertical="bottom" textRotation="0" wrapText="false" indent="0" shrinkToFit="false"/>
      <protection locked="true" hidden="false"/>
    </xf>
    <xf numFmtId="174" fontId="6" fillId="5" borderId="4" xfId="0" applyFont="true" applyBorder="true" applyAlignment="true" applyProtection="false">
      <alignment horizontal="right"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true">
      <alignment horizontal="general" vertical="bottom" textRotation="0" wrapText="false" indent="0" shrinkToFit="false"/>
      <protection locked="false" hidden="false"/>
    </xf>
    <xf numFmtId="164" fontId="6" fillId="0" borderId="0" xfId="0" applyFont="true" applyBorder="false" applyAlignment="true" applyProtection="true">
      <alignment horizontal="right" vertical="bottom" textRotation="0" wrapText="false" indent="0" shrinkToFit="false"/>
      <protection locked="false" hidden="false"/>
    </xf>
    <xf numFmtId="172" fontId="6" fillId="5" borderId="4" xfId="0" applyFont="true" applyBorder="true" applyAlignment="true" applyProtection="false">
      <alignment horizontal="center" vertical="bottom" textRotation="0" wrapText="false" indent="0" shrinkToFit="false"/>
      <protection locked="true" hidden="false"/>
    </xf>
    <xf numFmtId="164" fontId="4" fillId="4" borderId="6" xfId="20" applyFont="true" applyBorder="true" applyAlignment="true" applyProtection="true">
      <alignment horizontal="general" vertical="top" textRotation="0" wrapText="false" indent="0" shrinkToFit="false"/>
      <protection locked="true" hidden="false"/>
    </xf>
    <xf numFmtId="164" fontId="4" fillId="4" borderId="7" xfId="20" applyFont="false" applyBorder="true" applyAlignment="true" applyProtection="true">
      <alignment horizontal="general" vertical="top" textRotation="0" wrapText="true" indent="0" shrinkToFit="false"/>
      <protection locked="true" hidden="false"/>
    </xf>
    <xf numFmtId="164" fontId="0" fillId="4" borderId="7" xfId="0" applyFont="false" applyBorder="true" applyAlignment="true" applyProtection="true">
      <alignment horizontal="general" vertical="top" textRotation="0" wrapText="true" indent="0" shrinkToFit="false"/>
      <protection locked="false" hidden="false"/>
    </xf>
    <xf numFmtId="164" fontId="0" fillId="4" borderId="8" xfId="0" applyFont="false" applyBorder="true" applyAlignment="true" applyProtection="true">
      <alignment horizontal="general" vertical="top" textRotation="0" wrapText="true" indent="0" shrinkToFit="false"/>
      <protection locked="false" hidden="false"/>
    </xf>
    <xf numFmtId="164" fontId="0" fillId="4" borderId="19" xfId="0" applyFont="false" applyBorder="true" applyAlignment="true" applyProtection="true">
      <alignment horizontal="general" vertical="top" textRotation="0" wrapText="true" indent="0" shrinkToFit="false"/>
      <protection locked="false" hidden="false"/>
    </xf>
    <xf numFmtId="164" fontId="0" fillId="4" borderId="0" xfId="0" applyFont="false" applyBorder="false" applyAlignment="true" applyProtection="true">
      <alignment horizontal="general" vertical="top" textRotation="0" wrapText="true" indent="0" shrinkToFit="false"/>
      <protection locked="false" hidden="false"/>
    </xf>
    <xf numFmtId="164" fontId="0" fillId="4" borderId="24" xfId="0" applyFont="false" applyBorder="true" applyAlignment="true" applyProtection="true">
      <alignment horizontal="general" vertical="top" textRotation="0" wrapText="true" indent="0" shrinkToFit="false"/>
      <protection locked="false" hidden="false"/>
    </xf>
    <xf numFmtId="164" fontId="6" fillId="4" borderId="0" xfId="0" applyFont="true" applyBorder="false" applyAlignment="true" applyProtection="true">
      <alignment horizontal="general" vertical="top" textRotation="0" wrapText="true" indent="0" shrinkToFit="false"/>
      <protection locked="false" hidden="false"/>
    </xf>
    <xf numFmtId="164" fontId="0" fillId="4" borderId="25" xfId="0" applyFont="false" applyBorder="true" applyAlignment="true" applyProtection="true">
      <alignment horizontal="general" vertical="top" textRotation="0" wrapText="true" indent="0" shrinkToFit="false"/>
      <protection locked="false" hidden="false"/>
    </xf>
    <xf numFmtId="164" fontId="0" fillId="4" borderId="3" xfId="0" applyFont="false" applyBorder="true" applyAlignment="true" applyProtection="true">
      <alignment horizontal="general" vertical="top" textRotation="0" wrapText="true" indent="0" shrinkToFit="false"/>
      <protection locked="false" hidden="false"/>
    </xf>
    <xf numFmtId="164" fontId="0" fillId="4" borderId="11" xfId="0" applyFont="false" applyBorder="true" applyAlignment="true" applyProtection="true">
      <alignment horizontal="general" vertical="top" textRotation="0" wrapText="true" indent="0" shrinkToFit="false"/>
      <protection locked="false" hidden="false"/>
    </xf>
    <xf numFmtId="164" fontId="6" fillId="10" borderId="6" xfId="0" applyFont="true" applyBorder="true" applyAlignment="true" applyProtection="false">
      <alignment horizontal="left" vertical="bottom" textRotation="0" wrapText="true" indent="0" shrinkToFit="false"/>
      <protection locked="true" hidden="false"/>
    </xf>
    <xf numFmtId="164" fontId="0" fillId="0" borderId="6" xfId="0" applyFont="false" applyBorder="true" applyAlignment="true" applyProtection="false">
      <alignment horizontal="general" vertical="top" textRotation="0" wrapText="false" indent="0" shrinkToFit="false"/>
      <protection locked="true" hidden="false"/>
    </xf>
    <xf numFmtId="164" fontId="0" fillId="0" borderId="7" xfId="0" applyFont="false" applyBorder="true" applyAlignment="true" applyProtection="false">
      <alignment horizontal="general" vertical="top" textRotation="0" wrapText="false" indent="0" shrinkToFit="false"/>
      <protection locked="true" hidden="false"/>
    </xf>
    <xf numFmtId="164" fontId="0" fillId="0" borderId="8" xfId="0" applyFont="false" applyBorder="true" applyAlignment="true" applyProtection="false">
      <alignment horizontal="general" vertical="top" textRotation="0" wrapText="false" indent="0" shrinkToFit="false"/>
      <protection locked="true" hidden="false"/>
    </xf>
    <xf numFmtId="164" fontId="23" fillId="0" borderId="0" xfId="0" applyFont="true" applyBorder="false" applyAlignment="true" applyProtection="false">
      <alignment horizontal="general" vertical="top" textRotation="0" wrapText="false" indent="0" shrinkToFit="false"/>
      <protection locked="true" hidden="false"/>
    </xf>
    <xf numFmtId="164" fontId="0" fillId="0" borderId="24" xfId="0" applyFont="false" applyBorder="true" applyAlignment="true" applyProtection="false">
      <alignment horizontal="general" vertical="top" textRotation="0" wrapText="false" indent="0" shrinkToFit="false"/>
      <protection locked="true" hidden="false"/>
    </xf>
    <xf numFmtId="164" fontId="0" fillId="0" borderId="25" xfId="0" applyFont="false" applyBorder="true" applyAlignment="true" applyProtection="false">
      <alignment horizontal="general" vertical="top" textRotation="0" wrapText="false" indent="0" shrinkToFit="false"/>
      <protection locked="true" hidden="false"/>
    </xf>
    <xf numFmtId="164" fontId="0" fillId="0" borderId="11" xfId="0" applyFont="false" applyBorder="true" applyAlignment="true" applyProtection="false">
      <alignment horizontal="general" vertical="top" textRotation="0" wrapText="false" indent="0" shrinkToFit="false"/>
      <protection locked="true" hidden="false"/>
    </xf>
    <xf numFmtId="164" fontId="23" fillId="0" borderId="0" xfId="0" applyFont="true" applyBorder="false" applyAlignment="false" applyProtection="true">
      <alignment horizontal="general" vertical="bottom" textRotation="0" wrapText="false" indent="0" shrinkToFit="false"/>
      <protection locked="false" hidden="false"/>
    </xf>
    <xf numFmtId="164" fontId="26" fillId="0" borderId="0" xfId="0" applyFont="true" applyBorder="false" applyAlignment="true" applyProtection="false">
      <alignment horizontal="general" vertical="top" textRotation="0" wrapText="false" indent="0" shrinkToFit="false"/>
      <protection locked="true" hidden="false"/>
    </xf>
    <xf numFmtId="164" fontId="4" fillId="0" borderId="0" xfId="20" applyFont="true" applyBorder="true" applyAlignment="true" applyProtection="true">
      <alignment horizontal="general" vertical="top" textRotation="0" wrapText="false" indent="0" shrinkToFit="false"/>
      <protection locked="true" hidden="false"/>
    </xf>
    <xf numFmtId="164" fontId="0" fillId="0" borderId="6" xfId="0" applyFont="false" applyBorder="true" applyAlignment="false" applyProtection="true">
      <alignment horizontal="general" vertical="bottom" textRotation="0" wrapText="false" indent="0" shrinkToFit="false"/>
      <protection locked="false" hidden="false"/>
    </xf>
    <xf numFmtId="164" fontId="0" fillId="0" borderId="8" xfId="0" applyFont="false" applyBorder="true" applyAlignment="false" applyProtection="true">
      <alignment horizontal="general" vertical="bottom" textRotation="0" wrapText="false" indent="0" shrinkToFit="false"/>
      <protection locked="false" hidden="false"/>
    </xf>
    <xf numFmtId="164" fontId="4" fillId="3" borderId="0" xfId="20" applyFont="true" applyBorder="true" applyAlignment="true" applyProtection="true">
      <alignment horizontal="general" vertical="top" textRotation="0" wrapText="false" indent="0" shrinkToFit="false"/>
      <protection locked="true" hidden="false"/>
    </xf>
    <xf numFmtId="164" fontId="0" fillId="0" borderId="25" xfId="0" applyFont="false" applyBorder="true" applyAlignment="false" applyProtection="true">
      <alignment horizontal="general" vertical="bottom" textRotation="0" wrapText="false" indent="0" shrinkToFit="false"/>
      <protection locked="false" hidden="false"/>
    </xf>
    <xf numFmtId="164" fontId="0" fillId="0" borderId="3" xfId="0" applyFont="false" applyBorder="true" applyAlignment="false" applyProtection="true">
      <alignment horizontal="general" vertical="bottom" textRotation="0" wrapText="false" indent="0" shrinkToFit="false"/>
      <protection locked="false" hidden="false"/>
    </xf>
    <xf numFmtId="164" fontId="0" fillId="0" borderId="11" xfId="0" applyFont="false" applyBorder="true" applyAlignment="false" applyProtection="true">
      <alignment horizontal="general" vertical="bottom" textRotation="0" wrapText="false" indent="0" shrinkToFit="false"/>
      <protection locked="false" hidden="false"/>
    </xf>
    <xf numFmtId="164" fontId="28" fillId="0" borderId="0" xfId="0" applyFont="true" applyBorder="false" applyAlignment="true" applyProtection="false">
      <alignment horizontal="general" vertical="top" textRotation="0" wrapText="false" indent="0" shrinkToFit="false"/>
      <protection locked="true" hidden="false"/>
    </xf>
    <xf numFmtId="164" fontId="8" fillId="0" borderId="5" xfId="0" applyFont="true" applyBorder="true" applyAlignment="true" applyProtection="false">
      <alignment horizontal="center" vertical="bottom" textRotation="0" wrapText="false" indent="0" shrinkToFit="false"/>
      <protection locked="true" hidden="false"/>
    </xf>
    <xf numFmtId="164" fontId="8" fillId="0" borderId="10" xfId="0" applyFont="true" applyBorder="true" applyAlignment="true" applyProtection="false">
      <alignment horizontal="center" vertical="bottom" textRotation="0" wrapText="fals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7" fillId="3" borderId="24" xfId="0" applyFont="true" applyBorder="true" applyAlignment="false" applyProtection="false">
      <alignment horizontal="general" vertical="bottom" textRotation="0" wrapText="false" indent="0" shrinkToFit="false"/>
      <protection locked="true" hidden="false"/>
    </xf>
    <xf numFmtId="164" fontId="46" fillId="3"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7" fillId="0" borderId="0" xfId="0" applyFont="true" applyBorder="false" applyAlignment="false" applyProtection="false">
      <alignment horizontal="general" vertical="bottom" textRotation="0" wrapText="false" indent="0" shrinkToFit="false"/>
      <protection locked="true" hidden="false"/>
    </xf>
    <xf numFmtId="164" fontId="22" fillId="0" borderId="0" xfId="20" applyFont="true" applyBorder="true" applyAlignment="true" applyProtection="true">
      <alignment horizontal="general" vertical="bottom" textRotation="0" wrapText="false" indent="0" shrinkToFit="false"/>
      <protection locked="true" hidden="false"/>
    </xf>
    <xf numFmtId="164" fontId="8" fillId="0" borderId="11" xfId="0" applyFont="true" applyBorder="true" applyAlignment="true" applyProtection="false">
      <alignment horizontal="center" vertical="bottom" textRotation="0" wrapText="false" indent="0" shrinkToFit="false"/>
      <protection locked="true" hidden="false"/>
    </xf>
    <xf numFmtId="164" fontId="49" fillId="0" borderId="0" xfId="0" applyFont="true" applyBorder="false" applyAlignment="false" applyProtection="false">
      <alignment horizontal="general" vertical="bottom" textRotation="0" wrapText="false" indent="0" shrinkToFit="false"/>
      <protection locked="true" hidden="false"/>
    </xf>
    <xf numFmtId="164" fontId="50" fillId="0" borderId="0" xfId="0" applyFont="true" applyBorder="false" applyAlignment="false" applyProtection="false">
      <alignment horizontal="general" vertical="bottom" textRotation="0" wrapText="false" indent="0" shrinkToFit="false"/>
      <protection locked="true" hidden="false"/>
    </xf>
    <xf numFmtId="164" fontId="23" fillId="0" borderId="24" xfId="0" applyFont="true" applyBorder="true" applyAlignment="true" applyProtection="false">
      <alignment horizontal="general" vertical="top" textRotation="0" wrapText="false" indent="0" shrinkToFit="false"/>
      <protection locked="true" hidden="false"/>
    </xf>
    <xf numFmtId="164" fontId="8" fillId="0" borderId="0" xfId="28" applyFont="true" applyBorder="true" applyAlignment="true" applyProtection="false">
      <alignment horizontal="center" vertical="bottom" textRotation="0" wrapText="false" indent="0" shrinkToFit="false"/>
      <protection locked="true" hidden="false"/>
    </xf>
    <xf numFmtId="164" fontId="6" fillId="0" borderId="6" xfId="28" applyFont="false" applyBorder="true" applyAlignment="true" applyProtection="false">
      <alignment horizontal="general" vertical="top" textRotation="0" wrapText="false" indent="0" shrinkToFit="false"/>
      <protection locked="true" hidden="false"/>
    </xf>
    <xf numFmtId="164" fontId="6" fillId="0" borderId="7" xfId="28" applyFont="false" applyBorder="true" applyAlignment="true" applyProtection="false">
      <alignment horizontal="general" vertical="top" textRotation="0" wrapText="false" indent="0" shrinkToFit="false"/>
      <protection locked="true" hidden="false"/>
    </xf>
    <xf numFmtId="164" fontId="6" fillId="0" borderId="8" xfId="28" applyFont="false" applyBorder="true" applyAlignment="true" applyProtection="false">
      <alignment horizontal="general" vertical="top" textRotation="0" wrapText="false" indent="0" shrinkToFit="false"/>
      <protection locked="true" hidden="false"/>
    </xf>
    <xf numFmtId="164" fontId="6" fillId="0" borderId="19" xfId="28" applyFont="false" applyBorder="true" applyAlignment="true" applyProtection="false">
      <alignment horizontal="general" vertical="top" textRotation="0" wrapText="false" indent="0" shrinkToFit="false"/>
      <protection locked="true" hidden="false"/>
    </xf>
    <xf numFmtId="164" fontId="23" fillId="0" borderId="0" xfId="28" applyFont="true" applyBorder="false" applyAlignment="true" applyProtection="false">
      <alignment horizontal="general" vertical="top" textRotation="0" wrapText="false" indent="0" shrinkToFit="false"/>
      <protection locked="true" hidden="false"/>
    </xf>
    <xf numFmtId="164" fontId="6" fillId="0" borderId="0" xfId="28" applyFont="false" applyBorder="false" applyAlignment="true" applyProtection="false">
      <alignment horizontal="general" vertical="top" textRotation="0" wrapText="false" indent="0" shrinkToFit="false"/>
      <protection locked="true" hidden="false"/>
    </xf>
    <xf numFmtId="164" fontId="6" fillId="0" borderId="24" xfId="28" applyFont="false" applyBorder="true" applyAlignment="true" applyProtection="false">
      <alignment horizontal="general" vertical="top" textRotation="0" wrapText="false" indent="0" shrinkToFit="false"/>
      <protection locked="true" hidden="false"/>
    </xf>
    <xf numFmtId="164" fontId="6" fillId="0" borderId="0" xfId="28" applyFont="false" applyBorder="false" applyAlignment="false" applyProtection="false">
      <alignment horizontal="general" vertical="bottom" textRotation="0" wrapText="false" indent="0" shrinkToFit="false"/>
      <protection locked="true" hidden="false"/>
    </xf>
    <xf numFmtId="164" fontId="23" fillId="0" borderId="0" xfId="28" applyFont="true" applyBorder="false" applyAlignment="false" applyProtection="false">
      <alignment horizontal="general" vertical="bottom" textRotation="0" wrapText="false" indent="0" shrinkToFit="false"/>
      <protection locked="true" hidden="false"/>
    </xf>
    <xf numFmtId="164" fontId="8" fillId="0" borderId="0" xfId="28" applyFont="true" applyBorder="false" applyAlignment="true" applyProtection="false">
      <alignment horizontal="general" vertical="top" textRotation="0" wrapText="false" indent="0" shrinkToFit="false"/>
      <protection locked="true" hidden="false"/>
    </xf>
    <xf numFmtId="164" fontId="4" fillId="0" borderId="0" xfId="21" applyFont="true" applyBorder="true" applyAlignment="true" applyProtection="true">
      <alignment horizontal="general" vertical="bottom" textRotation="0" wrapText="false" indent="0" shrinkToFit="false"/>
      <protection locked="true" hidden="false"/>
    </xf>
    <xf numFmtId="164" fontId="53" fillId="0" borderId="0" xfId="28" applyFont="true" applyBorder="false" applyAlignment="false" applyProtection="false">
      <alignment horizontal="general" vertical="bottom" textRotation="0" wrapText="false" indent="0" shrinkToFit="false"/>
      <protection locked="true" hidden="false"/>
    </xf>
    <xf numFmtId="164" fontId="11" fillId="0" borderId="0" xfId="28" applyFont="true" applyBorder="false" applyAlignment="true" applyProtection="false">
      <alignment horizontal="general" vertical="top" textRotation="0" wrapText="false" indent="0" shrinkToFit="false"/>
      <protection locked="true" hidden="false"/>
    </xf>
    <xf numFmtId="164" fontId="54" fillId="0" borderId="0" xfId="28" applyFont="true" applyBorder="false" applyAlignment="false" applyProtection="false">
      <alignment horizontal="general" vertical="bottom" textRotation="0" wrapText="false" indent="0" shrinkToFit="false"/>
      <protection locked="true" hidden="false"/>
    </xf>
    <xf numFmtId="164" fontId="54" fillId="0" borderId="0" xfId="28" applyFont="true" applyBorder="false" applyAlignment="true" applyProtection="false">
      <alignment horizontal="general" vertical="top" textRotation="0" wrapText="false" indent="0" shrinkToFit="false"/>
      <protection locked="true" hidden="false"/>
    </xf>
    <xf numFmtId="164" fontId="55" fillId="0" borderId="19" xfId="28" applyFont="true" applyBorder="true" applyAlignment="true" applyProtection="false">
      <alignment horizontal="right" vertical="top" textRotation="0" wrapText="false" indent="0" shrinkToFit="false"/>
      <protection locked="true" hidden="false"/>
    </xf>
    <xf numFmtId="164" fontId="11" fillId="0" borderId="0" xfId="28" applyFont="true" applyBorder="true" applyAlignment="true" applyProtection="false">
      <alignment horizontal="general" vertical="bottom" textRotation="0" wrapText="true" indent="0" shrinkToFit="false"/>
      <protection locked="true" hidden="false"/>
    </xf>
    <xf numFmtId="164" fontId="55" fillId="0" borderId="24" xfId="28" applyFont="true" applyBorder="true" applyAlignment="true" applyProtection="false">
      <alignment horizontal="general" vertical="top" textRotation="0" wrapText="false" indent="0" shrinkToFit="false"/>
      <protection locked="true" hidden="false"/>
    </xf>
    <xf numFmtId="164" fontId="23" fillId="3" borderId="0" xfId="23" applyFont="true" applyBorder="false" applyAlignment="true" applyProtection="false">
      <alignment horizontal="general" vertical="top" textRotation="0" wrapText="false" indent="0" shrinkToFit="false"/>
      <protection locked="true" hidden="false"/>
    </xf>
    <xf numFmtId="164" fontId="23" fillId="3" borderId="19" xfId="23" applyFont="true" applyBorder="true" applyAlignment="true" applyProtection="false">
      <alignment horizontal="general" vertical="top" textRotation="0" wrapText="false" indent="0" shrinkToFit="false"/>
      <protection locked="true" hidden="false"/>
    </xf>
    <xf numFmtId="164" fontId="23" fillId="3" borderId="25" xfId="23" applyFont="true" applyBorder="true" applyAlignment="true" applyProtection="false">
      <alignment horizontal="general" vertical="top" textRotation="0" wrapText="false" indent="0" shrinkToFit="false"/>
      <protection locked="true" hidden="false"/>
    </xf>
    <xf numFmtId="164" fontId="23" fillId="3" borderId="3" xfId="23" applyFont="true" applyBorder="true" applyAlignment="true" applyProtection="false">
      <alignment horizontal="general" vertical="top" textRotation="0" wrapText="false" indent="0" shrinkToFit="false"/>
      <protection locked="true" hidden="false"/>
    </xf>
    <xf numFmtId="164" fontId="53"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top" textRotation="0" wrapText="false" indent="0" shrinkToFit="false"/>
      <protection locked="true" hidden="false"/>
    </xf>
    <xf numFmtId="164" fontId="54" fillId="0" borderId="0" xfId="0" applyFont="true" applyBorder="false" applyAlignment="false" applyProtection="false">
      <alignment horizontal="general" vertical="bottom" textRotation="0" wrapText="false" indent="0" shrinkToFit="false"/>
      <protection locked="true" hidden="false"/>
    </xf>
    <xf numFmtId="164" fontId="54" fillId="0" borderId="0" xfId="0" applyFont="true" applyBorder="false" applyAlignment="true" applyProtection="false">
      <alignment horizontal="general" vertical="top" textRotation="0" wrapText="false" indent="0" shrinkToFit="false"/>
      <protection locked="true" hidden="false"/>
    </xf>
    <xf numFmtId="164" fontId="55" fillId="0" borderId="19" xfId="0" applyFont="true" applyBorder="true" applyAlignment="true" applyProtection="false">
      <alignment horizontal="right" vertical="top" textRotation="0" wrapText="false" indent="0" shrinkToFit="false"/>
      <protection locked="true" hidden="false"/>
    </xf>
    <xf numFmtId="164" fontId="11" fillId="0" borderId="0" xfId="0" applyFont="true" applyBorder="true" applyAlignment="true" applyProtection="false">
      <alignment horizontal="general" vertical="bottom" textRotation="0" wrapText="true" indent="0" shrinkToFit="false"/>
      <protection locked="true" hidden="false"/>
    </xf>
    <xf numFmtId="164" fontId="55" fillId="0" borderId="24" xfId="0" applyFont="true" applyBorder="true" applyAlignment="true" applyProtection="false">
      <alignment horizontal="general" vertical="top" textRotation="0" wrapText="false" indent="0" shrinkToFit="false"/>
      <protection locked="true" hidden="false"/>
    </xf>
    <xf numFmtId="164" fontId="23" fillId="0" borderId="6" xfId="0" applyFont="true" applyBorder="true" applyAlignment="true" applyProtection="false">
      <alignment horizontal="general" vertical="top" textRotation="0" wrapText="false" indent="0" shrinkToFit="false"/>
      <protection locked="true" hidden="false"/>
    </xf>
    <xf numFmtId="164" fontId="23" fillId="0" borderId="7" xfId="0" applyFont="true" applyBorder="true" applyAlignment="true" applyProtection="false">
      <alignment horizontal="general" vertical="top" textRotation="0" wrapText="false" indent="0" shrinkToFit="false"/>
      <protection locked="true" hidden="false"/>
    </xf>
    <xf numFmtId="164" fontId="23" fillId="0" borderId="8" xfId="0" applyFont="true" applyBorder="true" applyAlignment="true" applyProtection="false">
      <alignment horizontal="general" vertical="top" textRotation="0" wrapText="false" indent="0" shrinkToFit="false"/>
      <protection locked="true" hidden="false"/>
    </xf>
    <xf numFmtId="164" fontId="23" fillId="0" borderId="19" xfId="0" applyFont="true" applyBorder="true" applyAlignment="true" applyProtection="false">
      <alignment horizontal="general" vertical="top" textRotation="0" wrapText="false" indent="0" shrinkToFit="false"/>
      <protection locked="true" hidden="false"/>
    </xf>
    <xf numFmtId="164" fontId="24" fillId="0" borderId="0" xfId="0" applyFont="true" applyBorder="false" applyAlignment="true" applyProtection="false">
      <alignment horizontal="general" vertical="top"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23" fillId="0" borderId="25" xfId="0" applyFont="true" applyBorder="true" applyAlignment="true" applyProtection="false">
      <alignment horizontal="general" vertical="top" textRotation="0" wrapText="false" indent="0" shrinkToFit="false"/>
      <protection locked="true" hidden="false"/>
    </xf>
    <xf numFmtId="164" fontId="23" fillId="0" borderId="3" xfId="0" applyFont="true" applyBorder="true" applyAlignment="true" applyProtection="false">
      <alignment horizontal="general" vertical="top" textRotation="0" wrapText="false" indent="0" shrinkToFit="false"/>
      <protection locked="true" hidden="false"/>
    </xf>
    <xf numFmtId="164" fontId="23" fillId="0" borderId="11" xfId="0" applyFont="true" applyBorder="true" applyAlignment="true" applyProtection="false">
      <alignment horizontal="general" vertical="top" textRotation="0" wrapText="false" indent="0" shrinkToFit="false"/>
      <protection locked="true" hidden="false"/>
    </xf>
    <xf numFmtId="164" fontId="23" fillId="3" borderId="6" xfId="23" applyFont="true" applyBorder="true" applyAlignment="true" applyProtection="false">
      <alignment horizontal="general" vertical="top" textRotation="0" wrapText="false" indent="0" shrinkToFit="false"/>
      <protection locked="true" hidden="false"/>
    </xf>
    <xf numFmtId="164" fontId="23" fillId="3" borderId="7" xfId="23" applyFont="true" applyBorder="true" applyAlignment="true" applyProtection="false">
      <alignment horizontal="general" vertical="top" textRotation="0" wrapText="false" indent="0" shrinkToFit="false"/>
      <protection locked="true" hidden="false"/>
    </xf>
    <xf numFmtId="164" fontId="23" fillId="3" borderId="0" xfId="23" applyFont="true" applyBorder="false" applyAlignment="false" applyProtection="false">
      <alignment horizontal="general" vertical="bottom" textRotation="0" wrapText="false" indent="0" shrinkToFit="false"/>
      <protection locked="true" hidden="false"/>
    </xf>
    <xf numFmtId="164" fontId="23" fillId="3" borderId="0" xfId="23" applyFont="true" applyBorder="true" applyAlignment="true" applyProtection="false">
      <alignment horizontal="left" vertical="top" textRotation="0" wrapText="true" indent="0" shrinkToFit="false"/>
      <protection locked="true" hidden="false"/>
    </xf>
    <xf numFmtId="164" fontId="23" fillId="3" borderId="0" xfId="23" applyFont="true" applyBorder="true" applyAlignment="true" applyProtection="false">
      <alignment horizontal="left" vertical="bottom" textRotation="0" wrapText="true" indent="0" shrinkToFit="false"/>
      <protection locked="true" hidden="false"/>
    </xf>
    <xf numFmtId="164" fontId="24" fillId="3" borderId="0" xfId="23" applyFont="true" applyBorder="false" applyAlignment="true" applyProtection="false">
      <alignment horizontal="general" vertical="top" textRotation="0" wrapText="fals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Hyperlink 1" xfId="20"/>
    <cellStyle name="Hyperlink 2" xfId="21"/>
    <cellStyle name="Neutral 2" xfId="22"/>
    <cellStyle name="Normal 2" xfId="23"/>
    <cellStyle name="Normal 3" xfId="24"/>
    <cellStyle name="Normal 4" xfId="25"/>
    <cellStyle name="Normal 5" xfId="26"/>
    <cellStyle name="Normal 6" xfId="27"/>
    <cellStyle name="Standaard 2" xfId="28"/>
    <cellStyle name="Standard 2" xfId="29"/>
    <cellStyle name="Standard 3" xfId="30"/>
  </cellStyles>
  <dxfs count="545">
    <dxf>
      <fill>
        <patternFill>
          <bgColor rgb="FF00FF00"/>
        </patternFill>
      </fill>
    </dxf>
    <dxf>
      <fill>
        <patternFill>
          <bgColor rgb="FFFF9933"/>
        </patternFill>
      </fill>
    </dxf>
    <dxf>
      <fill>
        <patternFill>
          <bgColor rgb="FFC0C0C0"/>
        </patternFill>
      </fill>
    </dxf>
    <dxf>
      <fill>
        <patternFill>
          <bgColor rgb="FF00FF00"/>
        </patternFill>
      </fill>
    </dxf>
    <dxf>
      <fill>
        <patternFill>
          <bgColor rgb="FFFF0000"/>
        </patternFill>
      </fill>
    </dxf>
    <dxf>
      <fill>
        <patternFill>
          <bgColor rgb="FFFFFFFF"/>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ont>
        <color rgb="FF000000"/>
      </font>
      <fill>
        <patternFill>
          <bgColor rgb="FF00FF00"/>
        </patternFill>
      </fill>
    </dxf>
    <dxf>
      <fill>
        <patternFill>
          <bgColor rgb="FFFF0000"/>
        </patternFill>
      </fill>
    </dxf>
    <dxf>
      <font>
        <color rgb="FF000000"/>
      </font>
      <fill>
        <patternFill>
          <bgColor rgb="FFFFFFFF"/>
        </patternFill>
      </fill>
    </dxf>
    <dxf>
      <font>
        <color rgb="FF000000"/>
      </font>
      <fill>
        <patternFill>
          <bgColor rgb="FF00FF00"/>
        </patternFill>
      </fill>
    </dxf>
    <dxf>
      <fill>
        <patternFill>
          <bgColor rgb="FFFF0000"/>
        </patternFill>
      </fill>
    </dxf>
    <dxf>
      <font>
        <color rgb="FF000000"/>
      </font>
      <fill>
        <patternFill>
          <bgColor rgb="FFFFFFFF"/>
        </patternFill>
      </fill>
    </dxf>
    <dxf>
      <font>
        <color rgb="FF000000"/>
      </font>
      <fill>
        <patternFill>
          <bgColor rgb="FF00FF00"/>
        </patternFill>
      </fill>
    </dxf>
    <dxf>
      <fill>
        <patternFill>
          <bgColor rgb="FFFF0000"/>
        </patternFill>
      </fill>
    </dxf>
    <dxf>
      <font>
        <color rgb="FF000000"/>
      </font>
      <fill>
        <patternFill>
          <bgColor rgb="FFFFFFFF"/>
        </patternFill>
      </fill>
    </dxf>
    <dxf>
      <font>
        <color rgb="FF000000"/>
      </font>
      <fill>
        <patternFill>
          <bgColor rgb="FF00FF00"/>
        </patternFill>
      </fill>
    </dxf>
    <dxf>
      <fill>
        <patternFill>
          <bgColor rgb="FFFF0000"/>
        </patternFill>
      </fill>
    </dxf>
    <dxf>
      <font>
        <color rgb="FF000000"/>
      </font>
      <fill>
        <patternFill>
          <bgColor rgb="FFFFFFFF"/>
        </patternFill>
      </fill>
    </dxf>
    <dxf>
      <font>
        <color rgb="FF000000"/>
      </font>
      <fill>
        <patternFill>
          <bgColor rgb="FF00FF00"/>
        </patternFill>
      </fill>
    </dxf>
    <dxf>
      <fill>
        <patternFill>
          <bgColor rgb="FFFF0000"/>
        </patternFill>
      </fill>
    </dxf>
    <dxf>
      <font>
        <color rgb="FF000000"/>
      </font>
      <fill>
        <patternFill>
          <bgColor rgb="FFFFFFFF"/>
        </patternFill>
      </fill>
    </dxf>
    <dxf>
      <font>
        <color rgb="FF000000"/>
      </font>
      <fill>
        <patternFill>
          <bgColor rgb="FF00FF00"/>
        </patternFill>
      </fill>
    </dxf>
    <dxf>
      <fill>
        <patternFill>
          <bgColor rgb="FFFF0000"/>
        </patternFill>
      </fill>
    </dxf>
    <dxf>
      <font>
        <color rgb="FF000000"/>
      </font>
      <fill>
        <patternFill>
          <bgColor rgb="FFFFFFFF"/>
        </patternFill>
      </fill>
    </dxf>
    <dxf>
      <fill>
        <patternFill>
          <bgColor rgb="FFC0C0C0"/>
        </patternFill>
      </fill>
    </dxf>
    <dxf>
      <font>
        <color rgb="FF000000"/>
      </font>
      <fill>
        <patternFill>
          <bgColor rgb="FF00FF00"/>
        </patternFill>
      </fill>
    </dxf>
    <dxf>
      <fill>
        <patternFill>
          <bgColor rgb="FFFF0000"/>
        </patternFill>
      </fill>
    </dxf>
    <dxf>
      <font>
        <color rgb="FF000000"/>
      </font>
      <fill>
        <patternFill>
          <bgColor rgb="FFFFFFFF"/>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000000"/>
      </font>
      <fill>
        <patternFill>
          <bgColor rgb="FF00FF00"/>
        </patternFill>
      </fill>
    </dxf>
    <dxf>
      <fill>
        <patternFill>
          <bgColor rgb="FFFF0000"/>
        </patternFill>
      </fill>
    </dxf>
    <dxf>
      <font>
        <color rgb="FF000000"/>
      </font>
      <fill>
        <patternFill>
          <bgColor rgb="FFFFFFFF"/>
        </patternFill>
      </fill>
    </dxf>
    <dxf>
      <fill>
        <patternFill>
          <bgColor rgb="FF00FF00"/>
        </patternFill>
      </fill>
    </dxf>
    <dxf>
      <font>
        <color rgb="FF000000"/>
      </font>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FF0000"/>
        </patternFill>
      </fill>
    </dxf>
    <dxf>
      <fill>
        <patternFill>
          <bgColor rgb="FFFF0000"/>
        </patternFill>
      </fill>
    </dxf>
    <dxf>
      <fill>
        <patternFill>
          <bgColor rgb="FFBFBFBF"/>
        </patternFill>
      </fill>
    </dxf>
    <dxf>
      <fill>
        <patternFill>
          <bgColor rgb="FF00FF00"/>
        </patternFill>
      </fill>
    </dxf>
    <dxf>
      <fill>
        <patternFill>
          <bgColor rgb="FFFF0000"/>
        </patternFill>
      </fill>
    </dxf>
    <dxf>
      <fill>
        <patternFill>
          <bgColor rgb="FFFF0000"/>
        </patternFill>
      </fill>
    </dxf>
    <dxf>
      <fill>
        <patternFill>
          <bgColor rgb="FFFF0000"/>
        </patternFill>
      </fill>
    </dxf>
    <dxf>
      <font>
        <strike val="0"/>
        <color rgb="00FFFFFF"/>
      </font>
      <fill>
        <patternFill>
          <bgColor rgb="FF00FF00"/>
        </patternFill>
      </fill>
    </dxf>
    <dxf>
      <fill>
        <patternFill>
          <bgColor rgb="FF00FF00"/>
        </patternFill>
      </fill>
    </dxf>
    <dxf>
      <fill>
        <patternFill>
          <bgColor rgb="FFFF0000"/>
        </patternFill>
      </fill>
    </dxf>
    <dxf>
      <fill>
        <patternFill>
          <bgColor rgb="FFFFFF00"/>
        </patternFill>
      </fill>
    </dxf>
    <dxf>
      <fill>
        <patternFill>
          <bgColor rgb="FFFF0000"/>
        </patternFill>
      </fill>
    </dxf>
    <dxf>
      <fill>
        <patternFill>
          <bgColor rgb="FFFF0000"/>
        </patternFill>
      </fill>
    </dxf>
    <dxf>
      <font>
        <strike val="0"/>
        <color rgb="00FFFFFF"/>
      </font>
      <fill>
        <patternFill>
          <bgColor rgb="FF00FF00"/>
        </patternFill>
      </fill>
    </dxf>
    <dxf>
      <fill>
        <patternFill>
          <bgColor rgb="FFFF0000"/>
        </patternFill>
      </fill>
    </dxf>
    <dxf>
      <fill>
        <patternFill>
          <bgColor rgb="FFFF0000"/>
        </patternFill>
      </fill>
    </dxf>
    <dxf>
      <font>
        <strike val="0"/>
        <color rgb="00FFFFFF"/>
      </font>
      <fill>
        <patternFill>
          <bgColor rgb="FF00FF00"/>
        </patternFill>
      </fill>
    </dxf>
    <dxf>
      <fill>
        <patternFill>
          <bgColor rgb="FFFF0000"/>
        </patternFill>
      </fill>
    </dxf>
    <dxf>
      <fill>
        <patternFill>
          <bgColor rgb="FFFF0000"/>
        </patternFill>
      </fill>
    </dxf>
    <dxf>
      <font>
        <strike val="0"/>
        <color rgb="00FFFFFF"/>
      </font>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C0C0C0"/>
        </patternFill>
      </fill>
    </dxf>
    <dxf>
      <fill>
        <patternFill>
          <bgColor rgb="FFFFC000"/>
        </patternFill>
      </fill>
    </dxf>
    <dxf>
      <fill>
        <patternFill>
          <bgColor rgb="FFFFC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C000"/>
        </patternFill>
      </fill>
    </dxf>
    <dxf>
      <fill>
        <patternFill>
          <bgColor rgb="FFFF0000"/>
        </patternFill>
      </fill>
    </dxf>
    <dxf>
      <font>
        <color rgb="FF000000"/>
      </font>
      <fill>
        <patternFill>
          <bgColor rgb="FFBFBFBF"/>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0000"/>
        </patternFill>
      </fill>
    </dxf>
    <dxf>
      <font>
        <color rgb="FF000000"/>
      </font>
      <fill>
        <patternFill>
          <bgColor rgb="FFBFBFBF"/>
        </patternFill>
      </fill>
    </dxf>
    <dxf>
      <fill>
        <patternFill>
          <bgColor rgb="FF00FF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FFC000"/>
        </patternFill>
      </fill>
    </dxf>
    <dxf>
      <font>
        <color rgb="FF000000"/>
      </font>
      <fill>
        <patternFill>
          <bgColor rgb="FF00FF00"/>
        </patternFill>
      </fill>
    </dxf>
    <dxf>
      <font>
        <color rgb="FF000000"/>
      </font>
      <fill>
        <patternFill>
          <bgColor rgb="FFFF0000"/>
        </patternFill>
      </fill>
    </dxf>
    <dxf>
      <font>
        <color rgb="FF000000"/>
      </font>
      <fill>
        <patternFill>
          <bgColor rgb="FFFFC000"/>
        </patternFill>
      </fill>
    </dxf>
    <dxf>
      <fill>
        <patternFill>
          <bgColor rgb="FFD0CECE"/>
        </patternFill>
      </fill>
    </dxf>
    <dxf>
      <fill>
        <patternFill>
          <bgColor rgb="FFD0CECE"/>
        </patternFill>
      </fill>
    </dxf>
    <dxf>
      <fill>
        <patternFill>
          <bgColor rgb="FFFF0000"/>
        </patternFill>
      </fill>
    </dxf>
    <dxf>
      <font>
        <color rgb="FF000000"/>
      </font>
      <fill>
        <patternFill>
          <bgColor rgb="FF00FF00"/>
        </patternFill>
      </fill>
    </dxf>
    <dxf>
      <fill>
        <patternFill>
          <bgColor rgb="FFFF0000"/>
        </patternFill>
      </fill>
    </dxf>
    <dxf>
      <fill>
        <patternFill>
          <bgColor rgb="FF00FF00"/>
        </patternFill>
      </fill>
    </dxf>
    <dxf>
      <font>
        <color rgb="FF9C0006"/>
      </font>
      <fill>
        <patternFill>
          <bgColor rgb="FFD0CECE"/>
        </patternFill>
      </fill>
    </dxf>
    <dxf>
      <font>
        <color rgb="FF9C0006"/>
      </font>
      <fill>
        <patternFill>
          <bgColor rgb="FFD0CECE"/>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D9D9D9"/>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ont>
        <color rgb="FF000000"/>
      </font>
      <fill>
        <patternFill>
          <bgColor rgb="FFFFFF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D9D9D9"/>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C0C0C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BFBFBF"/>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BFBFBF"/>
        </patternFill>
      </fill>
    </dxf>
    <dxf>
      <fill>
        <patternFill>
          <bgColor rgb="FFFF0000"/>
        </patternFill>
      </fill>
    </dxf>
    <dxf>
      <fill>
        <patternFill>
          <bgColor rgb="FF00B050"/>
        </patternFill>
      </fill>
    </dxf>
    <dxf>
      <fill>
        <patternFill>
          <bgColor rgb="FFBFBFBF"/>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BFBFBF"/>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E46C0A"/>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s>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2.png"/>
</Relationships>
</file>

<file path=xl/drawings/_rels/drawing4.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6.png"/>
</Relationships>
</file>

<file path=xl/drawings/_rels/drawing5.xml.rels><?xml version="1.0" encoding="UTF-8"?>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
</Relationships>
</file>

<file path=xl/drawings/_rels/drawing6.xml.rels><?xml version="1.0" encoding="UTF-8"?>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
</Relationships>
</file>

<file path=xl/drawings/_rels/drawing7.xml.rels><?xml version="1.0" encoding="UTF-8"?>
<Relationships xmlns="http://schemas.openxmlformats.org/package/2006/relationships"><Relationship Id="rId1" Type="http://schemas.openxmlformats.org/officeDocument/2006/relationships/image" Target="../media/image13.png"/>
</Relationships>
</file>

<file path=xl/drawings/_rels/drawing8.xml.rels><?xml version="1.0" encoding="UTF-8"?>
<Relationships xmlns="http://schemas.openxmlformats.org/package/2006/relationships"><Relationship Id="rId1" Type="http://schemas.openxmlformats.org/officeDocument/2006/relationships/image" Target="../media/image14.png"/>
</Relationships>
</file>

<file path=xl/drawings/_rels/drawing9.xml.rels><?xml version="1.0" encoding="UTF-8"?>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Relationship Id="rId4" Type="http://schemas.openxmlformats.org/officeDocument/2006/relationships/image" Target="../media/image18.png"/>
</Relationships>
</file>

<file path=xl/drawings/_rels/drawing10.xml.rels><?xml version="1.0" encoding="UTF-8"?>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20.png"/><Relationship Id="rId3" Type="http://schemas.openxmlformats.org/officeDocument/2006/relationships/image" Target="../media/image21.png"/><Relationship Id="rId4" Type="http://schemas.openxmlformats.org/officeDocument/2006/relationships/image" Target="../media/image22.png"/>
</Relationships>
</file>

<file path=xl/drawings/_rels/drawing12.xml.rels><?xml version="1.0" encoding="UTF-8"?>
<Relationships xmlns="http://schemas.openxmlformats.org/package/2006/relationships"><Relationship Id="rId1" Type="http://schemas.openxmlformats.org/officeDocument/2006/relationships/image" Target="../media/image23.png"/>
</Relationships>
</file>

<file path=xl/drawings/_rels/drawing13.xml.rels><?xml version="1.0" encoding="UTF-8"?>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5.jpeg"/><Relationship Id="rId3" Type="http://schemas.openxmlformats.org/officeDocument/2006/relationships/image" Target="../media/image26.png"/><Relationship Id="rId4" Type="http://schemas.openxmlformats.org/officeDocument/2006/relationships/image" Target="../media/image27.png"/><Relationship Id="rId5" Type="http://schemas.openxmlformats.org/officeDocument/2006/relationships/image" Target="../media/image28.jpeg"/><Relationship Id="rId6" Type="http://schemas.openxmlformats.org/officeDocument/2006/relationships/image" Target="../media/image29.png"/><Relationship Id="rId7" Type="http://schemas.openxmlformats.org/officeDocument/2006/relationships/image" Target="../media/image30.jpeg"/><Relationship Id="rId8" Type="http://schemas.openxmlformats.org/officeDocument/2006/relationships/image" Target="../media/image3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123840</xdr:colOff>
      <xdr:row>2</xdr:row>
      <xdr:rowOff>9360</xdr:rowOff>
    </xdr:from>
    <xdr:to>
      <xdr:col>5</xdr:col>
      <xdr:colOff>237960</xdr:colOff>
      <xdr:row>21</xdr:row>
      <xdr:rowOff>123480</xdr:rowOff>
    </xdr:to>
    <xdr:pic>
      <xdr:nvPicPr>
        <xdr:cNvPr id="0" name="Grafik 1" descr=""/>
        <xdr:cNvPicPr/>
      </xdr:nvPicPr>
      <xdr:blipFill>
        <a:blip r:embed="rId1"/>
        <a:stretch/>
      </xdr:blipFill>
      <xdr:spPr>
        <a:xfrm>
          <a:off x="9201600" y="338040"/>
          <a:ext cx="2527920" cy="31957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20</xdr:col>
      <xdr:colOff>0</xdr:colOff>
      <xdr:row>15</xdr:row>
      <xdr:rowOff>47520</xdr:rowOff>
    </xdr:from>
    <xdr:to>
      <xdr:col>23</xdr:col>
      <xdr:colOff>9000</xdr:colOff>
      <xdr:row>15</xdr:row>
      <xdr:rowOff>47880</xdr:rowOff>
    </xdr:to>
    <xdr:sp>
      <xdr:nvSpPr>
        <xdr:cNvPr id="1" name="CustomShape 1"/>
        <xdr:cNvSpPr/>
      </xdr:nvSpPr>
      <xdr:spPr>
        <a:xfrm>
          <a:off x="14604120" y="2667240"/>
          <a:ext cx="1274760" cy="360"/>
        </a:xfrm>
        <a:custGeom>
          <a:avLst/>
          <a:gdLst/>
          <a:ahLst/>
          <a:rect l="l" t="t" r="r" b="b"/>
          <a:pathLst>
            <a:path w="21600" h="21600">
              <a:moveTo>
                <a:pt x="0" y="0"/>
              </a:moveTo>
              <a:lnTo>
                <a:pt x="21600" y="21600"/>
              </a:lnTo>
            </a:path>
          </a:pathLst>
        </a:custGeom>
        <a:noFill/>
        <a:ln>
          <a:solidFill>
            <a:srgbClr val="4a7ebb"/>
          </a:solidFill>
          <a:round/>
          <a:headEnd len="med" type="triangle" w="med"/>
          <a:tailEnd len="med" type="triangle" w="med"/>
        </a:ln>
      </xdr:spPr>
      <xdr:style>
        <a:lnRef idx="1">
          <a:schemeClr val="accent1"/>
        </a:lnRef>
        <a:fillRef idx="0">
          <a:schemeClr val="accent1"/>
        </a:fillRef>
        <a:effectRef idx="0">
          <a:schemeClr val="accent1"/>
        </a:effectRef>
        <a:fontRef idx="minor"/>
      </xdr:style>
    </xdr:sp>
    <xdr:clientData/>
  </xdr:twoCellAnchor>
  <xdr:twoCellAnchor editAs="twoCell">
    <xdr:from>
      <xdr:col>23</xdr:col>
      <xdr:colOff>28440</xdr:colOff>
      <xdr:row>15</xdr:row>
      <xdr:rowOff>47520</xdr:rowOff>
    </xdr:from>
    <xdr:to>
      <xdr:col>25</xdr:col>
      <xdr:colOff>804240</xdr:colOff>
      <xdr:row>15</xdr:row>
      <xdr:rowOff>47880</xdr:rowOff>
    </xdr:to>
    <xdr:sp>
      <xdr:nvSpPr>
        <xdr:cNvPr id="2" name="CustomShape 1"/>
        <xdr:cNvSpPr/>
      </xdr:nvSpPr>
      <xdr:spPr>
        <a:xfrm>
          <a:off x="15898320" y="2667240"/>
          <a:ext cx="2384640" cy="360"/>
        </a:xfrm>
        <a:custGeom>
          <a:avLst/>
          <a:gdLst/>
          <a:ahLst/>
          <a:rect l="l" t="t" r="r" b="b"/>
          <a:pathLst>
            <a:path w="21600" h="21600">
              <a:moveTo>
                <a:pt x="0" y="0"/>
              </a:moveTo>
              <a:lnTo>
                <a:pt x="21600" y="21600"/>
              </a:lnTo>
            </a:path>
          </a:pathLst>
        </a:custGeom>
        <a:noFill/>
        <a:ln>
          <a:solidFill>
            <a:srgbClr val="4a7ebb"/>
          </a:solidFill>
          <a:round/>
          <a:headEnd len="med" type="triangle" w="med"/>
          <a:tailEnd len="med" type="triangle" w="med"/>
        </a:ln>
      </xdr:spPr>
      <xdr:style>
        <a:lnRef idx="1">
          <a:schemeClr val="accent1"/>
        </a:lnRef>
        <a:fillRef idx="0">
          <a:schemeClr val="accent1"/>
        </a:fillRef>
        <a:effectRef idx="0">
          <a:schemeClr val="accent1"/>
        </a:effectRef>
        <a:fontRef idx="minor"/>
      </xdr:style>
    </xdr:sp>
    <xdr:clientData/>
  </xdr:twoCellAnchor>
  <xdr:twoCellAnchor editAs="twoCell">
    <xdr:from>
      <xdr:col>20</xdr:col>
      <xdr:colOff>0</xdr:colOff>
      <xdr:row>13</xdr:row>
      <xdr:rowOff>37800</xdr:rowOff>
    </xdr:from>
    <xdr:to>
      <xdr:col>20</xdr:col>
      <xdr:colOff>0</xdr:colOff>
      <xdr:row>15</xdr:row>
      <xdr:rowOff>133200</xdr:rowOff>
    </xdr:to>
    <xdr:sp>
      <xdr:nvSpPr>
        <xdr:cNvPr id="3" name="Line 1"/>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twoCell">
    <xdr:from>
      <xdr:col>23</xdr:col>
      <xdr:colOff>9360</xdr:colOff>
      <xdr:row>13</xdr:row>
      <xdr:rowOff>37800</xdr:rowOff>
    </xdr:from>
    <xdr:to>
      <xdr:col>23</xdr:col>
      <xdr:colOff>9360</xdr:colOff>
      <xdr:row>15</xdr:row>
      <xdr:rowOff>133200</xdr:rowOff>
    </xdr:to>
    <xdr:sp>
      <xdr:nvSpPr>
        <xdr:cNvPr id="4" name="Line 1"/>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twoCell">
    <xdr:from>
      <xdr:col>26</xdr:col>
      <xdr:colOff>0</xdr:colOff>
      <xdr:row>9</xdr:row>
      <xdr:rowOff>28440</xdr:rowOff>
    </xdr:from>
    <xdr:to>
      <xdr:col>26</xdr:col>
      <xdr:colOff>0</xdr:colOff>
      <xdr:row>18</xdr:row>
      <xdr:rowOff>104760</xdr:rowOff>
    </xdr:to>
    <xdr:sp>
      <xdr:nvSpPr>
        <xdr:cNvPr id="5" name="Line 1"/>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0</xdr:colOff>
      <xdr:row>0</xdr:row>
      <xdr:rowOff>123840</xdr:rowOff>
    </xdr:from>
    <xdr:to>
      <xdr:col>9</xdr:col>
      <xdr:colOff>628200</xdr:colOff>
      <xdr:row>12</xdr:row>
      <xdr:rowOff>112680</xdr:rowOff>
    </xdr:to>
    <xdr:pic>
      <xdr:nvPicPr>
        <xdr:cNvPr id="6" name="Picture 1" descr=""/>
        <xdr:cNvPicPr/>
      </xdr:nvPicPr>
      <xdr:blipFill>
        <a:blip r:embed="rId1"/>
        <a:srcRect l="40061" t="35708" r="32967" b="33633"/>
        <a:stretch/>
      </xdr:blipFill>
      <xdr:spPr>
        <a:xfrm>
          <a:off x="3828240" y="123840"/>
          <a:ext cx="3624120" cy="198072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162000</xdr:colOff>
      <xdr:row>7</xdr:row>
      <xdr:rowOff>0</xdr:rowOff>
    </xdr:from>
    <xdr:to>
      <xdr:col>18</xdr:col>
      <xdr:colOff>323640</xdr:colOff>
      <xdr:row>15</xdr:row>
      <xdr:rowOff>151920</xdr:rowOff>
    </xdr:to>
    <xdr:pic>
      <xdr:nvPicPr>
        <xdr:cNvPr id="7" name="Grafik 1" descr=""/>
        <xdr:cNvPicPr/>
      </xdr:nvPicPr>
      <xdr:blipFill>
        <a:blip r:embed="rId1"/>
        <a:srcRect l="3093" t="8667" r="0" b="0"/>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descr=""/>
        <xdr:cNvPicPr/>
      </xdr:nvPicPr>
      <xdr:blipFill>
        <a:blip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descr=""/>
        <xdr:cNvPicPr/>
      </xdr:nvPicPr>
      <xdr:blipFill>
        <a:blip r:embed="rId3"/>
        <a:srcRect l="0" t="2419" r="0"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descr=""/>
        <xdr:cNvPicPr/>
      </xdr:nvPicPr>
      <xdr:blipFill>
        <a:blip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8</xdr:col>
      <xdr:colOff>255240</xdr:colOff>
      <xdr:row>24</xdr:row>
      <xdr:rowOff>28440</xdr:rowOff>
    </xdr:from>
    <xdr:to>
      <xdr:col>17</xdr:col>
      <xdr:colOff>197640</xdr:colOff>
      <xdr:row>27</xdr:row>
      <xdr:rowOff>94680</xdr:rowOff>
    </xdr:to>
    <xdr:sp>
      <xdr:nvSpPr>
        <xdr:cNvPr id="11" name="CustomShape 1"/>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descr=""/>
        <xdr:cNvPicPr/>
      </xdr:nvPicPr>
      <xdr:blipFill>
        <a:blip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descr=""/>
        <xdr:cNvPicPr/>
      </xdr:nvPicPr>
      <xdr:blipFill>
        <a:blip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descr=""/>
        <xdr:cNvPicPr/>
      </xdr:nvPicPr>
      <xdr:blipFill>
        <a:blip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181080</xdr:colOff>
      <xdr:row>10</xdr:row>
      <xdr:rowOff>9360</xdr:rowOff>
    </xdr:from>
    <xdr:to>
      <xdr:col>9</xdr:col>
      <xdr:colOff>55800</xdr:colOff>
      <xdr:row>27</xdr:row>
      <xdr:rowOff>151920</xdr:rowOff>
    </xdr:to>
    <xdr:pic>
      <xdr:nvPicPr>
        <xdr:cNvPr id="15" name="Picture 2" descr=""/>
        <xdr:cNvPicPr/>
      </xdr:nvPicPr>
      <xdr:blipFill>
        <a:blip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xdr:nvSpPr>
        <xdr:cNvPr id="16" name="CustomShape 1"/>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fillRef idx="0"/>
        <a:effectRef idx="0"/>
        <a:fontRef idx="minor"/>
      </xdr:style>
      <xdr:txBody>
        <a:bodyPr>
          <a:spAutoFit/>
        </a:bodyPr>
        <a:p>
          <a:pPr>
            <a:lnSpc>
              <a:spcPct val="107000"/>
            </a:lnSpc>
            <a:spcAft>
              <a:spcPts val="799"/>
            </a:spcAft>
          </a:pPr>
          <a:r>
            <a:rPr b="0" lang="fr-FR" sz="1100" spc="-1" strike="noStrike">
              <a:latin typeface="Arial"/>
              <a:ea typeface="Calibri"/>
            </a:rPr>
            <a:t>Front Bulkhead Support T3.14:</a:t>
          </a:r>
          <a:br/>
          <a:r>
            <a:rPr b="0" lang="fr-FR" sz="1100" spc="-1" strike="noStrike">
              <a:latin typeface="Arial"/>
              <a:ea typeface="Calibri"/>
            </a:rPr>
            <a:t>T3.14.2 Equivalency in the SES is based on a half car model for the weakest area.</a:t>
          </a:r>
          <a:endParaRPr b="0" lang="fr-FR" sz="1100" spc="-1" strike="noStrike">
            <a:latin typeface="Times New Roman"/>
          </a:endParaRPr>
        </a:p>
        <a:p>
          <a:pPr>
            <a:lnSpc>
              <a:spcPct val="107000"/>
            </a:lnSpc>
            <a:spcAft>
              <a:spcPts val="799"/>
            </a:spcAft>
          </a:pPr>
          <a:r>
            <a:rPr b="0" lang="fr-FR" sz="1100" spc="-1" strike="noStrike">
              <a:latin typeface="Arial"/>
              <a:ea typeface="Calibri"/>
            </a:rPr>
            <a:t>First option: Flat panel assumption</a:t>
          </a:r>
          <a:endParaRPr b="0" lang="fr-FR" sz="1100" spc="-1" strike="noStrike">
            <a:latin typeface="Times New Roman"/>
          </a:endParaRPr>
        </a:p>
        <a:p>
          <a:pPr>
            <a:lnSpc>
              <a:spcPct val="107000"/>
            </a:lnSpc>
            <a:spcAft>
              <a:spcPts val="799"/>
            </a:spcAft>
          </a:pPr>
          <a:r>
            <a:rPr b="0" lang="fr-FR" sz="1100" spc="-1" strike="noStrike">
              <a:latin typeface="Arial"/>
              <a:ea typeface="Calibri"/>
            </a:rPr>
            <a:t>-Panel height = FBHS</a:t>
          </a:r>
          <a:endParaRPr b="0" lang="fr-FR" sz="1100" spc="-1" strike="noStrike">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descr=""/>
        <xdr:cNvPicPr/>
      </xdr:nvPicPr>
      <xdr:blipFill>
        <a:blip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descr=""/>
        <xdr:cNvPicPr/>
      </xdr:nvPicPr>
      <xdr:blipFill>
        <a:blip r:embed="rId3"/>
        <a:stretch/>
      </xdr:blipFill>
      <xdr:spPr>
        <a:xfrm>
          <a:off x="7709400" y="4119480"/>
          <a:ext cx="4974120" cy="1228680"/>
        </a:xfrm>
        <a:prstGeom prst="rect">
          <a:avLst/>
        </a:prstGeom>
        <a:ln w="38160">
          <a:solidFill>
            <a:srgbClr val="00b050"/>
          </a:solidFill>
          <a:miter/>
        </a:ln>
      </xdr:spPr>
    </xdr:pic>
    <xdr:clientData/>
  </xdr:twoCellAnchor>
  <xdr:twoCellAnchor editAs="twoCell">
    <xdr:from>
      <xdr:col>4</xdr:col>
      <xdr:colOff>212040</xdr:colOff>
      <xdr:row>11</xdr:row>
      <xdr:rowOff>66600</xdr:rowOff>
    </xdr:from>
    <xdr:to>
      <xdr:col>5</xdr:col>
      <xdr:colOff>267120</xdr:colOff>
      <xdr:row>12</xdr:row>
      <xdr:rowOff>134640</xdr:rowOff>
    </xdr:to>
    <xdr:sp>
      <xdr:nvSpPr>
        <xdr:cNvPr id="19" name="CustomShape 1"/>
        <xdr:cNvSpPr/>
      </xdr:nvSpPr>
      <xdr:spPr>
        <a:xfrm>
          <a:off x="1623960" y="1852560"/>
          <a:ext cx="408240" cy="230040"/>
        </a:xfrm>
        <a:prstGeom prst="rect">
          <a:avLst/>
        </a:prstGeom>
        <a:noFill/>
        <a:ln>
          <a:noFill/>
        </a:ln>
      </xdr:spPr>
      <xdr:style>
        <a:lnRef idx="0"/>
        <a:fillRef idx="0"/>
        <a:effectRef idx="0"/>
        <a:fontRef idx="minor"/>
      </xdr:style>
      <xdr:txBody>
        <a:bodyPr wrap="none" lIns="90000" rIns="90000" tIns="45000" bIns="45000">
          <a:spAutoFit/>
        </a:bodyPr>
        <a:p>
          <a:pPr>
            <a:lnSpc>
              <a:spcPct val="100000"/>
            </a:lnSpc>
          </a:pPr>
          <a:r>
            <a:rPr b="0" lang="fr-FR" sz="1100" spc="-1" strike="noStrike">
              <a:solidFill>
                <a:srgbClr val="000000"/>
              </a:solidFill>
              <a:latin typeface="Calibri"/>
            </a:rPr>
            <a:t>FBH</a:t>
          </a:r>
          <a:endParaRPr b="0" lang="fr-FR" sz="1100" spc="-1" strike="noStrike">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331560</xdr:colOff>
      <xdr:row>21</xdr:row>
      <xdr:rowOff>150840</xdr:rowOff>
    </xdr:from>
    <xdr:to>
      <xdr:col>18</xdr:col>
      <xdr:colOff>56880</xdr:colOff>
      <xdr:row>42</xdr:row>
      <xdr:rowOff>161640</xdr:rowOff>
    </xdr:to>
    <xdr:pic>
      <xdr:nvPicPr>
        <xdr:cNvPr id="20" name="Grafik 2" descr=""/>
        <xdr:cNvPicPr/>
      </xdr:nvPicPr>
      <xdr:blipFill>
        <a:blip r:embed="rId1"/>
        <a:stretch/>
      </xdr:blipFill>
      <xdr:spPr>
        <a:xfrm>
          <a:off x="684360" y="3556080"/>
          <a:ext cx="5787720" cy="3411360"/>
        </a:xfrm>
        <a:prstGeom prst="rect">
          <a:avLst/>
        </a:prstGeom>
        <a:ln>
          <a:noFill/>
        </a:ln>
        <a:effectLst>
          <a:softEdge rad="112500"/>
        </a:effectLst>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123840</xdr:colOff>
      <xdr:row>9</xdr:row>
      <xdr:rowOff>47520</xdr:rowOff>
    </xdr:from>
    <xdr:to>
      <xdr:col>17</xdr:col>
      <xdr:colOff>352800</xdr:colOff>
      <xdr:row>38</xdr:row>
      <xdr:rowOff>75600</xdr:rowOff>
    </xdr:to>
    <xdr:pic>
      <xdr:nvPicPr>
        <xdr:cNvPr id="21" name="Grafik 4" descr=""/>
        <xdr:cNvPicPr/>
      </xdr:nvPicPr>
      <xdr:blipFill>
        <a:blip r:embed="rId1"/>
        <a:stretch/>
      </xdr:blipFill>
      <xdr:spPr>
        <a:xfrm>
          <a:off x="123840" y="1509840"/>
          <a:ext cx="6343200" cy="4723920"/>
        </a:xfrm>
        <a:prstGeom prst="rect">
          <a:avLst/>
        </a:prstGeom>
        <a:ln>
          <a:noFill/>
        </a:ln>
      </xdr:spPr>
    </xdr:pic>
    <xdr:clientData/>
  </xdr:twoCellAnchor>
  <xdr:twoCellAnchor editAs="twoCell">
    <xdr:from>
      <xdr:col>12</xdr:col>
      <xdr:colOff>114480</xdr:colOff>
      <xdr:row>9</xdr:row>
      <xdr:rowOff>45720</xdr:rowOff>
    </xdr:from>
    <xdr:to>
      <xdr:col>15</xdr:col>
      <xdr:colOff>180720</xdr:colOff>
      <xdr:row>13</xdr:row>
      <xdr:rowOff>85320</xdr:rowOff>
    </xdr:to>
    <xdr:sp>
      <xdr:nvSpPr>
        <xdr:cNvPr id="22" name="CustomShape 1"/>
        <xdr:cNvSpPr/>
      </xdr:nvSpPr>
      <xdr:spPr>
        <a:xfrm>
          <a:off x="4463280" y="1508040"/>
          <a:ext cx="1125720" cy="687240"/>
        </a:xfrm>
        <a:prstGeom prst="rect">
          <a:avLst/>
        </a:prstGeom>
        <a:solidFill>
          <a:schemeClr val="lt1"/>
        </a:solidFill>
        <a:ln w="9360">
          <a:noFill/>
        </a:ln>
      </xdr:spPr>
      <xdr:style>
        <a:lnRef idx="0"/>
        <a:fillRef idx="0"/>
        <a:effectRef idx="0"/>
        <a:fontRef idx="minor"/>
      </xdr:style>
      <xdr:txBody>
        <a:bodyPr lIns="90000" rIns="90000" tIns="45000" bIns="45000">
          <a:noAutofit/>
        </a:bodyPr>
        <a:p>
          <a:pPr>
            <a:lnSpc>
              <a:spcPct val="100000"/>
            </a:lnSpc>
          </a:pPr>
          <a:r>
            <a:rPr b="1" lang="fr-FR" sz="1200" spc="-1" strike="noStrike">
              <a:solidFill>
                <a:srgbClr val="000000"/>
              </a:solidFill>
              <a:latin typeface="Calibri"/>
            </a:rPr>
            <a:t>Higher Peak:</a:t>
          </a:r>
          <a:endParaRPr b="0" lang="fr-FR" sz="1200" spc="-1" strike="noStrike">
            <a:latin typeface="Times New Roman"/>
          </a:endParaRPr>
        </a:p>
        <a:p>
          <a:pPr>
            <a:lnSpc>
              <a:spcPct val="100000"/>
            </a:lnSpc>
          </a:pPr>
          <a:r>
            <a:rPr b="1" lang="fr-FR" sz="1200" spc="-1" strike="noStrike">
              <a:solidFill>
                <a:srgbClr val="000000"/>
              </a:solidFill>
              <a:latin typeface="Calibri"/>
            </a:rPr>
            <a:t>T3.14 / T3.15</a:t>
          </a:r>
          <a:br/>
          <a:r>
            <a:rPr b="1" lang="fr-FR" sz="1200" spc="-1" strike="noStrike">
              <a:solidFill>
                <a:srgbClr val="000000"/>
              </a:solidFill>
              <a:latin typeface="Calibri"/>
            </a:rPr>
            <a:t>requirement</a:t>
          </a:r>
          <a:endParaRPr b="0" lang="fr-FR" sz="1200" spc="-1" strike="noStrike">
            <a:latin typeface="Times New Roman"/>
          </a:endParaRPr>
        </a:p>
      </xdr:txBody>
    </xdr:sp>
    <xdr:clientData/>
  </xdr:twoCellAnchor>
  <xdr:twoCellAnchor editAs="twoCell">
    <xdr:from>
      <xdr:col>3</xdr:col>
      <xdr:colOff>0</xdr:colOff>
      <xdr:row>11</xdr:row>
      <xdr:rowOff>95400</xdr:rowOff>
    </xdr:from>
    <xdr:to>
      <xdr:col>7</xdr:col>
      <xdr:colOff>188280</xdr:colOff>
      <xdr:row>16</xdr:row>
      <xdr:rowOff>123480</xdr:rowOff>
    </xdr:to>
    <xdr:sp>
      <xdr:nvSpPr>
        <xdr:cNvPr id="23" name="CustomShape 1"/>
        <xdr:cNvSpPr/>
      </xdr:nvSpPr>
      <xdr:spPr>
        <a:xfrm>
          <a:off x="1171440" y="1881360"/>
          <a:ext cx="1600560" cy="837720"/>
        </a:xfrm>
        <a:prstGeom prst="rect">
          <a:avLst/>
        </a:prstGeom>
        <a:solidFill>
          <a:schemeClr val="lt1"/>
        </a:solidFill>
        <a:ln w="9360">
          <a:noFill/>
        </a:ln>
      </xdr:spPr>
      <xdr:style>
        <a:lnRef idx="0"/>
        <a:fillRef idx="0"/>
        <a:effectRef idx="0"/>
        <a:fontRef idx="minor"/>
      </xdr:style>
      <xdr:txBody>
        <a:bodyPr lIns="0" rIns="0" tIns="36000" bIns="36000">
          <a:noAutofit/>
        </a:bodyPr>
        <a:p>
          <a:pPr>
            <a:lnSpc>
              <a:spcPct val="100000"/>
            </a:lnSpc>
          </a:pPr>
          <a:r>
            <a:rPr b="1" lang="fr-FR" sz="1200" spc="-1" strike="noStrike">
              <a:solidFill>
                <a:srgbClr val="000000"/>
              </a:solidFill>
              <a:latin typeface="Calibri"/>
            </a:rPr>
            <a:t>Lower Peak:</a:t>
          </a:r>
          <a:endParaRPr b="0" lang="fr-FR" sz="1200" spc="-1" strike="noStrike">
            <a:latin typeface="Times New Roman"/>
          </a:endParaRPr>
        </a:p>
        <a:p>
          <a:pPr>
            <a:lnSpc>
              <a:spcPct val="100000"/>
            </a:lnSpc>
          </a:pPr>
          <a:r>
            <a:rPr b="1" lang="fr-FR" sz="1200" spc="-1" strike="noStrike">
              <a:solidFill>
                <a:srgbClr val="000000"/>
              </a:solidFill>
              <a:latin typeface="Calibri"/>
            </a:rPr>
            <a:t>Ymax, used to derive shear strenght for  any attachment</a:t>
          </a:r>
          <a:endParaRPr b="0" lang="fr-FR" sz="1200" spc="-1" strike="noStrike">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171360</xdr:colOff>
      <xdr:row>35</xdr:row>
      <xdr:rowOff>0</xdr:rowOff>
    </xdr:from>
    <xdr:to>
      <xdr:col>15</xdr:col>
      <xdr:colOff>304200</xdr:colOff>
      <xdr:row>46</xdr:row>
      <xdr:rowOff>56880</xdr:rowOff>
    </xdr:to>
    <xdr:pic>
      <xdr:nvPicPr>
        <xdr:cNvPr id="24" name="Bild 4" descr=""/>
        <xdr:cNvPicPr/>
      </xdr:nvPicPr>
      <xdr:blipFill>
        <a:blip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descr=""/>
        <xdr:cNvPicPr/>
      </xdr:nvPicPr>
      <xdr:blipFill>
        <a:blip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descr=""/>
        <xdr:cNvPicPr/>
      </xdr:nvPicPr>
      <xdr:blipFill>
        <a:blip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descr=""/>
        <xdr:cNvPicPr/>
      </xdr:nvPicPr>
      <xdr:blipFill>
        <a:blip r:embed="rId4"/>
        <a:stretch/>
      </xdr:blipFill>
      <xdr:spPr>
        <a:xfrm>
          <a:off x="7144200" y="5491440"/>
          <a:ext cx="5944680" cy="242856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9</xdr:row>
      <xdr:rowOff>19080</xdr:rowOff>
    </xdr:from>
    <xdr:to>
      <xdr:col>15</xdr:col>
      <xdr:colOff>219240</xdr:colOff>
      <xdr:row>23</xdr:row>
      <xdr:rowOff>47160</xdr:rowOff>
    </xdr:to>
    <xdr:pic>
      <xdr:nvPicPr>
        <xdr:cNvPr id="28" name="image2.png" descr=""/>
        <xdr:cNvPicPr/>
      </xdr:nvPicPr>
      <xdr:blipFill>
        <a:blip r:embed="rId1"/>
        <a:stretch/>
      </xdr:blipFill>
      <xdr:spPr>
        <a:xfrm>
          <a:off x="352800" y="1481400"/>
          <a:ext cx="5162040" cy="2295000"/>
        </a:xfrm>
        <a:prstGeom prst="rect">
          <a:avLst/>
        </a:prstGeom>
        <a:ln>
          <a:noFill/>
        </a:ln>
      </xdr:spPr>
    </xdr:pic>
    <xdr:clientData/>
  </xdr:twoCellAnchor>
  <xdr:twoCellAnchor editAs="twoCell">
    <xdr:from>
      <xdr:col>1</xdr:col>
      <xdr:colOff>0</xdr:colOff>
      <xdr:row>37</xdr:row>
      <xdr:rowOff>38160</xdr:rowOff>
    </xdr:from>
    <xdr:to>
      <xdr:col>14</xdr:col>
      <xdr:colOff>276840</xdr:colOff>
      <xdr:row>50</xdr:row>
      <xdr:rowOff>104760</xdr:rowOff>
    </xdr:to>
    <xdr:pic>
      <xdr:nvPicPr>
        <xdr:cNvPr id="29" name="image3.png" descr=""/>
        <xdr:cNvPicPr/>
      </xdr:nvPicPr>
      <xdr:blipFill>
        <a:blip r:embed="rId2"/>
        <a:stretch/>
      </xdr:blipFill>
      <xdr:spPr>
        <a:xfrm>
          <a:off x="352800" y="6034320"/>
          <a:ext cx="4866840" cy="2171520"/>
        </a:xfrm>
        <a:prstGeom prst="rect">
          <a:avLst/>
        </a:prstGeom>
        <a:ln>
          <a:noFill/>
        </a:ln>
      </xdr:spPr>
    </xdr:pic>
    <xdr:clientData/>
  </xdr:twoCellAnchor>
  <xdr:twoCellAnchor editAs="twoCell">
    <xdr:from>
      <xdr:col>20</xdr:col>
      <xdr:colOff>228600</xdr:colOff>
      <xdr:row>33</xdr:row>
      <xdr:rowOff>76320</xdr:rowOff>
    </xdr:from>
    <xdr:to>
      <xdr:col>32</xdr:col>
      <xdr:colOff>84240</xdr:colOff>
      <xdr:row>50</xdr:row>
      <xdr:rowOff>66600</xdr:rowOff>
    </xdr:to>
    <xdr:pic>
      <xdr:nvPicPr>
        <xdr:cNvPr id="30" name="image1.png" descr=""/>
        <xdr:cNvPicPr/>
      </xdr:nvPicPr>
      <xdr:blipFill>
        <a:blip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descr=""/>
        <xdr:cNvPicPr/>
      </xdr:nvPicPr>
      <xdr:blipFill>
        <a:blip r:embed="rId4"/>
        <a:stretch/>
      </xdr:blipFill>
      <xdr:spPr>
        <a:xfrm>
          <a:off x="7175520" y="862200"/>
          <a:ext cx="4830840" cy="279036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5</xdr:col>
      <xdr:colOff>248040</xdr:colOff>
      <xdr:row>9</xdr:row>
      <xdr:rowOff>31680</xdr:rowOff>
    </xdr:from>
    <xdr:to>
      <xdr:col>9</xdr:col>
      <xdr:colOff>188640</xdr:colOff>
      <xdr:row>23</xdr:row>
      <xdr:rowOff>156240</xdr:rowOff>
    </xdr:to>
    <xdr:sp>
      <xdr:nvSpPr>
        <xdr:cNvPr id="32" name="CustomShape 1"/>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xdr:nvSpPr>
        <xdr:cNvPr id="33" name="CustomShape 1"/>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xdr:nvSpPr>
        <xdr:cNvPr id="34" name="CustomShape 1"/>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xdr:nvSpPr>
        <xdr:cNvPr id="35" name="CustomShape 1"/>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xdr:nvSpPr>
        <xdr:cNvPr id="36" name="CustomShape 1"/>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xdr:nvSpPr>
        <xdr:cNvPr id="37" name="CustomShape 1"/>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xdr:nvSpPr>
        <xdr:cNvPr id="38" name="CustomShape 1"/>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xdr:nvSpPr>
        <xdr:cNvPr id="39" name="CustomShape 1"/>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xdr:nvSpPr>
        <xdr:cNvPr id="40" name="CustomShape 1"/>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xdr:nvSpPr>
        <xdr:cNvPr id="41" name="CustomShape 1"/>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xdr:nvSpPr>
        <xdr:cNvPr id="42" name="CustomShape 1"/>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xdr:nvSpPr>
        <xdr:cNvPr id="43" name="CustomShape 1"/>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xdr:nvSpPr>
        <xdr:cNvPr id="44" name="Line 1"/>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xdr:nvSpPr>
        <xdr:cNvPr id="45" name="Line 1"/>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xdr:nvSpPr>
        <xdr:cNvPr id="46" name="Line 1"/>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xdr:nvSpPr>
        <xdr:cNvPr id="47" name="Line 1"/>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xdr:nvSpPr>
        <xdr:cNvPr id="48" name="Line 1"/>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xdr:nvSpPr>
        <xdr:cNvPr id="49" name="Line 1"/>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xdr:nvSpPr>
        <xdr:cNvPr id="50" name="CustomShape 1"/>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xdr:nvSpPr>
        <xdr:cNvPr id="51" name="CustomShape 1"/>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xdr:nvSpPr>
        <xdr:cNvPr id="52" name="CustomShape 1"/>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xdr:nvSpPr>
        <xdr:cNvPr id="53" name="CustomShape 1"/>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xdr:nvSpPr>
        <xdr:cNvPr id="54" name="CustomShape 1"/>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xdr:nvSpPr>
        <xdr:cNvPr id="55" name="CustomShape 1"/>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xdr:nvSpPr>
        <xdr:cNvPr id="56" name="CustomShape 1"/>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xdr:nvSpPr>
        <xdr:cNvPr id="57" name="Line 1"/>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xdr:nvSpPr>
        <xdr:cNvPr id="58" name="CustomShape 1"/>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xdr:nvSpPr>
        <xdr:cNvPr id="59" name="CustomShape 1"/>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xdr:nvSpPr>
        <xdr:cNvPr id="60" name="CustomShape 1"/>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xdr:nvSpPr>
        <xdr:cNvPr id="61" name="CustomShape 1"/>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xdr:nvSpPr>
        <xdr:cNvPr id="62" name="CustomShape 1"/>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xdr:nvSpPr>
        <xdr:cNvPr id="63" name="CustomShape 1"/>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xdr:nvSpPr>
        <xdr:cNvPr id="64" name="CustomShape 1"/>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xdr:nvSpPr>
        <xdr:cNvPr id="65" name="CustomShape 1"/>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xdr:nvSpPr>
        <xdr:cNvPr id="66" name="CustomShape 1"/>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xdr:nvSpPr>
        <xdr:cNvPr id="67" name="CustomShape 1"/>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xdr:nvSpPr>
        <xdr:cNvPr id="68" name="CustomShape 1"/>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xdr:nvSpPr>
        <xdr:cNvPr id="69" name="CustomShape 1"/>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xdr:nvSpPr>
        <xdr:cNvPr id="70" name="Line 1"/>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xdr:nvSpPr>
        <xdr:cNvPr id="71" name="Line 1"/>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xdr:nvSpPr>
        <xdr:cNvPr id="72" name="Line 1"/>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xdr:nvSpPr>
        <xdr:cNvPr id="73" name="Line 1"/>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xdr:nvSpPr>
        <xdr:cNvPr id="74" name="Line 1"/>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xdr:nvSpPr>
        <xdr:cNvPr id="75" name="Line 1"/>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66600</xdr:colOff>
      <xdr:row>1</xdr:row>
      <xdr:rowOff>142920</xdr:rowOff>
    </xdr:from>
    <xdr:to>
      <xdr:col>18</xdr:col>
      <xdr:colOff>180720</xdr:colOff>
      <xdr:row>23</xdr:row>
      <xdr:rowOff>47160</xdr:rowOff>
    </xdr:to>
    <xdr:pic>
      <xdr:nvPicPr>
        <xdr:cNvPr id="76" name="Grafik 2" descr=""/>
        <xdr:cNvPicPr/>
      </xdr:nvPicPr>
      <xdr:blipFill>
        <a:blip r:embed="rId1"/>
        <a:stretch/>
      </xdr:blipFill>
      <xdr:spPr>
        <a:xfrm>
          <a:off x="66600" y="309600"/>
          <a:ext cx="6529320" cy="346680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324000</xdr:colOff>
      <xdr:row>27</xdr:row>
      <xdr:rowOff>58320</xdr:rowOff>
    </xdr:from>
    <xdr:to>
      <xdr:col>9</xdr:col>
      <xdr:colOff>213840</xdr:colOff>
      <xdr:row>43</xdr:row>
      <xdr:rowOff>48960</xdr:rowOff>
    </xdr:to>
    <xdr:pic>
      <xdr:nvPicPr>
        <xdr:cNvPr id="77" name="Picture 1" descr=""/>
        <xdr:cNvPicPr/>
      </xdr:nvPicPr>
      <xdr:blipFill>
        <a:blip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descr=""/>
        <xdr:cNvPicPr/>
      </xdr:nvPicPr>
      <xdr:blipFill>
        <a:blip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descr=""/>
        <xdr:cNvPicPr/>
      </xdr:nvPicPr>
      <xdr:blipFill>
        <a:blip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descr=""/>
        <xdr:cNvPicPr/>
      </xdr:nvPicPr>
      <xdr:blipFill>
        <a:blip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descr=""/>
        <xdr:cNvPicPr/>
      </xdr:nvPicPr>
      <xdr:blipFill>
        <a:blip r:embed="rId5"/>
        <a:srcRect l="0" t="9279" r="0"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descr=""/>
        <xdr:cNvPicPr/>
      </xdr:nvPicPr>
      <xdr:blipFill>
        <a:blip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descr=""/>
        <xdr:cNvPicPr/>
      </xdr:nvPicPr>
      <xdr:blipFill>
        <a:blip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descr=""/>
        <xdr:cNvPicPr/>
      </xdr:nvPicPr>
      <xdr:blipFill>
        <a:blip r:embed="rId8"/>
        <a:stretch/>
      </xdr:blipFill>
      <xdr:spPr>
        <a:xfrm>
          <a:off x="7299000" y="3662640"/>
          <a:ext cx="1094400" cy="102852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3</xdr:col>
      <xdr:colOff>75960</xdr:colOff>
      <xdr:row>28</xdr:row>
      <xdr:rowOff>104400</xdr:rowOff>
    </xdr:from>
    <xdr:to>
      <xdr:col>9</xdr:col>
      <xdr:colOff>331560</xdr:colOff>
      <xdr:row>31</xdr:row>
      <xdr:rowOff>104760</xdr:rowOff>
    </xdr:to>
    <xdr:sp>
      <xdr:nvSpPr>
        <xdr:cNvPr id="85" name="Line 1"/>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xdr:nvSpPr>
        <xdr:cNvPr id="86" name="Line 1"/>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xdr:nvSpPr>
        <xdr:cNvPr id="87" name="Line 1"/>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xdr:nvSpPr>
        <xdr:cNvPr id="88" name="Line 1"/>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xdr:nvSpPr>
        <xdr:cNvPr id="89" name="Line 1"/>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xdr:nvSpPr>
        <xdr:cNvPr id="90" name="Line 1"/>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xdr:nvSpPr>
        <xdr:cNvPr id="91" name="Line 1"/>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xdr:nvSpPr>
        <xdr:cNvPr id="92" name="Line 1"/>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xdr:nvSpPr>
        <xdr:cNvPr id="93" name="Line 1"/>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xdr:nvSpPr>
        <xdr:cNvPr id="94" name="Line 1"/>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xdr:nvSpPr>
        <xdr:cNvPr id="95" name="Line 1"/>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xdr:nvSpPr>
        <xdr:cNvPr id="96" name="CustomShape 1"/>
        <xdr:cNvSpPr/>
      </xdr:nvSpPr>
      <xdr:spPr>
        <a:xfrm>
          <a:off x="3720240" y="5134320"/>
          <a:ext cx="360" cy="266400"/>
        </a:xfrm>
        <a:custGeom>
          <a:avLst/>
          <a:gdLst/>
          <a:ahLst/>
          <a:rect l="l" t="t" r="r" b="b"/>
          <a:pathLst>
            <a:path w="21600" h="21600">
              <a:moveTo>
                <a:pt x="0" y="0"/>
              </a:moveTo>
              <a:lnTo>
                <a:pt x="21600" y="21600"/>
              </a:lnTo>
            </a:path>
          </a:pathLst>
        </a:custGeom>
        <a:noFill/>
        <a:ln>
          <a:solidFill>
            <a:srgbClr val="4a7ebb"/>
          </a:solidFill>
          <a:round/>
          <a:headEnd len="med" type="triangle" w="med"/>
          <a:tailEnd len="med" type="triangle" w="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xdr:nvSpPr>
        <xdr:cNvPr id="97" name="CustomShape 1"/>
        <xdr:cNvSpPr/>
      </xdr:nvSpPr>
      <xdr:spPr>
        <a:xfrm>
          <a:off x="3478680" y="4381920"/>
          <a:ext cx="311400" cy="318960"/>
        </a:xfrm>
        <a:prstGeom prst="rect">
          <a:avLst/>
        </a:prstGeom>
        <a:noFill/>
        <a:ln>
          <a:noFill/>
        </a:ln>
      </xdr:spPr>
      <xdr:style>
        <a:lnRef idx="0"/>
        <a:fillRef idx="0"/>
        <a:effectRef idx="0"/>
        <a:fontRef idx="minor"/>
      </xdr:style>
      <xdr:txBody>
        <a:bodyPr lIns="90000" rIns="90000" tIns="45000" bIns="45000">
          <a:spAutoFit/>
        </a:bodyPr>
        <a:p>
          <a:pPr>
            <a:lnSpc>
              <a:spcPct val="100000"/>
            </a:lnSpc>
          </a:pPr>
          <a:r>
            <a:rPr b="0" lang="fr-FR" sz="1800" spc="-1" strike="noStrike">
              <a:solidFill>
                <a:srgbClr val="000000"/>
              </a:solidFill>
              <a:latin typeface="Calibri"/>
            </a:rPr>
            <a:t>1</a:t>
          </a:r>
          <a:endParaRPr b="0" lang="fr-FR" sz="1800" spc="-1" strike="noStrike">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xdr:nvSpPr>
        <xdr:cNvPr id="98" name="CustomShape 1"/>
        <xdr:cNvSpPr/>
      </xdr:nvSpPr>
      <xdr:spPr>
        <a:xfrm>
          <a:off x="3508920" y="4858200"/>
          <a:ext cx="311400" cy="318960"/>
        </a:xfrm>
        <a:prstGeom prst="rect">
          <a:avLst/>
        </a:prstGeom>
        <a:noFill/>
        <a:ln>
          <a:noFill/>
        </a:ln>
      </xdr:spPr>
      <xdr:style>
        <a:lnRef idx="0"/>
        <a:fillRef idx="0"/>
        <a:effectRef idx="0"/>
        <a:fontRef idx="minor"/>
      </xdr:style>
      <xdr:txBody>
        <a:bodyPr lIns="90000" rIns="90000" tIns="45000" bIns="45000">
          <a:spAutoFit/>
        </a:bodyPr>
        <a:p>
          <a:pPr>
            <a:lnSpc>
              <a:spcPct val="100000"/>
            </a:lnSpc>
          </a:pPr>
          <a:r>
            <a:rPr b="0" lang="fr-FR" sz="1800" spc="-1" strike="noStrike">
              <a:solidFill>
                <a:srgbClr val="000000"/>
              </a:solidFill>
              <a:latin typeface="Calibri"/>
            </a:rPr>
            <a:t>2</a:t>
          </a:r>
          <a:endParaRPr b="0" lang="fr-FR" sz="1800" spc="-1" strike="noStrike">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xdr:nvSpPr>
        <xdr:cNvPr id="99" name="CustomShape 1"/>
        <xdr:cNvSpPr/>
      </xdr:nvSpPr>
      <xdr:spPr>
        <a:xfrm>
          <a:off x="3478680" y="6030000"/>
          <a:ext cx="311400" cy="318960"/>
        </a:xfrm>
        <a:prstGeom prst="rect">
          <a:avLst/>
        </a:prstGeom>
        <a:noFill/>
        <a:ln>
          <a:noFill/>
        </a:ln>
      </xdr:spPr>
      <xdr:style>
        <a:lnRef idx="0"/>
        <a:fillRef idx="0"/>
        <a:effectRef idx="0"/>
        <a:fontRef idx="minor"/>
      </xdr:style>
      <xdr:txBody>
        <a:bodyPr lIns="90000" rIns="90000" tIns="45000" bIns="45000">
          <a:spAutoFit/>
        </a:bodyPr>
        <a:p>
          <a:pPr>
            <a:lnSpc>
              <a:spcPct val="100000"/>
            </a:lnSpc>
          </a:pPr>
          <a:r>
            <a:rPr b="0" lang="fr-FR" sz="1800" spc="-1" strike="noStrike">
              <a:solidFill>
                <a:srgbClr val="000000"/>
              </a:solidFill>
              <a:latin typeface="Calibri"/>
            </a:rPr>
            <a:t>3</a:t>
          </a:r>
          <a:endParaRPr b="0" lang="fr-FR" sz="1800" spc="-1" strike="noStrike">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xdr:nvSpPr>
        <xdr:cNvPr id="100" name="CustomShape 1"/>
        <xdr:cNvSpPr/>
      </xdr:nvSpPr>
      <xdr:spPr>
        <a:xfrm>
          <a:off x="3066480" y="5210640"/>
          <a:ext cx="502560" cy="318960"/>
        </a:xfrm>
        <a:prstGeom prst="rect">
          <a:avLst/>
        </a:prstGeom>
        <a:noFill/>
        <a:ln>
          <a:noFill/>
        </a:ln>
      </xdr:spPr>
      <xdr:style>
        <a:lnRef idx="0"/>
        <a:fillRef idx="0"/>
        <a:effectRef idx="0"/>
        <a:fontRef idx="minor"/>
      </xdr:style>
      <xdr:txBody>
        <a:bodyPr lIns="90000" rIns="90000" tIns="45000" bIns="45000">
          <a:spAutoFit/>
        </a:bodyPr>
        <a:p>
          <a:pPr>
            <a:lnSpc>
              <a:spcPct val="100000"/>
            </a:lnSpc>
          </a:pPr>
          <a:r>
            <a:rPr b="0" lang="fr-FR" sz="1800" spc="-1" strike="noStrike">
              <a:solidFill>
                <a:srgbClr val="000000"/>
              </a:solidFill>
              <a:latin typeface="Calibri"/>
            </a:rPr>
            <a:t>(4)</a:t>
          </a:r>
          <a:endParaRPr b="0" lang="fr-FR" sz="1800" spc="-1" strike="noStrike">
            <a:latin typeface="Times New Roman"/>
          </a:endParaRPr>
        </a:p>
      </xdr:txBody>
    </xdr:sp>
    <xdr:clientData/>
  </xdr:twoCellAnchor>
</xdr:wsDr>
</file>

<file path=xl/worksheets/_rels/sheet7.xml.rels><?xml version="1.0" encoding="UTF-8"?>
<Relationships xmlns="http://schemas.openxmlformats.org/package/2006/relationships"><Relationship Id="rId1" Type="http://schemas.openxmlformats.org/officeDocument/2006/relationships/drawing" Target="../drawings/drawing1.x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xml"/><Relationship Id="rId3" Type="http://schemas.openxmlformats.org/officeDocument/2006/relationships/vmlDrawing" Target="../drawings/vmlDrawing1.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2.vml"/>
</Relationships>
</file>

<file path=xl/worksheets/_rels/sheet28.xml.rels><?xml version="1.0" encoding="UTF-8"?>
<Relationships xmlns="http://schemas.openxmlformats.org/package/2006/relationships"><Relationship Id="rId1" Type="http://schemas.openxmlformats.org/officeDocument/2006/relationships/comments" Target="../comments28.xml"/><Relationship Id="rId2" Type="http://schemas.openxmlformats.org/officeDocument/2006/relationships/vmlDrawing" Target="../drawings/vmlDrawing3.vml"/>
</Relationships>
</file>

<file path=xl/worksheets/_rels/sheet29.xml.rels><?xml version="1.0" encoding="UTF-8"?>
<Relationships xmlns="http://schemas.openxmlformats.org/package/2006/relationships"><Relationship Id="rId1" Type="http://schemas.openxmlformats.org/officeDocument/2006/relationships/comments" Target="../comments29.xml"/><Relationship Id="rId2" Type="http://schemas.openxmlformats.org/officeDocument/2006/relationships/vmlDrawing" Target="../drawings/vmlDrawing4.vml"/>
</Relationships>
</file>

<file path=xl/worksheets/_rels/sheet30.xml.rels><?xml version="1.0" encoding="UTF-8"?>
<Relationships xmlns="http://schemas.openxmlformats.org/package/2006/relationships"><Relationship Id="rId1" Type="http://schemas.openxmlformats.org/officeDocument/2006/relationships/comments" Target="../comments30.xml"/><Relationship Id="rId2" Type="http://schemas.openxmlformats.org/officeDocument/2006/relationships/vmlDrawing" Target="../drawings/vmlDrawing5.vml"/>
</Relationships>
</file>

<file path=xl/worksheets/_rels/sheet36.xml.rels><?xml version="1.0" encoding="UTF-8"?>
<Relationships xmlns="http://schemas.openxmlformats.org/package/2006/relationships"><Relationship Id="rId1" Type="http://schemas.openxmlformats.org/officeDocument/2006/relationships/comments" Target="../comments36.xml"/><Relationship Id="rId2" Type="http://schemas.openxmlformats.org/officeDocument/2006/relationships/vmlDrawing" Target="../drawings/vmlDrawing6.vml"/>
</Relationships>
</file>

<file path=xl/worksheets/_rels/sheet39.xml.rels><?xml version="1.0" encoding="UTF-8"?>
<Relationships xmlns="http://schemas.openxmlformats.org/package/2006/relationships"><Relationship Id="rId1" Type="http://schemas.openxmlformats.org/officeDocument/2006/relationships/drawing" Target="../drawings/drawing3.xml"/>
</Relationships>
</file>

<file path=xl/worksheets/_rels/sheet40.xml.rels><?xml version="1.0" encoding="UTF-8"?>
<Relationships xmlns="http://schemas.openxmlformats.org/package/2006/relationships"><Relationship Id="rId1" Type="http://schemas.openxmlformats.org/officeDocument/2006/relationships/comments" Target="../comments40.xml"/><Relationship Id="rId2" Type="http://schemas.openxmlformats.org/officeDocument/2006/relationships/vmlDrawing" Target="../drawings/vmlDrawing7.vml"/>
</Relationships>
</file>

<file path=xl/worksheets/_rels/sheet44.xml.rels><?xml version="1.0" encoding="UTF-8"?>
<Relationships xmlns="http://schemas.openxmlformats.org/package/2006/relationships"><Relationship Id="rId1" Type="http://schemas.openxmlformats.org/officeDocument/2006/relationships/drawing" Target="../drawings/drawing4.xml"/>
</Relationships>
</file>

<file path=xl/worksheets/_rels/sheet45.xml.rels><?xml version="1.0" encoding="UTF-8"?>
<Relationships xmlns="http://schemas.openxmlformats.org/package/2006/relationships"><Relationship Id="rId1" Type="http://schemas.openxmlformats.org/officeDocument/2006/relationships/drawing" Target="../drawings/drawing5.xml"/>
</Relationships>
</file>

<file path=xl/worksheets/_rels/sheet46.xml.rels><?xml version="1.0" encoding="UTF-8"?>
<Relationships xmlns="http://schemas.openxmlformats.org/package/2006/relationships"><Relationship Id="rId1" Type="http://schemas.openxmlformats.org/officeDocument/2006/relationships/drawing" Target="../drawings/drawing6.xml"/>
</Relationships>
</file>

<file path=xl/worksheets/_rels/sheet48.xml.rels><?xml version="1.0" encoding="UTF-8"?>
<Relationships xmlns="http://schemas.openxmlformats.org/package/2006/relationships"><Relationship Id="rId1" Type="http://schemas.openxmlformats.org/officeDocument/2006/relationships/drawing" Target="../drawings/drawing7.xml"/>
</Relationships>
</file>

<file path=xl/worksheets/_rels/sheet49.xml.rels><?xml version="1.0" encoding="UTF-8"?>
<Relationships xmlns="http://schemas.openxmlformats.org/package/2006/relationships"><Relationship Id="rId1" Type="http://schemas.openxmlformats.org/officeDocument/2006/relationships/drawing" Target="../drawings/drawing8.xml"/>
</Relationships>
</file>

<file path=xl/worksheets/_rels/sheet50.xml.rels><?xml version="1.0" encoding="UTF-8"?>
<Relationships xmlns="http://schemas.openxmlformats.org/package/2006/relationships"><Relationship Id="rId1" Type="http://schemas.openxmlformats.org/officeDocument/2006/relationships/drawing" Target="../drawings/drawing9.xml"/>
</Relationships>
</file>

<file path=xl/worksheets/_rels/sheet51.xml.rels><?xml version="1.0" encoding="UTF-8"?>
<Relationships xmlns="http://schemas.openxmlformats.org/package/2006/relationships"><Relationship Id="rId1" Type="http://schemas.openxmlformats.org/officeDocument/2006/relationships/drawing" Target="../drawings/drawing10.xml"/>
</Relationships>
</file>

<file path=xl/worksheets/_rels/sheet52.xml.rels><?xml version="1.0" encoding="UTF-8"?>
<Relationships xmlns="http://schemas.openxmlformats.org/package/2006/relationships"><Relationship Id="rId1" Type="http://schemas.openxmlformats.org/officeDocument/2006/relationships/drawing" Target="../drawings/drawing11.xml"/>
</Relationships>
</file>

<file path=xl/worksheets/_rels/sheet53.xml.rels><?xml version="1.0" encoding="UTF-8"?>
<Relationships xmlns="http://schemas.openxmlformats.org/package/2006/relationships"><Relationship Id="rId1" Type="http://schemas.openxmlformats.org/officeDocument/2006/relationships/drawing" Target="../drawings/drawing12.xml"/>
</Relationships>
</file>

<file path=xl/worksheets/_rels/sheet54.xml.rels><?xml version="1.0" encoding="UTF-8"?>
<Relationships xmlns="http://schemas.openxmlformats.org/package/2006/relationships"><Relationship Id="rId1" Type="http://schemas.openxmlformats.org/officeDocument/2006/relationships/drawing" Target="../drawings/drawing13.xml"/>
</Relationships>
</file>

<file path=xl/worksheets/_rels/sheet55.xml.rels><?xml version="1.0" encoding="UTF-8"?>
<Relationships xmlns="http://schemas.openxmlformats.org/package/2006/relationships"><Relationship Id="rId1" Type="http://schemas.openxmlformats.org/officeDocument/2006/relationships/drawing" Target="../drawings/drawing14.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P48"/>
  <sheetViews>
    <sheetView showFormulas="false" showGridLines="true" showRowColHeaders="true" showZeros="true" rightToLeft="false" tabSelected="false" showOutlineSymbols="true" defaultGridColor="true" view="pageBreakPreview" topLeftCell="A1" colorId="64" zoomScale="140" zoomScaleNormal="100" zoomScalePageLayoutView="140" workbookViewId="0">
      <pane xSplit="0" ySplit="23" topLeftCell="A27" activePane="bottomLeft" state="frozen"/>
      <selection pane="topLeft" activeCell="A1" activeCellId="0" sqref="A1"/>
      <selection pane="bottomLeft" activeCell="A12" activeCellId="0" sqref="A12"/>
    </sheetView>
  </sheetViews>
  <sheetFormatPr defaultRowHeight="12.75" zeroHeight="false" outlineLevelRow="0" outlineLevelCol="0"/>
  <cols>
    <col collapsed="false" customWidth="true" hidden="false" outlineLevel="0" max="1" min="1" style="0" width="9.13"/>
    <col collapsed="false" customWidth="true" hidden="false" outlineLevel="0" max="2" min="2" style="0" width="10.99"/>
    <col collapsed="false" customWidth="true" hidden="false" outlineLevel="0" max="1025" min="3" style="0" width="11.4"/>
  </cols>
  <sheetData>
    <row r="1" customFormat="false" ht="13.15" hidden="false" customHeight="false" outlineLevel="0" collapsed="false">
      <c r="A1" s="1" t="s">
        <v>0</v>
      </c>
      <c r="B1" s="1"/>
      <c r="C1" s="1"/>
      <c r="D1" s="1"/>
      <c r="E1" s="1"/>
    </row>
    <row r="3" customFormat="false" ht="12.75" hidden="false" customHeight="false" outlineLevel="0" collapsed="false">
      <c r="A3" s="2" t="s">
        <v>1</v>
      </c>
      <c r="B3" s="2"/>
      <c r="C3" s="2"/>
      <c r="D3" s="2"/>
      <c r="E3" s="2"/>
      <c r="F3" s="2"/>
      <c r="G3" s="2"/>
      <c r="H3" s="2"/>
      <c r="I3" s="2"/>
      <c r="J3" s="2"/>
      <c r="K3" s="2"/>
      <c r="L3" s="2"/>
      <c r="M3" s="2"/>
      <c r="N3" s="2"/>
      <c r="O3" s="2"/>
    </row>
    <row r="4" customFormat="false" ht="12.75" hidden="false" customHeight="false" outlineLevel="0" collapsed="false">
      <c r="A4" s="3"/>
      <c r="B4" s="3"/>
      <c r="C4" s="3"/>
      <c r="D4" s="3"/>
      <c r="E4" s="3"/>
      <c r="F4" s="3"/>
      <c r="G4" s="3"/>
      <c r="H4" s="3"/>
      <c r="I4" s="3"/>
      <c r="J4" s="3"/>
      <c r="K4" s="3"/>
      <c r="L4" s="3"/>
      <c r="M4" s="3"/>
      <c r="N4" s="3"/>
      <c r="O4" s="3"/>
    </row>
    <row r="5" customFormat="false" ht="13.15" hidden="false" customHeight="false" outlineLevel="0" collapsed="false">
      <c r="A5" s="4" t="s">
        <v>2</v>
      </c>
      <c r="B5" s="3"/>
      <c r="C5" s="3"/>
      <c r="D5" s="3"/>
      <c r="E5" s="3"/>
      <c r="F5" s="3"/>
      <c r="G5" s="3"/>
      <c r="H5" s="3"/>
      <c r="I5" s="3"/>
      <c r="J5" s="3"/>
      <c r="K5" s="3"/>
      <c r="L5" s="3"/>
      <c r="M5" s="3"/>
      <c r="N5" s="3"/>
      <c r="O5" s="3"/>
    </row>
    <row r="6" customFormat="false" ht="13.15" hidden="false" customHeight="false" outlineLevel="0" collapsed="false">
      <c r="A6" s="4"/>
      <c r="B6" s="3"/>
      <c r="C6" s="3"/>
      <c r="D6" s="3"/>
      <c r="E6" s="3"/>
      <c r="F6" s="3"/>
      <c r="G6" s="3"/>
      <c r="H6" s="3"/>
      <c r="I6" s="3"/>
      <c r="J6" s="3"/>
      <c r="K6" s="3"/>
      <c r="L6" s="3"/>
      <c r="M6" s="3"/>
      <c r="N6" s="3"/>
      <c r="O6" s="3"/>
    </row>
    <row r="7" customFormat="false" ht="13.15" hidden="false" customHeight="false" outlineLevel="0" collapsed="false">
      <c r="A7" s="4" t="s">
        <v>3</v>
      </c>
      <c r="B7" s="3"/>
      <c r="C7" s="3"/>
      <c r="D7" s="3"/>
      <c r="E7" s="3"/>
      <c r="F7" s="3"/>
      <c r="G7" s="3"/>
      <c r="H7" s="3"/>
      <c r="I7" s="3"/>
      <c r="J7" s="3"/>
      <c r="K7" s="3"/>
      <c r="L7" s="3"/>
      <c r="M7" s="3"/>
      <c r="N7" s="3"/>
      <c r="O7" s="3"/>
    </row>
    <row r="8" customFormat="false" ht="13.15" hidden="false" customHeight="false" outlineLevel="0" collapsed="false">
      <c r="A8" s="4"/>
      <c r="B8" s="3"/>
      <c r="C8" s="3"/>
      <c r="D8" s="3"/>
      <c r="E8" s="3"/>
      <c r="F8" s="3"/>
      <c r="G8" s="3"/>
      <c r="H8" s="3"/>
      <c r="I8" s="3"/>
      <c r="J8" s="3"/>
      <c r="K8" s="3"/>
      <c r="L8" s="3"/>
      <c r="M8" s="3"/>
      <c r="N8" s="3"/>
      <c r="O8" s="3"/>
    </row>
    <row r="9" customFormat="false" ht="13.15" hidden="false" customHeight="false" outlineLevel="0" collapsed="false">
      <c r="A9" s="5" t="s">
        <v>4</v>
      </c>
      <c r="B9" s="3"/>
      <c r="C9" s="3"/>
      <c r="D9" s="3"/>
      <c r="E9" s="3"/>
      <c r="F9" s="3"/>
      <c r="G9" s="3"/>
      <c r="H9" s="3"/>
      <c r="I9" s="3"/>
      <c r="J9" s="3"/>
      <c r="K9" s="3"/>
      <c r="L9" s="3"/>
      <c r="M9" s="3"/>
      <c r="N9" s="3"/>
      <c r="O9" s="3"/>
    </row>
    <row r="10" customFormat="false" ht="13.15" hidden="false" customHeight="false" outlineLevel="0" collapsed="false">
      <c r="A10" s="4"/>
      <c r="B10" s="3"/>
      <c r="C10" s="3"/>
      <c r="D10" s="3"/>
      <c r="E10" s="3"/>
      <c r="F10" s="3"/>
      <c r="G10" s="3"/>
      <c r="H10" s="3"/>
      <c r="I10" s="3"/>
      <c r="J10" s="3"/>
      <c r="K10" s="3"/>
      <c r="L10" s="3"/>
      <c r="M10" s="3"/>
      <c r="N10" s="3"/>
      <c r="O10" s="3"/>
    </row>
    <row r="11" customFormat="false" ht="12.75" hidden="false" customHeight="false" outlineLevel="0" collapsed="false">
      <c r="A11" s="2" t="s">
        <v>5</v>
      </c>
      <c r="B11" s="2"/>
      <c r="C11" s="2"/>
      <c r="D11" s="2"/>
      <c r="E11" s="2"/>
      <c r="F11" s="2"/>
      <c r="G11" s="2"/>
      <c r="H11" s="2"/>
      <c r="I11" s="2"/>
      <c r="J11" s="2"/>
      <c r="K11" s="2"/>
      <c r="L11" s="2"/>
      <c r="M11" s="2"/>
      <c r="N11" s="2"/>
      <c r="O11" s="2"/>
      <c r="P11" s="2"/>
    </row>
    <row r="12" customFormat="false" ht="12.75" hidden="false" customHeight="false" outlineLevel="0" collapsed="false">
      <c r="A12" s="2" t="s">
        <v>6</v>
      </c>
      <c r="B12" s="2"/>
      <c r="C12" s="2"/>
      <c r="D12" s="2"/>
      <c r="E12" s="2"/>
      <c r="F12" s="2"/>
      <c r="G12" s="2"/>
      <c r="H12" s="2"/>
      <c r="I12" s="2"/>
      <c r="J12" s="2"/>
      <c r="K12" s="2"/>
      <c r="L12" s="2"/>
      <c r="M12" s="2"/>
      <c r="N12" s="2"/>
      <c r="O12" s="2"/>
      <c r="P12" s="2"/>
    </row>
    <row r="13" customFormat="false" ht="25.5" hidden="false" customHeight="true" outlineLevel="0" collapsed="false">
      <c r="A13" s="6" t="s">
        <v>7</v>
      </c>
      <c r="B13" s="6"/>
      <c r="C13" s="6"/>
      <c r="D13" s="6"/>
      <c r="E13" s="6"/>
      <c r="F13" s="6"/>
      <c r="G13" s="6"/>
      <c r="H13" s="6"/>
      <c r="I13" s="6"/>
      <c r="J13" s="6"/>
      <c r="K13" s="6"/>
      <c r="L13" s="6"/>
      <c r="M13" s="6"/>
      <c r="N13" s="6"/>
      <c r="O13" s="6"/>
      <c r="P13" s="6"/>
    </row>
    <row r="14" customFormat="false" ht="39" hidden="false" customHeight="true" outlineLevel="0" collapsed="false">
      <c r="A14" s="6" t="s">
        <v>8</v>
      </c>
      <c r="B14" s="6"/>
      <c r="C14" s="6"/>
      <c r="D14" s="6"/>
      <c r="E14" s="6"/>
      <c r="F14" s="6"/>
      <c r="G14" s="6"/>
      <c r="H14" s="6"/>
      <c r="I14" s="6"/>
      <c r="J14" s="6"/>
      <c r="K14" s="6"/>
      <c r="L14" s="6"/>
      <c r="M14" s="6"/>
      <c r="N14" s="6"/>
      <c r="O14" s="6"/>
      <c r="P14" s="6"/>
    </row>
    <row r="15" customFormat="false" ht="25.5" hidden="false" customHeight="true" outlineLevel="0" collapsed="false">
      <c r="A15" s="7" t="s">
        <v>9</v>
      </c>
      <c r="B15" s="7"/>
      <c r="C15" s="7"/>
      <c r="D15" s="7"/>
      <c r="E15" s="7"/>
      <c r="F15" s="7"/>
      <c r="G15" s="7"/>
      <c r="H15" s="7"/>
      <c r="I15" s="7"/>
      <c r="J15" s="7"/>
      <c r="K15" s="7"/>
      <c r="L15" s="7"/>
      <c r="M15" s="7"/>
      <c r="N15" s="7"/>
      <c r="O15" s="7"/>
      <c r="P15" s="7"/>
    </row>
    <row r="16" customFormat="false" ht="13.15" hidden="false" customHeight="false" outlineLevel="0" collapsed="false">
      <c r="A16" s="4" t="s">
        <v>10</v>
      </c>
      <c r="B16" s="8"/>
      <c r="C16" s="8"/>
      <c r="D16" s="8"/>
      <c r="E16" s="8"/>
      <c r="F16" s="8"/>
      <c r="G16" s="8"/>
      <c r="H16" s="8"/>
      <c r="I16" s="8"/>
      <c r="J16" s="8"/>
      <c r="K16" s="8"/>
      <c r="L16" s="8"/>
      <c r="M16" s="8"/>
      <c r="N16" s="8"/>
      <c r="O16" s="8"/>
      <c r="P16" s="8"/>
    </row>
    <row r="17" customFormat="false" ht="12.75" hidden="false" customHeight="false" outlineLevel="0" collapsed="false">
      <c r="A17" s="9"/>
      <c r="B17" s="8"/>
      <c r="C17" s="8"/>
      <c r="D17" s="8"/>
      <c r="E17" s="8"/>
      <c r="F17" s="8"/>
      <c r="G17" s="8"/>
      <c r="H17" s="8"/>
      <c r="I17" s="8"/>
      <c r="J17" s="8"/>
      <c r="K17" s="8"/>
      <c r="L17" s="8"/>
      <c r="M17" s="8"/>
      <c r="N17" s="8"/>
      <c r="O17" s="8"/>
      <c r="P17" s="8"/>
    </row>
    <row r="18" customFormat="false" ht="13.15" hidden="false" customHeight="false" outlineLevel="0" collapsed="false">
      <c r="A18" s="10" t="s">
        <v>11</v>
      </c>
    </row>
    <row r="19" customFormat="false" ht="13.15" hidden="false" customHeight="false" outlineLevel="0" collapsed="false">
      <c r="A19" s="10" t="s">
        <v>12</v>
      </c>
    </row>
    <row r="20" customFormat="false" ht="13.5" hidden="false" customHeight="false" outlineLevel="0" collapsed="false">
      <c r="A20" s="10"/>
    </row>
    <row r="21" customFormat="false" ht="13.5" hidden="false" customHeight="false" outlineLevel="0" collapsed="false">
      <c r="B21" s="11" t="s">
        <v>13</v>
      </c>
      <c r="C21" s="11"/>
      <c r="D21" s="11"/>
      <c r="E21" s="11"/>
      <c r="F21" s="11"/>
      <c r="G21" s="11"/>
      <c r="H21" s="11"/>
      <c r="I21" s="11"/>
    </row>
    <row r="23" s="10" customFormat="true" ht="13.15" hidden="false" customHeight="false" outlineLevel="0" collapsed="false">
      <c r="A23" s="10" t="s">
        <v>14</v>
      </c>
    </row>
    <row r="24" customFormat="false" ht="12.75" hidden="false" customHeight="false" outlineLevel="0" collapsed="false">
      <c r="A24" s="12" t="s">
        <v>15</v>
      </c>
      <c r="B24" s="13" t="s">
        <v>16</v>
      </c>
      <c r="C24" s="13"/>
    </row>
    <row r="25" customFormat="false" ht="12.75" hidden="false" customHeight="false" outlineLevel="0" collapsed="false">
      <c r="A25" s="12"/>
      <c r="B25" s="13" t="s">
        <v>17</v>
      </c>
    </row>
    <row r="26" customFormat="false" ht="12.75" hidden="false" customHeight="false" outlineLevel="0" collapsed="false">
      <c r="A26" s="12"/>
      <c r="B26" s="13" t="s">
        <v>18</v>
      </c>
    </row>
    <row r="27" customFormat="false" ht="12.75" hidden="false" customHeight="false" outlineLevel="0" collapsed="false">
      <c r="A27" s="12"/>
      <c r="B27" s="13" t="s">
        <v>19</v>
      </c>
    </row>
    <row r="28" customFormat="false" ht="12.75" hidden="false" customHeight="false" outlineLevel="0" collapsed="false">
      <c r="A28" s="12"/>
      <c r="B28" s="13" t="s">
        <v>20</v>
      </c>
      <c r="C28" s="13"/>
    </row>
    <row r="29" customFormat="false" ht="12.75" hidden="false" customHeight="false" outlineLevel="0" collapsed="false">
      <c r="A29" s="12"/>
      <c r="B29" s="14" t="s">
        <v>21</v>
      </c>
      <c r="C29" s="13"/>
    </row>
    <row r="30" customFormat="false" ht="12.75" hidden="false" customHeight="false" outlineLevel="0" collapsed="false">
      <c r="A30" s="15"/>
      <c r="B30" s="16" t="s">
        <v>22</v>
      </c>
      <c r="C30" s="13"/>
    </row>
    <row r="31" customFormat="false" ht="12.75" hidden="false" customHeight="false" outlineLevel="0" collapsed="false">
      <c r="A31" s="15"/>
      <c r="B31" s="14" t="s">
        <v>23</v>
      </c>
      <c r="C31" s="13"/>
    </row>
    <row r="32" customFormat="false" ht="12.75" hidden="false" customHeight="false" outlineLevel="0" collapsed="false">
      <c r="A32" s="12"/>
      <c r="B32" s="13" t="s">
        <v>24</v>
      </c>
      <c r="C32" s="13"/>
    </row>
    <row r="33" customFormat="false" ht="12.75" hidden="false" customHeight="false" outlineLevel="0" collapsed="false">
      <c r="B33" s="14" t="s">
        <v>25</v>
      </c>
      <c r="C33" s="13"/>
    </row>
    <row r="34" customFormat="false" ht="12.75" hidden="false" customHeight="false" outlineLevel="0" collapsed="false">
      <c r="B34" s="13" t="s">
        <v>26</v>
      </c>
      <c r="C34" s="13"/>
    </row>
    <row r="35" customFormat="false" ht="12.75" hidden="false" customHeight="false" outlineLevel="0" collapsed="false">
      <c r="B35" s="13" t="s">
        <v>27</v>
      </c>
      <c r="C35" s="13"/>
    </row>
    <row r="36" customFormat="false" ht="12.75" hidden="false" customHeight="false" outlineLevel="0" collapsed="false">
      <c r="B36" s="16" t="s">
        <v>28</v>
      </c>
      <c r="C36" s="13"/>
    </row>
    <row r="37" customFormat="false" ht="12.75" hidden="false" customHeight="false" outlineLevel="0" collapsed="false">
      <c r="A37" s="12"/>
      <c r="B37" s="14" t="s">
        <v>29</v>
      </c>
      <c r="C37" s="13"/>
    </row>
    <row r="38" customFormat="false" ht="12.75" hidden="false" customHeight="false" outlineLevel="0" collapsed="false">
      <c r="B38" s="13" t="s">
        <v>30</v>
      </c>
      <c r="C38" s="13"/>
    </row>
    <row r="39" customFormat="false" ht="12.75" hidden="false" customHeight="false" outlineLevel="0" collapsed="false">
      <c r="B39" s="14" t="s">
        <v>31</v>
      </c>
    </row>
    <row r="40" customFormat="false" ht="12.75" hidden="false" customHeight="false" outlineLevel="0" collapsed="false">
      <c r="B40" s="14" t="s">
        <v>32</v>
      </c>
    </row>
    <row r="41" customFormat="false" ht="12.75" hidden="false" customHeight="false" outlineLevel="0" collapsed="false">
      <c r="B41" s="14" t="s">
        <v>33</v>
      </c>
    </row>
    <row r="42" customFormat="false" ht="12.75" hidden="false" customHeight="false" outlineLevel="0" collapsed="false">
      <c r="B42" s="14" t="s">
        <v>34</v>
      </c>
    </row>
    <row r="43" customFormat="false" ht="12.75" hidden="false" customHeight="false" outlineLevel="0" collapsed="false">
      <c r="B43" s="14" t="s">
        <v>35</v>
      </c>
    </row>
    <row r="44" customFormat="false" ht="12.75" hidden="false" customHeight="false" outlineLevel="0" collapsed="false">
      <c r="B44" s="14" t="s">
        <v>36</v>
      </c>
    </row>
    <row r="45" customFormat="false" ht="12.75" hidden="false" customHeight="false" outlineLevel="0" collapsed="false">
      <c r="B45" s="14" t="s">
        <v>37</v>
      </c>
    </row>
    <row r="47" customFormat="false" ht="12.75" hidden="false" customHeight="false" outlineLevel="0" collapsed="false">
      <c r="B47" s="13" t="s">
        <v>38</v>
      </c>
    </row>
    <row r="48" customFormat="false" ht="12.75" hidden="false" customHeight="false" outlineLevel="0" collapsed="false">
      <c r="B48" s="13"/>
    </row>
  </sheetData>
  <sheetProtection algorithmName="SHA-512" hashValue="XWckmKm9GLcOtMtTvLRbxHjLS09XE9oVqUGL7WGsplgYelB38H0WsCK+BXQJSxCrObrIyR92UrzEI4SQPqvVdg==" saltValue="QVBidCW/QJmMVba6oqW3LQ==" spinCount="100000" sheet="true" scenarios="true"/>
  <mergeCells count="8">
    <mergeCell ref="A1:E1"/>
    <mergeCell ref="A3:O3"/>
    <mergeCell ref="A11:P11"/>
    <mergeCell ref="A12:P12"/>
    <mergeCell ref="A13:P13"/>
    <mergeCell ref="A14:P14"/>
    <mergeCell ref="A15:P15"/>
    <mergeCell ref="B21:I2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46"/>
  <sheetViews>
    <sheetView showFormulas="false" showGridLines="true" showRowColHeaders="true" showZeros="true" rightToLeft="false" tabSelected="false" showOutlineSymbols="true" defaultGridColor="true" view="pageBreakPreview" topLeftCell="A1" colorId="64" zoomScale="140" zoomScaleNormal="100" zoomScalePageLayoutView="140" workbookViewId="0">
      <selection pane="topLeft" activeCell="A4" activeCellId="0" sqref="A4"/>
    </sheetView>
  </sheetViews>
  <sheetFormatPr defaultRowHeight="12.75" zeroHeight="false" outlineLevelRow="0" outlineLevelCol="0"/>
  <cols>
    <col collapsed="false" customWidth="true" hidden="false" outlineLevel="0" max="1" min="1" style="17" width="19.39"/>
    <col collapsed="false" customWidth="true" hidden="false" outlineLevel="0" max="2" min="2" style="17" width="109.26"/>
    <col collapsed="false" customWidth="true" hidden="false" outlineLevel="0" max="1025" min="3" style="0" width="11.4"/>
  </cols>
  <sheetData>
    <row r="1" customFormat="false" ht="13.15" hidden="false" customHeight="false" outlineLevel="0" collapsed="false">
      <c r="A1" s="18" t="s">
        <v>39</v>
      </c>
      <c r="B1" s="19"/>
    </row>
    <row r="2" customFormat="false" ht="12.75" hidden="false" customHeight="false" outlineLevel="0" collapsed="false">
      <c r="A2" s="20"/>
      <c r="B2" s="20"/>
    </row>
    <row r="3" customFormat="false" ht="13.15" hidden="false" customHeight="false" outlineLevel="0" collapsed="false">
      <c r="A3" s="21" t="s">
        <v>40</v>
      </c>
      <c r="B3" s="22" t="s">
        <v>41</v>
      </c>
    </row>
    <row r="4" customFormat="false" ht="12.75" hidden="false" customHeight="false" outlineLevel="0" collapsed="false">
      <c r="A4" s="23"/>
      <c r="B4" s="24"/>
    </row>
    <row r="6" customFormat="false" ht="12.75" hidden="false" customHeight="false" outlineLevel="0" collapsed="false">
      <c r="A6" s="24"/>
      <c r="B6" s="24"/>
    </row>
    <row r="7" customFormat="false" ht="12.75" hidden="false" customHeight="false" outlineLevel="0" collapsed="false">
      <c r="B7" s="24"/>
    </row>
    <row r="8" customFormat="false" ht="12.75" hidden="false" customHeight="false" outlineLevel="0" collapsed="false">
      <c r="B8" s="24"/>
    </row>
    <row r="9" customFormat="false" ht="12.75" hidden="false" customHeight="false" outlineLevel="0" collapsed="false">
      <c r="A9" s="24"/>
      <c r="B9" s="24"/>
    </row>
    <row r="10" customFormat="false" ht="12.75" hidden="false" customHeight="false" outlineLevel="0" collapsed="false">
      <c r="B10" s="24"/>
    </row>
    <row r="19" customFormat="false" ht="12.75" hidden="false" customHeight="false" outlineLevel="0" collapsed="false">
      <c r="B19" s="24"/>
    </row>
    <row r="20" customFormat="false" ht="12.75" hidden="false" customHeight="false" outlineLevel="0" collapsed="false">
      <c r="A20" s="24"/>
    </row>
    <row r="21" customFormat="false" ht="12.75" hidden="false" customHeight="false" outlineLevel="0" collapsed="false">
      <c r="A21" s="24"/>
    </row>
    <row r="22" customFormat="false" ht="12.75" hidden="false" customHeight="false" outlineLevel="0" collapsed="false">
      <c r="B22" s="24"/>
    </row>
    <row r="25" customFormat="false" ht="12.75" hidden="false" customHeight="false" outlineLevel="0" collapsed="false">
      <c r="B25" s="24"/>
    </row>
    <row r="27" customFormat="false" ht="12.75" hidden="false" customHeight="false" outlineLevel="0" collapsed="false">
      <c r="A27" s="24"/>
    </row>
    <row r="28" customFormat="false" ht="12.75" hidden="false" customHeight="false" outlineLevel="0" collapsed="false">
      <c r="A28" s="25"/>
      <c r="B28" s="24"/>
    </row>
    <row r="29" customFormat="false" ht="12.75" hidden="false" customHeight="false" outlineLevel="0" collapsed="false">
      <c r="A29" s="24"/>
      <c r="B29" s="24"/>
    </row>
    <row r="30" customFormat="false" ht="12.75" hidden="false" customHeight="false" outlineLevel="0" collapsed="false">
      <c r="A30" s="24"/>
      <c r="B30" s="24"/>
    </row>
    <row r="31" customFormat="false" ht="12.75" hidden="false" customHeight="false" outlineLevel="0" collapsed="false">
      <c r="B31" s="24"/>
    </row>
    <row r="32" customFormat="false" ht="12.75" hidden="false" customHeight="false" outlineLevel="0" collapsed="false">
      <c r="A32" s="24"/>
      <c r="B32" s="24"/>
    </row>
    <row r="36" customFormat="false" ht="12.75" hidden="false" customHeight="false" outlineLevel="0" collapsed="false">
      <c r="B36" s="24"/>
    </row>
    <row r="37" customFormat="false" ht="12.75" hidden="false" customHeight="false" outlineLevel="0" collapsed="false">
      <c r="B37" s="24"/>
    </row>
    <row r="46" customFormat="false" ht="12.75" hidden="false" customHeight="false" outlineLevel="0" collapsed="false">
      <c r="A46" s="25"/>
    </row>
  </sheetData>
  <sheetProtection algorithmName="SHA-512" hashValue="+obwLaFeNr2lDDSag9N5oV8bPYtlahuEa8ehoZx7iNGmP+0KrqvcfsPbQrY/VHgfxPTOsABKwjH4DGq3NCf5zA==" saltValue="pXR1/nxzvyLXEZ7BuDyGHw==" spinCount="100000" sheet="true" scenarios="true"/>
  <protectedRanges>
    <protectedRange name="Range1" sqref="A4:B1048576"/>
  </protectedRange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10"/>
  <sheetViews>
    <sheetView showFormulas="false" showGridLines="true" showRowColHeaders="true" showZeros="true" rightToLeft="false" tabSelected="false" showOutlineSymbols="true" defaultGridColor="true" view="pageBreakPreview" topLeftCell="A1" colorId="64" zoomScale="140" zoomScaleNormal="100" zoomScalePageLayoutView="140" workbookViewId="0">
      <selection pane="topLeft" activeCell="A4" activeCellId="0" sqref="A4"/>
    </sheetView>
  </sheetViews>
  <sheetFormatPr defaultRowHeight="12.75" zeroHeight="false" outlineLevelRow="0" outlineLevelCol="0"/>
  <cols>
    <col collapsed="false" customWidth="true" hidden="false" outlineLevel="0" max="1" min="1" style="17" width="19.39"/>
    <col collapsed="false" customWidth="true" hidden="false" outlineLevel="0" max="2" min="2" style="17" width="109.26"/>
    <col collapsed="false" customWidth="true" hidden="false" outlineLevel="0" max="1025" min="3" style="0" width="11.4"/>
  </cols>
  <sheetData>
    <row r="1" customFormat="false" ht="12.75" hidden="false" customHeight="true" outlineLevel="0" collapsed="false">
      <c r="A1" s="10" t="s">
        <v>42</v>
      </c>
    </row>
    <row r="2" customFormat="false" ht="12.75" hidden="false" customHeight="false" outlineLevel="0" collapsed="false">
      <c r="A2" s="20"/>
      <c r="B2" s="20"/>
    </row>
    <row r="3" customFormat="false" ht="13.15" hidden="false" customHeight="false" outlineLevel="0" collapsed="false">
      <c r="A3" s="21" t="s">
        <v>43</v>
      </c>
      <c r="B3" s="22" t="s">
        <v>44</v>
      </c>
    </row>
    <row r="4" customFormat="false" ht="12.75" hidden="false" customHeight="false" outlineLevel="0" collapsed="false">
      <c r="A4" s="23"/>
      <c r="B4" s="24"/>
    </row>
    <row r="10" customFormat="false" ht="12.75" hidden="false" customHeight="false" outlineLevel="0" collapsed="false">
      <c r="B10" s="24"/>
    </row>
  </sheetData>
  <sheetProtection algorithmName="SHA-512" hashValue="8Dd0cyE6fzXl1IceecywuCOa7IpC8RP81bCvQz7dpDutDoEVQBTlLlKcb4BE2bM0LeYCRowc9htEkbpbTbewOQ==" saltValue="oRWkySiXCt/7O0u3S/Rr3g==" spinCount="100000" sheet="true" scenarios="true"/>
  <protectedRanges>
    <protectedRange name="Range1" sqref="A4:B1048576"/>
  </protectedRange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T71"/>
  <sheetViews>
    <sheetView showFormulas="false" showGridLines="false" showRowColHeaders="true" showZeros="true" rightToLeft="false" tabSelected="false" showOutlineSymbols="true" defaultGridColor="true" view="pageBreakPreview" topLeftCell="C21" colorId="64" zoomScale="140" zoomScaleNormal="100" zoomScalePageLayoutView="140" workbookViewId="0">
      <selection pane="topLeft" activeCell="O42" activeCellId="0" sqref="O42"/>
    </sheetView>
  </sheetViews>
  <sheetFormatPr defaultRowHeight="12.75" zeroHeight="false" outlineLevelRow="0" outlineLevelCol="0"/>
  <cols>
    <col collapsed="false" customWidth="true" hidden="false" outlineLevel="0" max="4" min="1" style="13" width="5.01"/>
    <col collapsed="false" customWidth="true" hidden="false" outlineLevel="0" max="6" min="5" style="13" width="6.27"/>
    <col collapsed="false" customWidth="true" hidden="false" outlineLevel="0" max="19" min="7" style="13" width="5.01"/>
    <col collapsed="false" customWidth="true" hidden="false" outlineLevel="0" max="28" min="20" style="13" width="4.73"/>
    <col collapsed="false" customWidth="true" hidden="false" outlineLevel="0" max="29" min="29" style="13" width="5.27"/>
    <col collapsed="false" customWidth="true" hidden="false" outlineLevel="0" max="30" min="30" style="13" width="6.27"/>
    <col collapsed="false" customWidth="true" hidden="false" outlineLevel="0" max="32" min="31" style="13" width="4.27"/>
    <col collapsed="false" customWidth="true" hidden="false" outlineLevel="0" max="33" min="33" style="13" width="5.27"/>
    <col collapsed="false" customWidth="true" hidden="false" outlineLevel="0" max="34" min="34" style="13" width="6.27"/>
    <col collapsed="false" customWidth="true" hidden="false" outlineLevel="0" max="36" min="35" style="13" width="4.27"/>
    <col collapsed="false" customWidth="true" hidden="false" outlineLevel="0" max="37" min="37" style="13" width="5.27"/>
    <col collapsed="false" customWidth="true" hidden="false" outlineLevel="0" max="38" min="38" style="13" width="6.27"/>
    <col collapsed="false" customWidth="true" hidden="false" outlineLevel="0" max="40" min="39" style="13" width="4.27"/>
    <col collapsed="false" customWidth="true" hidden="false" outlineLevel="0" max="41" min="41" style="13" width="5.27"/>
    <col collapsed="false" customWidth="true" hidden="false" outlineLevel="0" max="46" min="42" style="13" width="4.27"/>
    <col collapsed="false" customWidth="true" hidden="false" outlineLevel="0" max="1025" min="47" style="13" width="11.4"/>
  </cols>
  <sheetData>
    <row r="1" customFormat="false" ht="13.15" hidden="false" customHeight="false" outlineLevel="0" collapsed="false">
      <c r="A1" s="26" t="s">
        <v>45</v>
      </c>
      <c r="B1" s="26"/>
      <c r="C1" s="26"/>
      <c r="D1" s="26"/>
      <c r="E1" s="26"/>
      <c r="F1" s="26"/>
      <c r="G1" s="26"/>
      <c r="H1" s="26"/>
      <c r="I1" s="26"/>
      <c r="J1" s="26"/>
      <c r="K1" s="26"/>
      <c r="L1" s="26"/>
      <c r="M1" s="26"/>
      <c r="N1" s="26"/>
      <c r="O1" s="26"/>
      <c r="P1" s="26"/>
      <c r="Q1" s="26"/>
      <c r="R1" s="26"/>
      <c r="S1" s="26"/>
      <c r="T1" s="27"/>
      <c r="U1" s="28"/>
    </row>
    <row r="2" customFormat="false" ht="13.15" hidden="false" customHeight="false" outlineLevel="0" collapsed="false">
      <c r="A2" s="27"/>
      <c r="B2" s="27"/>
      <c r="C2" s="27"/>
      <c r="D2" s="27"/>
      <c r="E2" s="27"/>
      <c r="F2" s="27"/>
      <c r="G2" s="27"/>
      <c r="H2" s="27"/>
      <c r="I2" s="27"/>
      <c r="J2" s="27"/>
      <c r="T2" s="27"/>
      <c r="U2" s="28"/>
    </row>
    <row r="3" customFormat="false" ht="12.75" hidden="false" customHeight="true" outlineLevel="0" collapsed="false">
      <c r="A3" s="29" t="s">
        <v>46</v>
      </c>
      <c r="B3" s="29"/>
      <c r="C3" s="29"/>
      <c r="D3" s="29"/>
      <c r="E3" s="29"/>
      <c r="F3" s="29"/>
      <c r="G3" s="29"/>
      <c r="H3" s="29"/>
      <c r="I3" s="29"/>
      <c r="J3" s="29"/>
      <c r="K3" s="29"/>
      <c r="L3" s="29"/>
      <c r="M3" s="29"/>
      <c r="N3" s="29"/>
      <c r="O3" s="29"/>
      <c r="P3" s="29"/>
      <c r="Q3" s="29"/>
      <c r="R3" s="29"/>
      <c r="S3" s="29"/>
      <c r="T3" s="27"/>
      <c r="U3" s="28"/>
    </row>
    <row r="4" customFormat="false" ht="13.15" hidden="false" customHeight="false" outlineLevel="0" collapsed="false">
      <c r="A4" s="29"/>
      <c r="B4" s="29"/>
      <c r="C4" s="29"/>
      <c r="D4" s="29"/>
      <c r="E4" s="29"/>
      <c r="F4" s="29"/>
      <c r="G4" s="29"/>
      <c r="H4" s="29"/>
      <c r="I4" s="29"/>
      <c r="J4" s="29"/>
      <c r="K4" s="29"/>
      <c r="L4" s="29"/>
      <c r="M4" s="29"/>
      <c r="N4" s="29"/>
      <c r="O4" s="29"/>
      <c r="P4" s="29"/>
      <c r="Q4" s="29"/>
      <c r="R4" s="29"/>
      <c r="S4" s="29"/>
      <c r="T4" s="27"/>
      <c r="U4" s="28"/>
    </row>
    <row r="5" customFormat="false" ht="13.15" hidden="false" customHeight="false" outlineLevel="0" collapsed="false">
      <c r="A5" s="29"/>
      <c r="B5" s="29"/>
      <c r="C5" s="29"/>
      <c r="D5" s="29"/>
      <c r="E5" s="29"/>
      <c r="F5" s="29"/>
      <c r="G5" s="29"/>
      <c r="H5" s="29"/>
      <c r="I5" s="29"/>
      <c r="J5" s="29"/>
      <c r="K5" s="29"/>
      <c r="L5" s="29"/>
      <c r="M5" s="29"/>
      <c r="N5" s="29"/>
      <c r="O5" s="29"/>
      <c r="P5" s="29"/>
      <c r="Q5" s="29"/>
      <c r="R5" s="29"/>
      <c r="S5" s="29"/>
      <c r="T5" s="27"/>
      <c r="U5" s="28"/>
    </row>
    <row r="6" customFormat="false" ht="13.15" hidden="false" customHeight="false" outlineLevel="0" collapsed="false">
      <c r="A6" s="29"/>
      <c r="B6" s="29"/>
      <c r="C6" s="29"/>
      <c r="D6" s="29"/>
      <c r="E6" s="29"/>
      <c r="F6" s="29"/>
      <c r="G6" s="29"/>
      <c r="H6" s="29"/>
      <c r="I6" s="29"/>
      <c r="J6" s="29"/>
      <c r="K6" s="29"/>
      <c r="L6" s="29"/>
      <c r="M6" s="29"/>
      <c r="N6" s="29"/>
      <c r="O6" s="29"/>
      <c r="P6" s="29"/>
      <c r="Q6" s="29"/>
      <c r="R6" s="29"/>
      <c r="S6" s="29"/>
      <c r="T6" s="27"/>
      <c r="U6" s="28"/>
    </row>
    <row r="7" customFormat="false" ht="13.15" hidden="false" customHeight="false" outlineLevel="0" collapsed="false">
      <c r="A7" s="29"/>
      <c r="B7" s="29"/>
      <c r="C7" s="29"/>
      <c r="D7" s="29"/>
      <c r="E7" s="29"/>
      <c r="F7" s="29"/>
      <c r="G7" s="29"/>
      <c r="H7" s="29"/>
      <c r="I7" s="29"/>
      <c r="J7" s="29"/>
      <c r="K7" s="29"/>
      <c r="L7" s="29"/>
      <c r="M7" s="29"/>
      <c r="N7" s="29"/>
      <c r="O7" s="29"/>
      <c r="P7" s="29"/>
      <c r="Q7" s="29"/>
      <c r="R7" s="29"/>
      <c r="S7" s="29"/>
      <c r="T7" s="27"/>
      <c r="U7" s="28"/>
    </row>
    <row r="8" customFormat="false" ht="13.15" hidden="false" customHeight="false" outlineLevel="0" collapsed="false">
      <c r="A8" s="29"/>
      <c r="B8" s="29"/>
      <c r="C8" s="29"/>
      <c r="D8" s="29"/>
      <c r="E8" s="29"/>
      <c r="F8" s="29"/>
      <c r="G8" s="29"/>
      <c r="H8" s="29"/>
      <c r="I8" s="29"/>
      <c r="J8" s="29"/>
      <c r="K8" s="29"/>
      <c r="L8" s="29"/>
      <c r="M8" s="29"/>
      <c r="N8" s="29"/>
      <c r="O8" s="29"/>
      <c r="P8" s="29"/>
      <c r="Q8" s="29"/>
      <c r="R8" s="29"/>
      <c r="S8" s="29"/>
      <c r="T8" s="27"/>
      <c r="U8" s="28"/>
    </row>
    <row r="9" customFormat="false" ht="13.15" hidden="false" customHeight="false" outlineLevel="0" collapsed="false">
      <c r="A9" s="29"/>
      <c r="B9" s="29"/>
      <c r="C9" s="29"/>
      <c r="D9" s="29"/>
      <c r="E9" s="29"/>
      <c r="F9" s="29"/>
      <c r="G9" s="29"/>
      <c r="H9" s="29"/>
      <c r="I9" s="29"/>
      <c r="J9" s="29"/>
      <c r="K9" s="29"/>
      <c r="L9" s="29"/>
      <c r="M9" s="29"/>
      <c r="N9" s="29"/>
      <c r="O9" s="29"/>
      <c r="P9" s="29"/>
      <c r="Q9" s="29"/>
      <c r="R9" s="29"/>
      <c r="S9" s="29"/>
      <c r="T9" s="27"/>
      <c r="U9" s="28"/>
    </row>
    <row r="10" customFormat="false" ht="13.15" hidden="false" customHeight="false" outlineLevel="0" collapsed="false">
      <c r="T10" s="27"/>
      <c r="U10" s="28"/>
    </row>
    <row r="11" customFormat="false" ht="12.75" hidden="false" customHeight="true" outlineLevel="0" collapsed="false">
      <c r="A11" s="30" t="s">
        <v>47</v>
      </c>
      <c r="B11" s="30"/>
      <c r="C11" s="30"/>
      <c r="D11" s="30"/>
      <c r="E11" s="30"/>
      <c r="F11" s="30"/>
      <c r="G11" s="30"/>
      <c r="H11" s="30"/>
      <c r="I11" s="30"/>
      <c r="J11" s="30"/>
      <c r="K11" s="30"/>
      <c r="L11" s="30"/>
      <c r="M11" s="30"/>
      <c r="N11" s="30"/>
      <c r="O11" s="30"/>
      <c r="P11" s="30"/>
      <c r="Q11" s="30"/>
      <c r="R11" s="30"/>
      <c r="S11" s="30"/>
      <c r="T11" s="27"/>
      <c r="U11" s="28"/>
    </row>
    <row r="12" customFormat="false" ht="12.75" hidden="false" customHeight="true" outlineLevel="0" collapsed="false">
      <c r="A12" s="30"/>
      <c r="B12" s="30"/>
      <c r="C12" s="30"/>
      <c r="D12" s="30"/>
      <c r="E12" s="30"/>
      <c r="F12" s="30"/>
      <c r="G12" s="30"/>
      <c r="H12" s="30"/>
      <c r="I12" s="30"/>
      <c r="J12" s="30"/>
      <c r="K12" s="30"/>
      <c r="L12" s="30"/>
      <c r="M12" s="30"/>
      <c r="N12" s="30"/>
      <c r="O12" s="30"/>
      <c r="P12" s="30"/>
      <c r="Q12" s="30"/>
      <c r="R12" s="30"/>
      <c r="S12" s="30"/>
      <c r="T12" s="27"/>
      <c r="U12" s="28"/>
    </row>
    <row r="13" customFormat="false" ht="13.15" hidden="false" customHeight="false" outlineLevel="0" collapsed="false">
      <c r="T13" s="27"/>
      <c r="U13" s="28"/>
    </row>
    <row r="14" customFormat="false" ht="13.15" hidden="false" customHeight="false" outlineLevel="0" collapsed="false">
      <c r="A14" s="13" t="s">
        <v>48</v>
      </c>
      <c r="D14" s="31" t="s">
        <v>49</v>
      </c>
      <c r="E14" s="31"/>
      <c r="F14" s="31"/>
      <c r="G14" s="31"/>
      <c r="H14" s="31"/>
      <c r="I14" s="31"/>
      <c r="J14" s="31"/>
      <c r="K14" s="13" t="s">
        <v>50</v>
      </c>
      <c r="O14" s="31"/>
      <c r="P14" s="31"/>
      <c r="Q14" s="31"/>
      <c r="R14" s="31"/>
      <c r="S14" s="31"/>
      <c r="T14" s="27"/>
      <c r="U14" s="28"/>
    </row>
    <row r="15" customFormat="false" ht="13.15" hidden="false" customHeight="false" outlineLevel="0" collapsed="false">
      <c r="A15" s="13" t="s">
        <v>51</v>
      </c>
      <c r="D15" s="31"/>
      <c r="E15" s="31"/>
      <c r="F15" s="31"/>
      <c r="G15" s="31"/>
      <c r="H15" s="31"/>
      <c r="I15" s="31"/>
      <c r="J15" s="31"/>
      <c r="K15" s="13" t="s">
        <v>52</v>
      </c>
      <c r="N15" s="31"/>
      <c r="O15" s="31"/>
      <c r="P15" s="31"/>
      <c r="Q15" s="31"/>
      <c r="R15" s="31"/>
      <c r="S15" s="31"/>
      <c r="T15" s="27"/>
      <c r="U15" s="28"/>
    </row>
    <row r="16" customFormat="false" ht="13.15" hidden="false" customHeight="false" outlineLevel="0" collapsed="false">
      <c r="A16" s="13" t="s">
        <v>53</v>
      </c>
      <c r="D16" s="31"/>
      <c r="E16" s="31"/>
      <c r="F16" s="31"/>
      <c r="G16" s="31"/>
      <c r="H16" s="31"/>
      <c r="I16" s="31"/>
      <c r="J16" s="31"/>
      <c r="K16" s="13" t="s">
        <v>52</v>
      </c>
      <c r="N16" s="31"/>
      <c r="O16" s="31"/>
      <c r="P16" s="31"/>
      <c r="Q16" s="31"/>
      <c r="R16" s="31"/>
      <c r="S16" s="31"/>
      <c r="T16" s="27"/>
      <c r="U16" s="28"/>
    </row>
    <row r="17" customFormat="false" ht="13.15" hidden="false" customHeight="false" outlineLevel="0" collapsed="false">
      <c r="A17" s="13" t="s">
        <v>54</v>
      </c>
      <c r="D17" s="32" t="s">
        <v>55</v>
      </c>
      <c r="E17" s="32"/>
      <c r="F17" s="32"/>
      <c r="G17" s="32"/>
      <c r="H17" s="32"/>
      <c r="I17" s="32"/>
      <c r="J17" s="32"/>
      <c r="T17" s="33" t="s">
        <v>56</v>
      </c>
      <c r="U17" s="33"/>
      <c r="V17" s="33"/>
      <c r="W17" s="33"/>
      <c r="X17" s="33"/>
      <c r="Y17" s="33"/>
      <c r="Z17" s="33"/>
      <c r="AA17" s="33"/>
      <c r="AB17" s="33"/>
      <c r="AC17" s="33" t="s">
        <v>57</v>
      </c>
      <c r="AD17" s="33"/>
      <c r="AE17" s="33"/>
      <c r="AF17" s="33"/>
      <c r="AG17" s="33" t="s">
        <v>58</v>
      </c>
      <c r="AH17" s="33"/>
      <c r="AI17" s="33"/>
      <c r="AJ17" s="33"/>
      <c r="AK17" s="34" t="s">
        <v>59</v>
      </c>
      <c r="AL17" s="34"/>
      <c r="AM17" s="34"/>
      <c r="AN17" s="34"/>
      <c r="AO17" s="33" t="s">
        <v>60</v>
      </c>
      <c r="AP17" s="33"/>
      <c r="AQ17" s="33"/>
      <c r="AR17" s="33"/>
      <c r="AS17" s="33"/>
      <c r="AT17" s="33"/>
    </row>
    <row r="18" customFormat="false" ht="12.75" hidden="false" customHeight="true" outlineLevel="0" collapsed="false">
      <c r="A18" s="35" t="s">
        <v>61</v>
      </c>
      <c r="B18" s="36"/>
      <c r="C18" s="36"/>
      <c r="D18" s="36"/>
      <c r="E18" s="36"/>
      <c r="F18" s="36"/>
      <c r="G18" s="36"/>
      <c r="H18" s="36"/>
      <c r="I18" s="36"/>
      <c r="J18" s="36"/>
      <c r="K18" s="36"/>
      <c r="L18" s="36"/>
      <c r="M18" s="36"/>
      <c r="N18" s="36"/>
      <c r="O18" s="36"/>
      <c r="P18" s="36"/>
      <c r="Q18" s="36"/>
      <c r="R18" s="36"/>
      <c r="S18" s="37"/>
      <c r="T18" s="38" t="s">
        <v>62</v>
      </c>
      <c r="U18" s="39" t="s">
        <v>63</v>
      </c>
      <c r="V18" s="39" t="s">
        <v>64</v>
      </c>
      <c r="W18" s="39" t="s">
        <v>65</v>
      </c>
      <c r="X18" s="39" t="s">
        <v>66</v>
      </c>
      <c r="Y18" s="39" t="s">
        <v>67</v>
      </c>
      <c r="Z18" s="38" t="s">
        <v>68</v>
      </c>
      <c r="AA18" s="38" t="s">
        <v>69</v>
      </c>
      <c r="AB18" s="38" t="s">
        <v>70</v>
      </c>
      <c r="AC18" s="39" t="s">
        <v>71</v>
      </c>
      <c r="AD18" s="39" t="s">
        <v>72</v>
      </c>
      <c r="AE18" s="39" t="s">
        <v>73</v>
      </c>
      <c r="AF18" s="39" t="s">
        <v>74</v>
      </c>
      <c r="AG18" s="39" t="s">
        <v>71</v>
      </c>
      <c r="AH18" s="39" t="s">
        <v>72</v>
      </c>
      <c r="AI18" s="38" t="s">
        <v>73</v>
      </c>
      <c r="AJ18" s="39" t="s">
        <v>74</v>
      </c>
      <c r="AK18" s="39" t="s">
        <v>71</v>
      </c>
      <c r="AL18" s="39" t="s">
        <v>72</v>
      </c>
      <c r="AM18" s="38" t="s">
        <v>73</v>
      </c>
      <c r="AN18" s="39" t="s">
        <v>74</v>
      </c>
      <c r="AO18" s="40" t="s">
        <v>75</v>
      </c>
      <c r="AP18" s="40" t="s">
        <v>76</v>
      </c>
      <c r="AQ18" s="40" t="s">
        <v>77</v>
      </c>
      <c r="AR18" s="40" t="s">
        <v>78</v>
      </c>
      <c r="AS18" s="40" t="s">
        <v>79</v>
      </c>
      <c r="AT18" s="40" t="s">
        <v>80</v>
      </c>
    </row>
    <row r="19" customFormat="false" ht="13.15" hidden="false" customHeight="false" outlineLevel="0" collapsed="false">
      <c r="A19" s="41" t="str">
        <f aca="false">IF(COUNTIF(A24:B48,"NO")&gt;0,"Yes. Chassis deviates from baseline requirements","No. Chassis does not deviate from baseline requirements")</f>
        <v>Yes. Chassis deviates from baseline requirements</v>
      </c>
      <c r="B19" s="41"/>
      <c r="C19" s="41"/>
      <c r="D19" s="41"/>
      <c r="E19" s="41"/>
      <c r="F19" s="41"/>
      <c r="G19" s="41"/>
      <c r="H19" s="41"/>
      <c r="I19" s="41"/>
      <c r="J19" s="41"/>
      <c r="K19" s="41"/>
      <c r="L19" s="41"/>
      <c r="M19" s="41"/>
      <c r="N19" s="41"/>
      <c r="O19" s="41"/>
      <c r="P19" s="41"/>
      <c r="Q19" s="41"/>
      <c r="R19" s="41"/>
      <c r="S19" s="41"/>
      <c r="T19" s="38"/>
      <c r="U19" s="39"/>
      <c r="V19" s="39"/>
      <c r="W19" s="39"/>
      <c r="X19" s="39"/>
      <c r="Y19" s="39"/>
      <c r="Z19" s="38"/>
      <c r="AA19" s="38"/>
      <c r="AB19" s="38"/>
      <c r="AC19" s="39"/>
      <c r="AD19" s="39"/>
      <c r="AE19" s="39"/>
      <c r="AF19" s="39"/>
      <c r="AG19" s="39"/>
      <c r="AH19" s="39"/>
      <c r="AI19" s="38"/>
      <c r="AJ19" s="39"/>
      <c r="AK19" s="39"/>
      <c r="AL19" s="39"/>
      <c r="AM19" s="38"/>
      <c r="AN19" s="39"/>
      <c r="AO19" s="39"/>
      <c r="AP19" s="39"/>
      <c r="AQ19" s="39"/>
      <c r="AR19" s="39"/>
      <c r="AS19" s="39"/>
      <c r="AT19" s="39"/>
    </row>
    <row r="20" customFormat="false" ht="12.75" hidden="false" customHeight="false" outlineLevel="0" collapsed="false">
      <c r="T20" s="38"/>
      <c r="U20" s="39"/>
      <c r="V20" s="39"/>
      <c r="W20" s="39"/>
      <c r="X20" s="39"/>
      <c r="Y20" s="39"/>
      <c r="Z20" s="38"/>
      <c r="AA20" s="38"/>
      <c r="AB20" s="38"/>
      <c r="AC20" s="39"/>
      <c r="AD20" s="39"/>
      <c r="AE20" s="39"/>
      <c r="AF20" s="39"/>
      <c r="AG20" s="39"/>
      <c r="AH20" s="39"/>
      <c r="AI20" s="38"/>
      <c r="AJ20" s="39"/>
      <c r="AK20" s="39"/>
      <c r="AL20" s="39"/>
      <c r="AM20" s="38"/>
      <c r="AN20" s="39"/>
      <c r="AO20" s="39"/>
      <c r="AP20" s="39"/>
      <c r="AQ20" s="39"/>
      <c r="AR20" s="39"/>
      <c r="AS20" s="39"/>
      <c r="AT20" s="39"/>
    </row>
    <row r="21" customFormat="false" ht="12.75" hidden="false" customHeight="true" outlineLevel="0" collapsed="false">
      <c r="A21" s="42" t="s">
        <v>81</v>
      </c>
      <c r="B21" s="42"/>
      <c r="C21" s="43" t="s">
        <v>82</v>
      </c>
      <c r="D21" s="43"/>
      <c r="E21" s="44" t="s">
        <v>83</v>
      </c>
      <c r="F21" s="44"/>
      <c r="G21" s="45" t="s">
        <v>84</v>
      </c>
      <c r="H21" s="45"/>
      <c r="I21" s="45"/>
      <c r="J21" s="45"/>
      <c r="K21" s="45"/>
      <c r="L21" s="45"/>
      <c r="M21" s="45"/>
      <c r="N21" s="45"/>
      <c r="O21" s="44" t="s">
        <v>85</v>
      </c>
      <c r="P21" s="44"/>
      <c r="Q21" s="44"/>
      <c r="R21" s="44"/>
      <c r="S21" s="44"/>
      <c r="T21" s="38"/>
      <c r="U21" s="39"/>
      <c r="V21" s="39"/>
      <c r="W21" s="39"/>
      <c r="X21" s="39"/>
      <c r="Y21" s="39"/>
      <c r="Z21" s="38"/>
      <c r="AA21" s="38"/>
      <c r="AB21" s="38"/>
      <c r="AC21" s="39"/>
      <c r="AD21" s="39"/>
      <c r="AE21" s="39"/>
      <c r="AF21" s="39"/>
      <c r="AG21" s="39"/>
      <c r="AH21" s="39"/>
      <c r="AI21" s="38"/>
      <c r="AJ21" s="39"/>
      <c r="AK21" s="39"/>
      <c r="AL21" s="39"/>
      <c r="AM21" s="38"/>
      <c r="AN21" s="39"/>
      <c r="AO21" s="39"/>
      <c r="AP21" s="39"/>
      <c r="AQ21" s="39"/>
      <c r="AR21" s="39"/>
      <c r="AS21" s="39"/>
      <c r="AT21" s="39"/>
    </row>
    <row r="22" customFormat="false" ht="12.75" hidden="false" customHeight="true" outlineLevel="0" collapsed="false">
      <c r="A22" s="42"/>
      <c r="B22" s="42"/>
      <c r="C22" s="43"/>
      <c r="D22" s="43"/>
      <c r="E22" s="44"/>
      <c r="F22" s="44"/>
      <c r="G22" s="45"/>
      <c r="H22" s="45"/>
      <c r="I22" s="45"/>
      <c r="J22" s="45"/>
      <c r="K22" s="45"/>
      <c r="L22" s="45"/>
      <c r="M22" s="45"/>
      <c r="N22" s="45"/>
      <c r="O22" s="44"/>
      <c r="P22" s="44"/>
      <c r="Q22" s="44"/>
      <c r="R22" s="44"/>
      <c r="S22" s="44"/>
      <c r="T22" s="38"/>
      <c r="U22" s="39"/>
      <c r="V22" s="39"/>
      <c r="W22" s="39"/>
      <c r="X22" s="39"/>
      <c r="Y22" s="39"/>
      <c r="Z22" s="38"/>
      <c r="AA22" s="38"/>
      <c r="AB22" s="38"/>
      <c r="AC22" s="39"/>
      <c r="AD22" s="39"/>
      <c r="AE22" s="39"/>
      <c r="AF22" s="39"/>
      <c r="AG22" s="39"/>
      <c r="AH22" s="39"/>
      <c r="AI22" s="38"/>
      <c r="AJ22" s="39"/>
      <c r="AK22" s="39"/>
      <c r="AL22" s="39"/>
      <c r="AM22" s="38"/>
      <c r="AN22" s="39"/>
      <c r="AO22" s="39"/>
      <c r="AP22" s="39"/>
      <c r="AQ22" s="39"/>
      <c r="AR22" s="39"/>
      <c r="AS22" s="39"/>
      <c r="AT22" s="39"/>
    </row>
    <row r="23" customFormat="false" ht="12.75" hidden="false" customHeight="false" outlineLevel="0" collapsed="false">
      <c r="A23" s="42"/>
      <c r="B23" s="42"/>
      <c r="C23" s="43"/>
      <c r="D23" s="43"/>
      <c r="E23" s="44"/>
      <c r="F23" s="44"/>
      <c r="G23" s="45"/>
      <c r="H23" s="45"/>
      <c r="I23" s="45"/>
      <c r="J23" s="45"/>
      <c r="K23" s="45"/>
      <c r="L23" s="45"/>
      <c r="M23" s="45"/>
      <c r="N23" s="45"/>
      <c r="O23" s="44"/>
      <c r="P23" s="44"/>
      <c r="Q23" s="44"/>
      <c r="R23" s="44"/>
      <c r="S23" s="44"/>
      <c r="T23" s="38"/>
      <c r="U23" s="39"/>
      <c r="V23" s="39"/>
      <c r="W23" s="39"/>
      <c r="X23" s="39"/>
      <c r="Y23" s="39"/>
      <c r="Z23" s="38"/>
      <c r="AA23" s="38"/>
      <c r="AB23" s="38"/>
      <c r="AC23" s="39"/>
      <c r="AD23" s="39"/>
      <c r="AE23" s="39"/>
      <c r="AF23" s="39"/>
      <c r="AG23" s="39"/>
      <c r="AH23" s="39"/>
      <c r="AI23" s="38"/>
      <c r="AJ23" s="39"/>
      <c r="AK23" s="39"/>
      <c r="AL23" s="39"/>
      <c r="AM23" s="38"/>
      <c r="AN23" s="39"/>
      <c r="AO23" s="39"/>
      <c r="AP23" s="39"/>
      <c r="AQ23" s="39"/>
      <c r="AR23" s="39"/>
      <c r="AS23" s="39"/>
      <c r="AT23" s="39"/>
    </row>
    <row r="24" customFormat="false" ht="12.75" hidden="false" customHeight="true" outlineLevel="0" collapsed="false">
      <c r="A24" s="46" t="str">
        <f aca="false">IF(AND('T3.8 Main Hoop Tubing'!D13&gt;='T3.8 Main Hoop Tubing'!C13,'T3.8 Main Hoop Tubing'!D14&gt;='T3.8 Main Hoop Tubing'!C14),"YES","NO")</f>
        <v>NO</v>
      </c>
      <c r="B24" s="46"/>
      <c r="C24" s="46" t="s">
        <v>86</v>
      </c>
      <c r="D24" s="46"/>
      <c r="E24" s="47" t="s">
        <v>87</v>
      </c>
      <c r="F24" s="47"/>
      <c r="G24" s="48" t="s">
        <v>88</v>
      </c>
      <c r="H24" s="48"/>
      <c r="I24" s="48"/>
      <c r="J24" s="48"/>
      <c r="K24" s="48"/>
      <c r="L24" s="48"/>
      <c r="M24" s="48"/>
      <c r="N24" s="48"/>
      <c r="O24" s="49" t="s">
        <v>89</v>
      </c>
      <c r="P24" s="49"/>
      <c r="Q24" s="49"/>
      <c r="R24" s="49"/>
      <c r="S24" s="49"/>
      <c r="T24" s="50" t="n">
        <f aca="false">IF(A24="no",'T3.8 Main Hoop Tubing'!E20,"NA")</f>
        <v>149.491414813201</v>
      </c>
      <c r="U24" s="51" t="n">
        <f aca="false">IF(A24="no",'T3.8 Main Hoop Tubing'!E21,"NA")</f>
        <v>101.449275362319</v>
      </c>
      <c r="V24" s="51" t="n">
        <f aca="false">IF(A24="no",'T3.8 Main Hoop Tubing'!E22,"NA")</f>
        <v>101.449275362319</v>
      </c>
      <c r="W24" s="51" t="n">
        <f aca="false">IF(A24="no",'T3.8 Main Hoop Tubing'!E23,"NA")</f>
        <v>101.449275362319</v>
      </c>
      <c r="X24" s="51" t="n">
        <f aca="false">IF(A24="no",'T3.8 Main Hoop Tubing'!E24,"NA")</f>
        <v>101.449275362319</v>
      </c>
      <c r="Y24" s="51" t="n">
        <f aca="false">IF(A24="no",'T3.8 Main Hoop Tubing'!E25,"NA")</f>
        <v>101.449275362319</v>
      </c>
      <c r="Z24" s="51" t="n">
        <f aca="false">IF(A24="no",'T3.8 Main Hoop Tubing'!E26,"NA")</f>
        <v>126.569397875177</v>
      </c>
      <c r="AA24" s="52" t="n">
        <f aca="false">IF(A24="no",'T3.8 Main Hoop Tubing'!E27,"NA")</f>
        <v>66.8934735315446</v>
      </c>
      <c r="AB24" s="51" t="n">
        <f aca="false">IF(A24="no",'T3.8 Main Hoop Tubing'!E28,"NA")</f>
        <v>107.162090200983</v>
      </c>
      <c r="AC24" s="53" t="str">
        <f aca="false">'T3.8 Main Hoop Tubing'!D4</f>
        <v>Steel</v>
      </c>
      <c r="AD24" s="53" t="str">
        <f aca="false">'T3.8 Main Hoop Tubing'!D5</f>
        <v>Round</v>
      </c>
      <c r="AE24" s="54" t="n">
        <f aca="false">'T3.8 Main Hoop Tubing'!D13</f>
        <v>30</v>
      </c>
      <c r="AF24" s="55" t="n">
        <f aca="false">'T3.8 Main Hoop Tubing'!D14</f>
        <v>2</v>
      </c>
      <c r="AG24" s="56"/>
      <c r="AH24" s="56"/>
      <c r="AI24" s="57"/>
      <c r="AJ24" s="58"/>
      <c r="AK24" s="56"/>
      <c r="AL24" s="56"/>
      <c r="AM24" s="57"/>
      <c r="AN24" s="58"/>
      <c r="AO24" s="56"/>
      <c r="AP24" s="56"/>
      <c r="AQ24" s="57"/>
      <c r="AR24" s="57"/>
      <c r="AS24" s="58"/>
      <c r="AT24" s="58"/>
    </row>
    <row r="25" customFormat="false" ht="12.75" hidden="false" customHeight="true" outlineLevel="0" collapsed="false">
      <c r="A25" s="46" t="str">
        <f aca="false">IF(AND('T3.9 Front Hoop Tubing'!D4='T3.9 Front Hoop Tubing'!C4,'T3.9 Front Hoop Tubing'!D5='T3.9 Front Hoop Tubing'!C5,'T3.9 Front Hoop Tubing'!D13&gt;='T3.9 Front Hoop Tubing'!C13,'T3.9 Front Hoop Tubing'!D14&gt;='T3.9 Front Hoop Tubing'!C14),"YES","NO")</f>
        <v>NO</v>
      </c>
      <c r="B25" s="46"/>
      <c r="C25" s="46" t="str">
        <f aca="false">IF(A25="N/A","N/A",IF(A25="YES","NO","YES"))</f>
        <v>YES</v>
      </c>
      <c r="D25" s="46"/>
      <c r="E25" s="47" t="s">
        <v>90</v>
      </c>
      <c r="F25" s="47"/>
      <c r="G25" s="59" t="s">
        <v>91</v>
      </c>
      <c r="H25" s="59"/>
      <c r="I25" s="59"/>
      <c r="J25" s="59"/>
      <c r="K25" s="59"/>
      <c r="L25" s="59"/>
      <c r="M25" s="59"/>
      <c r="N25" s="59"/>
      <c r="O25" s="49" t="s">
        <v>89</v>
      </c>
      <c r="P25" s="49"/>
      <c r="Q25" s="49"/>
      <c r="R25" s="49"/>
      <c r="S25" s="49"/>
      <c r="T25" s="50" t="n">
        <f aca="false">IF(A25="no",'T3.9 Front Hoop Tubing'!E20,"NA")</f>
        <v>149.491414813201</v>
      </c>
      <c r="U25" s="51" t="n">
        <f aca="false">IF(A25="no",'T3.9 Front Hoop Tubing'!E21,"NA")</f>
        <v>101.449275362319</v>
      </c>
      <c r="V25" s="51" t="n">
        <f aca="false">IF(A25="no",'T3.9 Front Hoop Tubing'!E22,"NA")</f>
        <v>101.449275362319</v>
      </c>
      <c r="W25" s="51" t="n">
        <f aca="false">IF(A25="no",'T3.9 Front Hoop Tubing'!E23,"NA")</f>
        <v>101.449275362319</v>
      </c>
      <c r="X25" s="51" t="n">
        <f aca="false">IF(A25="no",'T3.9 Front Hoop Tubing'!E24,"NA")</f>
        <v>101.449275362319</v>
      </c>
      <c r="Y25" s="51" t="n">
        <f aca="false">IF(A25="no",'T3.9 Front Hoop Tubing'!E25,"NA")</f>
        <v>101.449275362319</v>
      </c>
      <c r="Z25" s="51" t="n">
        <f aca="false">IF(A25="no",'T3.9 Front Hoop Tubing'!E26,"NA")</f>
        <v>126.569397875177</v>
      </c>
      <c r="AA25" s="52" t="n">
        <f aca="false">IF(A25="no",'T3.9 Front Hoop Tubing'!E27,"NA")</f>
        <v>66.8934735315446</v>
      </c>
      <c r="AB25" s="51" t="n">
        <f aca="false">IF(A25="no",'T3.9 Front Hoop Tubing'!E28,"NA")</f>
        <v>107.162090200983</v>
      </c>
      <c r="AC25" s="53" t="str">
        <f aca="false">'T3.9 Front Hoop Tubing'!D4</f>
        <v>Steel</v>
      </c>
      <c r="AD25" s="53" t="str">
        <f aca="false">'T3.9 Front Hoop Tubing'!D5</f>
        <v>Round</v>
      </c>
      <c r="AE25" s="54" t="n">
        <f aca="false">'T3.9 Front Hoop Tubing'!D13</f>
        <v>30</v>
      </c>
      <c r="AF25" s="55" t="n">
        <f aca="false">'T3.9 Front Hoop Tubing'!D14</f>
        <v>2</v>
      </c>
      <c r="AG25" s="56"/>
      <c r="AH25" s="56"/>
      <c r="AI25" s="57"/>
      <c r="AJ25" s="58"/>
      <c r="AK25" s="56"/>
      <c r="AL25" s="56"/>
      <c r="AM25" s="57"/>
      <c r="AN25" s="58"/>
      <c r="AO25" s="56"/>
      <c r="AP25" s="56"/>
      <c r="AQ25" s="57"/>
      <c r="AR25" s="57"/>
      <c r="AS25" s="58"/>
      <c r="AT25" s="58"/>
    </row>
    <row r="26" customFormat="false" ht="12.75" hidden="false" customHeight="true" outlineLevel="0" collapsed="false">
      <c r="A26" s="46" t="str">
        <f aca="false">IF(AND('T3.10 Main Hoop Bracing'!D13&gt;='T3.10 Main Hoop Bracing'!C13,'T3.10 Main Hoop Bracing'!D14&gt;='T3.10 Main Hoop Bracing'!C14,'T3.10 Main Hoop Bracing'!D5='T3.10 Main Hoop Bracing'!C5),"YES","NO")</f>
        <v>NO</v>
      </c>
      <c r="B26" s="46"/>
      <c r="C26" s="46" t="str">
        <f aca="false">IF(A26="N/A","N/A",IF(A26="YES","NO","YES"))</f>
        <v>YES</v>
      </c>
      <c r="D26" s="46"/>
      <c r="E26" s="47" t="s">
        <v>92</v>
      </c>
      <c r="F26" s="47"/>
      <c r="G26" s="59" t="s">
        <v>93</v>
      </c>
      <c r="H26" s="59"/>
      <c r="I26" s="59"/>
      <c r="J26" s="59"/>
      <c r="K26" s="59"/>
      <c r="L26" s="59"/>
      <c r="M26" s="59"/>
      <c r="N26" s="59"/>
      <c r="O26" s="49" t="s">
        <v>89</v>
      </c>
      <c r="P26" s="49"/>
      <c r="Q26" s="49"/>
      <c r="R26" s="49"/>
      <c r="S26" s="49"/>
      <c r="T26" s="50" t="n">
        <f aca="false">IF(A26="NO",'T3.10 Main Hoop Bracing'!E20,"NA")</f>
        <v>129.243563638109</v>
      </c>
      <c r="U26" s="51" t="n">
        <f aca="false">IF(A26="NO",'T3.10 Main Hoop Bracing'!E21,"NA")</f>
        <v>104.385504201681</v>
      </c>
      <c r="V26" s="51" t="n">
        <f aca="false">IF(A26="NO",'T3.10 Main Hoop Bracing'!E22,"NA")</f>
        <v>104.385504201681</v>
      </c>
      <c r="W26" s="51" t="n">
        <f aca="false">IF(A26="NO",'T3.10 Main Hoop Bracing'!E23,"NA")</f>
        <v>104.385504201681</v>
      </c>
      <c r="X26" s="51" t="n">
        <f aca="false">IF(A26="NO",'T3.10 Main Hoop Bracing'!E24,"NA")</f>
        <v>104.385504201681</v>
      </c>
      <c r="Y26" s="51" t="n">
        <f aca="false">IF(A26="NO",'T3.10 Main Hoop Bracing'!E25,"NA")</f>
        <v>104.385504201681</v>
      </c>
      <c r="Z26" s="51" t="n">
        <f aca="false">IF(A26="NO",'T3.10 Main Hoop Bracing'!E26,"NA")</f>
        <v>117.242375585999</v>
      </c>
      <c r="AA26" s="52" t="n">
        <f aca="false">IF(A26="NO",'T3.10 Main Hoop Bracing'!E27,"NA")</f>
        <v>77.3732920890413</v>
      </c>
      <c r="AB26" s="51" t="n">
        <f aca="false">IF(A26="NO",'T3.10 Main Hoop Bracing'!E28,"NA")</f>
        <v>106.355583567299</v>
      </c>
      <c r="AC26" s="53" t="str">
        <f aca="false">'T3.10 Main Hoop Bracing'!D4</f>
        <v>Steel</v>
      </c>
      <c r="AD26" s="53" t="str">
        <f aca="false">'T3.10 Main Hoop Bracing'!D5</f>
        <v>Round</v>
      </c>
      <c r="AE26" s="54" t="n">
        <f aca="false">'T3.10 Main Hoop Bracing'!D13</f>
        <v>28</v>
      </c>
      <c r="AF26" s="55" t="n">
        <f aca="false">'T3.10 Main Hoop Bracing'!D14</f>
        <v>1.5</v>
      </c>
      <c r="AG26" s="56"/>
      <c r="AH26" s="56"/>
      <c r="AI26" s="56"/>
      <c r="AJ26" s="56"/>
      <c r="AK26" s="56"/>
      <c r="AL26" s="56"/>
      <c r="AM26" s="56"/>
      <c r="AN26" s="56"/>
      <c r="AO26" s="56"/>
      <c r="AP26" s="56"/>
      <c r="AQ26" s="56"/>
      <c r="AR26" s="56"/>
      <c r="AS26" s="56"/>
      <c r="AT26" s="56"/>
    </row>
    <row r="27" customFormat="false" ht="12.75" hidden="false" customHeight="true" outlineLevel="0" collapsed="false">
      <c r="A27" s="46" t="str">
        <f aca="false">IF(NOT('T3.10.5 T3.5 MHoop Brace Spt'!F2="tubing only"),"N/A",IF(AND('T3.10.5 T3.5 MHoop Brace Spt'!E5='T3.10.5 T3.5 MHoop Brace Spt'!C5,'T3.10.5 T3.5 MHoop Brace Spt'!E15&gt;='T3.10.5 T3.5 MHoop Brace Spt'!C15,'T3.10.5 T3.5 MHoop Brace Spt'!E16&gt;='T3.10.5 T3.5 MHoop Brace Spt'!C16),"YES","NO"))</f>
        <v>NO</v>
      </c>
      <c r="B27" s="46"/>
      <c r="C27" s="46" t="str">
        <f aca="false">IF(A27="N/A","N/A",IF(A27="YES","NO","YES"))</f>
        <v>YES</v>
      </c>
      <c r="D27" s="46"/>
      <c r="E27" s="47" t="s">
        <v>94</v>
      </c>
      <c r="F27" s="47"/>
      <c r="G27" s="59" t="s">
        <v>95</v>
      </c>
      <c r="H27" s="59"/>
      <c r="I27" s="59"/>
      <c r="J27" s="59"/>
      <c r="K27" s="59"/>
      <c r="L27" s="59"/>
      <c r="M27" s="59"/>
      <c r="N27" s="59"/>
      <c r="O27" s="49" t="s">
        <v>89</v>
      </c>
      <c r="P27" s="49"/>
      <c r="Q27" s="49"/>
      <c r="R27" s="49"/>
      <c r="S27" s="49"/>
      <c r="T27" s="50" t="n">
        <f aca="false">IF(A27="NO",'T3.10.5 T3.5 MHoop Brace Spt'!$H$27,"NA")</f>
        <v>229.29615376169</v>
      </c>
      <c r="U27" s="51" t="n">
        <f aca="false">IF(A27="NO",'T3.10.5 T3.5 MHoop Brace Spt'!$H$28,"NA")</f>
        <v>242.768595041322</v>
      </c>
      <c r="V27" s="51" t="n">
        <f aca="false">IF(A27="NO",'T3.10.5 T3.5 MHoop Brace Spt'!$H$29,"NA")</f>
        <v>242.768595041322</v>
      </c>
      <c r="W27" s="51" t="n">
        <f aca="false">IF(A27="NO",'T3.10.5 T3.5 MHoop Brace Spt'!$H$30,"NA")</f>
        <v>242.768595041322</v>
      </c>
      <c r="X27" s="51" t="n">
        <f aca="false">IF(A27="NO",'T3.10.5 T3.5 MHoop Brace Spt'!$H$31,"NA")</f>
        <v>242.768595041322</v>
      </c>
      <c r="Y27" s="51" t="n">
        <f aca="false">IF(A27="NO",'T3.10.5 T3.5 MHoop Brace Spt'!$H$32,"NA")</f>
        <v>242.768595041322</v>
      </c>
      <c r="Z27" s="51" t="n">
        <f aca="false">IF(A27="NO",'T3.10.5 T3.5 MHoop Brace Spt'!$H$33,"NA")</f>
        <v>232.964892221877</v>
      </c>
      <c r="AA27" s="52" t="n">
        <f aca="false">IF(A27="NO",'T3.10.5 T3.5 MHoop Brace Spt'!$H$34,"NA")</f>
        <v>43.6117215049019</v>
      </c>
      <c r="AB27" s="51" t="n">
        <f aca="false">IF(A27="NO",'T3.10.5 T3.5 MHoop Brace Spt'!$H$35,"NA")</f>
        <v>236.692330497427</v>
      </c>
      <c r="AC27" s="55" t="str">
        <f aca="false">IF(A27="N/A","",IF('T3.10.5 T3.5 MHoop Brace Spt'!$F$2="composite only","",'T3.10.5 T3.5 MHoop Brace Spt'!E5))</f>
        <v>Steel</v>
      </c>
      <c r="AD27" s="55" t="str">
        <f aca="false">IF(A27="N/A","",IF('T3.10.5 T3.5 MHoop Brace Spt'!$F$2="composite only","",'T3.10.5 T3.5 MHoop Brace Spt'!$E$6))</f>
        <v>Round</v>
      </c>
      <c r="AE27" s="54" t="n">
        <f aca="false">IF(A27="N/A","",IF('T3.10.5 T3.5 MHoop Brace Spt'!$F$2="composite only","",'T3.10.5 T3.5 MHoop Brace Spt'!$E$15))</f>
        <v>25</v>
      </c>
      <c r="AF27" s="55" t="n">
        <f aca="false">IF(A27="N/A","",IF('T3.10.5 T3.5 MHoop Brace Spt'!$F$2="composite only","",'T3.10.5 T3.5 MHoop Brace Spt'!$E$16))</f>
        <v>1.5</v>
      </c>
      <c r="AG27" s="56"/>
      <c r="AH27" s="56"/>
      <c r="AI27" s="56"/>
      <c r="AJ27" s="56"/>
      <c r="AK27" s="56"/>
      <c r="AL27" s="56"/>
      <c r="AM27" s="56"/>
      <c r="AN27" s="56"/>
      <c r="AO27" s="56"/>
      <c r="AP27" s="56"/>
      <c r="AQ27" s="56"/>
      <c r="AR27" s="56"/>
      <c r="AS27" s="56"/>
      <c r="AT27" s="56"/>
    </row>
    <row r="28" customFormat="false" ht="12.75" hidden="false" customHeight="true" outlineLevel="0" collapsed="false">
      <c r="A28" s="46" t="str">
        <f aca="false">IF('T3.11 T3.5 FHoop Bracing'!F2="tubing only",IF(AND('T3.11 T3.5 FHoop Bracing'!E6='T3.11 T3.5 FHoop Bracing'!C6,'T3.11 T3.5 FHoop Bracing'!E15&gt;='T3.11 T3.5 FHoop Bracing'!C15,'T3.11 T3.5 FHoop Bracing'!E16&gt;='T3.11 T3.5 FHoop Bracing'!C16,'T3.11 T3.5 FHoop Bracing'!E5='T3.11 T3.5 FHoop Bracing'!C5),"YES","NO"),"N/A")</f>
        <v>NO</v>
      </c>
      <c r="B28" s="46"/>
      <c r="C28" s="46" t="str">
        <f aca="false">IF(A28="N/A","N/A",IF(A28="YES","NO","YES"))</f>
        <v>YES</v>
      </c>
      <c r="D28" s="46"/>
      <c r="E28" s="47" t="s">
        <v>96</v>
      </c>
      <c r="F28" s="47"/>
      <c r="G28" s="59" t="s">
        <v>97</v>
      </c>
      <c r="H28" s="59"/>
      <c r="I28" s="59"/>
      <c r="J28" s="59"/>
      <c r="K28" s="59"/>
      <c r="L28" s="59"/>
      <c r="M28" s="59"/>
      <c r="N28" s="59"/>
      <c r="O28" s="49" t="s">
        <v>89</v>
      </c>
      <c r="P28" s="49"/>
      <c r="Q28" s="49"/>
      <c r="R28" s="49"/>
      <c r="S28" s="49"/>
      <c r="T28" s="50" t="n">
        <f aca="false">IF($A$28="NO",'T3.11 T3.5 FHoop Bracing'!$H$27,"NA")</f>
        <v>129.243563638109</v>
      </c>
      <c r="U28" s="51" t="n">
        <f aca="false">IF($A$28="NO",'T3.11 T3.5 FHoop Bracing'!$H$28,"NA")</f>
        <v>104.385504201681</v>
      </c>
      <c r="V28" s="51" t="n">
        <f aca="false">IF($A$28="NO",'T3.11 T3.5 FHoop Bracing'!$H$29,"NA")</f>
        <v>104.385504201681</v>
      </c>
      <c r="W28" s="51" t="n">
        <f aca="false">IF($A$28="NO",'T3.11 T3.5 FHoop Bracing'!$H$30,"NA")</f>
        <v>104.385504201681</v>
      </c>
      <c r="X28" s="51" t="n">
        <f aca="false">IF($A$28="NO",'T3.11 T3.5 FHoop Bracing'!$H$31,"NA")</f>
        <v>104.385504201681</v>
      </c>
      <c r="Y28" s="51" t="n">
        <f aca="false">IF($A$28="NO",'T3.11 T3.5 FHoop Bracing'!$H$32,"NA")</f>
        <v>104.385504201681</v>
      </c>
      <c r="Z28" s="51" t="n">
        <f aca="false">IF($A$28="NO",'T3.11 T3.5 FHoop Bracing'!$H$33,"NA")</f>
        <v>117.242375585999</v>
      </c>
      <c r="AA28" s="52" t="n">
        <f aca="false">IF($A$28="NO",'T3.11 T3.5 FHoop Bracing'!$H$34,"NA")</f>
        <v>77.3732920890413</v>
      </c>
      <c r="AB28" s="51" t="n">
        <f aca="false">IF($A$28="NO",'T3.11 T3.5 FHoop Bracing'!$H$35,"NA")</f>
        <v>106.355583567299</v>
      </c>
      <c r="AC28" s="55" t="str">
        <f aca="false">IF(A28="N/A","",IF('T3.11 T3.5 FHoop Bracing'!$F$2="Composite Only","",'T3.11 T3.5 FHoop Bracing'!$E$5))</f>
        <v>Steel</v>
      </c>
      <c r="AD28" s="55" t="str">
        <f aca="false">IF(A28="N/A","",IF('T3.11 T3.5 FHoop Bracing'!$F$2="Composite Only","",'T3.11 T3.5 FHoop Bracing'!$E$6))</f>
        <v>Round</v>
      </c>
      <c r="AE28" s="54" t="n">
        <f aca="false">IF(A28="N/A","",IF('T3.11 T3.5 FHoop Bracing'!$F$2="Composite Only","",'T3.11 T3.5 FHoop Bracing'!$E$15))</f>
        <v>28</v>
      </c>
      <c r="AF28" s="55" t="n">
        <f aca="false">IF(A28="N/A","",IF('T3.11 T3.5 FHoop Bracing'!$F$2="Composite Only","",'T3.11 T3.5 FHoop Bracing'!$E$16))</f>
        <v>1.5</v>
      </c>
      <c r="AG28" s="56"/>
      <c r="AH28" s="56"/>
      <c r="AI28" s="56"/>
      <c r="AJ28" s="56"/>
      <c r="AK28" s="56"/>
      <c r="AL28" s="56"/>
      <c r="AM28" s="56"/>
      <c r="AN28" s="56"/>
      <c r="AO28" s="56"/>
      <c r="AP28" s="56"/>
      <c r="AQ28" s="56"/>
      <c r="AR28" s="56"/>
      <c r="AS28" s="56"/>
      <c r="AT28" s="56"/>
    </row>
    <row r="29" customFormat="false" ht="12.75" hidden="false" customHeight="true" outlineLevel="0" collapsed="false">
      <c r="A29" s="46" t="str">
        <f aca="false">IF(NOT('T3.13 T3.5 Ft Bulkhead'!F2="tubing only"),"N/A",IF(AND('T3.13 T3.5 Ft Bulkhead'!E5='T3.13 T3.5 Ft Bulkhead'!C5,'T3.13 T3.5 Ft Bulkhead'!E17&gt;='T3.13 T3.5 Ft Bulkhead'!C17,'T3.13 T3.5 Ft Bulkhead'!E18&gt;='T3.13 T3.5 Ft Bulkhead'!C18),"YES","NO"))</f>
        <v>YES</v>
      </c>
      <c r="B29" s="46"/>
      <c r="C29" s="46" t="str">
        <f aca="false">IF(A29="N/A","N/A",IF(A29="YES","NO","YES"))</f>
        <v>NO</v>
      </c>
      <c r="D29" s="46"/>
      <c r="E29" s="47" t="s">
        <v>98</v>
      </c>
      <c r="F29" s="47"/>
      <c r="G29" s="59" t="s">
        <v>99</v>
      </c>
      <c r="H29" s="59"/>
      <c r="I29" s="59"/>
      <c r="J29" s="59"/>
      <c r="K29" s="59"/>
      <c r="L29" s="59"/>
      <c r="M29" s="59"/>
      <c r="N29" s="59"/>
      <c r="O29" s="49" t="s">
        <v>89</v>
      </c>
      <c r="P29" s="49"/>
      <c r="Q29" s="49"/>
      <c r="R29" s="49"/>
      <c r="S29" s="49"/>
      <c r="T29" s="50" t="str">
        <f aca="false">IF($A$29="NO",'T3.13 T3.5 Ft Bulkhead'!$H30,"NA")</f>
        <v>NA</v>
      </c>
      <c r="U29" s="51" t="str">
        <f aca="false">IF($A$29="NO",'T3.13 T3.5 Ft Bulkhead'!$H31,"NA")</f>
        <v>NA</v>
      </c>
      <c r="V29" s="51" t="str">
        <f aca="false">IF($A$29="NO",'T3.13 T3.5 Ft Bulkhead'!$H32,"NA")</f>
        <v>NA</v>
      </c>
      <c r="W29" s="51" t="str">
        <f aca="false">IF($A$29="NO",'T3.13 T3.5 Ft Bulkhead'!$H33,"NA")</f>
        <v>NA</v>
      </c>
      <c r="X29" s="51" t="str">
        <f aca="false">IF($A$29="NO",'T3.13 T3.5 Ft Bulkhead'!$H34,"NA")</f>
        <v>NA</v>
      </c>
      <c r="Y29" s="51" t="str">
        <f aca="false">IF($A$29="NO",'T3.13 T3.5 Ft Bulkhead'!$H35,"NA")</f>
        <v>NA</v>
      </c>
      <c r="Z29" s="51" t="str">
        <f aca="false">IF($A$29="NO",'T3.13 T3.5 Ft Bulkhead'!$H36,"NA")</f>
        <v>NA</v>
      </c>
      <c r="AA29" s="52" t="str">
        <f aca="false">IF($A$29="NO",'T3.13 T3.5 Ft Bulkhead'!$H37,"NA")</f>
        <v>NA</v>
      </c>
      <c r="AB29" s="51" t="str">
        <f aca="false">IF($A$29="NO",'T3.13 T3.5 Ft Bulkhead'!$H38,"NA")</f>
        <v>NA</v>
      </c>
      <c r="AC29" s="55" t="str">
        <f aca="false">IF(A29="N/A","",IF('T3.13 T3.5 Ft Bulkhead'!$F$2="Composite only","",'T3.13 T3.5 Ft Bulkhead'!$E$5))</f>
        <v>Steel</v>
      </c>
      <c r="AD29" s="55" t="str">
        <f aca="false">IF(A29="N/A","",IF('T3.13 T3.5 Ft Bulkhead'!$F$2="Composite only","",'T3.13 T3.5 Ft Bulkhead'!$E$6))</f>
        <v>Round</v>
      </c>
      <c r="AE29" s="54" t="n">
        <f aca="false">IF(A29="N/A","",IF('T3.13 T3.5 Ft Bulkhead'!$F$2="Composite only","",'T3.13 T3.5 Ft Bulkhead'!$E$18))</f>
        <v>28</v>
      </c>
      <c r="AF29" s="55" t="n">
        <f aca="false">IF(A29="N/A","",IF('T3.13 T3.5 Ft Bulkhead'!$F$2="Composite only","",'T3.13 T3.5 Ft Bulkhead'!$E$19))</f>
        <v>1.5</v>
      </c>
      <c r="AG29" s="56"/>
      <c r="AH29" s="56"/>
      <c r="AI29" s="56"/>
      <c r="AJ29" s="56"/>
      <c r="AK29" s="56"/>
      <c r="AL29" s="56"/>
      <c r="AM29" s="56"/>
      <c r="AN29" s="56"/>
      <c r="AO29" s="56"/>
      <c r="AP29" s="56"/>
      <c r="AQ29" s="56"/>
      <c r="AR29" s="56"/>
      <c r="AS29" s="56"/>
      <c r="AT29" s="56"/>
    </row>
    <row r="30" customFormat="false" ht="12.75" hidden="false" customHeight="true" outlineLevel="0" collapsed="false">
      <c r="A30" s="46" t="str">
        <f aca="false">IF(NOT('T3.14 T3.5 FBH Spt Structure'!F2="tubing only"),"N/A",IF('T3.14 T3.5 FBH Spt Structure'!G17="YES","YES","NO"))</f>
        <v>NO</v>
      </c>
      <c r="B30" s="46"/>
      <c r="C30" s="46" t="str">
        <f aca="false">IF(A30="N/A","N/A",IF(A30="YES","NO","YES"))</f>
        <v>YES</v>
      </c>
      <c r="D30" s="46"/>
      <c r="E30" s="60" t="s">
        <v>100</v>
      </c>
      <c r="F30" s="60"/>
      <c r="G30" s="61" t="s">
        <v>101</v>
      </c>
      <c r="H30" s="61"/>
      <c r="I30" s="61"/>
      <c r="J30" s="61"/>
      <c r="K30" s="61"/>
      <c r="L30" s="61"/>
      <c r="M30" s="61"/>
      <c r="N30" s="61"/>
      <c r="O30" s="62" t="s">
        <v>89</v>
      </c>
      <c r="P30" s="62"/>
      <c r="Q30" s="62"/>
      <c r="R30" s="62"/>
      <c r="S30" s="62"/>
      <c r="T30" s="63" t="n">
        <f aca="false">IF($A$30="NO",'T3.14 T3.5 FBH Spt Structure'!$K$27,"NA")</f>
        <v>382.160256269484</v>
      </c>
      <c r="U30" s="64" t="n">
        <f aca="false">IF($A$30="NO",'T3.14 T3.5 FBH Spt Structure'!$K$28,"NA")</f>
        <v>404.614325068871</v>
      </c>
      <c r="V30" s="64" t="n">
        <f aca="false">IF($A$30="NO",'T3.14 T3.5 FBH Spt Structure'!$K$29,"NA")</f>
        <v>404.614325068871</v>
      </c>
      <c r="W30" s="64" t="n">
        <f aca="false">IF($A$30="NO",'T3.14 T3.5 FBH Spt Structure'!$K$30,"NA")</f>
        <v>404.614325068871</v>
      </c>
      <c r="X30" s="64" t="n">
        <f aca="false">IF($A$30="NO",'T3.14 T3.5 FBH Spt Structure'!$K$31,"NA")</f>
        <v>404.614325068871</v>
      </c>
      <c r="Y30" s="64" t="n">
        <f aca="false">IF($A$30="NO",'T3.14 T3.5 FBH Spt Structure'!$K$32,"NA")</f>
        <v>404.614325068871</v>
      </c>
      <c r="Z30" s="64" t="n">
        <f aca="false">IF($A$30="NO",'T3.14 T3.5 FBH Spt Structure'!$K$33,"NA")</f>
        <v>388.274820369796</v>
      </c>
      <c r="AA30" s="52" t="n">
        <f aca="false">IF($A$30="NO",'T3.14 T3.5 FBH Spt Structure'!$K$34,"NA")</f>
        <v>26.1670329029411</v>
      </c>
      <c r="AB30" s="64" t="n">
        <f aca="false">IF($A$30="NO",'T3.14 T3.5 FBH Spt Structure'!$K$35,"NA")</f>
        <v>394.487217495712</v>
      </c>
      <c r="AC30" s="65" t="str">
        <f aca="false">IF('T3.14 T3.5 FBH Spt Structure'!$F$2="tubing only",'T3.14 T3.5 FBH Spt Structure'!$E$5,"")</f>
        <v>Steel</v>
      </c>
      <c r="AD30" s="65" t="str">
        <f aca="false">IF('T3.14 T3.5 FBH Spt Structure'!$F$2="tubing only",'T3.14 T3.5 FBH Spt Structure'!$E$6,"")</f>
        <v>Round</v>
      </c>
      <c r="AE30" s="66" t="n">
        <f aca="false">IF('T3.14 T3.5 FBH Spt Structure'!$F$2="tubing only",'T3.14 T3.5 FBH Spt Structure'!$E$15,"")</f>
        <v>25</v>
      </c>
      <c r="AF30" s="65" t="n">
        <f aca="false">IF('T3.14 T3.5 FBH Spt Structure'!$F$2="tubing only",'T3.14 T3.5 FBH Spt Structure'!$E$16,"")</f>
        <v>1.5</v>
      </c>
      <c r="AG30" s="65" t="str">
        <f aca="false">IF('T3.14 T3.5 FBH Spt Structure'!$F$2="tubing only",IF('T3.14 T3.5 FBH Spt Structure'!$F$14&gt;0,'T3.14 T3.5 FBH Spt Structure'!$F$5,""),"")</f>
        <v/>
      </c>
      <c r="AH30" s="65" t="str">
        <f aca="false">IF('T3.14 T3.5 FBH Spt Structure'!$F$2="tubing only",IF('T3.14 T3.5 FBH Spt Structure'!$F$14&gt;0,'T3.14 T3.5 FBH Spt Structure'!$F$6,""),"")</f>
        <v/>
      </c>
      <c r="AI30" s="66" t="str">
        <f aca="false">IF('T3.14 T3.5 FBH Spt Structure'!$F$2="tubing only",IF('T3.14 T3.5 FBH Spt Structure'!$F$14&gt;0,'T3.14 T3.5 FBH Spt Structure'!$F$15,""),"")</f>
        <v/>
      </c>
      <c r="AJ30" s="65" t="str">
        <f aca="false">IF('T3.14 T3.5 FBH Spt Structure'!$F$2="tubing only",IF('T3.14 T3.5 FBH Spt Structure'!$F$14&gt;0,'T3.14 T3.5 FBH Spt Structure'!$F$16,""),"")</f>
        <v/>
      </c>
      <c r="AK30" s="65" t="str">
        <f aca="false">IF('T3.14 T3.5 FBH Spt Structure'!$F$2="tubing only",IF('T3.14 T3.5 FBH Spt Structure'!$G$14&gt;0,'T3.14 T3.5 FBH Spt Structure'!$G$5,""),"")</f>
        <v/>
      </c>
      <c r="AL30" s="65" t="str">
        <f aca="false">IF('T3.14 T3.5 FBH Spt Structure'!$F$2="tubing only",IF('T3.14 T3.5 FBH Spt Structure'!$G$14&gt;0,'T3.14 T3.5 FBH Spt Structure'!$G$6,""),"")</f>
        <v/>
      </c>
      <c r="AM30" s="66" t="str">
        <f aca="false">IF('T3.14 T3.5 FBH Spt Structure'!$F$2="tubing only",IF('T3.14 T3.5 FBH Spt Structure'!$G$14&gt;0,'T3.14 T3.5 FBH Spt Structure'!$G$15,""),"")</f>
        <v/>
      </c>
      <c r="AN30" s="65" t="str">
        <f aca="false">IF('T3.14 T3.5 FBH Spt Structure'!$F$2="tubing only",IF('T3.14 T3.5 FBH Spt Structure'!$G$14&gt;0,'T3.14 T3.5 FBH Spt Structure'!$G$16,""),"")</f>
        <v/>
      </c>
      <c r="AO30" s="65"/>
      <c r="AP30" s="66"/>
      <c r="AQ30" s="65"/>
      <c r="AR30" s="65"/>
      <c r="AS30" s="67"/>
      <c r="AT30" s="68"/>
    </row>
    <row r="31" customFormat="false" ht="12.75" hidden="false" customHeight="true" outlineLevel="0" collapsed="false">
      <c r="A31" s="46" t="str">
        <f aca="false">IF(NOT('T3.15 T3.5 SIS'!F2="tubing only"),"N/A",IF('T3.15 T3.5 SIS'!G17="YES","YES","NO"))</f>
        <v>NO</v>
      </c>
      <c r="B31" s="46"/>
      <c r="C31" s="46" t="str">
        <f aca="false">IF(A31="N/A","N/A",IF(A31="YES","NO","YES"))</f>
        <v>YES</v>
      </c>
      <c r="D31" s="46"/>
      <c r="E31" s="47" t="s">
        <v>102</v>
      </c>
      <c r="F31" s="47"/>
      <c r="G31" s="59" t="s">
        <v>103</v>
      </c>
      <c r="H31" s="59"/>
      <c r="I31" s="59"/>
      <c r="J31" s="59"/>
      <c r="K31" s="59"/>
      <c r="L31" s="59"/>
      <c r="M31" s="59"/>
      <c r="N31" s="59"/>
      <c r="O31" s="49" t="s">
        <v>89</v>
      </c>
      <c r="P31" s="49"/>
      <c r="Q31" s="49"/>
      <c r="R31" s="49"/>
      <c r="S31" s="49"/>
      <c r="T31" s="50" t="n">
        <f aca="false">IF($A$31="NO",'T3.15 T3.5 SIS'!$L$27,"NA")</f>
        <v>172.324751517479</v>
      </c>
      <c r="U31" s="51" t="n">
        <f aca="false">IF($A$31="NO",'T3.15 T3.5 SIS'!$L$28,"NA")</f>
        <v>139.180672268908</v>
      </c>
      <c r="V31" s="51" t="n">
        <f aca="false">IF($A$31="NO",'T3.15 T3.5 SIS'!$L$29,"NA")</f>
        <v>139.180672268908</v>
      </c>
      <c r="W31" s="51" t="n">
        <f aca="false">IF($A$31="NO",'T3.15 T3.5 SIS'!$L$30,"NA")</f>
        <v>139.180672268908</v>
      </c>
      <c r="X31" s="51" t="n">
        <f aca="false">IF($A$31="NO",'T3.15 T3.5 SIS'!$L$31,"NA")</f>
        <v>139.180672268908</v>
      </c>
      <c r="Y31" s="51" t="n">
        <f aca="false">IF($A$31="NO",'T3.15 T3.5 SIS'!$L$32,"NA")</f>
        <v>139.180672268908</v>
      </c>
      <c r="Z31" s="51" t="n">
        <f aca="false">IF($A$31="NO",'T3.15 T3.5 SIS'!$L$33,"NA")</f>
        <v>156.323167447998</v>
      </c>
      <c r="AA31" s="52" t="n">
        <f aca="false">IF($A$31="NO",'T3.15 T3.5 SIS'!$L$34,"NA")</f>
        <v>58.029969066781</v>
      </c>
      <c r="AB31" s="51" t="n">
        <f aca="false">IF($A$31="NO",'T3.15 T3.5 SIS'!$L$35,"NA")</f>
        <v>141.807444756399</v>
      </c>
      <c r="AC31" s="55" t="str">
        <f aca="false">IF('T3.15 T3.5 SIS'!$F$2="tubing only",'T3.15 T3.5 SIS'!$E$5,"")</f>
        <v>Steel</v>
      </c>
      <c r="AD31" s="55" t="str">
        <f aca="false">IF('T3.15 T3.5 SIS'!$F$2="tubing only",'T3.15 T3.5 SIS'!$E$6,"")</f>
        <v>Round</v>
      </c>
      <c r="AE31" s="54" t="n">
        <f aca="false">IF('T3.15 T3.5 SIS'!$F$2="tubing only",'T3.15 T3.5 SIS'!$E$15,"")</f>
        <v>28</v>
      </c>
      <c r="AF31" s="55" t="n">
        <f aca="false">IF('T3.15 T3.5 SIS'!$F$2="tubing only",'T3.15 T3.5 SIS'!$E$16,"")</f>
        <v>1.5</v>
      </c>
      <c r="AG31" s="55" t="str">
        <f aca="false">IF('T3.15 T3.5 SIS'!$F$2="tubing only",IF('T3.15 T3.5 SIS'!$F$14&gt;0,'T3.15 T3.5 SIS'!$F$5,""),"")</f>
        <v/>
      </c>
      <c r="AH31" s="55" t="str">
        <f aca="false">IF('T3.15 T3.5 SIS'!$F$2="tubing only",IF('T3.15 T3.5 SIS'!$F$14&gt;0,'T3.15 T3.5 SIS'!$F$6,""),"")</f>
        <v/>
      </c>
      <c r="AI31" s="54" t="str">
        <f aca="false">IF('T3.15 T3.5 SIS'!$F$2="tubing only",IF('T3.15 T3.5 SIS'!$F$14&gt;0,'T3.15 T3.5 SIS'!$F$15,""),"")</f>
        <v/>
      </c>
      <c r="AJ31" s="55" t="str">
        <f aca="false">IF('T3.15 T3.5 SIS'!$F$2="tubing only",IF('T3.15 T3.5 SIS'!$F$14&gt;0,'T3.15 T3.5 SIS'!$F$16,""),"")</f>
        <v/>
      </c>
      <c r="AK31" s="55" t="str">
        <f aca="false">IF('T3.15 T3.5 SIS'!$F$2="tubing only",IF('T3.15 T3.5 SIS'!$G$14&gt;0,'T3.15 T3.5 SIS'!$G$5,""),"")</f>
        <v/>
      </c>
      <c r="AL31" s="55" t="str">
        <f aca="false">IF('T3.15 T3.5 SIS'!$F$2="tubing only",IF('T3.15 T3.5 SIS'!$G$14&gt;0,'T3.15 T3.5 SIS'!$G$6,""),"")</f>
        <v/>
      </c>
      <c r="AM31" s="54" t="str">
        <f aca="false">IF('T3.15 T3.5 SIS'!$F$2="tubing only",IF('T3.15 T3.5 SIS'!$G$14&gt;0,'T3.15 T3.5 SIS'!$G$15,""),"")</f>
        <v/>
      </c>
      <c r="AN31" s="55" t="str">
        <f aca="false">IF('T3.15 T3.5 SIS'!$F$2="tubing only",IF('T3.15 T3.5 SIS'!$G$14&gt;0,'T3.15 T3.5 SIS'!$G$16,""),"")</f>
        <v/>
      </c>
      <c r="AO31" s="58"/>
      <c r="AP31" s="57"/>
      <c r="AQ31" s="58"/>
      <c r="AR31" s="58"/>
      <c r="AS31" s="69"/>
      <c r="AT31" s="69"/>
    </row>
    <row r="32" customFormat="false" ht="12.75" hidden="false" customHeight="true" outlineLevel="0" collapsed="false">
      <c r="A32" s="46" t="str">
        <f aca="false">IF(AND('T4.5 Shoulder Harness Bar'!F2="tubing only",'T4.5 Shoulder Harness Bar'!E5='T4.5 Shoulder Harness Bar'!C5,'T4.5 Shoulder Harness Bar'!E15&gt;='T4.5 Shoulder Harness Bar'!C15,'T4.5 Shoulder Harness Bar'!E16&gt;='T4.5 Shoulder Harness Bar'!C16),"YES","NO")</f>
        <v>NO</v>
      </c>
      <c r="B32" s="46"/>
      <c r="C32" s="46" t="str">
        <f aca="false">IF(A32="N/A","N/A",IF(A32="YES","NO","YES"))</f>
        <v>YES</v>
      </c>
      <c r="D32" s="46"/>
      <c r="E32" s="47" t="s">
        <v>104</v>
      </c>
      <c r="F32" s="47"/>
      <c r="G32" s="59" t="s">
        <v>105</v>
      </c>
      <c r="H32" s="59"/>
      <c r="I32" s="59"/>
      <c r="J32" s="59"/>
      <c r="K32" s="59"/>
      <c r="L32" s="59"/>
      <c r="M32" s="59"/>
      <c r="N32" s="59"/>
      <c r="O32" s="49" t="s">
        <v>89</v>
      </c>
      <c r="P32" s="49"/>
      <c r="Q32" s="49"/>
      <c r="R32" s="49"/>
      <c r="S32" s="49"/>
      <c r="T32" s="50" t="n">
        <f aca="false">IF(A32="YES","NA",'T4.5 Shoulder Harness Bar'!H27)</f>
        <v>149.491414813201</v>
      </c>
      <c r="U32" s="51" t="n">
        <f aca="false">IF(A32="YES","NA",'T4.5 Shoulder Harness Bar'!H28)</f>
        <v>101.449275362319</v>
      </c>
      <c r="V32" s="51" t="n">
        <f aca="false">IF(A32="YES","NA",'T4.5 Shoulder Harness Bar'!H29)</f>
        <v>101.449275362319</v>
      </c>
      <c r="W32" s="51" t="n">
        <f aca="false">IF(A32="YES","NA",'T4.5 Shoulder Harness Bar'!H30)</f>
        <v>101.449275362319</v>
      </c>
      <c r="X32" s="51" t="n">
        <f aca="false">IF(A32="YES","NA",'T4.5 Shoulder Harness Bar'!H31)</f>
        <v>101.449275362319</v>
      </c>
      <c r="Y32" s="51" t="n">
        <f aca="false">IF(A32="YES","NA",'T4.5 Shoulder Harness Bar'!H32)</f>
        <v>101.449275362319</v>
      </c>
      <c r="Z32" s="51" t="n">
        <f aca="false">IF(A32="YES","NA",'T4.5 Shoulder Harness Bar'!H33)</f>
        <v>126.569397875177</v>
      </c>
      <c r="AA32" s="52" t="n">
        <f aca="false">IF(A32="YES","NA",'T4.5 Shoulder Harness Bar'!H34)</f>
        <v>66.8934735315446</v>
      </c>
      <c r="AB32" s="51" t="n">
        <f aca="false">IF(A32="YES","NA",'T4.5 Shoulder Harness Bar'!H35)</f>
        <v>107.162090200983</v>
      </c>
      <c r="AC32" s="55" t="str">
        <f aca="false">IF('T4.5 Shoulder Harness Bar'!F2="composite only","",'T4.5 Shoulder Harness Bar'!E5)</f>
        <v>Steel</v>
      </c>
      <c r="AD32" s="55" t="str">
        <f aca="false">IF('T4.5 Shoulder Harness Bar'!F2="composite only","",'T4.5 Shoulder Harness Bar'!E6)</f>
        <v>Round</v>
      </c>
      <c r="AE32" s="54" t="n">
        <f aca="false">IF('T4.5 Shoulder Harness Bar'!F2="composite only","",'T4.5 Shoulder Harness Bar'!E15)</f>
        <v>30</v>
      </c>
      <c r="AF32" s="55" t="n">
        <f aca="false">IF('T4.5 Shoulder Harness Bar'!F2="composite only","",'T4.5 Shoulder Harness Bar'!E16)</f>
        <v>2</v>
      </c>
      <c r="AG32" s="56"/>
      <c r="AH32" s="56"/>
      <c r="AI32" s="56"/>
      <c r="AJ32" s="56"/>
      <c r="AK32" s="56"/>
      <c r="AL32" s="56"/>
      <c r="AM32" s="56"/>
      <c r="AN32" s="56"/>
      <c r="AO32" s="55" t="str">
        <f aca="false">IF('T4.5 Shoulder Harness Bar'!F2="tubing only","",'T4.5 Shoulder Harness Bar'!F5)</f>
        <v/>
      </c>
      <c r="AP32" s="54" t="str">
        <f aca="false">IF('T4.5 Shoulder Harness Bar'!F2="tubing only","",'T4.5 Shoulder Harness Bar'!F18)</f>
        <v/>
      </c>
      <c r="AQ32" s="55" t="str">
        <f aca="false">IF('T4.5 Shoulder Harness Bar'!$F$2="tubing only","",'T4.5 Shoulder Harness Bar'!F20)</f>
        <v/>
      </c>
      <c r="AR32" s="55" t="str">
        <f aca="false">IF('T4.5 Shoulder Harness Bar'!$F$2="tubing only","",'T4.5 Shoulder Harness Bar'!F21)</f>
        <v/>
      </c>
      <c r="AS32" s="68" t="str">
        <f aca="false">IF('T4.5 Shoulder Harness Bar'!F2="tubing only","",'T4.5 Shoulder Harness Bar'!F22)</f>
        <v/>
      </c>
      <c r="AT32" s="68"/>
    </row>
    <row r="33" customFormat="false" ht="12.75" hidden="false" customHeight="true" outlineLevel="0" collapsed="false">
      <c r="A33" s="46" t="str">
        <f aca="false">IF('T3.17.3 IA AI Plate'!D23="YES","YES","NO")</f>
        <v>YES</v>
      </c>
      <c r="B33" s="46"/>
      <c r="C33" s="46" t="str">
        <f aca="false">IF(A33="N/A","N/A",IF(A33="YES","NO","YES"))</f>
        <v>NO</v>
      </c>
      <c r="D33" s="46"/>
      <c r="E33" s="33" t="s">
        <v>106</v>
      </c>
      <c r="F33" s="33"/>
      <c r="G33" s="59" t="s">
        <v>107</v>
      </c>
      <c r="H33" s="59"/>
      <c r="I33" s="59"/>
      <c r="J33" s="59"/>
      <c r="K33" s="59"/>
      <c r="L33" s="59"/>
      <c r="M33" s="59"/>
      <c r="N33" s="59"/>
      <c r="O33" s="49" t="s">
        <v>108</v>
      </c>
      <c r="P33" s="49"/>
      <c r="Q33" s="49"/>
      <c r="R33" s="49"/>
      <c r="S33" s="49"/>
      <c r="T33" s="50" t="str">
        <f aca="false">IF(A33="YES","NA",IF('T3.17.3 IA AI Plate'!$D$23="NO","CH"))</f>
        <v>NA</v>
      </c>
      <c r="U33" s="56"/>
      <c r="V33" s="56"/>
      <c r="W33" s="56"/>
      <c r="X33" s="56"/>
      <c r="Y33" s="56"/>
      <c r="Z33" s="56"/>
      <c r="AA33" s="56"/>
      <c r="AB33" s="56"/>
      <c r="AC33" s="56"/>
      <c r="AD33" s="56"/>
      <c r="AE33" s="56"/>
      <c r="AF33" s="56"/>
      <c r="AG33" s="56"/>
      <c r="AH33" s="56"/>
      <c r="AI33" s="56"/>
      <c r="AJ33" s="56"/>
      <c r="AK33" s="56"/>
      <c r="AL33" s="56"/>
      <c r="AM33" s="56"/>
      <c r="AN33" s="56"/>
      <c r="AO33" s="56"/>
      <c r="AP33" s="56"/>
      <c r="AQ33" s="56"/>
      <c r="AR33" s="56"/>
      <c r="AS33" s="56"/>
      <c r="AT33" s="56"/>
    </row>
    <row r="34" customFormat="false" ht="12.75" hidden="false" customHeight="true" outlineLevel="0" collapsed="false">
      <c r="A34" s="46" t="str">
        <f aca="false">IF('T3.11 T3.5 FHoop Bracing'!F2="tubing only","N/A","NO")</f>
        <v>N/A</v>
      </c>
      <c r="B34" s="46"/>
      <c r="C34" s="46" t="str">
        <f aca="false">IF(A34="N/A","N/A",IF(A34="YES","NO","YES"))</f>
        <v>N/A</v>
      </c>
      <c r="D34" s="46"/>
      <c r="E34" s="47" t="s">
        <v>109</v>
      </c>
      <c r="F34" s="47"/>
      <c r="G34" s="59" t="s">
        <v>110</v>
      </c>
      <c r="H34" s="59"/>
      <c r="I34" s="59"/>
      <c r="J34" s="59"/>
      <c r="K34" s="59"/>
      <c r="L34" s="59"/>
      <c r="M34" s="59"/>
      <c r="N34" s="59"/>
      <c r="O34" s="49"/>
      <c r="P34" s="49"/>
      <c r="Q34" s="49"/>
      <c r="R34" s="49"/>
      <c r="S34" s="49"/>
      <c r="T34" s="50" t="str">
        <f aca="false">IF($A$34="NO",'T3.11 T3.5 FHoop Bracing'!$H$27,"NA")</f>
        <v>NA</v>
      </c>
      <c r="U34" s="51" t="str">
        <f aca="false">IF($A$34="NO",'T3.11 T3.5 FHoop Bracing'!$H$28,"NA")</f>
        <v>NA</v>
      </c>
      <c r="V34" s="51" t="str">
        <f aca="false">IF($A$34="NO",'T3.11 T3.5 FHoop Bracing'!$H$29,"NA")</f>
        <v>NA</v>
      </c>
      <c r="W34" s="51" t="str">
        <f aca="false">IF($A$34="NO",'T3.11 T3.5 FHoop Bracing'!$H$30,"NA")</f>
        <v>NA</v>
      </c>
      <c r="X34" s="51" t="str">
        <f aca="false">IF($A$34="NO",'T3.11 T3.5 FHoop Bracing'!$H$31,"NA")</f>
        <v>NA</v>
      </c>
      <c r="Y34" s="51" t="str">
        <f aca="false">IF($A$34="NO",'T3.11 T3.5 FHoop Bracing'!$H$32,"NA")</f>
        <v>NA</v>
      </c>
      <c r="Z34" s="51" t="str">
        <f aca="false">IF($A$34="NO",'T3.11 T3.5 FHoop Bracing'!$H$33,"NA")</f>
        <v>NA</v>
      </c>
      <c r="AA34" s="52" t="str">
        <f aca="false">IF($A$34="NO",'T3.11 T3.5 FHoop Bracing'!$H$34,"NA")</f>
        <v>NA</v>
      </c>
      <c r="AB34" s="51" t="str">
        <f aca="false">IF($A$34="NO",'T3.11 T3.5 FHoop Bracing'!$H$35,"NA")</f>
        <v>NA</v>
      </c>
      <c r="AC34" s="55" t="str">
        <f aca="false">IF('T3.11 T3.5 FHoop Bracing'!$F$2="tubing Only","",'T3.11 T3.5 FHoop Bracing'!$E$5)</f>
        <v/>
      </c>
      <c r="AD34" s="55" t="str">
        <f aca="false">IF('T3.11 T3.5 FHoop Bracing'!$F$2="tubing Only","",'T3.11 T3.5 FHoop Bracing'!$E$6)</f>
        <v/>
      </c>
      <c r="AE34" s="54" t="str">
        <f aca="false">IF('T3.11 T3.5 FHoop Bracing'!$F$2="tubing Only","",'T3.11 T3.5 FHoop Bracing'!$E$15)</f>
        <v/>
      </c>
      <c r="AF34" s="55" t="str">
        <f aca="false">IF('T3.11 T3.5 FHoop Bracing'!$F$2="tubing Only","",'T3.11 T3.5 FHoop Bracing'!$E$16)</f>
        <v/>
      </c>
      <c r="AG34" s="56"/>
      <c r="AH34" s="56"/>
      <c r="AI34" s="56"/>
      <c r="AJ34" s="56"/>
      <c r="AK34" s="56"/>
      <c r="AL34" s="56"/>
      <c r="AM34" s="56"/>
      <c r="AN34" s="56"/>
      <c r="AO34" s="55" t="str">
        <f aca="false">IF('T3.11 T3.5 FHoop Bracing'!$F$2="tubing Only","",'T3.11 T3.5 FHoop Bracing'!$F$5)</f>
        <v/>
      </c>
      <c r="AP34" s="54" t="str">
        <f aca="false">IF('T3.11 T3.5 FHoop Bracing'!$F$2="tubing Only","",'T3.11 T3.5 FHoop Bracing'!$F$18)</f>
        <v/>
      </c>
      <c r="AQ34" s="55" t="str">
        <f aca="false">IF('T3.11 T3.5 FHoop Bracing'!$F$2="tubing Only","",'T3.11 T3.5 FHoop Bracing'!$F$20)</f>
        <v/>
      </c>
      <c r="AR34" s="55" t="str">
        <f aca="false">IF('T3.11 T3.5 FHoop Bracing'!$F$2="tubing Only","",'T3.11 T3.5 FHoop Bracing'!$F$20)</f>
        <v/>
      </c>
      <c r="AS34" s="68" t="str">
        <f aca="false">IF('T3.11 T3.5 FHoop Bracing'!$F$2="tubing Only","",'T3.11 T3.5 FHoop Bracing'!$F$22)</f>
        <v/>
      </c>
      <c r="AT34" s="68"/>
    </row>
    <row r="35" customFormat="false" ht="12.75" hidden="false" customHeight="true" outlineLevel="0" collapsed="false">
      <c r="A35" s="46" t="str">
        <f aca="false">IF('T3.13 T3.5 Ft Bulkhead'!F2="tubing only","N/A","NO")</f>
        <v>N/A</v>
      </c>
      <c r="B35" s="46"/>
      <c r="C35" s="46" t="str">
        <f aca="false">IF(A35="N/A","N/A",IF(A35="YES","NO","YES"))</f>
        <v>N/A</v>
      </c>
      <c r="D35" s="46"/>
      <c r="E35" s="33" t="s">
        <v>111</v>
      </c>
      <c r="F35" s="33"/>
      <c r="G35" s="59" t="s">
        <v>112</v>
      </c>
      <c r="H35" s="59"/>
      <c r="I35" s="59"/>
      <c r="J35" s="59"/>
      <c r="K35" s="59"/>
      <c r="L35" s="59"/>
      <c r="M35" s="59"/>
      <c r="N35" s="59"/>
      <c r="O35" s="49"/>
      <c r="P35" s="49"/>
      <c r="Q35" s="49"/>
      <c r="R35" s="49"/>
      <c r="S35" s="49"/>
      <c r="T35" s="50" t="str">
        <f aca="false">IF($A$35="NO",'T3.13 T3.5 Ft Bulkhead'!$H30,"NA")</f>
        <v>NA</v>
      </c>
      <c r="U35" s="51" t="str">
        <f aca="false">IF($A$35="NO",'T3.13 T3.5 Ft Bulkhead'!$H31,"NA")</f>
        <v>NA</v>
      </c>
      <c r="V35" s="51" t="str">
        <f aca="false">IF($A$35="NO",'T3.13 T3.5 Ft Bulkhead'!$H32,"NA")</f>
        <v>NA</v>
      </c>
      <c r="W35" s="51" t="str">
        <f aca="false">IF($A$35="NO",'T3.13 T3.5 Ft Bulkhead'!$H33,"NA")</f>
        <v>NA</v>
      </c>
      <c r="X35" s="51" t="str">
        <f aca="false">IF($A$35="NO",'T3.13 T3.5 Ft Bulkhead'!$H34,"NA")</f>
        <v>NA</v>
      </c>
      <c r="Y35" s="51" t="str">
        <f aca="false">IF($A$35="NO",'T3.13 T3.5 Ft Bulkhead'!$H35,"NA")</f>
        <v>NA</v>
      </c>
      <c r="Z35" s="51" t="str">
        <f aca="false">IF($A$35="NO",'T3.13 T3.5 Ft Bulkhead'!$H36,"NA")</f>
        <v>NA</v>
      </c>
      <c r="AA35" s="52" t="str">
        <f aca="false">IF($A$35="NO",'T3.13 T3.5 Ft Bulkhead'!$H37,"NA")</f>
        <v>NA</v>
      </c>
      <c r="AB35" s="51" t="str">
        <f aca="false">IF($A$35="NO",'T3.13 T3.5 Ft Bulkhead'!$H38,"NA")</f>
        <v>NA</v>
      </c>
      <c r="AC35" s="55" t="str">
        <f aca="false">IF('T3.13 T3.5 Ft Bulkhead'!$F$2="tubes + Composite",'T3.13 T3.5 Ft Bulkhead'!$E$5,"")</f>
        <v/>
      </c>
      <c r="AD35" s="55" t="str">
        <f aca="false">IF('T3.13 T3.5 Ft Bulkhead'!$F$2="tubes + composite",'T3.13 T3.5 Ft Bulkhead'!$E$6,"")</f>
        <v/>
      </c>
      <c r="AE35" s="54" t="str">
        <f aca="false">IF('T3.13 T3.5 Ft Bulkhead'!$F$2="tubes + composite",'T3.13 T3.5 Ft Bulkhead'!$E$18,"")</f>
        <v/>
      </c>
      <c r="AF35" s="55" t="str">
        <f aca="false">IF('T3.13 T3.5 Ft Bulkhead'!$F$2="tubes + composite",'T3.13 T3.5 Ft Bulkhead'!$E$19,"")</f>
        <v/>
      </c>
      <c r="AG35" s="56"/>
      <c r="AH35" s="56"/>
      <c r="AI35" s="56"/>
      <c r="AJ35" s="56"/>
      <c r="AK35" s="56"/>
      <c r="AL35" s="56"/>
      <c r="AM35" s="56"/>
      <c r="AN35" s="56"/>
      <c r="AO35" s="55" t="str">
        <f aca="false">IF('T3.13 T3.5 Ft Bulkhead'!$F$2="tubing only","",'T3.13 T3.5 Ft Bulkhead'!$F$5)</f>
        <v/>
      </c>
      <c r="AP35" s="54" t="str">
        <f aca="false">IF('T3.13 T3.5 Ft Bulkhead'!$F$2="tubing only","",'T3.13 T3.5 Ft Bulkhead'!$F$21)</f>
        <v/>
      </c>
      <c r="AQ35" s="55" t="str">
        <f aca="false">IF('T3.13 T3.5 Ft Bulkhead'!$F$2="tubing only","",'T3.13 T3.5 Ft Bulkhead'!$F$23)</f>
        <v/>
      </c>
      <c r="AR35" s="55" t="str">
        <f aca="false">IF('T3.13 T3.5 Ft Bulkhead'!$F$2="tubing only","",'T3.13 T3.5 Ft Bulkhead'!$F$24)</f>
        <v/>
      </c>
      <c r="AS35" s="68" t="str">
        <f aca="false">IF('T3.13 T3.5 Ft Bulkhead'!$F$2="tubing only","",'T3.13 T3.5 Ft Bulkhead'!$F$25)</f>
        <v/>
      </c>
      <c r="AT35" s="68"/>
    </row>
    <row r="36" customFormat="false" ht="12.75" hidden="false" customHeight="true" outlineLevel="0" collapsed="false">
      <c r="A36" s="46" t="str">
        <f aca="false">IF('T3.14 T3.5 FBH Spt Structure'!F2="tubing only","N/A","NO")</f>
        <v>N/A</v>
      </c>
      <c r="B36" s="46"/>
      <c r="C36" s="46" t="str">
        <f aca="false">IF(A36="N/A","N/A",IF(A36="YES","NO","YES"))</f>
        <v>N/A</v>
      </c>
      <c r="D36" s="46"/>
      <c r="E36" s="33" t="s">
        <v>113</v>
      </c>
      <c r="F36" s="33"/>
      <c r="G36" s="59" t="s">
        <v>114</v>
      </c>
      <c r="H36" s="59"/>
      <c r="I36" s="59"/>
      <c r="J36" s="59"/>
      <c r="K36" s="59"/>
      <c r="L36" s="59"/>
      <c r="M36" s="59"/>
      <c r="N36" s="59"/>
      <c r="O36" s="49"/>
      <c r="P36" s="49"/>
      <c r="Q36" s="49"/>
      <c r="R36" s="49"/>
      <c r="S36" s="49"/>
      <c r="T36" s="50" t="str">
        <f aca="false">IF($A$36="NO",'T3.14 T3.5 FBH Spt Structure'!$K$27,"NA")</f>
        <v>NA</v>
      </c>
      <c r="U36" s="51" t="str">
        <f aca="false">IF($A$36="NO",'T3.14 T3.5 FBH Spt Structure'!$K$28,"NA")</f>
        <v>NA</v>
      </c>
      <c r="V36" s="51" t="str">
        <f aca="false">IF($A$36="NO",'T3.14 T3.5 FBH Spt Structure'!$K$29,"NA")</f>
        <v>NA</v>
      </c>
      <c r="W36" s="51" t="str">
        <f aca="false">IF($A$36="NO",'T3.14 T3.5 FBH Spt Structure'!$K$30,"NA")</f>
        <v>NA</v>
      </c>
      <c r="X36" s="51" t="str">
        <f aca="false">IF($A$36="NO",'T3.14 T3.5 FBH Spt Structure'!$K$31,"NA")</f>
        <v>NA</v>
      </c>
      <c r="Y36" s="51" t="str">
        <f aca="false">IF($A$36="NO",'T3.14 T3.5 FBH Spt Structure'!$K$32,"NA")</f>
        <v>NA</v>
      </c>
      <c r="Z36" s="51" t="str">
        <f aca="false">IF($A$36="NO",'T3.14 T3.5 FBH Spt Structure'!$K$33,"NA")</f>
        <v>NA</v>
      </c>
      <c r="AA36" s="52" t="str">
        <f aca="false">IF($A$36="NO",'T3.14 T3.5 FBH Spt Structure'!$K$34,"NA")</f>
        <v>NA</v>
      </c>
      <c r="AB36" s="51" t="str">
        <f aca="false">IF($A$36="NO",'T3.14 T3.5 FBH Spt Structure'!$K$35,"NA")</f>
        <v>NA</v>
      </c>
      <c r="AC36" s="55" t="str">
        <f aca="false">IF('T3.14 T3.5 FBH Spt Structure'!$F$2="Tubes + composite",'T3.14 T3.5 FBH Spt Structure'!$E$5,"")</f>
        <v/>
      </c>
      <c r="AD36" s="55" t="str">
        <f aca="false">IF('T3.14 T3.5 FBH Spt Structure'!$F$2="Tubes + composite",'T3.14 T3.5 FBH Spt Structure'!$E$6,"")</f>
        <v/>
      </c>
      <c r="AE36" s="54" t="str">
        <f aca="false">IF('T3.14 T3.5 FBH Spt Structure'!$F$2="Tubes + composite",'T3.14 T3.5 FBH Spt Structure'!$E$15,"")</f>
        <v/>
      </c>
      <c r="AF36" s="55" t="str">
        <f aca="false">IF('T3.14 T3.5 FBH Spt Structure'!$F$2="Tubes + composite",'T3.14 T3.5 FBH Spt Structure'!$E$16,"")</f>
        <v/>
      </c>
      <c r="AG36" s="55" t="str">
        <f aca="false">IF('T3.14 T3.5 FBH Spt Structure'!$F$2="Tubes + composite",IF('T3.14 T3.5 FBH Spt Structure'!$F$14&gt;0,'T3.14 T3.5 FBH Spt Structure'!$F$5,""),"")</f>
        <v/>
      </c>
      <c r="AH36" s="55" t="str">
        <f aca="false">IF('T3.14 T3.5 FBH Spt Structure'!$F$2="Tubes + composite",IF('T3.14 T3.5 FBH Spt Structure'!$F$14&gt;0,'T3.14 T3.5 FBH Spt Structure'!$F$6,""),"")</f>
        <v/>
      </c>
      <c r="AI36" s="54" t="str">
        <f aca="false">IF('T3.14 T3.5 FBH Spt Structure'!$F$2="Tubes + composite",IF('T3.14 T3.5 FBH Spt Structure'!$F$14&gt;0,'T3.14 T3.5 FBH Spt Structure'!$F$15,""),"")</f>
        <v/>
      </c>
      <c r="AJ36" s="55" t="str">
        <f aca="false">IF('T3.14 T3.5 FBH Spt Structure'!$F$2="Tubes + composite",IF('T3.14 T3.5 FBH Spt Structure'!$F$14&gt;0,'T3.14 T3.5 FBH Spt Structure'!$F$16,""),"")</f>
        <v/>
      </c>
      <c r="AK36" s="55" t="str">
        <f aca="false">IF('T3.14 T3.5 FBH Spt Structure'!$F$2="Tubes + composite",IF('T3.14 T3.5 FBH Spt Structure'!$G$14&gt;0,'T3.14 T3.5 FBH Spt Structure'!$G$5,""),"")</f>
        <v/>
      </c>
      <c r="AL36" s="55" t="str">
        <f aca="false">IF('T3.14 T3.5 FBH Spt Structure'!$F$2="Tubes + composite",IF('T3.14 T3.5 FBH Spt Structure'!$G$14&gt;0,'T3.14 T3.5 FBH Spt Structure'!$G$6,""),"")</f>
        <v/>
      </c>
      <c r="AM36" s="54" t="str">
        <f aca="false">IF('T3.14 T3.5 FBH Spt Structure'!$F$2="Tubes + composite",IF('T3.14 T3.5 FBH Spt Structure'!$G$14&gt;0,'T3.14 T3.5 FBH Spt Structure'!$G$15,""),"")</f>
        <v/>
      </c>
      <c r="AN36" s="55" t="str">
        <f aca="false">IF('T3.14 T3.5 FBH Spt Structure'!$F$2="Tubes + composite",IF('T3.14 T3.5 FBH Spt Structure'!$G$14&gt;0,'T3.14 T3.5 FBH Spt Structure'!$G$16,""),"")</f>
        <v/>
      </c>
      <c r="AO36" s="55" t="str">
        <f aca="false">IF('T3.14 T3.5 FBH Spt Structure'!$F$2="tubing only","",'T3.14 T3.5 FBH Spt Structure'!$I$5)</f>
        <v/>
      </c>
      <c r="AP36" s="54" t="str">
        <f aca="false">IF('T3.14 T3.5 FBH Spt Structure'!$F$2="tubing only","",'T3.14 T3.5 FBH Spt Structure'!$I$18)</f>
        <v/>
      </c>
      <c r="AQ36" s="55" t="str">
        <f aca="false">IF('T3.14 T3.5 FBH Spt Structure'!$F$2="tubing only","",'T3.14 T3.5 FBH Spt Structure'!$I$20)</f>
        <v/>
      </c>
      <c r="AR36" s="55" t="str">
        <f aca="false">IF('T3.14 T3.5 FBH Spt Structure'!$F$2="tubing only","",'T3.14 T3.5 FBH Spt Structure'!$I$21)</f>
        <v/>
      </c>
      <c r="AS36" s="68" t="str">
        <f aca="false">IF('T3.14 T3.5 FBH Spt Structure'!$F$2="tubing only","",'T3.14 T3.5 FBH Spt Structure'!$I$22)</f>
        <v/>
      </c>
      <c r="AT36" s="68"/>
    </row>
    <row r="37" customFormat="false" ht="12.75" hidden="false" customHeight="true" outlineLevel="0" collapsed="false">
      <c r="A37" s="46" t="str">
        <f aca="false">IF('T3.15 T3.5 SIS'!F2="tubing only","N/A","NO")</f>
        <v>N/A</v>
      </c>
      <c r="B37" s="46"/>
      <c r="C37" s="46" t="str">
        <f aca="false">IF(A37="N/A","N/A",IF(A37="YES","NO","YES"))</f>
        <v>N/A</v>
      </c>
      <c r="D37" s="46"/>
      <c r="E37" s="33" t="s">
        <v>115</v>
      </c>
      <c r="F37" s="33"/>
      <c r="G37" s="59" t="s">
        <v>116</v>
      </c>
      <c r="H37" s="59"/>
      <c r="I37" s="59"/>
      <c r="J37" s="59"/>
      <c r="K37" s="59"/>
      <c r="L37" s="59"/>
      <c r="M37" s="59"/>
      <c r="N37" s="59"/>
      <c r="O37" s="49"/>
      <c r="P37" s="49"/>
      <c r="Q37" s="49"/>
      <c r="R37" s="49"/>
      <c r="S37" s="49"/>
      <c r="T37" s="70" t="str">
        <f aca="false">IF($A$37="NO",'T3.15 T3.5 SIS'!$L$27,"NA")</f>
        <v>NA</v>
      </c>
      <c r="U37" s="71" t="str">
        <f aca="false">IF($A$37="NO",'T3.15 T3.5 SIS'!$L$28,"NA")</f>
        <v>NA</v>
      </c>
      <c r="V37" s="71" t="str">
        <f aca="false">IF($A$37="NO",'T3.15 T3.5 SIS'!$L$29,"NA")</f>
        <v>NA</v>
      </c>
      <c r="W37" s="71" t="str">
        <f aca="false">IF($A$37="NO",'T3.15 T3.5 SIS'!$L$30,"NA")</f>
        <v>NA</v>
      </c>
      <c r="X37" s="71" t="str">
        <f aca="false">IF($A$37="NO",'T3.15 T3.5 SIS'!$L$31,"NA")</f>
        <v>NA</v>
      </c>
      <c r="Y37" s="71" t="str">
        <f aca="false">IF($A$37="NO",'T3.15 T3.5 SIS'!$L$32,"NA")</f>
        <v>NA</v>
      </c>
      <c r="Z37" s="71" t="str">
        <f aca="false">IF($A$37="NO",'T3.15 T3.5 SIS'!$L$33,"NA")</f>
        <v>NA</v>
      </c>
      <c r="AA37" s="72" t="str">
        <f aca="false">IF($A$37="NO",'T3.15 T3.5 SIS'!$L$34,"NA")</f>
        <v>NA</v>
      </c>
      <c r="AB37" s="71" t="str">
        <f aca="false">IF($A$37="NO",'T3.15 T3.5 SIS'!$L$35,"NA")</f>
        <v>NA</v>
      </c>
      <c r="AC37" s="73" t="str">
        <f aca="false">IF('T3.15 T3.5 SIS'!$F$2="tubes + composite",'T3.15 T3.5 SIS'!$E$5,"")</f>
        <v/>
      </c>
      <c r="AD37" s="73" t="str">
        <f aca="false">IF('T3.15 T3.5 SIS'!$F$2="tubes + composite",'T3.15 T3.5 SIS'!$E$6,"")</f>
        <v/>
      </c>
      <c r="AE37" s="74" t="str">
        <f aca="false">IF('T3.15 T3.5 SIS'!$F$2="tubes + composite",'T3.15 T3.5 SIS'!$E$15,"")</f>
        <v/>
      </c>
      <c r="AF37" s="73" t="str">
        <f aca="false">IF('T3.15 T3.5 SIS'!$F$2="tubes + composite",'T3.15 T3.5 SIS'!$E$16,"")</f>
        <v/>
      </c>
      <c r="AG37" s="73" t="str">
        <f aca="false">IF('T3.15 T3.5 SIS'!$F$2="tubes + composite",IF('T3.15 T3.5 SIS'!$F$14&gt;0,'T3.15 T3.5 SIS'!$F$5,""),"")</f>
        <v/>
      </c>
      <c r="AH37" s="73" t="str">
        <f aca="false">IF('T3.15 T3.5 SIS'!$F$2="tubes + composite",IF('T3.15 T3.5 SIS'!$F$14&gt;0,'T3.15 T3.5 SIS'!$F$6,""),"")</f>
        <v/>
      </c>
      <c r="AI37" s="74" t="str">
        <f aca="false">IF('T3.15 T3.5 SIS'!$F$2="tubes + composite",IF('T3.15 T3.5 SIS'!$F$14&gt;0,'T3.15 T3.5 SIS'!$F$15,""),"")</f>
        <v/>
      </c>
      <c r="AJ37" s="73" t="str">
        <f aca="false">IF('T3.15 T3.5 SIS'!$F$2="tubes + composite",IF('T3.15 T3.5 SIS'!$F$14&gt;0,'T3.15 T3.5 SIS'!$F$16,""),"")</f>
        <v/>
      </c>
      <c r="AK37" s="73" t="str">
        <f aca="false">IF('T3.15 T3.5 SIS'!$F$2="tubes + composite",IF('T3.15 T3.5 SIS'!$G$14&gt;0,'T3.15 T3.5 SIS'!$G$5,""),"")</f>
        <v/>
      </c>
      <c r="AL37" s="73" t="str">
        <f aca="false">IF('T3.15 T3.5 SIS'!$F$2="tubes + composite",IF('T3.15 T3.5 SIS'!$G$14&gt;0,'T3.15 T3.5 SIS'!$G$6,""),"")</f>
        <v/>
      </c>
      <c r="AM37" s="74" t="str">
        <f aca="false">IF('T3.15 T3.5 SIS'!$F$2="tubes + composite",IF('T3.15 T3.5 SIS'!$G$14&gt;0,'T3.15 T3.5 SIS'!$G$15,""),"")</f>
        <v/>
      </c>
      <c r="AN37" s="73" t="str">
        <f aca="false">IF('T3.15 T3.5 SIS'!$F$2="tubes + composite",IF('T3.15 T3.5 SIS'!$G$14&gt;0,'T3.15 T3.5 SIS'!$G$16,""),"")</f>
        <v/>
      </c>
      <c r="AO37" s="55" t="str">
        <f aca="false">IF('T3.15 T3.5 SIS'!$F$2="Tubing only","",'T3.15 T3.5 SIS'!$I$5)</f>
        <v/>
      </c>
      <c r="AP37" s="54" t="str">
        <f aca="false">IF('T3.15 T3.5 SIS'!$F$2="Tubing only","",'T3.15 T3.5 SIS'!$I$18)</f>
        <v/>
      </c>
      <c r="AQ37" s="55" t="str">
        <f aca="false">IF('T3.15 T3.5 SIS'!$F$2="Tubing only","",'T3.15 T3.5 SIS'!$I$20)</f>
        <v/>
      </c>
      <c r="AR37" s="55" t="str">
        <f aca="false">IF('T3.15 T3.5 SIS'!$F$2="Tubing only","",'T3.15 T3.5 SIS'!$I$21)</f>
        <v/>
      </c>
      <c r="AS37" s="68" t="str">
        <f aca="false">IF('T3.15 T3.5 SIS'!$F$2="Tubing only","",'T3.15 T3.5 SIS'!$I$22)</f>
        <v/>
      </c>
      <c r="AT37" s="68"/>
    </row>
    <row r="38" customFormat="false" ht="12.75" hidden="false" customHeight="true" outlineLevel="0" collapsed="false">
      <c r="A38" s="46" t="str">
        <f aca="false">IF('T3.15 T3.5 SIS'!F2="tubing only","N/A","NO")</f>
        <v>N/A</v>
      </c>
      <c r="B38" s="46"/>
      <c r="C38" s="46" t="str">
        <f aca="false">IF(A38="N/A","N/A",IF(A38="YES","NO","YES"))</f>
        <v>N/A</v>
      </c>
      <c r="D38" s="46"/>
      <c r="E38" s="33" t="s">
        <v>115</v>
      </c>
      <c r="F38" s="33"/>
      <c r="G38" s="59" t="s">
        <v>117</v>
      </c>
      <c r="H38" s="59"/>
      <c r="I38" s="59"/>
      <c r="J38" s="59"/>
      <c r="K38" s="59"/>
      <c r="L38" s="59"/>
      <c r="M38" s="59"/>
      <c r="N38" s="59"/>
      <c r="O38" s="49"/>
      <c r="P38" s="49"/>
      <c r="Q38" s="49"/>
      <c r="R38" s="49"/>
      <c r="S38" s="49"/>
      <c r="T38" s="70"/>
      <c r="U38" s="71"/>
      <c r="V38" s="71"/>
      <c r="W38" s="71"/>
      <c r="X38" s="71"/>
      <c r="Y38" s="71"/>
      <c r="Z38" s="71"/>
      <c r="AA38" s="72"/>
      <c r="AB38" s="71"/>
      <c r="AC38" s="73"/>
      <c r="AD38" s="73"/>
      <c r="AE38" s="74"/>
      <c r="AF38" s="73"/>
      <c r="AG38" s="73"/>
      <c r="AH38" s="73"/>
      <c r="AI38" s="74"/>
      <c r="AJ38" s="73"/>
      <c r="AK38" s="73"/>
      <c r="AL38" s="73"/>
      <c r="AM38" s="74"/>
      <c r="AN38" s="73"/>
      <c r="AO38" s="55" t="str">
        <f aca="false">IF('T3.15 T3.5 SIS'!$F$2="Tubing only","",'T3.15 T3.5 SIS'!$J$5)</f>
        <v/>
      </c>
      <c r="AP38" s="54" t="str">
        <f aca="false">IF('T3.15 T3.5 SIS'!$F$2="Tubing only","",'T3.15 T3.5 SIS'!$J$18)</f>
        <v/>
      </c>
      <c r="AQ38" s="55" t="str">
        <f aca="false">IF('T3.15 T3.5 SIS'!$F$2="Tubing only","",'T3.15 T3.5 SIS'!$J$20)</f>
        <v/>
      </c>
      <c r="AR38" s="55" t="str">
        <f aca="false">IF('T3.15 T3.5 SIS'!$F$2="Tubing only","",'T3.15 T3.5 SIS'!$J$21)</f>
        <v/>
      </c>
      <c r="AS38" s="68" t="str">
        <f aca="false">IF('T3.15 T3.5 SIS'!$F$2="Tubing only","",'T3.15 T3.5 SIS'!$J$22)</f>
        <v/>
      </c>
      <c r="AT38" s="68"/>
    </row>
    <row r="39" customFormat="false" ht="12.75" hidden="false" customHeight="true" outlineLevel="0" collapsed="false">
      <c r="A39" s="46" t="str">
        <f aca="false">IF('T3.10.5 T3.5 MHoop Brace Spt'!F2="tubing only","N/A","NO")</f>
        <v>N/A</v>
      </c>
      <c r="B39" s="46"/>
      <c r="C39" s="46" t="str">
        <f aca="false">IF(A39="N/A","N/A",IF(A39="YES","NO","YES"))</f>
        <v>N/A</v>
      </c>
      <c r="D39" s="46"/>
      <c r="E39" s="33" t="s">
        <v>118</v>
      </c>
      <c r="F39" s="33"/>
      <c r="G39" s="59" t="s">
        <v>119</v>
      </c>
      <c r="H39" s="59"/>
      <c r="I39" s="59"/>
      <c r="J39" s="59"/>
      <c r="K39" s="59"/>
      <c r="L39" s="59"/>
      <c r="M39" s="59"/>
      <c r="N39" s="59"/>
      <c r="O39" s="49"/>
      <c r="P39" s="49"/>
      <c r="Q39" s="49"/>
      <c r="R39" s="49"/>
      <c r="S39" s="49"/>
      <c r="T39" s="50" t="str">
        <f aca="false">IF(A39="NO",'T3.10.5 T3.5 MHoop Brace Spt'!$H$27,"NA")</f>
        <v>NA</v>
      </c>
      <c r="U39" s="51" t="str">
        <f aca="false">IF(A39="NO",'T3.10.5 T3.5 MHoop Brace Spt'!$H$28,"NA")</f>
        <v>NA</v>
      </c>
      <c r="V39" s="51" t="str">
        <f aca="false">IF(A39="NO",'T3.10.5 T3.5 MHoop Brace Spt'!$H$29,"NA")</f>
        <v>NA</v>
      </c>
      <c r="W39" s="51" t="str">
        <f aca="false">IF(A39="NO",'T3.10.5 T3.5 MHoop Brace Spt'!$H$30,"NA")</f>
        <v>NA</v>
      </c>
      <c r="X39" s="51" t="str">
        <f aca="false">IF(A39="NO",'T3.10.5 T3.5 MHoop Brace Spt'!$H$31,"NA")</f>
        <v>NA</v>
      </c>
      <c r="Y39" s="51" t="str">
        <f aca="false">IF(A39="NO",'T3.10.5 T3.5 MHoop Brace Spt'!$H$32,"NA")</f>
        <v>NA</v>
      </c>
      <c r="Z39" s="51" t="str">
        <f aca="false">IF(A39="NO",'T3.10.5 T3.5 MHoop Brace Spt'!$H$33,"NA")</f>
        <v>NA</v>
      </c>
      <c r="AA39" s="52" t="str">
        <f aca="false">IF(A39="NO",'T3.10.5 T3.5 MHoop Brace Spt'!$H$34,"NA")</f>
        <v>NA</v>
      </c>
      <c r="AB39" s="51" t="str">
        <f aca="false">IF(A39="NO",'T3.10.5 T3.5 MHoop Brace Spt'!$H$35,"NA")</f>
        <v>NA</v>
      </c>
      <c r="AC39" s="55" t="str">
        <f aca="false">IF(A39="N/A","",IF('T3.10.5 T3.5 MHoop Brace Spt'!$F$2="tubes + composite",'T3.10.5 T3.5 MHoop Brace Spt'!E5,""))</f>
        <v/>
      </c>
      <c r="AD39" s="55" t="str">
        <f aca="false">IF(A39="N/A","",IF('T3.10.5 T3.5 MHoop Brace Spt'!$F$2="tubes + composite",'T3.10.5 T3.5 MHoop Brace Spt'!$E$6,""))</f>
        <v/>
      </c>
      <c r="AE39" s="54" t="str">
        <f aca="false">IF(A39="N/A","",IF('T3.10.5 T3.5 MHoop Brace Spt'!$F$2="tubes + composite",'T3.10.5 T3.5 MHoop Brace Spt'!$E$15,""))</f>
        <v/>
      </c>
      <c r="AF39" s="55" t="str">
        <f aca="false">IF(A39="N/A","",IF('T3.10.5 T3.5 MHoop Brace Spt'!$F$2="tubes + composite",'T3.10.5 T3.5 MHoop Brace Spt'!$E$16,""))</f>
        <v/>
      </c>
      <c r="AG39" s="56"/>
      <c r="AH39" s="56"/>
      <c r="AI39" s="56"/>
      <c r="AJ39" s="56"/>
      <c r="AK39" s="56"/>
      <c r="AL39" s="56"/>
      <c r="AM39" s="56"/>
      <c r="AN39" s="56"/>
      <c r="AO39" s="55" t="str">
        <f aca="false">IF('T3.10.5 T3.5 MHoop Brace Spt'!F2="tubing only","",'T3.10.5 T3.5 MHoop Brace Spt'!F5)</f>
        <v/>
      </c>
      <c r="AP39" s="54" t="str">
        <f aca="false">IF('T3.10.5 T3.5 MHoop Brace Spt'!F2="tubing only","",'T3.10.5 T3.5 MHoop Brace Spt'!F18)</f>
        <v/>
      </c>
      <c r="AQ39" s="55" t="str">
        <f aca="false">IF('T3.10.5 T3.5 MHoop Brace Spt'!$F$2="tubing only","",'T3.10.5 T3.5 MHoop Brace Spt'!$F$20)</f>
        <v/>
      </c>
      <c r="AR39" s="55" t="str">
        <f aca="false">IF('T3.10.5 T3.5 MHoop Brace Spt'!$F$2="tubing only","",'T3.10.5 T3.5 MHoop Brace Spt'!$F$21)</f>
        <v/>
      </c>
      <c r="AS39" s="68" t="str">
        <f aca="false">IF('T3.10.5 T3.5 MHoop Brace Spt'!F2="tubing only","",'T3.10.5 T3.5 MHoop Brace Spt'!F22)</f>
        <v/>
      </c>
      <c r="AT39" s="68"/>
    </row>
    <row r="40" customFormat="false" ht="12.75" hidden="false" customHeight="true" outlineLevel="0" collapsed="false">
      <c r="A40" s="46" t="str">
        <f aca="false">IF(A37="no","NO","N/A")</f>
        <v>N/A</v>
      </c>
      <c r="B40" s="46"/>
      <c r="C40" s="46" t="str">
        <f aca="false">IF(A40="N/A","N/A",IF(A40="YES","NO","YES"))</f>
        <v>N/A</v>
      </c>
      <c r="D40" s="46"/>
      <c r="E40" s="75" t="s">
        <v>120</v>
      </c>
      <c r="F40" s="75"/>
      <c r="G40" s="59" t="s">
        <v>121</v>
      </c>
      <c r="H40" s="59"/>
      <c r="I40" s="59"/>
      <c r="J40" s="59"/>
      <c r="K40" s="59"/>
      <c r="L40" s="59"/>
      <c r="M40" s="59"/>
      <c r="N40" s="59"/>
      <c r="O40" s="49"/>
      <c r="P40" s="49"/>
      <c r="Q40" s="49"/>
      <c r="R40" s="49"/>
      <c r="S40" s="49"/>
      <c r="T40" s="50" t="str">
        <f aca="false">IF(A40="N/A","NA",IF(OR('T3.16 MH &amp; MH B''ing Attachments'!C8="FAIL",'T3.16 MH &amp; MH B''ing Attachments'!E8="FAIL",'T3.16 MH &amp; MH B''ing Attachments'!I8="FAIL",'T3.16 MH &amp; MH B''ing Attachments'!K8="FAIL"),"FA","PA"))</f>
        <v>NA</v>
      </c>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76"/>
      <c r="AS40" s="76"/>
      <c r="AT40" s="56"/>
    </row>
    <row r="41" customFormat="false" ht="12.75" hidden="false" customHeight="true" outlineLevel="0" collapsed="false">
      <c r="A41" s="46" t="str">
        <f aca="false">IF(A36="no","NO","N/A")</f>
        <v>N/A</v>
      </c>
      <c r="B41" s="46"/>
      <c r="C41" s="46" t="str">
        <f aca="false">IF(A41="N/A","N/A",IF(A41="YES","NO","YES"))</f>
        <v>N/A</v>
      </c>
      <c r="D41" s="46"/>
      <c r="E41" s="33" t="s">
        <v>120</v>
      </c>
      <c r="F41" s="33"/>
      <c r="G41" s="59" t="s">
        <v>122</v>
      </c>
      <c r="H41" s="59"/>
      <c r="I41" s="59"/>
      <c r="J41" s="59"/>
      <c r="K41" s="59"/>
      <c r="L41" s="59"/>
      <c r="M41" s="59"/>
      <c r="N41" s="59"/>
      <c r="O41" s="49"/>
      <c r="P41" s="49"/>
      <c r="Q41" s="49"/>
      <c r="R41" s="49"/>
      <c r="S41" s="49"/>
      <c r="T41" s="50" t="str">
        <f aca="false">IF('T3.16 FH &amp; FH B''ing Attachments'!C3=0,"CH",IF(A41="N/A","NA",IF(OR('T3.16 FH &amp; FH B''ing Attachments'!C8="FAIL",'T3.16 FH &amp; FH B''ing Attachments'!E8="FAIL",'T3.16 FH &amp; FH B''ing Attachments'!I8="FAIL",'T3.16 FH &amp; FH B''ing Attachments'!K8="FAIL"),"FA","PA")))</f>
        <v>NA</v>
      </c>
      <c r="U41" s="56"/>
      <c r="V41" s="56"/>
      <c r="W41" s="56"/>
      <c r="X41" s="56"/>
      <c r="Y41" s="56"/>
      <c r="Z41" s="56"/>
      <c r="AA41" s="56"/>
      <c r="AB41" s="56"/>
      <c r="AC41" s="56"/>
      <c r="AD41" s="56"/>
      <c r="AE41" s="56"/>
      <c r="AF41" s="56"/>
      <c r="AG41" s="56"/>
      <c r="AH41" s="56"/>
      <c r="AI41" s="56"/>
      <c r="AJ41" s="56"/>
      <c r="AK41" s="56"/>
      <c r="AL41" s="56"/>
      <c r="AM41" s="56"/>
      <c r="AN41" s="56"/>
      <c r="AO41" s="56"/>
      <c r="AP41" s="56"/>
      <c r="AQ41" s="56"/>
      <c r="AR41" s="56"/>
      <c r="AS41" s="56"/>
      <c r="AT41" s="56"/>
    </row>
    <row r="42" customFormat="false" ht="12.75" hidden="false" customHeight="true" outlineLevel="0" collapsed="false">
      <c r="A42" s="46" t="s">
        <v>123</v>
      </c>
      <c r="B42" s="46"/>
      <c r="C42" s="46" t="s">
        <v>123</v>
      </c>
      <c r="D42" s="46"/>
      <c r="E42" s="33" t="s">
        <v>124</v>
      </c>
      <c r="F42" s="33"/>
      <c r="G42" s="59" t="s">
        <v>125</v>
      </c>
      <c r="H42" s="59"/>
      <c r="I42" s="59"/>
      <c r="J42" s="59"/>
      <c r="K42" s="59"/>
      <c r="L42" s="59"/>
      <c r="M42" s="59"/>
      <c r="N42" s="59"/>
      <c r="O42" s="49" t="s">
        <v>108</v>
      </c>
      <c r="P42" s="49"/>
      <c r="Q42" s="49"/>
      <c r="R42" s="49"/>
      <c r="S42" s="49"/>
      <c r="T42" s="50" t="str">
        <f aca="false">IF('T1.2.1 T4.6 T4.8 Firewall'!D3="PASS","PA","FA")</f>
        <v>FA</v>
      </c>
      <c r="U42" s="56"/>
      <c r="V42" s="56"/>
      <c r="W42" s="56"/>
      <c r="X42" s="56"/>
      <c r="Y42" s="56"/>
      <c r="Z42" s="56"/>
      <c r="AA42" s="56"/>
      <c r="AB42" s="56"/>
      <c r="AC42" s="56"/>
      <c r="AD42" s="56"/>
      <c r="AE42" s="56"/>
      <c r="AF42" s="56"/>
      <c r="AG42" s="56"/>
      <c r="AH42" s="56"/>
      <c r="AI42" s="56"/>
      <c r="AJ42" s="56"/>
      <c r="AK42" s="56"/>
      <c r="AL42" s="56"/>
      <c r="AM42" s="56"/>
      <c r="AN42" s="56"/>
      <c r="AO42" s="56"/>
      <c r="AP42" s="56"/>
      <c r="AQ42" s="56"/>
      <c r="AR42" s="56"/>
      <c r="AS42" s="56"/>
      <c r="AT42" s="56"/>
    </row>
    <row r="43" customFormat="false" ht="12.75" hidden="false" customHeight="true" outlineLevel="0" collapsed="false">
      <c r="A43" s="77" t="s">
        <v>123</v>
      </c>
      <c r="B43" s="77"/>
      <c r="C43" s="77" t="s">
        <v>123</v>
      </c>
      <c r="D43" s="77"/>
      <c r="E43" s="33" t="s">
        <v>126</v>
      </c>
      <c r="F43" s="33"/>
      <c r="G43" s="59" t="s">
        <v>127</v>
      </c>
      <c r="H43" s="59"/>
      <c r="I43" s="59"/>
      <c r="J43" s="59"/>
      <c r="K43" s="59"/>
      <c r="L43" s="59"/>
      <c r="M43" s="59"/>
      <c r="N43" s="59"/>
      <c r="O43" s="49"/>
      <c r="P43" s="49"/>
      <c r="Q43" s="49"/>
      <c r="R43" s="49"/>
      <c r="S43" s="49"/>
      <c r="T43" s="50" t="str">
        <f aca="false">IF(A43="N/A","NA",IF('T3.16.6&amp;3.17.5 Prim.Struc.Att.'!C24="FAIL","FA","PA"))</f>
        <v>NA</v>
      </c>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row>
    <row r="44" customFormat="false" ht="12.75" hidden="false" customHeight="true" outlineLevel="0" collapsed="false">
      <c r="A44" s="46" t="str">
        <f aca="false">IF(OR('T4.5 Harness Attachments'!Q34="YES",'T4.5 Harness Attachments'!Q35="YES",'T4.5 Harness Attachments'!Q36="YES",'T4.5 Harness Attachments'!Q37="YES"),"NO","N/A")</f>
        <v>N/A</v>
      </c>
      <c r="B44" s="46"/>
      <c r="C44" s="46" t="str">
        <f aca="false">IF(A44="N/A","N/A",IF(A44="YES","NO","YES"))</f>
        <v>N/A</v>
      </c>
      <c r="D44" s="46"/>
      <c r="E44" s="33" t="s">
        <v>104</v>
      </c>
      <c r="F44" s="33"/>
      <c r="G44" s="59" t="s">
        <v>128</v>
      </c>
      <c r="H44" s="59"/>
      <c r="I44" s="59"/>
      <c r="J44" s="59"/>
      <c r="K44" s="59"/>
      <c r="L44" s="59"/>
      <c r="M44" s="59"/>
      <c r="N44" s="59"/>
      <c r="O44" s="49"/>
      <c r="P44" s="49"/>
      <c r="Q44" s="49"/>
      <c r="R44" s="49"/>
      <c r="S44" s="49"/>
      <c r="T44" s="50" t="str">
        <f aca="false">IF(A44="N/A","NA",IF('T4.5 Harness Attachments'!A35="PASS","PA","FA"))</f>
        <v>NA</v>
      </c>
      <c r="U44" s="56"/>
      <c r="V44" s="56"/>
      <c r="W44" s="56"/>
      <c r="X44" s="56"/>
      <c r="Y44" s="56"/>
      <c r="Z44" s="56"/>
      <c r="AA44" s="56"/>
      <c r="AB44" s="56"/>
      <c r="AC44" s="56"/>
      <c r="AD44" s="56"/>
      <c r="AE44" s="56"/>
      <c r="AF44" s="56"/>
      <c r="AG44" s="56"/>
      <c r="AH44" s="56"/>
      <c r="AI44" s="56"/>
      <c r="AJ44" s="56"/>
      <c r="AK44" s="56"/>
      <c r="AL44" s="56"/>
      <c r="AM44" s="56"/>
      <c r="AN44" s="56"/>
      <c r="AO44" s="56"/>
      <c r="AP44" s="56"/>
      <c r="AQ44" s="56"/>
      <c r="AR44" s="56"/>
      <c r="AS44" s="56"/>
      <c r="AT44" s="56"/>
    </row>
    <row r="45" customFormat="false" ht="12.75" hidden="false" customHeight="true" outlineLevel="0" collapsed="false">
      <c r="A45" s="78" t="s">
        <v>123</v>
      </c>
      <c r="B45" s="78"/>
      <c r="C45" s="78" t="s">
        <v>123</v>
      </c>
      <c r="D45" s="78"/>
      <c r="E45" s="33" t="s">
        <v>129</v>
      </c>
      <c r="F45" s="33"/>
      <c r="G45" s="79" t="str">
        <f aca="false">IF($D$17="electric vehicle","Accumulator Container","N/A")</f>
        <v>Accumulator Container</v>
      </c>
      <c r="H45" s="79"/>
      <c r="I45" s="79"/>
      <c r="J45" s="79"/>
      <c r="K45" s="79"/>
      <c r="L45" s="79"/>
      <c r="M45" s="79"/>
      <c r="N45" s="79"/>
      <c r="O45" s="49"/>
      <c r="P45" s="49"/>
      <c r="Q45" s="49"/>
      <c r="R45" s="49"/>
      <c r="S45" s="49"/>
      <c r="T45" s="80"/>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1" t="str">
        <f aca="false">IF('EV5 Accumulator Container'!$E$56="No Compliance shown","FA","PA")</f>
        <v>FA</v>
      </c>
    </row>
    <row r="46" customFormat="false" ht="12.75" hidden="false" customHeight="true" outlineLevel="0" collapsed="false">
      <c r="A46" s="78" t="s">
        <v>123</v>
      </c>
      <c r="B46" s="78"/>
      <c r="C46" s="78" t="s">
        <v>123</v>
      </c>
      <c r="D46" s="78"/>
      <c r="E46" s="33" t="s">
        <v>129</v>
      </c>
      <c r="F46" s="33"/>
      <c r="G46" s="79" t="str">
        <f aca="false">IF($D$17="electric vehicle","Accumulator Stack Construction","N/A")</f>
        <v>Accumulator Stack Construction</v>
      </c>
      <c r="H46" s="79"/>
      <c r="I46" s="79"/>
      <c r="J46" s="79"/>
      <c r="K46" s="79"/>
      <c r="L46" s="79"/>
      <c r="M46" s="79"/>
      <c r="N46" s="79"/>
      <c r="O46" s="49"/>
      <c r="P46" s="49"/>
      <c r="Q46" s="49"/>
      <c r="R46" s="49"/>
      <c r="S46" s="49"/>
      <c r="T46" s="80"/>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1" t="str">
        <f aca="false">IF('EV5 Acc. Stack Construction'!$E$24="No Compliance shown","FA","PA")</f>
        <v>FA</v>
      </c>
    </row>
    <row r="47" customFormat="false" ht="12.75" hidden="false" customHeight="true" outlineLevel="0" collapsed="false">
      <c r="A47" s="78" t="s">
        <v>123</v>
      </c>
      <c r="B47" s="78"/>
      <c r="C47" s="78" t="str">
        <f aca="false">IF(A47="N/A","N/A",IF(A47="YES","NO","YES"))</f>
        <v>N/A</v>
      </c>
      <c r="D47" s="78"/>
      <c r="E47" s="33" t="s">
        <v>130</v>
      </c>
      <c r="F47" s="33"/>
      <c r="G47" s="79" t="str">
        <f aca="false">IF(D17="electric vehicle","Accumulator Attachment","N/A")</f>
        <v>Accumulator Attachment</v>
      </c>
      <c r="H47" s="79"/>
      <c r="I47" s="79"/>
      <c r="J47" s="79"/>
      <c r="K47" s="79"/>
      <c r="L47" s="79"/>
      <c r="M47" s="79"/>
      <c r="N47" s="79"/>
      <c r="O47" s="49"/>
      <c r="P47" s="49"/>
      <c r="Q47" s="49"/>
      <c r="R47" s="49"/>
      <c r="S47" s="49"/>
      <c r="T47" s="80"/>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1" t="str">
        <f aca="false">IF('EV5.5. Acc. Attachments'!$C$10="PASS","PA","FA")</f>
        <v>FA</v>
      </c>
    </row>
    <row r="48" customFormat="false" ht="12.75" hidden="false" customHeight="true" outlineLevel="0" collapsed="false">
      <c r="A48" s="78" t="str">
        <f aca="false">IF(NOT('EV5.5.1&amp;2 EV4.4 ACPS TSPS sidex'!F2="tubing only"),"NO",IF('EV5.5.1&amp;2 EV4.4 ACPS TSPS sidex'!G17="YES","YES","NO"))</f>
        <v>YES</v>
      </c>
      <c r="B48" s="78"/>
      <c r="C48" s="78" t="str">
        <f aca="false">IF(A48="N/A","N/A",IF(A48="YES","NO","YES"))</f>
        <v>NO</v>
      </c>
      <c r="D48" s="78"/>
      <c r="E48" s="33" t="s">
        <v>131</v>
      </c>
      <c r="F48" s="33"/>
      <c r="G48" s="79" t="str">
        <f aca="false">IF(D17="electric vehicle","Accumulator&amp;Tractive System Protection Side","N/A")</f>
        <v>Accumulator&amp;Tractive System Protection Side</v>
      </c>
      <c r="H48" s="79"/>
      <c r="I48" s="79"/>
      <c r="J48" s="79"/>
      <c r="K48" s="79"/>
      <c r="L48" s="79"/>
      <c r="M48" s="79"/>
      <c r="N48" s="79"/>
      <c r="O48" s="49"/>
      <c r="P48" s="49"/>
      <c r="Q48" s="49"/>
      <c r="R48" s="49"/>
      <c r="S48" s="49"/>
      <c r="T48" s="50" t="str">
        <f aca="false">IF($A$48="NO",'EV5.5.1&amp;2 EV4.4 ACPS TSPS Side'!$L$27,"NA")</f>
        <v>NA</v>
      </c>
      <c r="U48" s="51" t="str">
        <f aca="false">IF($A$48="NO",'EV5.5.1&amp;2 EV4.4 ACPS TSPS Side'!$L$28,"NA")</f>
        <v>NA</v>
      </c>
      <c r="V48" s="51" t="str">
        <f aca="false">IF($A$48="NO",'EV5.5.1&amp;2 EV4.4 ACPS TSPS Side'!$L$29,"NA")</f>
        <v>NA</v>
      </c>
      <c r="W48" s="51" t="str">
        <f aca="false">IF($A$48="NO",'EV5.5.1&amp;2 EV4.4 ACPS TSPS Side'!$L$30,"NA")</f>
        <v>NA</v>
      </c>
      <c r="X48" s="51" t="str">
        <f aca="false">IF($A$48="NO",'EV5.5.1&amp;2 EV4.4 ACPS TSPS Side'!$L$31,"NA")</f>
        <v>NA</v>
      </c>
      <c r="Y48" s="51" t="str">
        <f aca="false">IF($A$48="NO",'EV5.5.1&amp;2 EV4.4 ACPS TSPS Side'!$L$32,"NA")</f>
        <v>NA</v>
      </c>
      <c r="Z48" s="51" t="str">
        <f aca="false">IF($A$48="NO",'EV5.5.1&amp;2 EV4.4 ACPS TSPS Side'!$L$33,"NA")</f>
        <v>NA</v>
      </c>
      <c r="AA48" s="52" t="str">
        <f aca="false">IF($A$48="NO",'EV5.5.1&amp;2 EV4.4 ACPS TSPS sidex'!$L$34,"NA")</f>
        <v>NA</v>
      </c>
      <c r="AB48" s="51" t="str">
        <f aca="false">IF($A$48="NO",'EV5.5.1&amp;2 EV4.4 ACPS TSPS Side'!$L$35,"NA")</f>
        <v>NA</v>
      </c>
      <c r="AC48" s="55" t="str">
        <f aca="false">IF('EV5.5.1&amp;2 EV4.4 ACPS TSPS Side'!$F$2="tubing only",'EV5.5.1&amp;2 EV4.4 ACPS TSPS Side'!$E$5,"")</f>
        <v>Steel</v>
      </c>
      <c r="AD48" s="55" t="str">
        <f aca="false">IF('EV5.5.1&amp;2 EV4.4 ACPS TSPS Side'!$F$2="tubing only",'EV5.5.1&amp;2 EV4.4 ACPS TSPS Side'!$E$6,"")</f>
        <v>Round</v>
      </c>
      <c r="AE48" s="54" t="n">
        <f aca="false">IF('EV5.5.1&amp;2 EV4.4 ACPS TSPS Side'!$F$2="tubing only",'EV5.5.1&amp;2 EV4.4 ACPS TSPS Side'!$E$15,"")</f>
        <v>25.4</v>
      </c>
      <c r="AF48" s="55" t="n">
        <f aca="false">IF('EV5.5.1&amp;2 EV4.4 ACPS TSPS Side'!$F$2="tubing only",'EV5.5.1&amp;2 EV4.4 ACPS TSPS Side'!$E$16,"")</f>
        <v>1.6</v>
      </c>
      <c r="AG48" s="55" t="str">
        <f aca="false">IF('EV5.5.1&amp;2 EV4.4 ACPS TSPS sidex'!$F$2="tubing only",IF('EV5.5.1&amp;2 EV4.4 ACPS TSPS sidex'!$F$14&gt;0,'EV5.5.1&amp;2 EV4.4 ACPS TSPS sidex'!$F$5,""),"")</f>
        <v/>
      </c>
      <c r="AH48" s="55" t="str">
        <f aca="false">IF('EV5.5.1&amp;2 EV4.4 ACPS TSPS sidex'!$F$2="tubing only",IF('EV5.5.1&amp;2 EV4.4 ACPS TSPS sidex'!$F$14&gt;0,'EV5.5.1&amp;2 EV4.4 ACPS TSPS sidex'!$F$6,""),"")</f>
        <v/>
      </c>
      <c r="AI48" s="54" t="str">
        <f aca="false">IF('EV5.5.1&amp;2 EV4.4 ACPS TSPS sidex'!$F$2="tubing only",IF('EV5.5.1&amp;2 EV4.4 ACPS TSPS sidex'!$F$14&gt;0,'EV5.5.1&amp;2 EV4.4 ACPS TSPS sidex'!$F$15,""),"")</f>
        <v/>
      </c>
      <c r="AJ48" s="55" t="str">
        <f aca="false">IF('EV5.5.1&amp;2 EV4.4 ACPS TSPS sidex'!$F$2="tubing only",IF('EV5.5.1&amp;2 EV4.4 ACPS TSPS sidex'!$F$14&gt;0,'EV5.5.1&amp;2 EV4.4 ACPS TSPS sidex'!$F$16,""),"")</f>
        <v/>
      </c>
      <c r="AK48" s="55" t="str">
        <f aca="false">IF('EV5.5.1&amp;2 EV4.4 ACPS TSPS sidex'!$F$2="tubing only",IF('EV5.5.1&amp;2 EV4.4 ACPS TSPS sidex'!$G$14&gt;0,'EV5.5.1&amp;2 EV4.4 ACPS TSPS sidex'!$G$5,""),"")</f>
        <v/>
      </c>
      <c r="AL48" s="55" t="str">
        <f aca="false">IF('EV5.5.1&amp;2 EV4.4 ACPS TSPS sidex'!$F$2="tubing only",IF('EV5.5.1&amp;2 EV4.4 ACPS TSPS sidex'!$G$14&gt;0,'EV5.5.1&amp;2 EV4.4 ACPS TSPS sidex'!$G$6,""),"")</f>
        <v/>
      </c>
      <c r="AM48" s="54" t="str">
        <f aca="false">IF('EV5.5.1&amp;2 EV4.4 ACPS TSPS sidex'!$F$2="tubing only",IF('EV5.5.1&amp;2 EV4.4 ACPS TSPS sidex'!$G$14&gt;0,'EV5.5.1&amp;2 EV4.4 ACPS TSPS sidex'!$G$15,""),"")</f>
        <v/>
      </c>
      <c r="AN48" s="55" t="str">
        <f aca="false">IF('EV5.5.1&amp;2 EV4.4 ACPS TSPS sidex'!$F$2="tubing only",IF('EV5.5.1&amp;2 EV4.4 ACPS TSPS sidex'!$G$14&gt;0,'EV5.5.1&amp;2 EV4.4 ACPS TSPS sidex'!$G$16,""),"")</f>
        <v/>
      </c>
      <c r="AO48" s="55" t="str">
        <f aca="false">IF('EV5.5.1&amp;2 EV4.4 ACPS TSPS sidex'!$F$2="Tubing only","",'EV5.5.1&amp;2 EV4.4 ACPS TSPS sidex'!$I$5)</f>
        <v/>
      </c>
      <c r="AP48" s="54" t="str">
        <f aca="false">IF('EV5.5.1&amp;2 EV4.4 ACPS TSPS sidex'!$F$2="Tubing only","",'EV5.5.1&amp;2 EV4.4 ACPS TSPS sidex'!$I$18)</f>
        <v/>
      </c>
      <c r="AQ48" s="55" t="str">
        <f aca="false">IF('EV5.5.1&amp;2 EV4.4 ACPS TSPS sidex'!$F$2="Tubing only","",'EV5.5.1&amp;2 EV4.4 ACPS TSPS sidex'!$I$20)</f>
        <v/>
      </c>
      <c r="AR48" s="55" t="str">
        <f aca="false">IF('EV5.5.1&amp;2 EV4.4 ACPS TSPS sidex'!$F$2="Tubing only","",'EV5.5.1&amp;2 EV4.4 ACPS TSPS sidex'!$I$21)</f>
        <v/>
      </c>
      <c r="AS48" s="68" t="str">
        <f aca="false">IF('EV5.5.1&amp;2 EV4.4 ACPS TSPS sidex'!$F$2="Tubing only","",'EV5.5.1&amp;2 EV4.4 ACPS TSPS sidex'!$I$22)</f>
        <v/>
      </c>
      <c r="AT48" s="68"/>
    </row>
    <row r="49" customFormat="false" ht="12.75" hidden="false" customHeight="true" outlineLevel="0" collapsed="false">
      <c r="A49" s="78" t="str">
        <f aca="false">IF(NOT('EV5.5.1&amp;2 EV4.4 ACPS TSPS rearx'!F2="tubing only"),"NO",IF('EV5.5.1&amp;2 EV4.4 ACPS TSPS sidex'!G17="YES","YES","NO"))</f>
        <v>YES</v>
      </c>
      <c r="B49" s="78"/>
      <c r="C49" s="78" t="str">
        <f aca="false">IF(A49="N/A","N/A",IF(A49="YES","NO","YES"))</f>
        <v>NO</v>
      </c>
      <c r="D49" s="78"/>
      <c r="E49" s="33" t="s">
        <v>131</v>
      </c>
      <c r="F49" s="33"/>
      <c r="G49" s="79" t="str">
        <f aca="false">IF(D17="electric vehicle","Accumulator&amp;Tractive System Protection Rear","N/A")</f>
        <v>Accumulator&amp;Tractive System Protection Rear</v>
      </c>
      <c r="H49" s="79"/>
      <c r="I49" s="79"/>
      <c r="J49" s="79"/>
      <c r="K49" s="79"/>
      <c r="L49" s="79"/>
      <c r="M49" s="79"/>
      <c r="N49" s="79"/>
      <c r="O49" s="49"/>
      <c r="P49" s="49"/>
      <c r="Q49" s="49"/>
      <c r="R49" s="49"/>
      <c r="S49" s="49"/>
      <c r="T49" s="50" t="str">
        <f aca="false">IF($A$48="NO",'EV5.5.1&amp;2 EV4.4 ACPS TSPS Rear'!$L$27,"NA")</f>
        <v>NA</v>
      </c>
      <c r="U49" s="51" t="str">
        <f aca="false">IF($A$48="NO",'EV5.5.1&amp;2 EV4.4 ACPS TSPS Rear'!$L$28,"NA")</f>
        <v>NA</v>
      </c>
      <c r="V49" s="51" t="str">
        <f aca="false">IF($A$48="NO",'EV5.5.1&amp;2 EV4.4 ACPS TSPS Rear'!$L$29,"NA")</f>
        <v>NA</v>
      </c>
      <c r="W49" s="51" t="str">
        <f aca="false">IF($A$48="NO",'EV5.5.1&amp;2 EV4.4 ACPS TSPS Rear'!$L$30,"NA")</f>
        <v>NA</v>
      </c>
      <c r="X49" s="51" t="str">
        <f aca="false">IF($A$48="NO",'EV5.5.1&amp;2 EV4.4 ACPS TSPS Rear'!$L$31,"NA")</f>
        <v>NA</v>
      </c>
      <c r="Y49" s="51" t="str">
        <f aca="false">IF($A$48="NO",'EV5.5.1&amp;2 EV4.4 ACPS TSPS Rear'!$L$32,"NA")</f>
        <v>NA</v>
      </c>
      <c r="Z49" s="51" t="str">
        <f aca="false">IF($A$48="NO",'EV5.5.1&amp;2 EV4.4 ACPS TSPS Rear'!$L$33,"NA")</f>
        <v>NA</v>
      </c>
      <c r="AA49" s="52" t="str">
        <f aca="false">IF($A$48="NO",'EV5.5.1&amp;2 EV4.4 ACPS TSPS Rear'!$L$34,"NA")</f>
        <v>NA</v>
      </c>
      <c r="AB49" s="51" t="str">
        <f aca="false">IF($A$48="NO",'EV5.5.1&amp;2 EV4.4 ACPS TSPS Rear'!$L$35,"NA")</f>
        <v>NA</v>
      </c>
      <c r="AC49" s="55" t="str">
        <f aca="false">IF('EV5.5.1&amp;2 EV4.4 ACPS TSPS Rear'!$F$2="tubing only",'EV5.5.1&amp;2 EV4.4 ACPS TSPS Rear'!$E$5,"")</f>
        <v>Steel</v>
      </c>
      <c r="AD49" s="55" t="str">
        <f aca="false">IF('EV5.5.1&amp;2 EV4.4 ACPS TSPS Rear'!$F$2="tubing only",'EV5.5.1&amp;2 EV4.4 ACPS TSPS Rear'!$E$6,"")</f>
        <v>Round</v>
      </c>
      <c r="AE49" s="54" t="n">
        <f aca="false">IF('EV5.5.1&amp;2 EV4.4 ACPS TSPS Rear'!$F$2="tubing only",'EV5.5.1&amp;2 EV4.4 ACPS TSPS Rear'!$E$15,"")</f>
        <v>25.4</v>
      </c>
      <c r="AF49" s="55" t="n">
        <f aca="false">IF('EV5.5.1&amp;2 EV4.4 ACPS TSPS Rear'!$F$2="tubing only",'EV5.5.1&amp;2 EV4.4 ACPS TSPS Rear'!$E$16,"")</f>
        <v>1.6</v>
      </c>
      <c r="AG49" s="55" t="str">
        <f aca="false">IF('EV5.5.1&amp;2 EV4.4 ACPS TSPS sidex'!$F$2="tubing only",IF('EV5.5.1&amp;2 EV4.4 ACPS TSPS sidex'!$F$14&gt;0,'EV5.5.1&amp;2 EV4.4 ACPS TSPS sidex'!$F$5,""),"")</f>
        <v/>
      </c>
      <c r="AH49" s="55" t="str">
        <f aca="false">IF('EV5.5.1&amp;2 EV4.4 ACPS TSPS sidex'!$F$2="tubing only",IF('EV5.5.1&amp;2 EV4.4 ACPS TSPS sidex'!$F$14&gt;0,'EV5.5.1&amp;2 EV4.4 ACPS TSPS sidex'!$F$6,""),"")</f>
        <v/>
      </c>
      <c r="AI49" s="54" t="str">
        <f aca="false">IF('EV5.5.1&amp;2 EV4.4 ACPS TSPS sidex'!$F$2="tubing only",IF('EV5.5.1&amp;2 EV4.4 ACPS TSPS sidex'!$F$14&gt;0,'EV5.5.1&amp;2 EV4.4 ACPS TSPS sidex'!$F$15,""),"")</f>
        <v/>
      </c>
      <c r="AJ49" s="55" t="str">
        <f aca="false">IF('EV5.5.1&amp;2 EV4.4 ACPS TSPS sidex'!$F$2="tubing only",IF('EV5.5.1&amp;2 EV4.4 ACPS TSPS sidex'!$F$14&gt;0,'EV5.5.1&amp;2 EV4.4 ACPS TSPS sidex'!$F$16,""),"")</f>
        <v/>
      </c>
      <c r="AK49" s="55" t="str">
        <f aca="false">IF('EV5.5.1&amp;2 EV4.4 ACPS TSPS sidex'!$F$2="tubing only",IF('EV5.5.1&amp;2 EV4.4 ACPS TSPS sidex'!$G$14&gt;0,'EV5.5.1&amp;2 EV4.4 ACPS TSPS sidex'!$G$5,""),"")</f>
        <v/>
      </c>
      <c r="AL49" s="55" t="str">
        <f aca="false">IF('EV5.5.1&amp;2 EV4.4 ACPS TSPS sidex'!$F$2="tubing only",IF('EV5.5.1&amp;2 EV4.4 ACPS TSPS sidex'!$G$14&gt;0,'EV5.5.1&amp;2 EV4.4 ACPS TSPS sidex'!$G$6,""),"")</f>
        <v/>
      </c>
      <c r="AM49" s="54" t="str">
        <f aca="false">IF('EV5.5.1&amp;2 EV4.4 ACPS TSPS sidex'!$F$2="tubing only",IF('EV5.5.1&amp;2 EV4.4 ACPS TSPS sidex'!$G$14&gt;0,'EV5.5.1&amp;2 EV4.4 ACPS TSPS sidex'!$G$15,""),"")</f>
        <v/>
      </c>
      <c r="AN49" s="55" t="str">
        <f aca="false">IF('EV5.5.1&amp;2 EV4.4 ACPS TSPS sidex'!$F$2="tubing only",IF('EV5.5.1&amp;2 EV4.4 ACPS TSPS sidex'!$G$14&gt;0,'EV5.5.1&amp;2 EV4.4 ACPS TSPS sidex'!$G$16,""),"")</f>
        <v/>
      </c>
      <c r="AO49" s="55" t="str">
        <f aca="false">IF('EV5.5.1&amp;2 EV4.4 ACPS TSPS sidex'!$F$2="Tubing only","",'EV5.5.1&amp;2 EV4.4 ACPS TSPS sidex'!$I$5)</f>
        <v/>
      </c>
      <c r="AP49" s="54" t="str">
        <f aca="false">IF('EV5.5.1&amp;2 EV4.4 ACPS TSPS sidex'!$F$2="Tubing only","",'EV5.5.1&amp;2 EV4.4 ACPS TSPS sidex'!$I$18)</f>
        <v/>
      </c>
      <c r="AQ49" s="55" t="str">
        <f aca="false">IF('EV5.5.1&amp;2 EV4.4 ACPS TSPS sidex'!$F$2="Tubing only","",'EV5.5.1&amp;2 EV4.4 ACPS TSPS sidex'!$I$20)</f>
        <v/>
      </c>
      <c r="AR49" s="55" t="str">
        <f aca="false">IF('EV5.5.1&amp;2 EV4.4 ACPS TSPS sidex'!$F$2="Tubing only","",'EV5.5.1&amp;2 EV4.4 ACPS TSPS sidex'!$I$21)</f>
        <v/>
      </c>
      <c r="AS49" s="68" t="str">
        <f aca="false">IF('EV5.5.1&amp;2 EV4.4 ACPS TSPS sidex'!$F$2="Tubing only","",'EV5.5.1&amp;2 EV4.4 ACPS TSPS sidex'!$I$22)</f>
        <v/>
      </c>
      <c r="AT49" s="68"/>
    </row>
    <row r="50" customFormat="false" ht="12.75" hidden="false" customHeight="true" outlineLevel="0" collapsed="false">
      <c r="A50" s="10" t="s">
        <v>132</v>
      </c>
      <c r="T50" s="81"/>
    </row>
    <row r="51" customFormat="false" ht="12.75" hidden="false" customHeight="false" outlineLevel="0" collapsed="false">
      <c r="A51" s="82" t="str">
        <f aca="false">IF(OR($T51="YES",$T51="N/A"),"P","F")</f>
        <v>F</v>
      </c>
      <c r="B51" s="83" t="s">
        <v>133</v>
      </c>
      <c r="C51" s="83"/>
      <c r="D51" s="83"/>
      <c r="E51" s="83"/>
      <c r="F51" s="83"/>
      <c r="G51" s="83"/>
      <c r="H51" s="83"/>
      <c r="I51" s="83"/>
      <c r="J51" s="83"/>
      <c r="K51" s="83"/>
      <c r="L51" s="83"/>
      <c r="M51" s="83"/>
      <c r="N51" s="83"/>
      <c r="O51" s="83"/>
      <c r="P51" s="83"/>
      <c r="Q51" s="83"/>
      <c r="R51" s="83"/>
      <c r="S51" s="83"/>
      <c r="T51" s="84" t="s">
        <v>134</v>
      </c>
      <c r="U51" s="85"/>
    </row>
    <row r="52" customFormat="false" ht="12.75" hidden="false" customHeight="false" outlineLevel="0" collapsed="false">
      <c r="A52" s="82" t="str">
        <f aca="false">IF(OR($T52="YES",$T52="N/A"),"P","F")</f>
        <v>F</v>
      </c>
      <c r="B52" s="83" t="s">
        <v>135</v>
      </c>
      <c r="C52" s="83"/>
      <c r="D52" s="83"/>
      <c r="E52" s="83"/>
      <c r="F52" s="83"/>
      <c r="G52" s="83"/>
      <c r="H52" s="83"/>
      <c r="I52" s="83"/>
      <c r="J52" s="83"/>
      <c r="K52" s="83"/>
      <c r="L52" s="83"/>
      <c r="M52" s="83"/>
      <c r="N52" s="83"/>
      <c r="O52" s="83"/>
      <c r="P52" s="83"/>
      <c r="Q52" s="83"/>
      <c r="R52" s="83"/>
      <c r="S52" s="83"/>
      <c r="T52" s="84" t="s">
        <v>134</v>
      </c>
      <c r="U52" s="85"/>
    </row>
    <row r="53" customFormat="false" ht="12.75" hidden="false" customHeight="false" outlineLevel="0" collapsed="false">
      <c r="A53" s="82" t="str">
        <f aca="false">IF(OR($T53="YES",$T53="N/A"),"P","F")</f>
        <v>F</v>
      </c>
      <c r="B53" s="83" t="s">
        <v>136</v>
      </c>
      <c r="C53" s="83"/>
      <c r="D53" s="83"/>
      <c r="E53" s="83"/>
      <c r="F53" s="83"/>
      <c r="G53" s="83"/>
      <c r="H53" s="83"/>
      <c r="I53" s="83"/>
      <c r="J53" s="83"/>
      <c r="K53" s="83"/>
      <c r="L53" s="83"/>
      <c r="M53" s="83"/>
      <c r="N53" s="83"/>
      <c r="O53" s="83"/>
      <c r="P53" s="83"/>
      <c r="Q53" s="83"/>
      <c r="R53" s="83"/>
      <c r="S53" s="83"/>
      <c r="T53" s="84" t="s">
        <v>134</v>
      </c>
      <c r="U53" s="85"/>
    </row>
    <row r="54" customFormat="false" ht="12.75" hidden="false" customHeight="false" outlineLevel="0" collapsed="false">
      <c r="A54" s="82" t="str">
        <f aca="false">IF(OR($T54="YES",$T54="N/A"),"P","F")</f>
        <v>F</v>
      </c>
      <c r="B54" s="83" t="s">
        <v>137</v>
      </c>
      <c r="C54" s="83"/>
      <c r="D54" s="83"/>
      <c r="E54" s="83"/>
      <c r="F54" s="83"/>
      <c r="G54" s="83"/>
      <c r="H54" s="83"/>
      <c r="I54" s="83"/>
      <c r="J54" s="83"/>
      <c r="K54" s="83"/>
      <c r="L54" s="83"/>
      <c r="M54" s="83"/>
      <c r="N54" s="83"/>
      <c r="O54" s="83"/>
      <c r="P54" s="83"/>
      <c r="Q54" s="83"/>
      <c r="R54" s="83"/>
      <c r="S54" s="83"/>
      <c r="T54" s="84" t="s">
        <v>134</v>
      </c>
      <c r="U54" s="85"/>
    </row>
    <row r="55" customFormat="false" ht="12.75" hidden="false" customHeight="false" outlineLevel="0" collapsed="false">
      <c r="A55" s="82" t="str">
        <f aca="false">IF(OR($T55="YES",$T55="N/A"),"P","F")</f>
        <v>F</v>
      </c>
      <c r="B55" s="83" t="s">
        <v>138</v>
      </c>
      <c r="C55" s="83"/>
      <c r="D55" s="83"/>
      <c r="E55" s="83"/>
      <c r="F55" s="83"/>
      <c r="G55" s="83"/>
      <c r="H55" s="83"/>
      <c r="I55" s="83"/>
      <c r="J55" s="83"/>
      <c r="K55" s="83"/>
      <c r="L55" s="83"/>
      <c r="M55" s="83"/>
      <c r="N55" s="83"/>
      <c r="O55" s="83"/>
      <c r="P55" s="83"/>
      <c r="Q55" s="83"/>
      <c r="R55" s="83"/>
      <c r="S55" s="83"/>
      <c r="T55" s="84" t="s">
        <v>134</v>
      </c>
      <c r="U55" s="85"/>
    </row>
    <row r="56" customFormat="false" ht="12.75" hidden="false" customHeight="false" outlineLevel="0" collapsed="false">
      <c r="A56" s="82" t="str">
        <f aca="false">IF(OR($T56="YES",$T56="N/A"),"P","F")</f>
        <v>F</v>
      </c>
      <c r="B56" s="83" t="s">
        <v>139</v>
      </c>
      <c r="C56" s="83"/>
      <c r="D56" s="83"/>
      <c r="E56" s="83"/>
      <c r="F56" s="83"/>
      <c r="G56" s="83"/>
      <c r="H56" s="83"/>
      <c r="I56" s="83"/>
      <c r="J56" s="83"/>
      <c r="K56" s="83"/>
      <c r="L56" s="83"/>
      <c r="M56" s="83"/>
      <c r="N56" s="83"/>
      <c r="O56" s="83"/>
      <c r="P56" s="83"/>
      <c r="Q56" s="83"/>
      <c r="R56" s="83"/>
      <c r="S56" s="83"/>
      <c r="T56" s="84" t="s">
        <v>134</v>
      </c>
      <c r="U56" s="85"/>
    </row>
    <row r="57" customFormat="false" ht="12.75" hidden="false" customHeight="false" outlineLevel="0" collapsed="false">
      <c r="T57" s="86"/>
    </row>
    <row r="58" customFormat="false" ht="13.15" hidden="false" customHeight="false" outlineLevel="0" collapsed="false">
      <c r="A58" s="26" t="s">
        <v>140</v>
      </c>
      <c r="B58" s="26"/>
      <c r="C58" s="26"/>
      <c r="D58" s="26"/>
      <c r="E58" s="26"/>
      <c r="F58" s="26"/>
      <c r="G58" s="26"/>
      <c r="H58" s="26"/>
      <c r="I58" s="26"/>
      <c r="J58" s="26"/>
      <c r="K58" s="26"/>
      <c r="L58" s="26"/>
      <c r="M58" s="26"/>
      <c r="N58" s="26"/>
      <c r="O58" s="26"/>
      <c r="P58" s="26"/>
      <c r="Q58" s="26"/>
      <c r="R58" s="26"/>
      <c r="S58" s="26"/>
      <c r="T58" s="86"/>
    </row>
    <row r="59" customFormat="false" ht="13.5" hidden="false" customHeight="false" outlineLevel="0" collapsed="false">
      <c r="A59" s="3" t="s">
        <v>141</v>
      </c>
      <c r="C59" s="48" t="s">
        <v>142</v>
      </c>
      <c r="J59" s="87" t="s">
        <v>143</v>
      </c>
      <c r="T59" s="88"/>
    </row>
    <row r="60" customFormat="false" ht="12.75" hidden="false" customHeight="false" outlineLevel="0" collapsed="false">
      <c r="A60" s="89" t="s">
        <v>144</v>
      </c>
      <c r="B60" s="89"/>
      <c r="C60" s="89"/>
      <c r="D60" s="89"/>
      <c r="E60" s="89"/>
      <c r="F60" s="89"/>
      <c r="G60" s="89"/>
      <c r="H60" s="89"/>
      <c r="I60" s="89"/>
      <c r="J60" s="89"/>
      <c r="K60" s="89"/>
      <c r="L60" s="89"/>
      <c r="M60" s="89"/>
      <c r="N60" s="89"/>
      <c r="O60" s="89"/>
      <c r="P60" s="89"/>
      <c r="Q60" s="89"/>
      <c r="R60" s="89"/>
      <c r="S60" s="89"/>
      <c r="T60" s="86"/>
    </row>
    <row r="61" customFormat="false" ht="12.75" hidden="false" customHeight="false" outlineLevel="0" collapsed="false">
      <c r="T61" s="86"/>
    </row>
    <row r="62" customFormat="false" ht="12.75" hidden="false" customHeight="false" outlineLevel="0" collapsed="false">
      <c r="A62" s="90"/>
      <c r="B62" s="90"/>
      <c r="C62" s="90"/>
      <c r="D62" s="90"/>
      <c r="E62" s="90"/>
      <c r="F62" s="90"/>
      <c r="G62" s="90"/>
      <c r="H62" s="90"/>
      <c r="I62" s="90"/>
      <c r="J62" s="90"/>
      <c r="K62" s="90"/>
      <c r="L62" s="90"/>
      <c r="M62" s="90"/>
      <c r="N62" s="90"/>
      <c r="O62" s="90"/>
      <c r="P62" s="90"/>
      <c r="Q62" s="90"/>
      <c r="R62" s="90"/>
      <c r="S62" s="90"/>
      <c r="T62" s="86"/>
    </row>
    <row r="63" customFormat="false" ht="12.75" hidden="false" customHeight="false" outlineLevel="0" collapsed="false">
      <c r="A63" s="90"/>
      <c r="B63" s="90"/>
      <c r="C63" s="90"/>
      <c r="D63" s="90"/>
      <c r="E63" s="90"/>
      <c r="F63" s="90"/>
      <c r="G63" s="90"/>
      <c r="H63" s="90"/>
      <c r="I63" s="90"/>
      <c r="J63" s="90"/>
      <c r="K63" s="90"/>
      <c r="L63" s="90"/>
      <c r="M63" s="90"/>
      <c r="N63" s="90"/>
      <c r="O63" s="90"/>
      <c r="P63" s="90"/>
      <c r="Q63" s="90"/>
      <c r="R63" s="90"/>
      <c r="S63" s="90"/>
      <c r="T63" s="86"/>
    </row>
    <row r="64" customFormat="false" ht="12.75" hidden="false" customHeight="false" outlineLevel="0" collapsed="false">
      <c r="A64" s="90"/>
      <c r="B64" s="90"/>
      <c r="C64" s="90"/>
      <c r="D64" s="90"/>
      <c r="E64" s="90"/>
      <c r="F64" s="90"/>
      <c r="G64" s="90"/>
      <c r="H64" s="90"/>
      <c r="I64" s="90"/>
      <c r="J64" s="90"/>
      <c r="K64" s="90"/>
      <c r="L64" s="90"/>
      <c r="M64" s="90"/>
      <c r="N64" s="90"/>
      <c r="O64" s="90"/>
      <c r="P64" s="90"/>
      <c r="Q64" s="90"/>
      <c r="R64" s="90"/>
      <c r="S64" s="90"/>
      <c r="T64" s="86"/>
    </row>
    <row r="65" customFormat="false" ht="12.75" hidden="false" customHeight="false" outlineLevel="0" collapsed="false">
      <c r="A65" s="90"/>
      <c r="B65" s="90"/>
      <c r="C65" s="90"/>
      <c r="D65" s="90"/>
      <c r="E65" s="90"/>
      <c r="F65" s="90"/>
      <c r="G65" s="90"/>
      <c r="H65" s="90"/>
      <c r="I65" s="90"/>
      <c r="J65" s="90"/>
      <c r="K65" s="90"/>
      <c r="L65" s="90"/>
      <c r="M65" s="90"/>
      <c r="N65" s="90"/>
      <c r="O65" s="90"/>
      <c r="P65" s="90"/>
      <c r="Q65" s="90"/>
      <c r="R65" s="90"/>
      <c r="S65" s="90"/>
      <c r="T65" s="9"/>
    </row>
    <row r="66" customFormat="false" ht="12.75" hidden="false" customHeight="false" outlineLevel="0" collapsed="false">
      <c r="A66" s="90"/>
      <c r="B66" s="90"/>
      <c r="C66" s="90"/>
      <c r="D66" s="90"/>
      <c r="E66" s="90"/>
      <c r="F66" s="90"/>
      <c r="G66" s="90"/>
      <c r="H66" s="90"/>
      <c r="I66" s="90"/>
      <c r="J66" s="90"/>
      <c r="K66" s="90"/>
      <c r="L66" s="90"/>
      <c r="M66" s="90"/>
      <c r="N66" s="90"/>
      <c r="O66" s="90"/>
      <c r="P66" s="90"/>
      <c r="Q66" s="90"/>
      <c r="R66" s="90"/>
      <c r="S66" s="90"/>
      <c r="T66" s="9"/>
    </row>
    <row r="68" customFormat="false" ht="12.75" hidden="false" customHeight="false" outlineLevel="0" collapsed="false">
      <c r="A68" s="13" t="s">
        <v>145</v>
      </c>
      <c r="D68" s="91"/>
      <c r="E68" s="91"/>
      <c r="F68" s="91"/>
      <c r="G68" s="91"/>
      <c r="H68" s="91"/>
      <c r="I68" s="91"/>
      <c r="J68" s="91"/>
      <c r="K68" s="91"/>
      <c r="L68" s="91"/>
      <c r="M68" s="91"/>
      <c r="N68" s="91"/>
      <c r="O68" s="13" t="s">
        <v>146</v>
      </c>
      <c r="P68" s="92"/>
      <c r="Q68" s="92"/>
      <c r="R68" s="92"/>
      <c r="S68" s="92"/>
    </row>
    <row r="70" customFormat="false" ht="13.15" hidden="false" customHeight="true" outlineLevel="0" collapsed="false">
      <c r="A70" s="93" t="s">
        <v>147</v>
      </c>
      <c r="B70" s="93"/>
      <c r="C70" s="93"/>
      <c r="D70" s="93"/>
      <c r="E70" s="93"/>
      <c r="F70" s="93"/>
      <c r="G70" s="93"/>
      <c r="H70" s="93"/>
      <c r="I70" s="93"/>
      <c r="J70" s="93"/>
      <c r="K70" s="93"/>
      <c r="L70" s="93"/>
      <c r="M70" s="93"/>
      <c r="N70" s="93"/>
      <c r="O70" s="93"/>
      <c r="P70" s="93"/>
      <c r="Q70" s="93"/>
      <c r="R70" s="93"/>
      <c r="S70" s="93"/>
      <c r="T70" s="94"/>
    </row>
    <row r="71" customFormat="false" ht="13.15" hidden="false" customHeight="false" outlineLevel="0" collapsed="false">
      <c r="A71" s="93"/>
      <c r="B71" s="93"/>
      <c r="C71" s="93"/>
      <c r="D71" s="93"/>
      <c r="E71" s="93"/>
      <c r="F71" s="93"/>
      <c r="G71" s="93"/>
      <c r="H71" s="93"/>
      <c r="I71" s="93"/>
      <c r="J71" s="93"/>
      <c r="K71" s="93"/>
      <c r="L71" s="93"/>
      <c r="M71" s="93"/>
      <c r="N71" s="93"/>
      <c r="O71" s="93"/>
      <c r="P71" s="93"/>
      <c r="Q71" s="93"/>
      <c r="R71" s="93"/>
      <c r="S71" s="93"/>
      <c r="T71" s="94"/>
    </row>
  </sheetData>
  <sheetProtection algorithmName="SHA-512" hashValue="SOHDMkf3GpZJ5HoT3OiysaTVXTnH+KECaBljPBWzYGelLdmYrz105LcyFqahJH/dwuWb60Ck8gwRCX9gDfHDpA==" saltValue="vRhxX4cdMlnnelUHdPanLQ==" spinCount="100000" sheet="true" scenarios="true"/>
  <protectedRanges>
    <protectedRange name="Range1" sqref="D14:J17 O14 N15:S16 O24:S49"/>
    <protectedRange name="CoverSheetDropdown" sqref="T51:T56"/>
  </protectedRanges>
  <mergeCells count="211">
    <mergeCell ref="A1:S1"/>
    <mergeCell ref="A3:S9"/>
    <mergeCell ref="A11:S12"/>
    <mergeCell ref="D14:J14"/>
    <mergeCell ref="O14:S14"/>
    <mergeCell ref="D15:J15"/>
    <mergeCell ref="N15:S15"/>
    <mergeCell ref="D16:J16"/>
    <mergeCell ref="N16:S16"/>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L18:AL23"/>
    <mergeCell ref="AM18:AM23"/>
    <mergeCell ref="AN18:AN23"/>
    <mergeCell ref="AO18:AO23"/>
    <mergeCell ref="AP18:AP23"/>
    <mergeCell ref="AQ18:AQ23"/>
    <mergeCell ref="AR18:AR23"/>
    <mergeCell ref="AS18:AS23"/>
    <mergeCell ref="AT18:AT23"/>
    <mergeCell ref="A19:S19"/>
    <mergeCell ref="A21:B23"/>
    <mergeCell ref="C21:D23"/>
    <mergeCell ref="E21:F23"/>
    <mergeCell ref="G21:N23"/>
    <mergeCell ref="O21:S23"/>
    <mergeCell ref="A24:B24"/>
    <mergeCell ref="C24:D24"/>
    <mergeCell ref="E24:F24"/>
    <mergeCell ref="G24:N24"/>
    <mergeCell ref="O24:S24"/>
    <mergeCell ref="A25:B25"/>
    <mergeCell ref="C25:D25"/>
    <mergeCell ref="E25:F25"/>
    <mergeCell ref="G25:N25"/>
    <mergeCell ref="O25:S25"/>
    <mergeCell ref="A26:B26"/>
    <mergeCell ref="C26:D26"/>
    <mergeCell ref="E26:F26"/>
    <mergeCell ref="G26:N26"/>
    <mergeCell ref="O26:S26"/>
    <mergeCell ref="A27:B27"/>
    <mergeCell ref="C27:D27"/>
    <mergeCell ref="E27:F27"/>
    <mergeCell ref="G27:N27"/>
    <mergeCell ref="O27:S27"/>
    <mergeCell ref="A28:B28"/>
    <mergeCell ref="C28:D28"/>
    <mergeCell ref="E28:F28"/>
    <mergeCell ref="G28:N28"/>
    <mergeCell ref="O28:S28"/>
    <mergeCell ref="A29:B29"/>
    <mergeCell ref="C29:D29"/>
    <mergeCell ref="E29:F29"/>
    <mergeCell ref="G29:N29"/>
    <mergeCell ref="O29:S29"/>
    <mergeCell ref="A30:B30"/>
    <mergeCell ref="C30:D30"/>
    <mergeCell ref="E30:F30"/>
    <mergeCell ref="G30:N30"/>
    <mergeCell ref="O30:S30"/>
    <mergeCell ref="A31:B31"/>
    <mergeCell ref="C31:D31"/>
    <mergeCell ref="E31:F31"/>
    <mergeCell ref="G31:N31"/>
    <mergeCell ref="O31:S31"/>
    <mergeCell ref="A32:B32"/>
    <mergeCell ref="C32:D32"/>
    <mergeCell ref="E32:F32"/>
    <mergeCell ref="G32:N32"/>
    <mergeCell ref="O32:S32"/>
    <mergeCell ref="A33:B33"/>
    <mergeCell ref="C33:D33"/>
    <mergeCell ref="E33:F33"/>
    <mergeCell ref="G33:N33"/>
    <mergeCell ref="O33:S33"/>
    <mergeCell ref="A34:B34"/>
    <mergeCell ref="C34:D34"/>
    <mergeCell ref="E34:F34"/>
    <mergeCell ref="G34:N34"/>
    <mergeCell ref="O34:S34"/>
    <mergeCell ref="A35:B35"/>
    <mergeCell ref="C35:D35"/>
    <mergeCell ref="E35:F35"/>
    <mergeCell ref="G35:N35"/>
    <mergeCell ref="O35:S35"/>
    <mergeCell ref="A36:B36"/>
    <mergeCell ref="C36:D36"/>
    <mergeCell ref="E36:F36"/>
    <mergeCell ref="G36:N36"/>
    <mergeCell ref="O36:S36"/>
    <mergeCell ref="A37:B37"/>
    <mergeCell ref="C37:D37"/>
    <mergeCell ref="E37:F37"/>
    <mergeCell ref="G37:N37"/>
    <mergeCell ref="O37:S37"/>
    <mergeCell ref="T37:T38"/>
    <mergeCell ref="U37:U38"/>
    <mergeCell ref="V37:V38"/>
    <mergeCell ref="W37:W38"/>
    <mergeCell ref="X37:X38"/>
    <mergeCell ref="Y37:Y38"/>
    <mergeCell ref="Z37:Z38"/>
    <mergeCell ref="AA37:AA38"/>
    <mergeCell ref="AB37:AB38"/>
    <mergeCell ref="AC37:AC38"/>
    <mergeCell ref="AD37:AD38"/>
    <mergeCell ref="AE37:AE38"/>
    <mergeCell ref="AF37:AF38"/>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A39:B39"/>
    <mergeCell ref="C39:D39"/>
    <mergeCell ref="E39:F39"/>
    <mergeCell ref="G39:N39"/>
    <mergeCell ref="O39:S39"/>
    <mergeCell ref="A40:B40"/>
    <mergeCell ref="C40:D40"/>
    <mergeCell ref="E40:F40"/>
    <mergeCell ref="G40:N40"/>
    <mergeCell ref="O40:S40"/>
    <mergeCell ref="A41:B41"/>
    <mergeCell ref="C41:D41"/>
    <mergeCell ref="E41:F41"/>
    <mergeCell ref="G41:N41"/>
    <mergeCell ref="O41:S41"/>
    <mergeCell ref="A42:B42"/>
    <mergeCell ref="C42:D42"/>
    <mergeCell ref="E42:F42"/>
    <mergeCell ref="G42:N42"/>
    <mergeCell ref="O42:S42"/>
    <mergeCell ref="A43:B43"/>
    <mergeCell ref="C43:D43"/>
    <mergeCell ref="E43:F43"/>
    <mergeCell ref="G43:N43"/>
    <mergeCell ref="O43:S43"/>
    <mergeCell ref="A44:B44"/>
    <mergeCell ref="C44:D44"/>
    <mergeCell ref="E44:F44"/>
    <mergeCell ref="G44:N44"/>
    <mergeCell ref="O44:S44"/>
    <mergeCell ref="A45:B45"/>
    <mergeCell ref="C45:D45"/>
    <mergeCell ref="E45:F45"/>
    <mergeCell ref="G45:N45"/>
    <mergeCell ref="O45:S45"/>
    <mergeCell ref="A46:B46"/>
    <mergeCell ref="C46:D46"/>
    <mergeCell ref="E46:F46"/>
    <mergeCell ref="G46:N46"/>
    <mergeCell ref="O46:S46"/>
    <mergeCell ref="A47:B47"/>
    <mergeCell ref="C47:D47"/>
    <mergeCell ref="E47:F47"/>
    <mergeCell ref="G47:N47"/>
    <mergeCell ref="O47:S47"/>
    <mergeCell ref="A48:B48"/>
    <mergeCell ref="C48:D48"/>
    <mergeCell ref="E48:F48"/>
    <mergeCell ref="G48:N48"/>
    <mergeCell ref="O48:S48"/>
    <mergeCell ref="A49:B49"/>
    <mergeCell ref="C49:D49"/>
    <mergeCell ref="E49:F49"/>
    <mergeCell ref="G49:N49"/>
    <mergeCell ref="O49:S49"/>
    <mergeCell ref="B51:S51"/>
    <mergeCell ref="B52:S52"/>
    <mergeCell ref="B53:S53"/>
    <mergeCell ref="B54:S54"/>
    <mergeCell ref="B55:S55"/>
    <mergeCell ref="B56:S56"/>
    <mergeCell ref="A58:S58"/>
    <mergeCell ref="A60:S60"/>
    <mergeCell ref="A62:S66"/>
    <mergeCell ref="D68:N68"/>
    <mergeCell ref="P68:S68"/>
    <mergeCell ref="A70:S71"/>
  </mergeCells>
  <conditionalFormatting sqref="T29 T24:Z27 U34:Z34 U28:Z29 T35:Z37 AB24:AB32 T30:Z32 AB34:AB37 AB39 T39:Z39">
    <cfRule type="cellIs" priority="2" operator="greaterThanOrEqual" aboveAverage="0" equalAverage="0" bottom="0" percent="0" rank="0" text="" dxfId="0">
      <formula>100</formula>
    </cfRule>
    <cfRule type="cellIs" priority="3" operator="lessThan" aboveAverage="0" equalAverage="0" bottom="0" percent="0" rank="0" text="" dxfId="1">
      <formula>100</formula>
    </cfRule>
  </conditionalFormatting>
  <conditionalFormatting sqref="AO30:AQ30 AD39:AF39 AG30:AN31 AO32:AQ32 AC27:AF32 AE36:AQ37 AC36:AD36 AC34:AF35 AO34:AQ35 AS32 AS34:AS37 AS30 AO39:AS39">
    <cfRule type="expression" priority="4" aboveAverage="0" equalAverage="0" bottom="0" percent="0" rank="0" text="" dxfId="2">
      <formula>AC27=""</formula>
    </cfRule>
  </conditionalFormatting>
  <conditionalFormatting sqref="T28 T34">
    <cfRule type="expression" priority="5" aboveAverage="0" equalAverage="0" bottom="0" percent="0" rank="0" text="" dxfId="3">
      <formula>T28&gt;=100</formula>
    </cfRule>
    <cfRule type="cellIs" priority="6" operator="between" aboveAverage="0" equalAverage="0" bottom="0" percent="0" rank="0" text="" dxfId="4">
      <formula>0</formula>
      <formula>99.99</formula>
    </cfRule>
    <cfRule type="expression" priority="7" aboveAverage="0" equalAverage="0" bottom="0" percent="0" rank="0" text="" dxfId="5">
      <formula>ISBLANK(T28)</formula>
    </cfRule>
  </conditionalFormatting>
  <conditionalFormatting sqref="AA24:AA32 AA34:AA37 AA39">
    <cfRule type="expression" priority="8" aboveAverage="0" equalAverage="0" bottom="0" percent="0" rank="0" text="" dxfId="6">
      <formula>OR(AA24="NA",AA24&lt;100.01)</formula>
    </cfRule>
    <cfRule type="expression" priority="9" aboveAverage="0" equalAverage="0" bottom="0" percent="0" rank="0" text="" dxfId="7">
      <formula>AND(NOT(AA24="NA"),AA24&gt;=100.01)</formula>
    </cfRule>
  </conditionalFormatting>
  <conditionalFormatting sqref="AC39 AC37:AD37">
    <cfRule type="expression" priority="10" aboveAverage="0" equalAverage="0" bottom="0" percent="0" rank="0" text="" dxfId="8">
      <formula>AC37=""</formula>
    </cfRule>
  </conditionalFormatting>
  <conditionalFormatting sqref="T41">
    <cfRule type="expression" priority="11" aboveAverage="0" equalAverage="0" bottom="0" percent="0" rank="0" text="" dxfId="9">
      <formula>T41="FA"</formula>
    </cfRule>
    <cfRule type="expression" priority="12" aboveAverage="0" equalAverage="0" bottom="0" percent="0" rank="0" text="" dxfId="10">
      <formula>OR(T41="PA",T41="NA")</formula>
    </cfRule>
    <cfRule type="expression" priority="13" aboveAverage="0" equalAverage="0" bottom="0" percent="0" rank="0" text="" dxfId="11">
      <formula>T41="CH"</formula>
    </cfRule>
  </conditionalFormatting>
  <conditionalFormatting sqref="AB48:AB49 T48:Z49">
    <cfRule type="cellIs" priority="14" operator="greaterThanOrEqual" aboveAverage="0" equalAverage="0" bottom="0" percent="0" rank="0" text="" dxfId="12">
      <formula>100</formula>
    </cfRule>
    <cfRule type="cellIs" priority="15" operator="lessThan" aboveAverage="0" equalAverage="0" bottom="0" percent="0" rank="0" text="" dxfId="13">
      <formula>100</formula>
    </cfRule>
  </conditionalFormatting>
  <conditionalFormatting sqref="AC48:AN48">
    <cfRule type="expression" priority="16" aboveAverage="0" equalAverage="0" bottom="0" percent="0" rank="0" text="" dxfId="14">
      <formula>AC48=""</formula>
    </cfRule>
  </conditionalFormatting>
  <conditionalFormatting sqref="AA48:AA49">
    <cfRule type="expression" priority="17" aboveAverage="0" equalAverage="0" bottom="0" percent="0" rank="0" text="" dxfId="15">
      <formula>OR(AA48="NA",AA48&lt;100.01)</formula>
    </cfRule>
    <cfRule type="expression" priority="18" aboveAverage="0" equalAverage="0" bottom="0" percent="0" rank="0" text="" dxfId="16">
      <formula>AND(NOT(AA48="NA"),AA48&gt;=100.01)</formula>
    </cfRule>
  </conditionalFormatting>
  <conditionalFormatting sqref="AO48:AQ49 AS48:AS49">
    <cfRule type="expression" priority="19" aboveAverage="0" equalAverage="0" bottom="0" percent="0" rank="0" text="" dxfId="17">
      <formula>AO48=""</formula>
    </cfRule>
  </conditionalFormatting>
  <conditionalFormatting sqref="T33">
    <cfRule type="cellIs" priority="20" operator="equal" aboveAverage="0" equalAverage="0" bottom="0" percent="0" rank="0" text="" dxfId="18">
      <formula>"CH"</formula>
    </cfRule>
    <cfRule type="expression" priority="21" aboveAverage="0" equalAverage="0" bottom="0" percent="0" rank="0" text="" dxfId="19">
      <formula>T33="FA"</formula>
    </cfRule>
    <cfRule type="expression" priority="22" aboveAverage="0" equalAverage="0" bottom="0" percent="0" rank="0" text="" dxfId="20">
      <formula>OR($T$33="PA",$T$33="NA")</formula>
    </cfRule>
  </conditionalFormatting>
  <conditionalFormatting sqref="T40">
    <cfRule type="cellIs" priority="23" operator="equal" aboveAverage="0" equalAverage="0" bottom="0" percent="0" rank="0" text="" dxfId="21">
      <formula>"CH"</formula>
    </cfRule>
    <cfRule type="expression" priority="24" aboveAverage="0" equalAverage="0" bottom="0" percent="0" rank="0" text="" dxfId="22">
      <formula>T40="FA"</formula>
    </cfRule>
    <cfRule type="expression" priority="25" aboveAverage="0" equalAverage="0" bottom="0" percent="0" rank="0" text="" dxfId="23">
      <formula>OR($T$40="PA",$T$40="NA")</formula>
    </cfRule>
  </conditionalFormatting>
  <conditionalFormatting sqref="T44">
    <cfRule type="cellIs" priority="26" operator="equal" aboveAverage="0" equalAverage="0" bottom="0" percent="0" rank="0" text="" dxfId="24">
      <formula>"CH"</formula>
    </cfRule>
    <cfRule type="expression" priority="27" aboveAverage="0" equalAverage="0" bottom="0" percent="0" rank="0" text="" dxfId="25">
      <formula>T44="FA"</formula>
    </cfRule>
    <cfRule type="expression" priority="28" aboveAverage="0" equalAverage="0" bottom="0" percent="0" rank="0" text="" dxfId="26">
      <formula>OR($T$44="PA",$T$44="NA")</formula>
    </cfRule>
  </conditionalFormatting>
  <conditionalFormatting sqref="T43">
    <cfRule type="cellIs" priority="29" operator="equal" aboveAverage="0" equalAverage="0" bottom="0" percent="0" rank="0" text="" dxfId="27">
      <formula>"CH"</formula>
    </cfRule>
    <cfRule type="expression" priority="30" aboveAverage="0" equalAverage="0" bottom="0" percent="0" rank="0" text="" dxfId="28">
      <formula>T43="FA"</formula>
    </cfRule>
    <cfRule type="expression" priority="31" aboveAverage="0" equalAverage="0" bottom="0" percent="0" rank="0" text="" dxfId="29">
      <formula>OR($T$40="PA",$T$40="NA")</formula>
    </cfRule>
  </conditionalFormatting>
  <conditionalFormatting sqref="AR30 AR32 AR34:AR37">
    <cfRule type="expression" priority="32" aboveAverage="0" equalAverage="0" bottom="0" percent="0" rank="0" text="" dxfId="30">
      <formula>AR30=""</formula>
    </cfRule>
  </conditionalFormatting>
  <conditionalFormatting sqref="AR48:AR49">
    <cfRule type="expression" priority="33" aboveAverage="0" equalAverage="0" bottom="0" percent="0" rank="0" text="" dxfId="31">
      <formula>AR48=""</formula>
    </cfRule>
  </conditionalFormatting>
  <conditionalFormatting sqref="AO38:AQ38 AS38">
    <cfRule type="expression" priority="34" aboveAverage="0" equalAverage="0" bottom="0" percent="0" rank="0" text="" dxfId="32">
      <formula>AO38=""</formula>
    </cfRule>
  </conditionalFormatting>
  <conditionalFormatting sqref="AR38">
    <cfRule type="expression" priority="35" aboveAverage="0" equalAverage="0" bottom="0" percent="0" rank="0" text="" dxfId="33">
      <formula>AR38=""</formula>
    </cfRule>
  </conditionalFormatting>
  <conditionalFormatting sqref="T42">
    <cfRule type="cellIs" priority="36" operator="equal" aboveAverage="0" equalAverage="0" bottom="0" percent="0" rank="0" text="" dxfId="34">
      <formula>"CH"</formula>
    </cfRule>
    <cfRule type="expression" priority="37" aboveAverage="0" equalAverage="0" bottom="0" percent="0" rank="0" text="" dxfId="35">
      <formula>T42="FA"</formula>
    </cfRule>
    <cfRule type="expression" priority="38" aboveAverage="0" equalAverage="0" bottom="0" percent="0" rank="0" text="" dxfId="36">
      <formula>OR(#ref!="PA",#ref!="NA")</formula>
    </cfRule>
  </conditionalFormatting>
  <conditionalFormatting sqref="AT32 AT34:AT37 AT30 AT39">
    <cfRule type="expression" priority="39" aboveAverage="0" equalAverage="0" bottom="0" percent="0" rank="0" text="" dxfId="37">
      <formula>AT30=""</formula>
    </cfRule>
  </conditionalFormatting>
  <conditionalFormatting sqref="AT48:AT49">
    <cfRule type="expression" priority="40" aboveAverage="0" equalAverage="0" bottom="0" percent="0" rank="0" text="" dxfId="38">
      <formula>AT48=""</formula>
    </cfRule>
  </conditionalFormatting>
  <conditionalFormatting sqref="AT38">
    <cfRule type="expression" priority="41" aboveAverage="0" equalAverage="0" bottom="0" percent="0" rank="0" text="" dxfId="39">
      <formula>AT38=""</formula>
    </cfRule>
  </conditionalFormatting>
  <conditionalFormatting sqref="AT45">
    <cfRule type="expression" priority="42" aboveAverage="0" equalAverage="0" bottom="0" percent="0" rank="0" text="" dxfId="40">
      <formula>$AT$45="PA"</formula>
    </cfRule>
    <cfRule type="expression" priority="43" aboveAverage="0" equalAverage="0" bottom="0" percent="0" rank="0" text="" dxfId="41">
      <formula>AT45="FA"</formula>
    </cfRule>
  </conditionalFormatting>
  <conditionalFormatting sqref="AT47">
    <cfRule type="expression" priority="44" aboveAverage="0" equalAverage="0" bottom="0" percent="0" rank="0" text="" dxfId="42">
      <formula>$AT$45="PA"</formula>
    </cfRule>
    <cfRule type="expression" priority="45" aboveAverage="0" equalAverage="0" bottom="0" percent="0" rank="0" text="" dxfId="43">
      <formula>AT47="FA"</formula>
    </cfRule>
  </conditionalFormatting>
  <conditionalFormatting sqref="AT46">
    <cfRule type="expression" priority="46" aboveAverage="0" equalAverage="0" bottom="0" percent="0" rank="0" text="" dxfId="44">
      <formula>$AT$45="PA"</formula>
    </cfRule>
    <cfRule type="expression" priority="47" aboveAverage="0" equalAverage="0" bottom="0" percent="0" rank="0" text="" dxfId="45">
      <formula>AT46="FA"</formula>
    </cfRule>
  </conditionalFormatting>
  <conditionalFormatting sqref="T51">
    <cfRule type="cellIs" priority="48" operator="equal" aboveAverage="0" equalAverage="0" bottom="0" percent="0" rank="0" text="" dxfId="46">
      <formula>"yes"</formula>
    </cfRule>
  </conditionalFormatting>
  <conditionalFormatting sqref="T51">
    <cfRule type="cellIs" priority="49" operator="equal" aboveAverage="0" equalAverage="0" bottom="0" percent="0" rank="0" text="" dxfId="47">
      <formula>"No"</formula>
    </cfRule>
  </conditionalFormatting>
  <conditionalFormatting sqref="T51:U51">
    <cfRule type="cellIs" priority="50" operator="equal" aboveAverage="0" equalAverage="0" bottom="0" percent="0" rank="0" text="" dxfId="48">
      <formula>"N/A"</formula>
    </cfRule>
  </conditionalFormatting>
  <conditionalFormatting sqref="T52">
    <cfRule type="cellIs" priority="51" operator="equal" aboveAverage="0" equalAverage="0" bottom="0" percent="0" rank="0" text="" dxfId="49">
      <formula>"yes"</formula>
    </cfRule>
  </conditionalFormatting>
  <conditionalFormatting sqref="T52">
    <cfRule type="cellIs" priority="52" operator="equal" aboveAverage="0" equalAverage="0" bottom="0" percent="0" rank="0" text="" dxfId="50">
      <formula>"No"</formula>
    </cfRule>
  </conditionalFormatting>
  <conditionalFormatting sqref="T52:U52">
    <cfRule type="cellIs" priority="53" operator="equal" aboveAverage="0" equalAverage="0" bottom="0" percent="0" rank="0" text="" dxfId="51">
      <formula>"N/A"</formula>
    </cfRule>
  </conditionalFormatting>
  <conditionalFormatting sqref="T53">
    <cfRule type="cellIs" priority="54" operator="equal" aboveAverage="0" equalAverage="0" bottom="0" percent="0" rank="0" text="" dxfId="52">
      <formula>"yes"</formula>
    </cfRule>
  </conditionalFormatting>
  <conditionalFormatting sqref="T53">
    <cfRule type="cellIs" priority="55" operator="equal" aboveAverage="0" equalAverage="0" bottom="0" percent="0" rank="0" text="" dxfId="53">
      <formula>"No"</formula>
    </cfRule>
  </conditionalFormatting>
  <conditionalFormatting sqref="T53:U53">
    <cfRule type="cellIs" priority="56" operator="equal" aboveAverage="0" equalAverage="0" bottom="0" percent="0" rank="0" text="" dxfId="54">
      <formula>"N/A"</formula>
    </cfRule>
  </conditionalFormatting>
  <conditionalFormatting sqref="T54">
    <cfRule type="cellIs" priority="57" operator="equal" aboveAverage="0" equalAverage="0" bottom="0" percent="0" rank="0" text="" dxfId="55">
      <formula>"yes"</formula>
    </cfRule>
  </conditionalFormatting>
  <conditionalFormatting sqref="T54">
    <cfRule type="cellIs" priority="58" operator="equal" aboveAverage="0" equalAverage="0" bottom="0" percent="0" rank="0" text="" dxfId="56">
      <formula>"No"</formula>
    </cfRule>
  </conditionalFormatting>
  <conditionalFormatting sqref="T54:U54">
    <cfRule type="cellIs" priority="59" operator="equal" aboveAverage="0" equalAverage="0" bottom="0" percent="0" rank="0" text="" dxfId="57">
      <formula>"N/A"</formula>
    </cfRule>
  </conditionalFormatting>
  <conditionalFormatting sqref="T55">
    <cfRule type="cellIs" priority="60" operator="equal" aboveAverage="0" equalAverage="0" bottom="0" percent="0" rank="0" text="" dxfId="58">
      <formula>"yes"</formula>
    </cfRule>
  </conditionalFormatting>
  <conditionalFormatting sqref="T55">
    <cfRule type="cellIs" priority="61" operator="equal" aboveAverage="0" equalAverage="0" bottom="0" percent="0" rank="0" text="" dxfId="59">
      <formula>"No"</formula>
    </cfRule>
  </conditionalFormatting>
  <conditionalFormatting sqref="T55:U55">
    <cfRule type="cellIs" priority="62" operator="equal" aboveAverage="0" equalAverage="0" bottom="0" percent="0" rank="0" text="" dxfId="60">
      <formula>"N/A"</formula>
    </cfRule>
  </conditionalFormatting>
  <conditionalFormatting sqref="T56">
    <cfRule type="cellIs" priority="63" operator="equal" aboveAverage="0" equalAverage="0" bottom="0" percent="0" rank="0" text="" dxfId="61">
      <formula>"yes"</formula>
    </cfRule>
  </conditionalFormatting>
  <conditionalFormatting sqref="T56">
    <cfRule type="cellIs" priority="64" operator="equal" aboveAverage="0" equalAverage="0" bottom="0" percent="0" rank="0" text="" dxfId="62">
      <formula>"No"</formula>
    </cfRule>
  </conditionalFormatting>
  <conditionalFormatting sqref="T56:U56">
    <cfRule type="cellIs" priority="65" operator="equal" aboveAverage="0" equalAverage="0" bottom="0" percent="0" rank="0" text="" dxfId="63">
      <formula>"N/A"</formula>
    </cfRule>
  </conditionalFormatting>
  <conditionalFormatting sqref="AC49:AN49">
    <cfRule type="expression" priority="66" aboveAverage="0" equalAverage="0" bottom="0" percent="0" rank="0" text="" dxfId="64">
      <formula>AC49=""</formula>
    </cfRule>
  </conditionalFormatting>
  <dataValidations count="3">
    <dataValidation allowBlank="true" operator="between" showDropDown="false" showErrorMessage="true" showInputMessage="true" sqref="D17:J17" type="list">
      <formula1>"Internal Combustion,Electric Vehicle"</formula1>
      <formula2>0</formula2>
    </dataValidation>
    <dataValidation allowBlank="true" operator="between" showDropDown="false" showErrorMessage="true" showInputMessage="true" sqref="U51:U56 T52:T56" type="list">
      <formula1>"No,N/A,Yes"</formula1>
      <formula2>0</formula2>
    </dataValidation>
    <dataValidation allowBlank="true" operator="between" showDropDown="false" showErrorMessage="true" showInputMessage="true" sqref="T51" type="list">
      <formula1>"No,Yes"</formula1>
      <formula2>0</formula2>
    </dataValidation>
  </dataValidations>
  <hyperlinks>
    <hyperlink ref="G24" location="'T3.8 Main Hoop Tubing'!A1" display="Main Roll Hoop Tubing"/>
    <hyperlink ref="G25" location="'T3.9 Front Hoop Tubing'!A1" display="Front Roll Hoop Tubing"/>
    <hyperlink ref="G26" location="'T3.10 Main Hoop Bracing'!A1" display="Main Roll Hoop Bracing Tubing"/>
    <hyperlink ref="G27" location="'T3.10.5 T3.5 MHoop Brace Spt'!A1" display="Main Hoop Bracing Support - Tube Frames"/>
    <hyperlink ref="G28" location="'T3.11 T3.5 FHoop Bracing'!A1" display="Front Hoop Bracing - Tube Frames"/>
    <hyperlink ref="G29" location="'T3.13 T3.5 Ft Bulkhead'!A1" display="Front Bulkhead - Tube Frames"/>
    <hyperlink ref="G30" location="'T3.14 T3.5 FBH Spt Structure'!A1" display="Front Bulkhead Support - Tube Frames"/>
    <hyperlink ref="G31" location="'T3.15 T3.5 SIS'!A1" display="Side Impact Structure - Tube Frames"/>
    <hyperlink ref="G32" location="'T4.5 Shoulder Harness Bar'!A1" display="Shoulder Harness Bar"/>
    <hyperlink ref="G33" location="'T3.17.3 IA AI Plate'!A1" display="Impact Attenuator Anti-Intrusion Plate"/>
    <hyperlink ref="G34" location="'T3.11 T3.5 FHoop Bracing'!A1" display="Front Hoop Bracing - Monocoques"/>
    <hyperlink ref="G35" location="'T3.13 T3.5 Ft Bulkhead'!A1" display="Front Bulkhead - Monocoques"/>
    <hyperlink ref="G36" location="'T3.14 T3.5 FBH Spt Structure'!A1" display="Front Bulkhead Support - Monocoques"/>
    <hyperlink ref="G37" location="'T3.15 T3.5 SIS'!A1" display="Side Impact Structure - Monocoques, Side"/>
    <hyperlink ref="G38" location="'T3.15 T3.5 SIS'!A1" display="Side Impact Structure - Monocoques, Floor"/>
    <hyperlink ref="G39" location="'T3.10.5 T3.5 MHoop Brace Spt'!A1" display="Main Hoop Bracing Support - Monocoques"/>
    <hyperlink ref="G40" location="'T3.16 MH &amp; MH B''ing Attachments'!A1" display="Main Hoop &amp; MH Bracing Attachments"/>
    <hyperlink ref="G41" location="'T3.16 FH &amp; FH B''ing Attachments'!A1" display="Front Hoop &amp; FH Bracing Attachments"/>
    <hyperlink ref="G42" location="'T1.2.1 T4.6 T4.8 Firewall'!A1" display="Firewall"/>
    <hyperlink ref="G43" location="'T3.16.6&amp;3.17.5 Prim.Struc.Att.'!A1" display="Attachment Plates/Panels - Monocoques"/>
    <hyperlink ref="G44" location="'T4.5 Harness Attachments'!A1" display="Safety Harness Attachment"/>
    <hyperlink ref="B51" location="'Additional Info'!A1" display="Receipt, data sheets or proof for Alternative Materials (T3.3) or for non-steel materials (composite, honeycomb, resin, etc)"/>
    <hyperlink ref="B52" location="MaterialData!A1" display="Properties for all non-steel materials"/>
    <hyperlink ref="B53" location="'T3.5 Laminate Test'!A1" display="Monocoque Laminate Test data and pictures"/>
    <hyperlink ref="B54" location="'Welded Tube Inserts'!A1" display="Holes &gt;4mm drilled in any regulated tubing require proof of equivalency, include area and moment of inertia"/>
    <hyperlink ref="B55" location="'Monocoque Lap Joints'!A1" display="LAP JOINT TEST for divided monocoque parts"/>
    <hyperlink ref="B56" location="'T3.3.3 Additional Info'!A1" display="Proof for alloyed steel (T3.3.3) as defined by T3.2.2"/>
    <hyperlink ref="C59" location="'Read_Me'!A1" display="&quot;Structural Equivalency Spreadsheet Guide&quot;"/>
  </hyperlinks>
  <printOptions headings="false" gridLines="false" gridLinesSet="true" horizontalCentered="true" verticalCentered="false"/>
  <pageMargins left="0" right="0" top="0.39375" bottom="0.39375" header="0.511805555555555" footer="0.511805555555555"/>
  <pageSetup paperSize="9" scale="8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colBreaks count="1" manualBreakCount="1">
    <brk id="19" man="true" max="65535" min="0"/>
  </colBreaks>
</worksheet>
</file>

<file path=xl/worksheets/sheet5.xml><?xml version="1.0" encoding="utf-8"?>
<worksheet xmlns="http://schemas.openxmlformats.org/spreadsheetml/2006/main" xmlns:r="http://schemas.openxmlformats.org/officeDocument/2006/relationships">
  <sheetPr filterMode="false">
    <pageSetUpPr fitToPage="false"/>
  </sheetPr>
  <dimension ref="A1:AM67"/>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7" min="1" style="0" width="5.01"/>
    <col collapsed="false" customWidth="true" hidden="false" outlineLevel="0" max="19" min="18" style="0" width="5.6"/>
    <col collapsed="false" customWidth="true" hidden="false" outlineLevel="0" max="21" min="20" style="0" width="5.01"/>
    <col collapsed="false" customWidth="true" hidden="false" outlineLevel="0" max="22" min="22" style="0" width="15.73"/>
    <col collapsed="false" customWidth="true" hidden="false" outlineLevel="0" max="23" min="23" style="95" width="11.4"/>
    <col collapsed="false" customWidth="true" hidden="false" outlineLevel="0" max="25" min="24" style="0" width="15.73"/>
    <col collapsed="false" customWidth="true" hidden="false" outlineLevel="0" max="26" min="26" style="0" width="11.4"/>
    <col collapsed="false" customWidth="true" hidden="false" outlineLevel="0" max="27" min="27" style="0" width="15.73"/>
    <col collapsed="false" customWidth="true" hidden="false" outlineLevel="0" max="28" min="28" style="0" width="11.4"/>
    <col collapsed="false" customWidth="true" hidden="false" outlineLevel="0" max="29" min="29" style="0" width="15.73"/>
    <col collapsed="false" customWidth="true" hidden="false" outlineLevel="0" max="39" min="30" style="0" width="5.01"/>
    <col collapsed="false" customWidth="true" hidden="false" outlineLevel="0" max="1025" min="40" style="0" width="11.4"/>
  </cols>
  <sheetData>
    <row r="1" customFormat="false" ht="13.15" hidden="false" customHeight="false" outlineLevel="0" collapsed="false">
      <c r="A1" s="26" t="s">
        <v>148</v>
      </c>
      <c r="B1" s="26"/>
      <c r="C1" s="26"/>
      <c r="D1" s="26"/>
      <c r="E1" s="26"/>
      <c r="F1" s="26"/>
      <c r="G1" s="26"/>
      <c r="H1" s="26"/>
      <c r="I1" s="26"/>
      <c r="J1" s="26"/>
      <c r="K1" s="26"/>
      <c r="L1" s="26"/>
      <c r="M1" s="26"/>
      <c r="N1" s="26"/>
      <c r="O1" s="26"/>
      <c r="P1" s="26"/>
      <c r="Q1" s="26"/>
      <c r="R1" s="26"/>
      <c r="S1" s="26"/>
      <c r="T1" s="96"/>
      <c r="U1" s="96"/>
      <c r="V1" s="97"/>
      <c r="W1" s="98"/>
      <c r="X1" s="97"/>
      <c r="Y1" s="97"/>
      <c r="Z1" s="97"/>
      <c r="AA1" s="97"/>
      <c r="AB1" s="97"/>
      <c r="AC1" s="97"/>
      <c r="AD1" s="96"/>
      <c r="AE1" s="96"/>
      <c r="AF1" s="96"/>
      <c r="AG1" s="96"/>
      <c r="AH1" s="96"/>
      <c r="AI1" s="96"/>
      <c r="AJ1" s="96"/>
      <c r="AK1" s="96"/>
      <c r="AL1" s="96"/>
      <c r="AM1" s="96"/>
    </row>
    <row r="2" customFormat="false" ht="44.25" hidden="false" customHeight="true" outlineLevel="0" collapsed="false">
      <c r="T2" s="96"/>
      <c r="U2" s="96"/>
      <c r="V2" s="99" t="s">
        <v>149</v>
      </c>
      <c r="W2" s="98"/>
      <c r="X2" s="97"/>
      <c r="Y2" s="97"/>
      <c r="Z2" s="97"/>
      <c r="AA2" s="97"/>
      <c r="AB2" s="97"/>
      <c r="AC2" s="97"/>
      <c r="AD2" s="96"/>
      <c r="AE2" s="96"/>
      <c r="AF2" s="96"/>
      <c r="AG2" s="96"/>
      <c r="AH2" s="96"/>
      <c r="AI2" s="96"/>
      <c r="AJ2" s="96"/>
      <c r="AK2" s="96"/>
      <c r="AL2" s="96"/>
      <c r="AM2" s="96"/>
    </row>
    <row r="3" customFormat="false" ht="13.9" hidden="false" customHeight="true" outlineLevel="0" collapsed="false">
      <c r="A3" s="0" t="s">
        <v>48</v>
      </c>
      <c r="D3" s="100" t="str">
        <f aca="false">IF('Cover Sheet'!D14:J14&gt;0,'Cover Sheet'!D14:J14,"")</f>
        <v>Ecole Centrale Lyon</v>
      </c>
      <c r="E3" s="100"/>
      <c r="F3" s="100"/>
      <c r="G3" s="100"/>
      <c r="H3" s="100"/>
      <c r="I3" s="100"/>
      <c r="J3" s="100"/>
      <c r="K3" s="0" t="s">
        <v>50</v>
      </c>
      <c r="O3" s="100" t="str">
        <f aca="false">IF('Cover Sheet'!O14:S14&gt;0,'Cover Sheet'!O14:S14,"")</f>
        <v/>
      </c>
      <c r="P3" s="100"/>
      <c r="Q3" s="100"/>
      <c r="R3" s="100"/>
      <c r="S3" s="100"/>
      <c r="T3" s="96"/>
      <c r="U3" s="96"/>
      <c r="V3" s="101" t="s">
        <v>150</v>
      </c>
      <c r="W3" s="102" t="s">
        <v>151</v>
      </c>
      <c r="X3" s="102" t="s">
        <v>152</v>
      </c>
      <c r="Y3" s="103" t="s">
        <v>153</v>
      </c>
      <c r="Z3" s="103" t="s">
        <v>154</v>
      </c>
      <c r="AA3" s="102" t="s">
        <v>155</v>
      </c>
      <c r="AB3" s="102" t="s">
        <v>156</v>
      </c>
      <c r="AC3" s="104" t="s">
        <v>157</v>
      </c>
      <c r="AD3" s="96"/>
      <c r="AE3" s="97"/>
      <c r="AF3" s="96"/>
      <c r="AG3" s="96"/>
      <c r="AH3" s="96"/>
      <c r="AI3" s="96"/>
      <c r="AJ3" s="96"/>
      <c r="AK3" s="96"/>
      <c r="AL3" s="96"/>
      <c r="AM3" s="96"/>
    </row>
    <row r="4" customFormat="false" ht="13.9" hidden="false" customHeight="true" outlineLevel="0" collapsed="false">
      <c r="T4" s="96"/>
      <c r="U4" s="96"/>
      <c r="V4" s="101"/>
      <c r="W4" s="102"/>
      <c r="X4" s="102"/>
      <c r="Y4" s="103"/>
      <c r="Z4" s="103"/>
      <c r="AA4" s="102"/>
      <c r="AB4" s="102"/>
      <c r="AC4" s="104"/>
      <c r="AD4" s="96"/>
      <c r="AE4" s="97"/>
      <c r="AF4" s="96"/>
      <c r="AG4" s="96"/>
      <c r="AH4" s="96"/>
      <c r="AI4" s="96"/>
      <c r="AJ4" s="96"/>
      <c r="AK4" s="96"/>
      <c r="AL4" s="96"/>
      <c r="AM4" s="96"/>
    </row>
    <row r="5" customFormat="false" ht="13.9" hidden="false" customHeight="true" outlineLevel="0" collapsed="false">
      <c r="A5" s="105" t="s">
        <v>158</v>
      </c>
      <c r="B5" s="105"/>
      <c r="C5" s="105"/>
      <c r="D5" s="105"/>
      <c r="E5" s="105"/>
      <c r="F5" s="105"/>
      <c r="G5" s="105"/>
      <c r="H5" s="105"/>
      <c r="I5" s="105"/>
      <c r="J5" s="105"/>
      <c r="K5" s="105"/>
      <c r="L5" s="105"/>
      <c r="M5" s="105"/>
      <c r="N5" s="105"/>
      <c r="O5" s="105"/>
      <c r="P5" s="105"/>
      <c r="Q5" s="105"/>
      <c r="R5" s="105"/>
      <c r="S5" s="105"/>
      <c r="T5" s="96"/>
      <c r="U5" s="96"/>
      <c r="V5" s="101"/>
      <c r="W5" s="102"/>
      <c r="X5" s="102"/>
      <c r="Y5" s="103"/>
      <c r="Z5" s="103"/>
      <c r="AA5" s="102"/>
      <c r="AB5" s="102"/>
      <c r="AC5" s="104"/>
      <c r="AD5" s="96"/>
      <c r="AE5" s="97"/>
      <c r="AF5" s="96"/>
      <c r="AG5" s="96"/>
      <c r="AH5" s="96"/>
      <c r="AI5" s="96"/>
      <c r="AJ5" s="96"/>
      <c r="AK5" s="96"/>
      <c r="AL5" s="96"/>
      <c r="AM5" s="96"/>
    </row>
    <row r="6" customFormat="false" ht="13.9" hidden="false" customHeight="true" outlineLevel="0" collapsed="false">
      <c r="A6" s="105"/>
      <c r="B6" s="105"/>
      <c r="C6" s="105"/>
      <c r="D6" s="105"/>
      <c r="E6" s="105"/>
      <c r="F6" s="105"/>
      <c r="G6" s="105"/>
      <c r="H6" s="105"/>
      <c r="I6" s="105"/>
      <c r="J6" s="105"/>
      <c r="K6" s="105"/>
      <c r="L6" s="105"/>
      <c r="M6" s="105"/>
      <c r="N6" s="105"/>
      <c r="O6" s="105"/>
      <c r="P6" s="105"/>
      <c r="Q6" s="105"/>
      <c r="R6" s="105"/>
      <c r="S6" s="105"/>
      <c r="T6" s="96"/>
      <c r="U6" s="96"/>
      <c r="V6" s="101"/>
      <c r="W6" s="102"/>
      <c r="X6" s="102"/>
      <c r="Y6" s="103"/>
      <c r="Z6" s="103"/>
      <c r="AA6" s="102"/>
      <c r="AB6" s="102"/>
      <c r="AC6" s="104"/>
      <c r="AD6" s="96"/>
      <c r="AE6" s="97"/>
      <c r="AF6" s="96"/>
      <c r="AG6" s="96"/>
      <c r="AH6" s="96"/>
      <c r="AI6" s="96"/>
      <c r="AJ6" s="96"/>
      <c r="AK6" s="96"/>
      <c r="AL6" s="96"/>
      <c r="AM6" s="96"/>
    </row>
    <row r="7" customFormat="false" ht="13.9" hidden="false" customHeight="true" outlineLevel="0" collapsed="false">
      <c r="A7" s="105"/>
      <c r="B7" s="105"/>
      <c r="C7" s="105"/>
      <c r="D7" s="105"/>
      <c r="E7" s="105"/>
      <c r="F7" s="105"/>
      <c r="G7" s="105"/>
      <c r="H7" s="105"/>
      <c r="I7" s="105"/>
      <c r="J7" s="105"/>
      <c r="K7" s="105"/>
      <c r="L7" s="105"/>
      <c r="M7" s="105"/>
      <c r="N7" s="105"/>
      <c r="O7" s="105"/>
      <c r="P7" s="105"/>
      <c r="Q7" s="105"/>
      <c r="R7" s="105"/>
      <c r="S7" s="105"/>
      <c r="T7" s="96"/>
      <c r="U7" s="96"/>
      <c r="V7" s="101"/>
      <c r="W7" s="102"/>
      <c r="X7" s="102"/>
      <c r="Y7" s="103"/>
      <c r="Z7" s="103"/>
      <c r="AA7" s="102"/>
      <c r="AB7" s="102"/>
      <c r="AC7" s="104"/>
      <c r="AD7" s="96"/>
      <c r="AE7" s="97"/>
      <c r="AF7" s="96"/>
      <c r="AG7" s="96"/>
      <c r="AH7" s="96"/>
      <c r="AI7" s="96"/>
      <c r="AJ7" s="96"/>
      <c r="AK7" s="96"/>
      <c r="AL7" s="96"/>
      <c r="AM7" s="96"/>
    </row>
    <row r="8" customFormat="false" ht="13.9" hidden="false" customHeight="true" outlineLevel="0" collapsed="false">
      <c r="A8" s="105"/>
      <c r="B8" s="105"/>
      <c r="C8" s="105"/>
      <c r="D8" s="105"/>
      <c r="E8" s="105"/>
      <c r="F8" s="105"/>
      <c r="G8" s="105"/>
      <c r="H8" s="105"/>
      <c r="I8" s="105"/>
      <c r="J8" s="105"/>
      <c r="K8" s="105"/>
      <c r="L8" s="105"/>
      <c r="M8" s="105"/>
      <c r="N8" s="105"/>
      <c r="O8" s="105"/>
      <c r="P8" s="105"/>
      <c r="Q8" s="105"/>
      <c r="R8" s="105"/>
      <c r="S8" s="105"/>
      <c r="T8" s="96"/>
      <c r="U8" s="106"/>
      <c r="V8" s="107" t="s">
        <v>159</v>
      </c>
      <c r="W8" s="108" t="n">
        <f aca="false">'T3.10.5 T3.5 MHoop Brace Spt'!$F$21</f>
        <v>0</v>
      </c>
      <c r="X8" s="109"/>
      <c r="Y8" s="110"/>
      <c r="Z8" s="111" t="n">
        <f aca="false">'T3.10.5 T3.5 MHoop Brace Spt'!$F$19</f>
        <v>0</v>
      </c>
      <c r="AA8" s="110"/>
      <c r="AB8" s="108" t="n">
        <f aca="false">'T3.10.5 T3.5 MHoop Brace Spt'!$F$20</f>
        <v>0</v>
      </c>
      <c r="AC8" s="112"/>
      <c r="AD8" s="96"/>
      <c r="AE8" s="97"/>
      <c r="AF8" s="96"/>
      <c r="AG8" s="96"/>
      <c r="AH8" s="96"/>
      <c r="AI8" s="96"/>
      <c r="AJ8" s="96"/>
      <c r="AK8" s="96"/>
      <c r="AL8" s="96"/>
      <c r="AM8" s="96"/>
    </row>
    <row r="9" customFormat="false" ht="13.9" hidden="false" customHeight="true" outlineLevel="0" collapsed="false">
      <c r="A9" s="105"/>
      <c r="B9" s="105"/>
      <c r="C9" s="105"/>
      <c r="D9" s="105"/>
      <c r="E9" s="105"/>
      <c r="F9" s="105"/>
      <c r="G9" s="105"/>
      <c r="H9" s="105"/>
      <c r="I9" s="105"/>
      <c r="J9" s="105"/>
      <c r="K9" s="105"/>
      <c r="L9" s="105"/>
      <c r="M9" s="105"/>
      <c r="N9" s="105"/>
      <c r="O9" s="105"/>
      <c r="P9" s="105"/>
      <c r="Q9" s="105"/>
      <c r="R9" s="105"/>
      <c r="S9" s="105"/>
      <c r="T9" s="96"/>
      <c r="U9" s="113"/>
      <c r="V9" s="107" t="s">
        <v>160</v>
      </c>
      <c r="W9" s="108" t="n">
        <f aca="false">'T3.11 T3.5 FHoop Bracing'!$F$21</f>
        <v>0</v>
      </c>
      <c r="X9" s="109"/>
      <c r="Y9" s="110"/>
      <c r="Z9" s="111" t="n">
        <f aca="false">'T3.11 T3.5 FHoop Bracing'!$F$19</f>
        <v>0</v>
      </c>
      <c r="AA9" s="110"/>
      <c r="AB9" s="108" t="n">
        <f aca="false">'T3.11 T3.5 FHoop Bracing'!$F$20</f>
        <v>0</v>
      </c>
      <c r="AC9" s="112"/>
      <c r="AD9" s="96"/>
      <c r="AE9" s="97"/>
      <c r="AF9" s="96"/>
      <c r="AG9" s="96"/>
      <c r="AH9" s="96"/>
      <c r="AI9" s="96"/>
      <c r="AJ9" s="96"/>
      <c r="AK9" s="96"/>
      <c r="AL9" s="96"/>
      <c r="AM9" s="96"/>
    </row>
    <row r="10" customFormat="false" ht="13.9" hidden="false" customHeight="true" outlineLevel="0" collapsed="false">
      <c r="A10" s="114" t="s">
        <v>161</v>
      </c>
      <c r="Q10" s="95"/>
      <c r="R10" s="115" t="s">
        <v>162</v>
      </c>
      <c r="S10" s="115"/>
      <c r="T10" s="96"/>
      <c r="U10" s="116"/>
      <c r="V10" s="107" t="s">
        <v>163</v>
      </c>
      <c r="W10" s="108" t="n">
        <f aca="false">'T3.13 T3.5 Ft Bulkhead'!$F$24</f>
        <v>0</v>
      </c>
      <c r="X10" s="109"/>
      <c r="Y10" s="110"/>
      <c r="Z10" s="111" t="n">
        <f aca="false">'T3.13 T3.5 Ft Bulkhead'!$F$22</f>
        <v>0</v>
      </c>
      <c r="AA10" s="110"/>
      <c r="AB10" s="108" t="n">
        <f aca="false">'T3.13 T3.5 Ft Bulkhead'!$F$23</f>
        <v>0</v>
      </c>
      <c r="AC10" s="112"/>
      <c r="AD10" s="96"/>
      <c r="AE10" s="97"/>
      <c r="AF10" s="96"/>
      <c r="AG10" s="96"/>
      <c r="AH10" s="96"/>
      <c r="AI10" s="96"/>
      <c r="AJ10" s="96"/>
      <c r="AK10" s="96"/>
      <c r="AL10" s="96"/>
      <c r="AM10" s="96"/>
    </row>
    <row r="11" customFormat="false" ht="13.9" hidden="false" customHeight="true" outlineLevel="0" collapsed="false">
      <c r="Q11" s="95"/>
      <c r="R11" s="115"/>
      <c r="S11" s="115"/>
      <c r="T11" s="96"/>
      <c r="U11" s="117"/>
      <c r="V11" s="107" t="s">
        <v>164</v>
      </c>
      <c r="W11" s="108" t="n">
        <f aca="false">'T3.14 T3.5 FBH Spt Structure'!$I$21</f>
        <v>2</v>
      </c>
      <c r="X11" s="109"/>
      <c r="Y11" s="110"/>
      <c r="Z11" s="111" t="n">
        <f aca="false">'T3.14 T3.5 FBH Spt Structure'!$I$19</f>
        <v>20</v>
      </c>
      <c r="AA11" s="110"/>
      <c r="AB11" s="108" t="n">
        <f aca="false">'T3.14 T3.5 FBH Spt Structure'!$I$20</f>
        <v>2</v>
      </c>
      <c r="AC11" s="112"/>
      <c r="AD11" s="96"/>
      <c r="AE11" s="97"/>
      <c r="AF11" s="96"/>
      <c r="AG11" s="96"/>
      <c r="AH11" s="96"/>
      <c r="AI11" s="96"/>
      <c r="AJ11" s="96"/>
      <c r="AK11" s="96"/>
      <c r="AL11" s="96"/>
      <c r="AM11" s="96"/>
    </row>
    <row r="12" customFormat="false" ht="13.9" hidden="false" customHeight="true" outlineLevel="0" collapsed="false">
      <c r="A12" s="118" t="s">
        <v>165</v>
      </c>
      <c r="Q12" s="15"/>
      <c r="R12" s="119" t="s">
        <v>134</v>
      </c>
      <c r="S12" s="119"/>
      <c r="T12" s="96"/>
      <c r="U12" s="120"/>
      <c r="V12" s="107" t="s">
        <v>166</v>
      </c>
      <c r="W12" s="108" t="n">
        <f aca="false">'T3.15 T3.5 SIS'!$I$21</f>
        <v>1</v>
      </c>
      <c r="X12" s="109"/>
      <c r="Y12" s="110"/>
      <c r="Z12" s="111" t="n">
        <f aca="false">'T3.15 T3.5 SIS'!$I$19</f>
        <v>18</v>
      </c>
      <c r="AA12" s="110"/>
      <c r="AB12" s="108" t="n">
        <f aca="false">'T3.15 T3.5 SIS'!$I$20</f>
        <v>1</v>
      </c>
      <c r="AC12" s="112"/>
      <c r="AD12" s="96"/>
      <c r="AE12" s="97"/>
      <c r="AF12" s="96"/>
      <c r="AG12" s="96"/>
      <c r="AH12" s="96"/>
      <c r="AI12" s="96"/>
      <c r="AJ12" s="96"/>
      <c r="AK12" s="96"/>
      <c r="AL12" s="96"/>
      <c r="AM12" s="96"/>
    </row>
    <row r="13" customFormat="false" ht="13.9" hidden="false" customHeight="true" outlineLevel="0" collapsed="false">
      <c r="A13" s="118" t="s">
        <v>167</v>
      </c>
      <c r="Q13" s="15"/>
      <c r="R13" s="119" t="s">
        <v>134</v>
      </c>
      <c r="S13" s="119"/>
      <c r="T13" s="96"/>
      <c r="U13" s="121"/>
      <c r="V13" s="107" t="s">
        <v>168</v>
      </c>
      <c r="W13" s="108" t="n">
        <f aca="false">'T3.15 T3.5 SIS'!$J$21</f>
        <v>1</v>
      </c>
      <c r="X13" s="109"/>
      <c r="Y13" s="110"/>
      <c r="Z13" s="111" t="n">
        <f aca="false">'T3.15 T3.5 SIS'!$J$19</f>
        <v>10</v>
      </c>
      <c r="AA13" s="110"/>
      <c r="AB13" s="108" t="n">
        <f aca="false">'T3.15 T3.5 SIS'!$J$20</f>
        <v>1</v>
      </c>
      <c r="AC13" s="112"/>
      <c r="AD13" s="96"/>
      <c r="AE13" s="97"/>
      <c r="AF13" s="96"/>
      <c r="AG13" s="96"/>
      <c r="AH13" s="96"/>
      <c r="AI13" s="96"/>
      <c r="AJ13" s="96"/>
      <c r="AK13" s="96"/>
      <c r="AL13" s="96"/>
      <c r="AM13" s="96"/>
    </row>
    <row r="14" customFormat="false" ht="13.9" hidden="false" customHeight="true" outlineLevel="0" collapsed="false">
      <c r="A14" s="118" t="s">
        <v>169</v>
      </c>
      <c r="Q14" s="15"/>
      <c r="R14" s="119" t="s">
        <v>134</v>
      </c>
      <c r="S14" s="119"/>
      <c r="T14" s="96"/>
      <c r="U14" s="122"/>
      <c r="V14" s="107" t="s">
        <v>170</v>
      </c>
      <c r="W14" s="108" t="n">
        <f aca="false">'T4.5 Shoulder Harness Bar'!$F$21</f>
        <v>2</v>
      </c>
      <c r="X14" s="109"/>
      <c r="Y14" s="110"/>
      <c r="Z14" s="111" t="n">
        <f aca="false">'T4.5 Shoulder Harness Bar'!$F$19</f>
        <v>18</v>
      </c>
      <c r="AA14" s="110"/>
      <c r="AB14" s="108" t="n">
        <f aca="false">'T4.5 Shoulder Harness Bar'!$F$20</f>
        <v>2</v>
      </c>
      <c r="AC14" s="112"/>
      <c r="AD14" s="96"/>
      <c r="AE14" s="97"/>
      <c r="AF14" s="96"/>
      <c r="AG14" s="96"/>
      <c r="AH14" s="96"/>
      <c r="AI14" s="96"/>
      <c r="AJ14" s="96"/>
      <c r="AK14" s="96"/>
      <c r="AL14" s="96"/>
      <c r="AM14" s="96"/>
    </row>
    <row r="15" customFormat="false" ht="13.9" hidden="false" customHeight="true" outlineLevel="0" collapsed="false">
      <c r="A15" s="118" t="s">
        <v>171</v>
      </c>
      <c r="Q15" s="15"/>
      <c r="R15" s="119" t="s">
        <v>134</v>
      </c>
      <c r="S15" s="119"/>
      <c r="T15" s="96"/>
      <c r="U15" s="123"/>
      <c r="V15" s="124" t="s">
        <v>172</v>
      </c>
      <c r="W15" s="125"/>
      <c r="X15" s="109"/>
      <c r="Y15" s="110"/>
      <c r="Z15" s="125"/>
      <c r="AA15" s="110"/>
      <c r="AB15" s="125"/>
      <c r="AC15" s="112"/>
      <c r="AD15" s="96"/>
      <c r="AE15" s="97"/>
      <c r="AF15" s="96"/>
      <c r="AG15" s="96"/>
      <c r="AH15" s="96"/>
      <c r="AI15" s="96"/>
      <c r="AJ15" s="96"/>
      <c r="AK15" s="96"/>
      <c r="AL15" s="96"/>
      <c r="AM15" s="96"/>
    </row>
    <row r="16" customFormat="false" ht="13.9" hidden="false" customHeight="true" outlineLevel="0" collapsed="false">
      <c r="A16" s="13" t="s">
        <v>173</v>
      </c>
      <c r="Q16" s="15"/>
      <c r="R16" s="119" t="s">
        <v>134</v>
      </c>
      <c r="S16" s="119"/>
      <c r="T16" s="96"/>
      <c r="U16" s="123"/>
      <c r="V16" s="124" t="s">
        <v>174</v>
      </c>
      <c r="W16" s="125"/>
      <c r="X16" s="109"/>
      <c r="Y16" s="110"/>
      <c r="Z16" s="125"/>
      <c r="AA16" s="110"/>
      <c r="AB16" s="125"/>
      <c r="AC16" s="112"/>
      <c r="AD16" s="96"/>
      <c r="AE16" s="97"/>
      <c r="AF16" s="96"/>
      <c r="AG16" s="96"/>
      <c r="AH16" s="96"/>
      <c r="AI16" s="96"/>
      <c r="AJ16" s="96"/>
      <c r="AK16" s="96"/>
      <c r="AL16" s="96"/>
      <c r="AM16" s="96"/>
    </row>
    <row r="17" customFormat="false" ht="13.5" hidden="false" customHeight="true" outlineLevel="0" collapsed="false">
      <c r="A17" s="13" t="s">
        <v>175</v>
      </c>
      <c r="Q17" s="15"/>
      <c r="R17" s="119" t="s">
        <v>134</v>
      </c>
      <c r="S17" s="119"/>
      <c r="T17" s="96"/>
      <c r="U17" s="123"/>
      <c r="V17" s="124" t="s">
        <v>176</v>
      </c>
      <c r="W17" s="125"/>
      <c r="X17" s="109"/>
      <c r="Y17" s="110"/>
      <c r="Z17" s="125"/>
      <c r="AA17" s="110"/>
      <c r="AB17" s="125"/>
      <c r="AC17" s="112"/>
      <c r="AD17" s="96"/>
      <c r="AE17" s="97"/>
      <c r="AF17" s="96"/>
      <c r="AG17" s="96"/>
      <c r="AH17" s="96"/>
      <c r="AI17" s="96"/>
      <c r="AJ17" s="96"/>
      <c r="AK17" s="96"/>
      <c r="AL17" s="96"/>
      <c r="AM17" s="96"/>
    </row>
    <row r="18" customFormat="false" ht="37.5" hidden="false" customHeight="true" outlineLevel="0" collapsed="false">
      <c r="A18" s="126" t="s">
        <v>177</v>
      </c>
      <c r="B18" s="126"/>
      <c r="C18" s="126"/>
      <c r="D18" s="126"/>
      <c r="E18" s="126"/>
      <c r="F18" s="126"/>
      <c r="G18" s="126"/>
      <c r="H18" s="126"/>
      <c r="I18" s="126"/>
      <c r="J18" s="126"/>
      <c r="K18" s="126"/>
      <c r="L18" s="126"/>
      <c r="M18" s="126"/>
      <c r="N18" s="126"/>
      <c r="O18" s="126"/>
      <c r="P18" s="126"/>
      <c r="Q18" s="126"/>
      <c r="R18" s="127" t="s">
        <v>134</v>
      </c>
      <c r="S18" s="127"/>
      <c r="T18" s="96"/>
      <c r="U18" s="123"/>
      <c r="V18" s="124" t="s">
        <v>178</v>
      </c>
      <c r="W18" s="125"/>
      <c r="X18" s="109"/>
      <c r="Y18" s="110"/>
      <c r="Z18" s="125"/>
      <c r="AA18" s="110"/>
      <c r="AB18" s="125"/>
      <c r="AC18" s="112"/>
      <c r="AD18" s="96"/>
      <c r="AE18" s="96"/>
      <c r="AF18" s="96"/>
      <c r="AG18" s="96"/>
      <c r="AH18" s="96"/>
      <c r="AI18" s="96"/>
      <c r="AJ18" s="96"/>
      <c r="AK18" s="96"/>
      <c r="AL18" s="96"/>
      <c r="AM18" s="96"/>
    </row>
    <row r="19" customFormat="false" ht="27.75" hidden="false" customHeight="true" outlineLevel="0" collapsed="false">
      <c r="A19" s="126" t="s">
        <v>179</v>
      </c>
      <c r="B19" s="126"/>
      <c r="C19" s="126"/>
      <c r="D19" s="126"/>
      <c r="E19" s="126"/>
      <c r="F19" s="126"/>
      <c r="G19" s="126"/>
      <c r="H19" s="126"/>
      <c r="I19" s="126"/>
      <c r="J19" s="126"/>
      <c r="K19" s="126"/>
      <c r="L19" s="126"/>
      <c r="M19" s="126"/>
      <c r="N19" s="126"/>
      <c r="O19" s="126"/>
      <c r="P19" s="126"/>
      <c r="Q19" s="126"/>
      <c r="R19" s="127" t="s">
        <v>134</v>
      </c>
      <c r="S19" s="127"/>
      <c r="T19" s="96"/>
      <c r="U19" s="123"/>
      <c r="V19" s="124" t="s">
        <v>180</v>
      </c>
      <c r="W19" s="125"/>
      <c r="X19" s="109"/>
      <c r="Y19" s="110"/>
      <c r="Z19" s="125"/>
      <c r="AA19" s="110"/>
      <c r="AB19" s="125"/>
      <c r="AC19" s="112"/>
      <c r="AD19" s="96"/>
      <c r="AE19" s="96"/>
      <c r="AF19" s="96"/>
      <c r="AG19" s="96"/>
      <c r="AH19" s="96"/>
      <c r="AI19" s="96"/>
      <c r="AJ19" s="96"/>
      <c r="AK19" s="96"/>
      <c r="AL19" s="96"/>
      <c r="AM19" s="96"/>
    </row>
    <row r="20" customFormat="false" ht="37.5" hidden="false" customHeight="true" outlineLevel="0" collapsed="false">
      <c r="A20" s="126" t="s">
        <v>181</v>
      </c>
      <c r="B20" s="126"/>
      <c r="C20" s="126"/>
      <c r="D20" s="126"/>
      <c r="E20" s="126"/>
      <c r="F20" s="126"/>
      <c r="G20" s="126"/>
      <c r="H20" s="126"/>
      <c r="I20" s="126"/>
      <c r="J20" s="126"/>
      <c r="K20" s="126"/>
      <c r="L20" s="126"/>
      <c r="M20" s="126"/>
      <c r="N20" s="126"/>
      <c r="O20" s="126"/>
      <c r="P20" s="126"/>
      <c r="Q20" s="126"/>
      <c r="R20" s="127" t="s">
        <v>134</v>
      </c>
      <c r="S20" s="127"/>
      <c r="T20" s="96"/>
      <c r="U20" s="128"/>
      <c r="V20" s="129" t="s">
        <v>182</v>
      </c>
      <c r="W20" s="130"/>
      <c r="X20" s="131"/>
      <c r="Y20" s="132"/>
      <c r="Z20" s="130"/>
      <c r="AA20" s="132"/>
      <c r="AB20" s="130"/>
      <c r="AC20" s="133"/>
      <c r="AD20" s="96"/>
      <c r="AE20" s="96"/>
      <c r="AF20" s="96"/>
      <c r="AG20" s="96"/>
      <c r="AH20" s="96"/>
      <c r="AI20" s="96"/>
      <c r="AJ20" s="96"/>
      <c r="AK20" s="96"/>
      <c r="AL20" s="96"/>
      <c r="AM20" s="96"/>
    </row>
    <row r="21" customFormat="false" ht="12.75" hidden="false" customHeight="false" outlineLevel="0" collapsed="false">
      <c r="A21" s="134"/>
      <c r="B21" s="96"/>
      <c r="C21" s="96"/>
      <c r="D21" s="96"/>
      <c r="E21" s="96"/>
      <c r="F21" s="96"/>
      <c r="G21" s="96"/>
      <c r="H21" s="96"/>
      <c r="I21" s="96"/>
      <c r="J21" s="96"/>
      <c r="K21" s="96"/>
      <c r="L21" s="96"/>
      <c r="M21" s="96"/>
      <c r="N21" s="96"/>
      <c r="O21" s="96"/>
      <c r="P21" s="96"/>
      <c r="Q21" s="96"/>
      <c r="R21" s="96"/>
      <c r="S21" s="135"/>
      <c r="T21" s="134"/>
      <c r="U21" s="96"/>
      <c r="V21" s="96"/>
      <c r="W21" s="136"/>
      <c r="X21" s="96"/>
      <c r="Y21" s="96"/>
      <c r="Z21" s="96"/>
      <c r="AA21" s="96"/>
      <c r="AB21" s="96"/>
      <c r="AC21" s="96"/>
      <c r="AD21" s="96"/>
      <c r="AE21" s="96"/>
      <c r="AF21" s="96"/>
      <c r="AG21" s="96"/>
      <c r="AH21" s="96"/>
      <c r="AI21" s="96"/>
      <c r="AJ21" s="96"/>
      <c r="AK21" s="96"/>
      <c r="AL21" s="96"/>
      <c r="AM21" s="96"/>
    </row>
    <row r="22" customFormat="false" ht="12.75" hidden="false" customHeight="false" outlineLevel="0" collapsed="false">
      <c r="A22" s="137"/>
      <c r="B22" s="138"/>
      <c r="C22" s="138"/>
      <c r="D22" s="138"/>
      <c r="E22" s="138"/>
      <c r="F22" s="138"/>
      <c r="G22" s="138"/>
      <c r="H22" s="138"/>
      <c r="I22" s="138"/>
      <c r="J22" s="138"/>
      <c r="K22" s="138"/>
      <c r="L22" s="138"/>
      <c r="M22" s="138"/>
      <c r="N22" s="138"/>
      <c r="O22" s="138"/>
      <c r="P22" s="138"/>
      <c r="Q22" s="138"/>
      <c r="R22" s="138"/>
      <c r="S22" s="139"/>
      <c r="T22" s="134"/>
      <c r="U22" s="96"/>
      <c r="V22" s="96"/>
      <c r="W22" s="136"/>
      <c r="X22" s="140"/>
      <c r="Y22" s="96"/>
      <c r="Z22" s="96"/>
      <c r="AA22" s="96"/>
      <c r="AB22" s="96"/>
      <c r="AC22" s="96"/>
      <c r="AD22" s="96"/>
      <c r="AE22" s="96"/>
      <c r="AF22" s="96"/>
      <c r="AG22" s="96"/>
      <c r="AH22" s="96"/>
      <c r="AI22" s="96"/>
      <c r="AJ22" s="96"/>
      <c r="AK22" s="96"/>
      <c r="AL22" s="96"/>
      <c r="AM22" s="96"/>
    </row>
    <row r="23" customFormat="false" ht="12.75" hidden="false" customHeight="false" outlineLevel="0" collapsed="false">
      <c r="A23" s="134"/>
      <c r="B23" s="96"/>
      <c r="C23" s="96"/>
      <c r="D23" s="96"/>
      <c r="E23" s="96"/>
      <c r="F23" s="96"/>
      <c r="G23" s="96"/>
      <c r="H23" s="96"/>
      <c r="I23" s="96"/>
      <c r="J23" s="96"/>
      <c r="K23" s="96"/>
      <c r="L23" s="96"/>
      <c r="M23" s="96"/>
      <c r="N23" s="96"/>
      <c r="O23" s="96"/>
      <c r="P23" s="96"/>
      <c r="Q23" s="96"/>
      <c r="R23" s="96"/>
      <c r="S23" s="96"/>
      <c r="T23" s="134"/>
      <c r="U23" s="96"/>
      <c r="V23" s="96"/>
      <c r="W23" s="136"/>
      <c r="X23" s="96"/>
      <c r="Y23" s="96"/>
      <c r="Z23" s="96"/>
      <c r="AA23" s="96"/>
      <c r="AB23" s="96"/>
      <c r="AC23" s="96"/>
      <c r="AD23" s="96"/>
      <c r="AE23" s="96"/>
      <c r="AF23" s="96"/>
      <c r="AG23" s="96"/>
      <c r="AH23" s="96"/>
      <c r="AI23" s="96"/>
      <c r="AJ23" s="96"/>
      <c r="AK23" s="96"/>
      <c r="AL23" s="96"/>
      <c r="AM23" s="96"/>
    </row>
    <row r="24" customFormat="false" ht="12.75" hidden="false" customHeight="false" outlineLevel="0" collapsed="false">
      <c r="A24" s="134"/>
      <c r="B24" s="96"/>
      <c r="C24" s="96"/>
      <c r="D24" s="96"/>
      <c r="E24" s="96"/>
      <c r="F24" s="96"/>
      <c r="G24" s="96"/>
      <c r="H24" s="140"/>
      <c r="I24" s="96"/>
      <c r="J24" s="96"/>
      <c r="K24" s="96"/>
      <c r="L24" s="96"/>
      <c r="M24" s="96"/>
      <c r="N24" s="96"/>
      <c r="O24" s="96"/>
      <c r="P24" s="96"/>
      <c r="Q24" s="96"/>
      <c r="R24" s="96"/>
      <c r="S24" s="96"/>
      <c r="T24" s="134"/>
      <c r="U24" s="96"/>
      <c r="V24" s="96"/>
      <c r="W24" s="136"/>
      <c r="X24" s="96"/>
      <c r="Y24" s="96"/>
      <c r="Z24" s="96"/>
      <c r="AA24" s="96"/>
      <c r="AB24" s="96"/>
      <c r="AC24" s="96"/>
      <c r="AD24" s="96"/>
      <c r="AE24" s="96"/>
      <c r="AF24" s="96"/>
      <c r="AG24" s="96"/>
      <c r="AH24" s="96"/>
      <c r="AI24" s="96"/>
      <c r="AJ24" s="96"/>
      <c r="AK24" s="96"/>
      <c r="AL24" s="96"/>
      <c r="AM24" s="96"/>
    </row>
    <row r="25" customFormat="false" ht="12.75" hidden="false" customHeight="false" outlineLevel="0" collapsed="false">
      <c r="A25" s="134"/>
      <c r="B25" s="96"/>
      <c r="C25" s="96"/>
      <c r="D25" s="96"/>
      <c r="E25" s="96"/>
      <c r="F25" s="96"/>
      <c r="G25" s="96"/>
      <c r="H25" s="96"/>
      <c r="I25" s="96"/>
      <c r="J25" s="96"/>
      <c r="K25" s="96"/>
      <c r="L25" s="96"/>
      <c r="M25" s="96"/>
      <c r="N25" s="96"/>
      <c r="O25" s="96"/>
      <c r="P25" s="96"/>
      <c r="Q25" s="96"/>
      <c r="R25" s="96"/>
      <c r="S25" s="96"/>
      <c r="T25" s="134"/>
      <c r="U25" s="96"/>
      <c r="V25" s="96"/>
      <c r="W25" s="136"/>
      <c r="X25" s="96"/>
      <c r="Y25" s="96"/>
      <c r="Z25" s="96"/>
      <c r="AA25" s="96"/>
      <c r="AB25" s="96"/>
      <c r="AC25" s="96"/>
      <c r="AD25" s="96"/>
      <c r="AE25" s="96"/>
      <c r="AF25" s="96"/>
      <c r="AG25" s="96"/>
      <c r="AH25" s="96"/>
      <c r="AI25" s="96"/>
      <c r="AJ25" s="96"/>
      <c r="AK25" s="96"/>
      <c r="AL25" s="96"/>
      <c r="AM25" s="96"/>
    </row>
    <row r="26" customFormat="false" ht="12.75" hidden="false" customHeight="false" outlineLevel="0" collapsed="false">
      <c r="A26" s="134"/>
      <c r="B26" s="96"/>
      <c r="C26" s="96"/>
      <c r="D26" s="96"/>
      <c r="E26" s="96"/>
      <c r="F26" s="96"/>
      <c r="G26" s="96"/>
      <c r="H26" s="96"/>
      <c r="I26" s="96"/>
      <c r="J26" s="96"/>
      <c r="K26" s="96"/>
      <c r="L26" s="96"/>
      <c r="M26" s="96"/>
      <c r="N26" s="96"/>
      <c r="O26" s="96"/>
      <c r="P26" s="96"/>
      <c r="Q26" s="96"/>
      <c r="R26" s="96"/>
      <c r="S26" s="96"/>
      <c r="T26" s="134"/>
      <c r="U26" s="96"/>
      <c r="V26" s="96"/>
      <c r="W26" s="136"/>
      <c r="X26" s="96"/>
      <c r="Y26" s="96"/>
      <c r="Z26" s="96"/>
      <c r="AA26" s="96"/>
      <c r="AB26" s="96"/>
      <c r="AC26" s="96"/>
      <c r="AD26" s="96"/>
      <c r="AE26" s="96"/>
      <c r="AF26" s="96"/>
      <c r="AG26" s="96"/>
      <c r="AH26" s="96"/>
      <c r="AI26" s="96"/>
      <c r="AJ26" s="96"/>
      <c r="AK26" s="96"/>
      <c r="AL26" s="96"/>
      <c r="AM26" s="96"/>
    </row>
    <row r="27" customFormat="false" ht="12.75" hidden="false" customHeight="false" outlineLevel="0" collapsed="false">
      <c r="A27" s="134"/>
      <c r="B27" s="96"/>
      <c r="C27" s="96"/>
      <c r="D27" s="96"/>
      <c r="E27" s="96"/>
      <c r="F27" s="96"/>
      <c r="G27" s="96"/>
      <c r="H27" s="96"/>
      <c r="I27" s="96"/>
      <c r="J27" s="96"/>
      <c r="K27" s="96"/>
      <c r="L27" s="96"/>
      <c r="M27" s="96"/>
      <c r="N27" s="96"/>
      <c r="O27" s="96"/>
      <c r="P27" s="96"/>
      <c r="Q27" s="96"/>
      <c r="R27" s="96"/>
      <c r="S27" s="96"/>
      <c r="T27" s="134"/>
      <c r="U27" s="96"/>
      <c r="V27" s="96"/>
      <c r="W27" s="136"/>
      <c r="X27" s="96"/>
      <c r="Y27" s="96"/>
      <c r="Z27" s="96"/>
      <c r="AA27" s="96"/>
      <c r="AB27" s="96"/>
      <c r="AC27" s="96"/>
      <c r="AD27" s="96"/>
      <c r="AE27" s="96"/>
      <c r="AF27" s="96"/>
      <c r="AG27" s="96"/>
      <c r="AH27" s="96"/>
      <c r="AI27" s="96"/>
      <c r="AJ27" s="96"/>
      <c r="AK27" s="96"/>
      <c r="AL27" s="96"/>
      <c r="AM27" s="96"/>
    </row>
    <row r="28" customFormat="false" ht="12.75" hidden="false" customHeight="false" outlineLevel="0" collapsed="false">
      <c r="A28" s="134"/>
      <c r="B28" s="96"/>
      <c r="C28" s="96"/>
      <c r="D28" s="96"/>
      <c r="E28" s="96"/>
      <c r="F28" s="96"/>
      <c r="G28" s="96"/>
      <c r="H28" s="96"/>
      <c r="I28" s="96"/>
      <c r="J28" s="96"/>
      <c r="K28" s="96"/>
      <c r="L28" s="96"/>
      <c r="M28" s="96"/>
      <c r="N28" s="96"/>
      <c r="O28" s="96"/>
      <c r="P28" s="96"/>
      <c r="Q28" s="96"/>
      <c r="R28" s="96"/>
      <c r="S28" s="96"/>
      <c r="T28" s="134"/>
      <c r="U28" s="96"/>
      <c r="V28" s="96"/>
      <c r="W28" s="136"/>
      <c r="X28" s="96"/>
      <c r="Y28" s="96"/>
      <c r="Z28" s="96"/>
      <c r="AA28" s="96"/>
      <c r="AB28" s="96"/>
      <c r="AC28" s="96"/>
      <c r="AD28" s="96"/>
      <c r="AE28" s="96"/>
      <c r="AF28" s="96"/>
      <c r="AG28" s="96"/>
      <c r="AH28" s="96"/>
      <c r="AI28" s="96"/>
      <c r="AJ28" s="96"/>
      <c r="AK28" s="96"/>
      <c r="AL28" s="96"/>
      <c r="AM28" s="96"/>
    </row>
    <row r="29" customFormat="false" ht="12.75" hidden="false" customHeight="false" outlineLevel="0" collapsed="false">
      <c r="A29" s="134"/>
      <c r="B29" s="96"/>
      <c r="C29" s="96"/>
      <c r="D29" s="96"/>
      <c r="E29" s="96"/>
      <c r="F29" s="96"/>
      <c r="G29" s="96"/>
      <c r="H29" s="96"/>
      <c r="I29" s="96"/>
      <c r="J29" s="96"/>
      <c r="K29" s="96"/>
      <c r="L29" s="96"/>
      <c r="M29" s="96"/>
      <c r="N29" s="96"/>
      <c r="O29" s="140"/>
      <c r="P29" s="96"/>
      <c r="Q29" s="96"/>
      <c r="R29" s="96"/>
      <c r="S29" s="96"/>
      <c r="T29" s="134"/>
      <c r="U29" s="96"/>
      <c r="V29" s="96"/>
      <c r="W29" s="136"/>
      <c r="X29" s="96"/>
      <c r="Y29" s="96"/>
      <c r="Z29" s="96"/>
      <c r="AA29" s="96"/>
      <c r="AB29" s="96"/>
      <c r="AC29" s="96"/>
      <c r="AD29" s="96"/>
      <c r="AE29" s="96"/>
      <c r="AF29" s="96"/>
      <c r="AG29" s="96"/>
      <c r="AH29" s="96"/>
      <c r="AI29" s="96"/>
      <c r="AJ29" s="96"/>
      <c r="AK29" s="96"/>
      <c r="AL29" s="96"/>
      <c r="AM29" s="96"/>
    </row>
    <row r="30" customFormat="false" ht="12.75" hidden="false" customHeight="false" outlineLevel="0" collapsed="false">
      <c r="A30" s="134"/>
      <c r="B30" s="96"/>
      <c r="C30" s="96"/>
      <c r="D30" s="96"/>
      <c r="E30" s="96"/>
      <c r="F30" s="96"/>
      <c r="G30" s="96"/>
      <c r="H30" s="96"/>
      <c r="I30" s="96"/>
      <c r="J30" s="96"/>
      <c r="K30" s="96"/>
      <c r="L30" s="96"/>
      <c r="M30" s="96"/>
      <c r="N30" s="96"/>
      <c r="O30" s="96"/>
      <c r="P30" s="96"/>
      <c r="Q30" s="96"/>
      <c r="R30" s="96"/>
      <c r="S30" s="96"/>
      <c r="T30" s="134"/>
      <c r="U30" s="96"/>
      <c r="V30" s="96"/>
      <c r="W30" s="136"/>
      <c r="X30" s="96"/>
      <c r="Y30" s="96"/>
      <c r="Z30" s="96"/>
      <c r="AA30" s="96"/>
      <c r="AB30" s="96"/>
      <c r="AC30" s="96"/>
      <c r="AD30" s="96"/>
      <c r="AE30" s="96"/>
      <c r="AF30" s="96"/>
      <c r="AG30" s="96"/>
      <c r="AH30" s="96"/>
      <c r="AI30" s="96"/>
      <c r="AJ30" s="96"/>
      <c r="AK30" s="96"/>
      <c r="AL30" s="96"/>
      <c r="AM30" s="96"/>
    </row>
    <row r="31" customFormat="false" ht="12.75" hidden="false" customHeight="false" outlineLevel="0" collapsed="false">
      <c r="A31" s="134"/>
      <c r="B31" s="96"/>
      <c r="C31" s="96"/>
      <c r="D31" s="96"/>
      <c r="E31" s="96"/>
      <c r="F31" s="96"/>
      <c r="G31" s="96"/>
      <c r="H31" s="96"/>
      <c r="I31" s="96"/>
      <c r="J31" s="96"/>
      <c r="K31" s="96"/>
      <c r="L31" s="96"/>
      <c r="M31" s="96"/>
      <c r="N31" s="96"/>
      <c r="O31" s="96"/>
      <c r="P31" s="96"/>
      <c r="Q31" s="96"/>
      <c r="R31" s="96"/>
      <c r="S31" s="140"/>
      <c r="T31" s="134"/>
      <c r="U31" s="96"/>
      <c r="V31" s="96"/>
      <c r="W31" s="136"/>
      <c r="X31" s="96"/>
      <c r="Y31" s="96"/>
      <c r="Z31" s="96"/>
      <c r="AA31" s="96"/>
      <c r="AB31" s="96"/>
      <c r="AC31" s="96"/>
      <c r="AD31" s="96"/>
      <c r="AE31" s="96"/>
      <c r="AF31" s="96"/>
      <c r="AG31" s="96"/>
      <c r="AH31" s="96"/>
      <c r="AI31" s="96"/>
      <c r="AJ31" s="96"/>
      <c r="AK31" s="96"/>
      <c r="AL31" s="96"/>
      <c r="AM31" s="96"/>
    </row>
    <row r="32" customFormat="false" ht="12.75" hidden="false" customHeight="false" outlineLevel="0" collapsed="false">
      <c r="A32" s="134"/>
      <c r="B32" s="96"/>
      <c r="C32" s="96"/>
      <c r="D32" s="96"/>
      <c r="E32" s="96"/>
      <c r="F32" s="96"/>
      <c r="G32" s="96"/>
      <c r="H32" s="96"/>
      <c r="I32" s="96"/>
      <c r="J32" s="96"/>
      <c r="K32" s="96"/>
      <c r="L32" s="96"/>
      <c r="M32" s="96"/>
      <c r="N32" s="96"/>
      <c r="O32" s="96"/>
      <c r="P32" s="96"/>
      <c r="Q32" s="96"/>
      <c r="R32" s="96"/>
      <c r="S32" s="96"/>
      <c r="T32" s="134"/>
      <c r="U32" s="96"/>
      <c r="V32" s="96"/>
      <c r="W32" s="136"/>
      <c r="X32" s="96"/>
      <c r="Y32" s="96"/>
      <c r="Z32" s="96"/>
      <c r="AA32" s="96"/>
      <c r="AB32" s="96"/>
      <c r="AC32" s="96"/>
      <c r="AD32" s="96"/>
      <c r="AE32" s="96"/>
      <c r="AF32" s="96"/>
      <c r="AG32" s="96"/>
      <c r="AH32" s="96"/>
      <c r="AI32" s="96"/>
      <c r="AJ32" s="96"/>
      <c r="AK32" s="96"/>
      <c r="AL32" s="96"/>
      <c r="AM32" s="96"/>
    </row>
    <row r="33" customFormat="false" ht="12.75" hidden="false" customHeight="false" outlineLevel="0" collapsed="false">
      <c r="A33" s="134"/>
      <c r="B33" s="96"/>
      <c r="C33" s="96"/>
      <c r="D33" s="96"/>
      <c r="E33" s="96"/>
      <c r="F33" s="96"/>
      <c r="G33" s="96"/>
      <c r="H33" s="96"/>
      <c r="I33" s="96"/>
      <c r="J33" s="96"/>
      <c r="K33" s="96"/>
      <c r="L33" s="96"/>
      <c r="M33" s="96"/>
      <c r="N33" s="96"/>
      <c r="O33" s="96"/>
      <c r="P33" s="96"/>
      <c r="Q33" s="96"/>
      <c r="R33" s="96"/>
      <c r="S33" s="96"/>
      <c r="T33" s="134"/>
      <c r="U33" s="96"/>
      <c r="V33" s="96"/>
      <c r="W33" s="136"/>
      <c r="X33" s="96"/>
      <c r="Y33" s="96"/>
      <c r="Z33" s="96"/>
      <c r="AA33" s="96"/>
      <c r="AB33" s="96"/>
      <c r="AC33" s="96"/>
      <c r="AD33" s="96"/>
      <c r="AE33" s="96"/>
      <c r="AF33" s="96"/>
      <c r="AG33" s="96"/>
      <c r="AH33" s="96"/>
      <c r="AI33" s="96"/>
      <c r="AJ33" s="96"/>
      <c r="AK33" s="96"/>
      <c r="AL33" s="96"/>
      <c r="AM33" s="96"/>
    </row>
    <row r="34" customFormat="false" ht="12.75" hidden="false" customHeight="false" outlineLevel="0" collapsed="false">
      <c r="A34" s="134"/>
      <c r="B34" s="96"/>
      <c r="C34" s="96"/>
      <c r="D34" s="96"/>
      <c r="E34" s="96"/>
      <c r="F34" s="96"/>
      <c r="G34" s="96"/>
      <c r="H34" s="96"/>
      <c r="I34" s="96"/>
      <c r="J34" s="96"/>
      <c r="K34" s="96"/>
      <c r="L34" s="96"/>
      <c r="M34" s="96"/>
      <c r="N34" s="96"/>
      <c r="O34" s="96"/>
      <c r="P34" s="96"/>
      <c r="Q34" s="96"/>
      <c r="R34" s="96"/>
      <c r="S34" s="96"/>
      <c r="T34" s="134"/>
      <c r="U34" s="96"/>
      <c r="V34" s="96"/>
      <c r="W34" s="136"/>
      <c r="X34" s="96"/>
      <c r="Y34" s="96"/>
      <c r="Z34" s="96"/>
      <c r="AA34" s="96"/>
      <c r="AB34" s="96"/>
      <c r="AC34" s="96"/>
      <c r="AD34" s="96"/>
      <c r="AE34" s="96"/>
      <c r="AF34" s="96"/>
      <c r="AG34" s="96"/>
      <c r="AH34" s="96"/>
      <c r="AI34" s="96"/>
      <c r="AJ34" s="96"/>
      <c r="AK34" s="96"/>
      <c r="AL34" s="96"/>
      <c r="AM34" s="96"/>
    </row>
    <row r="35" customFormat="false" ht="12.75" hidden="false" customHeight="false" outlineLevel="0" collapsed="false">
      <c r="A35" s="134"/>
      <c r="B35" s="96"/>
      <c r="C35" s="96"/>
      <c r="D35" s="96"/>
      <c r="E35" s="96"/>
      <c r="F35" s="96"/>
      <c r="G35" s="96"/>
      <c r="H35" s="96"/>
      <c r="I35" s="96"/>
      <c r="J35" s="96"/>
      <c r="K35" s="96"/>
      <c r="L35" s="96"/>
      <c r="M35" s="96"/>
      <c r="N35" s="96"/>
      <c r="O35" s="96"/>
      <c r="P35" s="96"/>
      <c r="Q35" s="96"/>
      <c r="R35" s="96"/>
      <c r="S35" s="96"/>
      <c r="T35" s="134"/>
      <c r="U35" s="96"/>
      <c r="V35" s="96"/>
      <c r="W35" s="136"/>
      <c r="X35" s="96"/>
      <c r="Y35" s="96"/>
      <c r="Z35" s="96"/>
      <c r="AA35" s="96"/>
      <c r="AB35" s="96"/>
      <c r="AC35" s="96"/>
      <c r="AD35" s="96"/>
      <c r="AE35" s="96"/>
      <c r="AF35" s="96"/>
      <c r="AG35" s="96"/>
      <c r="AH35" s="96"/>
      <c r="AI35" s="96"/>
      <c r="AJ35" s="96"/>
      <c r="AK35" s="96"/>
      <c r="AL35" s="96"/>
      <c r="AM35" s="96"/>
    </row>
    <row r="36" customFormat="false" ht="12.75" hidden="false" customHeight="false" outlineLevel="0" collapsed="false">
      <c r="A36" s="134"/>
      <c r="B36" s="96"/>
      <c r="C36" s="96"/>
      <c r="D36" s="96"/>
      <c r="E36" s="96"/>
      <c r="F36" s="96"/>
      <c r="G36" s="96"/>
      <c r="H36" s="96"/>
      <c r="I36" s="96"/>
      <c r="J36" s="96"/>
      <c r="K36" s="96"/>
      <c r="L36" s="96"/>
      <c r="M36" s="96"/>
      <c r="N36" s="96"/>
      <c r="O36" s="96"/>
      <c r="P36" s="96"/>
      <c r="Q36" s="96"/>
      <c r="R36" s="96"/>
      <c r="S36" s="96"/>
      <c r="T36" s="134"/>
      <c r="U36" s="96"/>
      <c r="V36" s="96"/>
      <c r="W36" s="136"/>
      <c r="X36" s="96"/>
      <c r="Y36" s="96"/>
      <c r="Z36" s="96"/>
      <c r="AA36" s="96"/>
      <c r="AB36" s="96"/>
      <c r="AC36" s="96"/>
      <c r="AD36" s="96"/>
      <c r="AE36" s="96"/>
      <c r="AF36" s="96"/>
      <c r="AG36" s="96"/>
      <c r="AH36" s="96"/>
      <c r="AI36" s="96"/>
      <c r="AJ36" s="96"/>
      <c r="AK36" s="96"/>
      <c r="AL36" s="96"/>
      <c r="AM36" s="96"/>
    </row>
    <row r="37" customFormat="false" ht="12.75" hidden="false" customHeight="false" outlineLevel="0" collapsed="false">
      <c r="A37" s="134"/>
      <c r="B37" s="96"/>
      <c r="C37" s="96"/>
      <c r="D37" s="96"/>
      <c r="E37" s="96"/>
      <c r="F37" s="96"/>
      <c r="G37" s="96"/>
      <c r="H37" s="96"/>
      <c r="I37" s="96"/>
      <c r="J37" s="96"/>
      <c r="K37" s="96"/>
      <c r="L37" s="96"/>
      <c r="M37" s="96"/>
      <c r="N37" s="96"/>
      <c r="O37" s="96"/>
      <c r="P37" s="96"/>
      <c r="Q37" s="96"/>
      <c r="R37" s="96"/>
      <c r="S37" s="96"/>
      <c r="T37" s="134"/>
      <c r="U37" s="96"/>
      <c r="V37" s="96"/>
      <c r="W37" s="136"/>
      <c r="X37" s="96"/>
      <c r="Y37" s="96"/>
      <c r="Z37" s="96"/>
      <c r="AA37" s="96"/>
      <c r="AB37" s="96"/>
      <c r="AC37" s="96"/>
      <c r="AD37" s="96"/>
      <c r="AE37" s="96"/>
      <c r="AF37" s="96"/>
      <c r="AG37" s="96"/>
      <c r="AH37" s="96"/>
      <c r="AI37" s="96"/>
      <c r="AJ37" s="96"/>
      <c r="AK37" s="96"/>
      <c r="AL37" s="96"/>
      <c r="AM37" s="96"/>
    </row>
    <row r="38" customFormat="false" ht="12.75" hidden="false" customHeight="false" outlineLevel="0" collapsed="false">
      <c r="A38" s="134"/>
      <c r="B38" s="96"/>
      <c r="C38" s="96"/>
      <c r="D38" s="96"/>
      <c r="E38" s="96"/>
      <c r="F38" s="96"/>
      <c r="G38" s="96"/>
      <c r="H38" s="96"/>
      <c r="I38" s="96"/>
      <c r="J38" s="96"/>
      <c r="K38" s="96"/>
      <c r="L38" s="96"/>
      <c r="M38" s="96"/>
      <c r="N38" s="96"/>
      <c r="O38" s="96"/>
      <c r="P38" s="96"/>
      <c r="Q38" s="96"/>
      <c r="R38" s="96"/>
      <c r="S38" s="96"/>
      <c r="T38" s="134"/>
      <c r="U38" s="96"/>
      <c r="V38" s="96"/>
      <c r="W38" s="136"/>
      <c r="X38" s="96"/>
      <c r="Y38" s="96"/>
      <c r="Z38" s="96"/>
      <c r="AA38" s="96"/>
      <c r="AB38" s="96"/>
      <c r="AC38" s="96"/>
      <c r="AD38" s="96"/>
      <c r="AE38" s="96"/>
      <c r="AF38" s="96"/>
      <c r="AG38" s="96"/>
      <c r="AH38" s="96"/>
      <c r="AI38" s="96"/>
      <c r="AJ38" s="96"/>
      <c r="AK38" s="96"/>
      <c r="AL38" s="96"/>
      <c r="AM38" s="96"/>
    </row>
    <row r="39" customFormat="false" ht="12.75" hidden="false" customHeight="false" outlineLevel="0" collapsed="false">
      <c r="A39" s="134"/>
      <c r="B39" s="96"/>
      <c r="C39" s="96"/>
      <c r="D39" s="96"/>
      <c r="E39" s="96"/>
      <c r="F39" s="96"/>
      <c r="G39" s="96"/>
      <c r="H39" s="96"/>
      <c r="I39" s="96"/>
      <c r="J39" s="96"/>
      <c r="K39" s="96"/>
      <c r="L39" s="96"/>
      <c r="M39" s="96"/>
      <c r="N39" s="96"/>
      <c r="O39" s="96"/>
      <c r="P39" s="96"/>
      <c r="Q39" s="96"/>
      <c r="R39" s="96"/>
      <c r="S39" s="96"/>
      <c r="T39" s="134"/>
      <c r="U39" s="96"/>
      <c r="V39" s="96"/>
      <c r="W39" s="136"/>
      <c r="X39" s="96"/>
      <c r="Y39" s="96"/>
      <c r="Z39" s="96"/>
      <c r="AA39" s="96"/>
      <c r="AB39" s="96"/>
      <c r="AC39" s="96"/>
      <c r="AD39" s="96"/>
      <c r="AE39" s="96"/>
      <c r="AF39" s="96"/>
      <c r="AG39" s="96"/>
      <c r="AH39" s="96"/>
      <c r="AI39" s="96"/>
      <c r="AJ39" s="96"/>
      <c r="AK39" s="96"/>
      <c r="AL39" s="96"/>
      <c r="AM39" s="96"/>
    </row>
    <row r="40" customFormat="false" ht="12.75" hidden="false" customHeight="false" outlineLevel="0" collapsed="false">
      <c r="A40" s="134"/>
      <c r="B40" s="96"/>
      <c r="C40" s="96"/>
      <c r="D40" s="96"/>
      <c r="E40" s="96"/>
      <c r="F40" s="96"/>
      <c r="G40" s="96"/>
      <c r="H40" s="96"/>
      <c r="I40" s="96"/>
      <c r="J40" s="96"/>
      <c r="K40" s="96"/>
      <c r="L40" s="96"/>
      <c r="M40" s="96"/>
      <c r="N40" s="96"/>
      <c r="O40" s="96"/>
      <c r="P40" s="96"/>
      <c r="Q40" s="96"/>
      <c r="R40" s="96"/>
      <c r="S40" s="96"/>
      <c r="T40" s="134"/>
      <c r="U40" s="96"/>
      <c r="V40" s="96"/>
      <c r="W40" s="136"/>
      <c r="X40" s="96"/>
      <c r="Y40" s="96"/>
      <c r="Z40" s="96"/>
      <c r="AA40" s="96"/>
      <c r="AB40" s="96"/>
      <c r="AC40" s="96"/>
      <c r="AD40" s="96"/>
      <c r="AE40" s="96"/>
      <c r="AF40" s="96"/>
      <c r="AG40" s="96"/>
      <c r="AH40" s="96"/>
      <c r="AI40" s="96"/>
      <c r="AJ40" s="96"/>
      <c r="AK40" s="96"/>
      <c r="AL40" s="96"/>
      <c r="AM40" s="96"/>
    </row>
    <row r="41" customFormat="false" ht="12.75" hidden="false" customHeight="false" outlineLevel="0" collapsed="false">
      <c r="A41" s="134"/>
      <c r="B41" s="96"/>
      <c r="C41" s="96"/>
      <c r="D41" s="96"/>
      <c r="E41" s="96"/>
      <c r="F41" s="96"/>
      <c r="G41" s="96"/>
      <c r="H41" s="96"/>
      <c r="I41" s="96"/>
      <c r="J41" s="96"/>
      <c r="K41" s="96"/>
      <c r="L41" s="96"/>
      <c r="M41" s="96"/>
      <c r="N41" s="96"/>
      <c r="O41" s="96"/>
      <c r="P41" s="96"/>
      <c r="Q41" s="96"/>
      <c r="R41" s="96"/>
      <c r="S41" s="96"/>
      <c r="T41" s="134"/>
      <c r="U41" s="96"/>
      <c r="V41" s="96"/>
      <c r="W41" s="136"/>
      <c r="X41" s="96"/>
      <c r="Y41" s="96"/>
      <c r="Z41" s="96"/>
      <c r="AA41" s="96"/>
      <c r="AB41" s="96"/>
      <c r="AC41" s="96"/>
      <c r="AD41" s="96"/>
      <c r="AE41" s="96"/>
      <c r="AF41" s="96"/>
      <c r="AG41" s="96"/>
      <c r="AH41" s="96"/>
      <c r="AI41" s="96"/>
      <c r="AJ41" s="96"/>
      <c r="AK41" s="96"/>
      <c r="AL41" s="96"/>
      <c r="AM41" s="96"/>
    </row>
    <row r="42" customFormat="false" ht="12.75" hidden="false" customHeight="false" outlineLevel="0" collapsed="false">
      <c r="A42" s="134"/>
      <c r="B42" s="96"/>
      <c r="C42" s="96"/>
      <c r="D42" s="96"/>
      <c r="E42" s="96"/>
      <c r="F42" s="96"/>
      <c r="G42" s="96"/>
      <c r="H42" s="96"/>
      <c r="I42" s="96"/>
      <c r="J42" s="96"/>
      <c r="K42" s="96"/>
      <c r="L42" s="96"/>
      <c r="M42" s="96"/>
      <c r="N42" s="96"/>
      <c r="O42" s="96"/>
      <c r="P42" s="96"/>
      <c r="Q42" s="96"/>
      <c r="R42" s="96"/>
      <c r="S42" s="96"/>
      <c r="T42" s="134"/>
      <c r="U42" s="96"/>
      <c r="V42" s="96"/>
      <c r="W42" s="136"/>
      <c r="X42" s="96"/>
      <c r="Y42" s="96"/>
      <c r="Z42" s="96"/>
      <c r="AA42" s="96"/>
      <c r="AB42" s="96"/>
      <c r="AC42" s="96"/>
      <c r="AD42" s="96"/>
      <c r="AE42" s="96"/>
      <c r="AF42" s="96"/>
      <c r="AG42" s="96"/>
      <c r="AH42" s="96"/>
      <c r="AI42" s="96"/>
      <c r="AJ42" s="96"/>
      <c r="AK42" s="96"/>
      <c r="AL42" s="96"/>
      <c r="AM42" s="96"/>
    </row>
    <row r="43" customFormat="false" ht="12.75" hidden="false" customHeight="false" outlineLevel="0" collapsed="false">
      <c r="A43" s="134"/>
      <c r="B43" s="96"/>
      <c r="C43" s="96"/>
      <c r="D43" s="96"/>
      <c r="E43" s="96"/>
      <c r="F43" s="96"/>
      <c r="G43" s="96"/>
      <c r="H43" s="96"/>
      <c r="I43" s="96"/>
      <c r="J43" s="96"/>
      <c r="K43" s="96"/>
      <c r="L43" s="96"/>
      <c r="M43" s="96"/>
      <c r="N43" s="96"/>
      <c r="O43" s="96"/>
      <c r="P43" s="96"/>
      <c r="Q43" s="96"/>
      <c r="R43" s="96"/>
      <c r="S43" s="96"/>
      <c r="T43" s="134"/>
      <c r="U43" s="96"/>
      <c r="V43" s="96"/>
      <c r="W43" s="136"/>
      <c r="X43" s="96"/>
      <c r="Y43" s="96"/>
      <c r="Z43" s="96"/>
      <c r="AA43" s="96"/>
      <c r="AB43" s="96"/>
      <c r="AC43" s="96"/>
      <c r="AD43" s="96"/>
      <c r="AE43" s="96"/>
      <c r="AF43" s="96"/>
      <c r="AG43" s="96"/>
      <c r="AH43" s="96"/>
      <c r="AI43" s="96"/>
      <c r="AJ43" s="96"/>
      <c r="AK43" s="96"/>
      <c r="AL43" s="96"/>
      <c r="AM43" s="96"/>
    </row>
    <row r="44" customFormat="false" ht="12.75" hidden="false" customHeight="false" outlineLevel="0" collapsed="false">
      <c r="A44" s="134"/>
      <c r="B44" s="96"/>
      <c r="C44" s="96"/>
      <c r="D44" s="96"/>
      <c r="E44" s="96"/>
      <c r="F44" s="96"/>
      <c r="G44" s="96"/>
      <c r="H44" s="96"/>
      <c r="I44" s="96"/>
      <c r="J44" s="96"/>
      <c r="K44" s="96"/>
      <c r="L44" s="96"/>
      <c r="M44" s="96"/>
      <c r="N44" s="96"/>
      <c r="O44" s="96"/>
      <c r="P44" s="96"/>
      <c r="Q44" s="96"/>
      <c r="R44" s="96"/>
      <c r="S44" s="96"/>
      <c r="T44" s="134"/>
      <c r="U44" s="96"/>
      <c r="V44" s="96"/>
      <c r="W44" s="136"/>
      <c r="X44" s="96"/>
      <c r="Y44" s="96"/>
      <c r="Z44" s="96"/>
      <c r="AA44" s="96"/>
      <c r="AB44" s="96"/>
      <c r="AC44" s="96"/>
      <c r="AD44" s="96"/>
      <c r="AE44" s="96"/>
      <c r="AF44" s="96"/>
      <c r="AG44" s="96"/>
      <c r="AH44" s="96"/>
      <c r="AI44" s="96"/>
      <c r="AJ44" s="96"/>
      <c r="AK44" s="96"/>
      <c r="AL44" s="96"/>
      <c r="AM44" s="96"/>
    </row>
    <row r="45" customFormat="false" ht="12.75" hidden="false" customHeight="false" outlineLevel="0" collapsed="false">
      <c r="A45" s="134"/>
      <c r="B45" s="96"/>
      <c r="C45" s="96"/>
      <c r="D45" s="96"/>
      <c r="E45" s="96"/>
      <c r="F45" s="96"/>
      <c r="G45" s="96"/>
      <c r="H45" s="96"/>
      <c r="I45" s="96"/>
      <c r="J45" s="96"/>
      <c r="K45" s="96"/>
      <c r="L45" s="96"/>
      <c r="M45" s="96"/>
      <c r="N45" s="96"/>
      <c r="O45" s="96"/>
      <c r="P45" s="96"/>
      <c r="Q45" s="96"/>
      <c r="R45" s="96"/>
      <c r="S45" s="96"/>
      <c r="T45" s="134"/>
      <c r="U45" s="96"/>
      <c r="V45" s="96"/>
      <c r="W45" s="136"/>
      <c r="X45" s="96"/>
      <c r="Y45" s="96"/>
      <c r="Z45" s="96"/>
      <c r="AA45" s="96"/>
      <c r="AB45" s="96"/>
      <c r="AC45" s="96"/>
      <c r="AD45" s="96"/>
      <c r="AE45" s="96"/>
      <c r="AF45" s="96"/>
      <c r="AG45" s="96"/>
      <c r="AH45" s="96"/>
      <c r="AI45" s="96"/>
      <c r="AJ45" s="96"/>
      <c r="AK45" s="96"/>
      <c r="AL45" s="96"/>
      <c r="AM45" s="96"/>
    </row>
    <row r="46" customFormat="false" ht="12.75" hidden="false" customHeight="false" outlineLevel="0" collapsed="false">
      <c r="A46" s="134"/>
      <c r="B46" s="96"/>
      <c r="C46" s="96"/>
      <c r="D46" s="96"/>
      <c r="E46" s="96"/>
      <c r="F46" s="96"/>
      <c r="G46" s="96"/>
      <c r="H46" s="96"/>
      <c r="I46" s="96"/>
      <c r="J46" s="96"/>
      <c r="K46" s="96"/>
      <c r="L46" s="96"/>
      <c r="M46" s="96"/>
      <c r="N46" s="96"/>
      <c r="O46" s="96"/>
      <c r="P46" s="96"/>
      <c r="Q46" s="96"/>
      <c r="R46" s="96"/>
      <c r="S46" s="96"/>
      <c r="T46" s="134"/>
      <c r="U46" s="96"/>
      <c r="V46" s="96"/>
      <c r="W46" s="136"/>
      <c r="X46" s="96"/>
      <c r="Y46" s="96"/>
      <c r="Z46" s="96"/>
      <c r="AA46" s="96"/>
      <c r="AB46" s="96"/>
      <c r="AC46" s="96"/>
      <c r="AD46" s="96"/>
      <c r="AE46" s="96"/>
      <c r="AF46" s="96"/>
      <c r="AG46" s="96"/>
      <c r="AH46" s="96"/>
      <c r="AI46" s="96"/>
      <c r="AJ46" s="96"/>
      <c r="AK46" s="96"/>
      <c r="AL46" s="96"/>
      <c r="AM46" s="96"/>
    </row>
    <row r="47" customFormat="false" ht="12.75" hidden="false" customHeight="false" outlineLevel="0" collapsed="false">
      <c r="A47" s="134"/>
      <c r="B47" s="96"/>
      <c r="C47" s="96"/>
      <c r="D47" s="96"/>
      <c r="E47" s="96"/>
      <c r="F47" s="96"/>
      <c r="G47" s="96"/>
      <c r="H47" s="96"/>
      <c r="I47" s="96"/>
      <c r="J47" s="96"/>
      <c r="K47" s="96"/>
      <c r="L47" s="96"/>
      <c r="M47" s="96"/>
      <c r="N47" s="96"/>
      <c r="O47" s="96"/>
      <c r="P47" s="96"/>
      <c r="Q47" s="96"/>
      <c r="R47" s="96"/>
      <c r="S47" s="96"/>
      <c r="T47" s="134"/>
      <c r="U47" s="96"/>
      <c r="V47" s="96"/>
      <c r="W47" s="136"/>
      <c r="X47" s="96"/>
      <c r="Y47" s="96"/>
      <c r="Z47" s="96"/>
      <c r="AA47" s="96"/>
      <c r="AB47" s="96"/>
      <c r="AC47" s="96"/>
      <c r="AD47" s="96"/>
      <c r="AE47" s="96"/>
      <c r="AF47" s="96"/>
      <c r="AG47" s="96"/>
      <c r="AH47" s="96"/>
      <c r="AI47" s="96"/>
      <c r="AJ47" s="96"/>
      <c r="AK47" s="96"/>
      <c r="AL47" s="96"/>
      <c r="AM47" s="96"/>
    </row>
    <row r="48" customFormat="false" ht="12.75" hidden="false" customHeight="false" outlineLevel="0" collapsed="false">
      <c r="A48" s="134"/>
      <c r="B48" s="96"/>
      <c r="C48" s="96"/>
      <c r="D48" s="96"/>
      <c r="E48" s="96"/>
      <c r="F48" s="96"/>
      <c r="G48" s="96"/>
      <c r="H48" s="96"/>
      <c r="I48" s="96"/>
      <c r="J48" s="96"/>
      <c r="K48" s="96"/>
      <c r="L48" s="96"/>
      <c r="M48" s="96"/>
      <c r="N48" s="96"/>
      <c r="O48" s="96"/>
      <c r="P48" s="96"/>
      <c r="Q48" s="96"/>
      <c r="R48" s="96"/>
      <c r="S48" s="96"/>
      <c r="T48" s="134"/>
      <c r="U48" s="96"/>
      <c r="V48" s="96"/>
      <c r="W48" s="136"/>
      <c r="X48" s="96"/>
      <c r="Y48" s="96"/>
      <c r="Z48" s="96"/>
      <c r="AA48" s="96"/>
      <c r="AB48" s="96"/>
      <c r="AC48" s="96"/>
      <c r="AD48" s="96"/>
      <c r="AE48" s="96"/>
      <c r="AF48" s="96"/>
      <c r="AG48" s="96"/>
      <c r="AH48" s="96"/>
      <c r="AI48" s="96"/>
      <c r="AJ48" s="96"/>
      <c r="AK48" s="96"/>
      <c r="AL48" s="96"/>
      <c r="AM48" s="96"/>
    </row>
    <row r="49" customFormat="false" ht="12.75" hidden="false" customHeight="false" outlineLevel="0" collapsed="false">
      <c r="A49" s="134"/>
      <c r="B49" s="96"/>
      <c r="C49" s="96"/>
      <c r="D49" s="96"/>
      <c r="E49" s="96"/>
      <c r="F49" s="96"/>
      <c r="G49" s="96"/>
      <c r="H49" s="96"/>
      <c r="I49" s="96"/>
      <c r="J49" s="96"/>
      <c r="K49" s="96"/>
      <c r="L49" s="96"/>
      <c r="M49" s="96"/>
      <c r="N49" s="96"/>
      <c r="O49" s="96"/>
      <c r="P49" s="96"/>
      <c r="Q49" s="96"/>
      <c r="R49" s="96"/>
      <c r="S49" s="96"/>
      <c r="T49" s="134"/>
      <c r="U49" s="96"/>
      <c r="V49" s="96"/>
      <c r="W49" s="136"/>
      <c r="X49" s="96"/>
      <c r="Y49" s="96"/>
      <c r="Z49" s="96"/>
      <c r="AA49" s="96"/>
      <c r="AB49" s="96"/>
      <c r="AC49" s="96"/>
      <c r="AD49" s="96"/>
      <c r="AE49" s="96"/>
      <c r="AF49" s="96"/>
      <c r="AG49" s="96"/>
      <c r="AH49" s="96"/>
      <c r="AI49" s="96"/>
      <c r="AJ49" s="96"/>
      <c r="AK49" s="96"/>
      <c r="AL49" s="96"/>
      <c r="AM49" s="96"/>
    </row>
    <row r="50" customFormat="false" ht="12.75" hidden="false" customHeight="false" outlineLevel="0" collapsed="false">
      <c r="A50" s="134"/>
      <c r="B50" s="96"/>
      <c r="C50" s="96"/>
      <c r="D50" s="96"/>
      <c r="E50" s="96"/>
      <c r="F50" s="96"/>
      <c r="G50" s="96"/>
      <c r="H50" s="96"/>
      <c r="I50" s="96"/>
      <c r="J50" s="96"/>
      <c r="K50" s="96"/>
      <c r="L50" s="96"/>
      <c r="M50" s="96"/>
      <c r="N50" s="96"/>
      <c r="O50" s="96"/>
      <c r="P50" s="96"/>
      <c r="Q50" s="96"/>
      <c r="R50" s="96"/>
      <c r="S50" s="96"/>
      <c r="T50" s="134"/>
      <c r="U50" s="96"/>
      <c r="V50" s="96"/>
      <c r="W50" s="136"/>
      <c r="X50" s="96"/>
      <c r="Y50" s="96"/>
      <c r="Z50" s="96"/>
      <c r="AA50" s="96"/>
      <c r="AB50" s="96"/>
      <c r="AC50" s="96"/>
      <c r="AD50" s="96"/>
      <c r="AE50" s="96"/>
      <c r="AF50" s="96"/>
      <c r="AG50" s="96"/>
      <c r="AH50" s="96"/>
      <c r="AI50" s="96"/>
      <c r="AJ50" s="96"/>
      <c r="AK50" s="96"/>
      <c r="AL50" s="96"/>
      <c r="AM50" s="96"/>
    </row>
    <row r="51" customFormat="false" ht="12.75" hidden="false" customHeight="false" outlineLevel="0" collapsed="false">
      <c r="A51" s="134"/>
      <c r="B51" s="96"/>
      <c r="C51" s="96"/>
      <c r="D51" s="96"/>
      <c r="E51" s="96"/>
      <c r="F51" s="96"/>
      <c r="G51" s="96"/>
      <c r="H51" s="96"/>
      <c r="I51" s="96"/>
      <c r="J51" s="96"/>
      <c r="K51" s="96"/>
      <c r="L51" s="96"/>
      <c r="M51" s="96"/>
      <c r="N51" s="96"/>
      <c r="O51" s="96"/>
      <c r="P51" s="96"/>
      <c r="Q51" s="96"/>
      <c r="R51" s="96"/>
      <c r="S51" s="96"/>
      <c r="T51" s="134"/>
      <c r="U51" s="96"/>
      <c r="V51" s="96"/>
      <c r="W51" s="136"/>
      <c r="X51" s="96"/>
      <c r="Y51" s="96"/>
      <c r="Z51" s="96"/>
      <c r="AA51" s="96"/>
      <c r="AB51" s="96"/>
      <c r="AC51" s="96"/>
      <c r="AD51" s="96"/>
      <c r="AE51" s="96"/>
      <c r="AF51" s="96"/>
      <c r="AG51" s="96"/>
      <c r="AH51" s="96"/>
      <c r="AI51" s="96"/>
      <c r="AJ51" s="96"/>
      <c r="AK51" s="96"/>
      <c r="AL51" s="96"/>
      <c r="AM51" s="96"/>
    </row>
    <row r="52" customFormat="false" ht="12.75" hidden="false" customHeight="false" outlineLevel="0" collapsed="false">
      <c r="A52" s="134"/>
      <c r="B52" s="96"/>
      <c r="C52" s="96"/>
      <c r="D52" s="96"/>
      <c r="E52" s="96"/>
      <c r="F52" s="96"/>
      <c r="G52" s="96"/>
      <c r="H52" s="96"/>
      <c r="I52" s="96"/>
      <c r="J52" s="96"/>
      <c r="K52" s="96"/>
      <c r="L52" s="96"/>
      <c r="M52" s="96"/>
      <c r="N52" s="96"/>
      <c r="O52" s="96"/>
      <c r="P52" s="96"/>
      <c r="Q52" s="96"/>
      <c r="R52" s="96"/>
      <c r="S52" s="96"/>
      <c r="T52" s="134"/>
      <c r="U52" s="96"/>
      <c r="V52" s="96"/>
      <c r="W52" s="136"/>
      <c r="X52" s="96"/>
      <c r="Y52" s="96"/>
      <c r="Z52" s="96"/>
      <c r="AA52" s="96"/>
      <c r="AB52" s="96"/>
      <c r="AC52" s="96"/>
      <c r="AD52" s="96"/>
      <c r="AE52" s="96"/>
      <c r="AF52" s="96"/>
      <c r="AG52" s="96"/>
      <c r="AH52" s="96"/>
      <c r="AI52" s="96"/>
      <c r="AJ52" s="96"/>
      <c r="AK52" s="96"/>
      <c r="AL52" s="96"/>
      <c r="AM52" s="96"/>
    </row>
    <row r="53" customFormat="false" ht="12.75" hidden="false" customHeight="false" outlineLevel="0" collapsed="false">
      <c r="A53" s="134"/>
      <c r="B53" s="96"/>
      <c r="C53" s="96"/>
      <c r="D53" s="96"/>
      <c r="E53" s="96"/>
      <c r="F53" s="96"/>
      <c r="G53" s="96"/>
      <c r="H53" s="96"/>
      <c r="I53" s="96"/>
      <c r="J53" s="96"/>
      <c r="K53" s="96"/>
      <c r="L53" s="96"/>
      <c r="M53" s="96"/>
      <c r="N53" s="96"/>
      <c r="O53" s="96"/>
      <c r="P53" s="96"/>
      <c r="Q53" s="96"/>
      <c r="R53" s="96"/>
      <c r="S53" s="96"/>
      <c r="T53" s="134"/>
      <c r="U53" s="96"/>
      <c r="V53" s="96"/>
      <c r="W53" s="136"/>
      <c r="X53" s="96"/>
      <c r="Y53" s="96"/>
      <c r="Z53" s="96"/>
      <c r="AA53" s="96"/>
      <c r="AB53" s="96"/>
      <c r="AC53" s="96"/>
      <c r="AD53" s="96"/>
      <c r="AE53" s="96"/>
      <c r="AF53" s="96"/>
      <c r="AG53" s="96"/>
      <c r="AH53" s="96"/>
      <c r="AI53" s="96"/>
      <c r="AJ53" s="96"/>
      <c r="AK53" s="96"/>
      <c r="AL53" s="96"/>
      <c r="AM53" s="96"/>
    </row>
    <row r="54" customFormat="false" ht="12.75" hidden="false" customHeight="false" outlineLevel="0" collapsed="false">
      <c r="A54" s="134"/>
      <c r="B54" s="96"/>
      <c r="C54" s="96"/>
      <c r="D54" s="96"/>
      <c r="E54" s="96"/>
      <c r="F54" s="96"/>
      <c r="G54" s="96"/>
      <c r="H54" s="96"/>
      <c r="I54" s="96"/>
      <c r="J54" s="96"/>
      <c r="K54" s="96"/>
      <c r="L54" s="96"/>
      <c r="M54" s="96"/>
      <c r="N54" s="96"/>
      <c r="O54" s="96"/>
      <c r="P54" s="96"/>
      <c r="Q54" s="96"/>
      <c r="R54" s="96"/>
      <c r="S54" s="96"/>
      <c r="T54" s="134"/>
      <c r="U54" s="96"/>
      <c r="V54" s="96"/>
      <c r="W54" s="136"/>
      <c r="X54" s="96"/>
      <c r="Y54" s="96"/>
      <c r="Z54" s="96"/>
      <c r="AA54" s="96"/>
      <c r="AB54" s="96"/>
      <c r="AC54" s="96"/>
      <c r="AD54" s="96"/>
      <c r="AE54" s="96"/>
      <c r="AF54" s="96"/>
      <c r="AG54" s="96"/>
      <c r="AH54" s="96"/>
      <c r="AI54" s="96"/>
      <c r="AJ54" s="96"/>
      <c r="AK54" s="96"/>
      <c r="AL54" s="96"/>
      <c r="AM54" s="96"/>
    </row>
    <row r="55" customFormat="false" ht="12.75" hidden="false" customHeight="false" outlineLevel="0" collapsed="false">
      <c r="A55" s="134"/>
      <c r="B55" s="96"/>
      <c r="C55" s="96"/>
      <c r="D55" s="96"/>
      <c r="E55" s="96"/>
      <c r="F55" s="96"/>
      <c r="G55" s="96"/>
      <c r="H55" s="96"/>
      <c r="I55" s="96"/>
      <c r="J55" s="96"/>
      <c r="K55" s="96"/>
      <c r="L55" s="96"/>
      <c r="M55" s="96"/>
      <c r="N55" s="96"/>
      <c r="O55" s="96"/>
      <c r="P55" s="96"/>
      <c r="Q55" s="96"/>
      <c r="R55" s="96"/>
      <c r="S55" s="96"/>
      <c r="T55" s="134"/>
      <c r="U55" s="96"/>
      <c r="V55" s="96"/>
      <c r="W55" s="136"/>
      <c r="X55" s="96"/>
      <c r="Y55" s="96"/>
      <c r="Z55" s="96"/>
      <c r="AA55" s="96"/>
      <c r="AB55" s="96"/>
      <c r="AC55" s="96"/>
      <c r="AD55" s="96"/>
      <c r="AE55" s="96"/>
      <c r="AF55" s="96"/>
      <c r="AG55" s="96"/>
      <c r="AH55" s="96"/>
      <c r="AI55" s="96"/>
      <c r="AJ55" s="96"/>
      <c r="AK55" s="96"/>
      <c r="AL55" s="96"/>
      <c r="AM55" s="96"/>
    </row>
    <row r="56" customFormat="false" ht="12.75" hidden="false" customHeight="false" outlineLevel="0" collapsed="false">
      <c r="A56" s="134"/>
      <c r="B56" s="96"/>
      <c r="C56" s="96"/>
      <c r="D56" s="96"/>
      <c r="E56" s="96"/>
      <c r="F56" s="96"/>
      <c r="G56" s="96"/>
      <c r="H56" s="96"/>
      <c r="I56" s="96"/>
      <c r="J56" s="96"/>
      <c r="K56" s="96"/>
      <c r="L56" s="96"/>
      <c r="M56" s="96"/>
      <c r="N56" s="96"/>
      <c r="O56" s="96"/>
      <c r="P56" s="96"/>
      <c r="Q56" s="96"/>
      <c r="R56" s="96"/>
      <c r="S56" s="96"/>
      <c r="T56" s="134"/>
      <c r="U56" s="96"/>
      <c r="V56" s="96"/>
      <c r="W56" s="136"/>
      <c r="X56" s="96"/>
      <c r="Y56" s="96"/>
      <c r="Z56" s="96"/>
      <c r="AA56" s="96"/>
      <c r="AB56" s="96"/>
      <c r="AC56" s="96"/>
      <c r="AD56" s="96"/>
      <c r="AE56" s="96"/>
      <c r="AF56" s="96"/>
      <c r="AG56" s="96"/>
      <c r="AH56" s="96"/>
      <c r="AI56" s="96"/>
      <c r="AJ56" s="96"/>
      <c r="AK56" s="96"/>
      <c r="AL56" s="96"/>
      <c r="AM56" s="96"/>
    </row>
    <row r="57" customFormat="false" ht="12.75" hidden="false" customHeight="false" outlineLevel="0" collapsed="false">
      <c r="A57" s="134"/>
      <c r="B57" s="96"/>
      <c r="C57" s="96"/>
      <c r="D57" s="96"/>
      <c r="E57" s="96"/>
      <c r="F57" s="96"/>
      <c r="G57" s="96"/>
      <c r="H57" s="96"/>
      <c r="I57" s="96"/>
      <c r="J57" s="96"/>
      <c r="K57" s="96"/>
      <c r="L57" s="96"/>
      <c r="M57" s="96"/>
      <c r="N57" s="96"/>
      <c r="O57" s="96"/>
      <c r="P57" s="96"/>
      <c r="Q57" s="96"/>
      <c r="R57" s="96"/>
      <c r="S57" s="96"/>
      <c r="T57" s="134"/>
      <c r="U57" s="96"/>
      <c r="V57" s="96"/>
      <c r="W57" s="136"/>
      <c r="X57" s="96"/>
      <c r="Y57" s="96"/>
      <c r="Z57" s="96"/>
      <c r="AA57" s="96"/>
      <c r="AB57" s="96"/>
      <c r="AC57" s="96"/>
      <c r="AD57" s="96"/>
      <c r="AE57" s="96"/>
      <c r="AF57" s="96"/>
      <c r="AG57" s="96"/>
      <c r="AH57" s="96"/>
      <c r="AI57" s="96"/>
      <c r="AJ57" s="96"/>
      <c r="AK57" s="96"/>
      <c r="AL57" s="96"/>
      <c r="AM57" s="96"/>
    </row>
    <row r="58" customFormat="false" ht="12.75" hidden="false" customHeight="false" outlineLevel="0" collapsed="false">
      <c r="A58" s="134"/>
      <c r="B58" s="96"/>
      <c r="C58" s="96"/>
      <c r="D58" s="96"/>
      <c r="E58" s="96"/>
      <c r="F58" s="96"/>
      <c r="G58" s="96"/>
      <c r="H58" s="96"/>
      <c r="I58" s="96"/>
      <c r="J58" s="96"/>
      <c r="K58" s="96"/>
      <c r="L58" s="96"/>
      <c r="M58" s="96"/>
      <c r="N58" s="96"/>
      <c r="O58" s="96"/>
      <c r="P58" s="96"/>
      <c r="Q58" s="96"/>
      <c r="R58" s="96"/>
      <c r="S58" s="96"/>
      <c r="T58" s="134"/>
      <c r="U58" s="96"/>
      <c r="V58" s="96"/>
      <c r="W58" s="136"/>
      <c r="X58" s="96"/>
      <c r="Y58" s="96"/>
      <c r="Z58" s="96"/>
      <c r="AA58" s="96"/>
      <c r="AB58" s="96"/>
      <c r="AC58" s="96"/>
      <c r="AD58" s="96"/>
      <c r="AE58" s="96"/>
      <c r="AF58" s="96"/>
      <c r="AG58" s="96"/>
      <c r="AH58" s="96"/>
      <c r="AI58" s="96"/>
      <c r="AJ58" s="96"/>
      <c r="AK58" s="96"/>
      <c r="AL58" s="96"/>
      <c r="AM58" s="96"/>
    </row>
    <row r="59" customFormat="false" ht="12.75" hidden="false" customHeight="false" outlineLevel="0" collapsed="false">
      <c r="A59" s="134"/>
      <c r="B59" s="96"/>
      <c r="C59" s="96"/>
      <c r="D59" s="96"/>
      <c r="E59" s="96"/>
      <c r="F59" s="96"/>
      <c r="G59" s="96"/>
      <c r="H59" s="96"/>
      <c r="I59" s="96"/>
      <c r="J59" s="96"/>
      <c r="K59" s="96"/>
      <c r="L59" s="96"/>
      <c r="M59" s="96"/>
      <c r="N59" s="96"/>
      <c r="O59" s="96"/>
      <c r="P59" s="96"/>
      <c r="Q59" s="96"/>
      <c r="R59" s="96"/>
      <c r="S59" s="96"/>
      <c r="T59" s="134"/>
      <c r="U59" s="96"/>
      <c r="V59" s="96"/>
      <c r="W59" s="136"/>
      <c r="X59" s="96"/>
      <c r="Y59" s="96"/>
      <c r="Z59" s="96"/>
      <c r="AA59" s="96"/>
      <c r="AB59" s="96"/>
      <c r="AC59" s="96"/>
      <c r="AD59" s="96"/>
      <c r="AE59" s="96"/>
      <c r="AF59" s="96"/>
      <c r="AG59" s="96"/>
      <c r="AH59" s="96"/>
      <c r="AI59" s="96"/>
      <c r="AJ59" s="96"/>
      <c r="AK59" s="96"/>
      <c r="AL59" s="96"/>
      <c r="AM59" s="96"/>
    </row>
    <row r="60" customFormat="false" ht="12.75" hidden="false" customHeight="false" outlineLevel="0" collapsed="false">
      <c r="A60" s="134"/>
      <c r="B60" s="96"/>
      <c r="C60" s="96"/>
      <c r="D60" s="96"/>
      <c r="E60" s="96"/>
      <c r="F60" s="96"/>
      <c r="G60" s="96"/>
      <c r="H60" s="96"/>
      <c r="I60" s="96"/>
      <c r="J60" s="96"/>
      <c r="K60" s="96"/>
      <c r="L60" s="96"/>
      <c r="M60" s="96"/>
      <c r="N60" s="96"/>
      <c r="O60" s="96"/>
      <c r="P60" s="96"/>
      <c r="Q60" s="96"/>
      <c r="R60" s="96"/>
      <c r="S60" s="96"/>
      <c r="T60" s="134"/>
      <c r="U60" s="96"/>
      <c r="V60" s="96"/>
      <c r="W60" s="136"/>
      <c r="X60" s="96"/>
      <c r="Y60" s="96"/>
      <c r="Z60" s="96"/>
      <c r="AA60" s="96"/>
      <c r="AB60" s="96"/>
      <c r="AC60" s="96"/>
      <c r="AD60" s="96"/>
      <c r="AE60" s="96"/>
      <c r="AF60" s="96"/>
      <c r="AG60" s="96"/>
      <c r="AH60" s="96"/>
      <c r="AI60" s="96"/>
      <c r="AJ60" s="96"/>
      <c r="AK60" s="96"/>
      <c r="AL60" s="96"/>
      <c r="AM60" s="96"/>
    </row>
    <row r="61" customFormat="false" ht="12.75" hidden="false" customHeight="false" outlineLevel="0" collapsed="false">
      <c r="A61" s="134"/>
      <c r="B61" s="96"/>
      <c r="C61" s="96"/>
      <c r="D61" s="96"/>
      <c r="E61" s="96"/>
      <c r="F61" s="96"/>
      <c r="G61" s="96"/>
      <c r="H61" s="96"/>
      <c r="I61" s="96"/>
      <c r="J61" s="96"/>
      <c r="K61" s="96"/>
      <c r="L61" s="96"/>
      <c r="M61" s="96"/>
      <c r="N61" s="96"/>
      <c r="O61" s="96"/>
      <c r="P61" s="96"/>
      <c r="Q61" s="96"/>
      <c r="R61" s="96"/>
      <c r="S61" s="96"/>
      <c r="T61" s="134"/>
      <c r="U61" s="96"/>
      <c r="V61" s="96"/>
      <c r="W61" s="136"/>
      <c r="X61" s="96"/>
      <c r="Y61" s="96"/>
      <c r="Z61" s="96"/>
      <c r="AA61" s="96"/>
      <c r="AB61" s="96"/>
      <c r="AC61" s="96"/>
      <c r="AD61" s="96"/>
      <c r="AE61" s="96"/>
      <c r="AF61" s="96"/>
      <c r="AG61" s="96"/>
      <c r="AH61" s="96"/>
      <c r="AI61" s="96"/>
      <c r="AJ61" s="96"/>
      <c r="AK61" s="96"/>
      <c r="AL61" s="96"/>
      <c r="AM61" s="96"/>
    </row>
    <row r="62" customFormat="false" ht="12.75" hidden="false" customHeight="false" outlineLevel="0" collapsed="false">
      <c r="A62" s="134"/>
      <c r="B62" s="96"/>
      <c r="C62" s="96"/>
      <c r="D62" s="96"/>
      <c r="E62" s="96"/>
      <c r="F62" s="96"/>
      <c r="G62" s="96"/>
      <c r="H62" s="96"/>
      <c r="I62" s="96"/>
      <c r="J62" s="96"/>
      <c r="K62" s="96"/>
      <c r="L62" s="96"/>
      <c r="M62" s="96"/>
      <c r="N62" s="96"/>
      <c r="O62" s="96"/>
      <c r="P62" s="96"/>
      <c r="Q62" s="96"/>
      <c r="R62" s="96"/>
      <c r="S62" s="96"/>
      <c r="T62" s="134"/>
      <c r="U62" s="96"/>
      <c r="V62" s="96"/>
      <c r="W62" s="136"/>
      <c r="X62" s="96"/>
      <c r="Y62" s="96"/>
      <c r="Z62" s="96"/>
      <c r="AA62" s="96"/>
      <c r="AB62" s="96"/>
      <c r="AC62" s="96"/>
      <c r="AD62" s="96"/>
      <c r="AE62" s="96"/>
      <c r="AF62" s="96"/>
      <c r="AG62" s="96"/>
      <c r="AH62" s="96"/>
      <c r="AI62" s="96"/>
      <c r="AJ62" s="96"/>
      <c r="AK62" s="96"/>
      <c r="AL62" s="96"/>
      <c r="AM62" s="96"/>
    </row>
    <row r="63" customFormat="false" ht="12.75" hidden="false" customHeight="false" outlineLevel="0" collapsed="false">
      <c r="A63" s="134"/>
      <c r="B63" s="96"/>
      <c r="C63" s="96"/>
      <c r="D63" s="96"/>
      <c r="E63" s="96"/>
      <c r="F63" s="96"/>
      <c r="G63" s="96"/>
      <c r="H63" s="96"/>
      <c r="I63" s="96"/>
      <c r="J63" s="96"/>
      <c r="K63" s="96"/>
      <c r="L63" s="96"/>
      <c r="M63" s="96"/>
      <c r="N63" s="96"/>
      <c r="O63" s="96"/>
      <c r="P63" s="96"/>
      <c r="Q63" s="96"/>
      <c r="R63" s="96"/>
      <c r="S63" s="96"/>
      <c r="T63" s="134"/>
      <c r="U63" s="96"/>
      <c r="V63" s="96"/>
      <c r="W63" s="136"/>
      <c r="X63" s="96"/>
      <c r="Y63" s="96"/>
      <c r="Z63" s="96"/>
      <c r="AA63" s="96"/>
      <c r="AB63" s="96"/>
      <c r="AC63" s="96"/>
      <c r="AD63" s="96"/>
      <c r="AE63" s="96"/>
      <c r="AF63" s="96"/>
      <c r="AG63" s="96"/>
      <c r="AH63" s="96"/>
      <c r="AI63" s="96"/>
      <c r="AJ63" s="96"/>
      <c r="AK63" s="96"/>
      <c r="AL63" s="96"/>
      <c r="AM63" s="96"/>
    </row>
    <row r="64" customFormat="false" ht="12.75" hidden="false" customHeight="false" outlineLevel="0" collapsed="false">
      <c r="A64" s="134"/>
      <c r="B64" s="96"/>
      <c r="C64" s="96"/>
      <c r="D64" s="96"/>
      <c r="E64" s="96"/>
      <c r="F64" s="96"/>
      <c r="G64" s="96"/>
      <c r="H64" s="96"/>
      <c r="I64" s="96"/>
      <c r="J64" s="96"/>
      <c r="K64" s="96"/>
      <c r="L64" s="96"/>
      <c r="M64" s="96"/>
      <c r="N64" s="96"/>
      <c r="O64" s="96"/>
      <c r="P64" s="96"/>
      <c r="Q64" s="96"/>
      <c r="R64" s="96"/>
      <c r="S64" s="96"/>
      <c r="T64" s="134"/>
      <c r="U64" s="96"/>
      <c r="V64" s="96"/>
      <c r="W64" s="136"/>
      <c r="X64" s="96"/>
      <c r="Y64" s="96"/>
      <c r="Z64" s="96"/>
      <c r="AA64" s="96"/>
      <c r="AB64" s="96"/>
      <c r="AC64" s="96"/>
      <c r="AD64" s="96"/>
      <c r="AE64" s="96"/>
      <c r="AF64" s="96"/>
      <c r="AG64" s="96"/>
      <c r="AH64" s="96"/>
      <c r="AI64" s="96"/>
      <c r="AJ64" s="96"/>
      <c r="AK64" s="96"/>
      <c r="AL64" s="96"/>
      <c r="AM64" s="96"/>
    </row>
    <row r="65" customFormat="false" ht="12.75" hidden="false" customHeight="false" outlineLevel="0" collapsed="false">
      <c r="A65" s="134"/>
      <c r="B65" s="96"/>
      <c r="C65" s="96"/>
      <c r="D65" s="96"/>
      <c r="E65" s="96"/>
      <c r="F65" s="96"/>
      <c r="G65" s="96"/>
      <c r="H65" s="96"/>
      <c r="I65" s="96"/>
      <c r="J65" s="96"/>
      <c r="K65" s="96"/>
      <c r="L65" s="96"/>
      <c r="M65" s="96"/>
      <c r="N65" s="96"/>
      <c r="O65" s="96"/>
      <c r="P65" s="96"/>
      <c r="Q65" s="96"/>
      <c r="R65" s="96"/>
      <c r="S65" s="96"/>
      <c r="T65" s="134"/>
      <c r="U65" s="96"/>
      <c r="V65" s="96"/>
      <c r="W65" s="136"/>
      <c r="X65" s="96"/>
      <c r="Y65" s="96"/>
      <c r="Z65" s="96"/>
      <c r="AA65" s="96"/>
      <c r="AB65" s="96"/>
      <c r="AC65" s="96"/>
      <c r="AD65" s="96"/>
      <c r="AE65" s="96"/>
      <c r="AF65" s="96"/>
      <c r="AG65" s="96"/>
      <c r="AH65" s="96"/>
      <c r="AI65" s="96"/>
      <c r="AJ65" s="96"/>
      <c r="AK65" s="96"/>
      <c r="AL65" s="96"/>
      <c r="AM65" s="96"/>
    </row>
    <row r="66" customFormat="false" ht="12.75" hidden="false" customHeight="false" outlineLevel="0" collapsed="false">
      <c r="A66" s="134"/>
      <c r="B66" s="96"/>
      <c r="C66" s="96"/>
      <c r="D66" s="96"/>
      <c r="E66" s="96"/>
      <c r="F66" s="96"/>
      <c r="G66" s="96"/>
      <c r="H66" s="96"/>
      <c r="I66" s="96"/>
      <c r="J66" s="96"/>
      <c r="K66" s="96"/>
      <c r="L66" s="96"/>
      <c r="M66" s="96"/>
      <c r="N66" s="96"/>
      <c r="O66" s="96"/>
      <c r="P66" s="140"/>
      <c r="Q66" s="96"/>
      <c r="R66" s="96"/>
      <c r="S66" s="140"/>
      <c r="T66" s="134"/>
      <c r="U66" s="96"/>
      <c r="V66" s="96"/>
      <c r="W66" s="136"/>
      <c r="X66" s="96"/>
      <c r="Y66" s="96"/>
      <c r="Z66" s="96"/>
      <c r="AA66" s="96"/>
      <c r="AB66" s="96"/>
      <c r="AC66" s="96"/>
      <c r="AD66" s="96"/>
      <c r="AF66" s="96"/>
      <c r="AG66" s="96"/>
      <c r="AH66" s="96"/>
      <c r="AI66" s="96"/>
      <c r="AJ66" s="96"/>
      <c r="AK66" s="96"/>
      <c r="AL66" s="96"/>
      <c r="AM66" s="96"/>
    </row>
    <row r="67" customFormat="false" ht="12.75" hidden="false" customHeight="false" outlineLevel="0" collapsed="false">
      <c r="A67" s="141"/>
      <c r="B67" s="142"/>
      <c r="C67" s="142"/>
      <c r="D67" s="142"/>
      <c r="E67" s="142"/>
      <c r="F67" s="142"/>
      <c r="G67" s="142"/>
      <c r="H67" s="142"/>
      <c r="I67" s="142"/>
      <c r="J67" s="142"/>
      <c r="K67" s="142"/>
      <c r="L67" s="142"/>
      <c r="M67" s="142"/>
      <c r="N67" s="142"/>
      <c r="O67" s="142"/>
      <c r="P67" s="142"/>
      <c r="Q67" s="142"/>
      <c r="R67" s="142"/>
      <c r="S67" s="143"/>
      <c r="T67" s="141"/>
      <c r="U67" s="142"/>
      <c r="V67" s="142"/>
      <c r="W67" s="144"/>
      <c r="X67" s="142"/>
      <c r="Y67" s="142"/>
      <c r="Z67" s="142"/>
      <c r="AA67" s="142"/>
      <c r="AB67" s="142"/>
      <c r="AC67" s="142"/>
      <c r="AD67" s="142"/>
      <c r="AF67" s="96"/>
      <c r="AG67" s="96"/>
      <c r="AH67" s="96"/>
      <c r="AI67" s="96"/>
      <c r="AJ67" s="96"/>
      <c r="AK67" s="96"/>
      <c r="AL67" s="96"/>
      <c r="AM67" s="96"/>
    </row>
  </sheetData>
  <sheetProtection algorithmName="SHA-512" hashValue="EycQyvnF9l0p/RbBeyS/A6tKEEL7vMjt1qBdNgPtEAIwp/0hSJdQxvMTUKUjp46iFNMcsKihmxP06Zy6oZHb3Q==" saltValue="Acu8Wh5cXYoDrrUtJ/7bWw==" spinCount="100000" sheet="true" scenarios="true"/>
  <protectedRanges>
    <protectedRange name="Range1" sqref="R12:S20 W15:W20 X8:Y20 Z15:Z20 AA8:AA20 AB15:AB20 AC8:AC20 A21:AD67"/>
    <protectedRange name="Bereich2" sqref="R12:S20 W15:W20 X8:Y20 Z15:Z20 AA8:AA20 AB15:AB20 AC8:AC20 A21:AD67 U15:U20"/>
  </protectedRanges>
  <mergeCells count="25">
    <mergeCell ref="A1:S1"/>
    <mergeCell ref="D3:J3"/>
    <mergeCell ref="O3:S3"/>
    <mergeCell ref="V3:V7"/>
    <mergeCell ref="W3:W7"/>
    <mergeCell ref="X3:X7"/>
    <mergeCell ref="Y3:Y7"/>
    <mergeCell ref="Z3:Z7"/>
    <mergeCell ref="AA3:AA7"/>
    <mergeCell ref="AB3:AB7"/>
    <mergeCell ref="AC3:AC7"/>
    <mergeCell ref="A5:S9"/>
    <mergeCell ref="R10:S11"/>
    <mergeCell ref="R12:S12"/>
    <mergeCell ref="R13:S13"/>
    <mergeCell ref="R14:S14"/>
    <mergeCell ref="R15:S15"/>
    <mergeCell ref="R16:S16"/>
    <mergeCell ref="R17:S17"/>
    <mergeCell ref="A18:Q18"/>
    <mergeCell ref="R18:S18"/>
    <mergeCell ref="A19:Q19"/>
    <mergeCell ref="R19:S19"/>
    <mergeCell ref="A20:Q20"/>
    <mergeCell ref="R20:S20"/>
  </mergeCells>
  <conditionalFormatting sqref="R12:R20">
    <cfRule type="cellIs" priority="2" operator="equal" aboveAverage="0" equalAverage="0" bottom="0" percent="0" rank="0" text="" dxfId="65">
      <formula>"yes"</formula>
    </cfRule>
  </conditionalFormatting>
  <conditionalFormatting sqref="R12:R20">
    <cfRule type="cellIs" priority="3" operator="equal" aboveAverage="0" equalAverage="0" bottom="0" percent="0" rank="0" text="" dxfId="66">
      <formula>"No"</formula>
    </cfRule>
  </conditionalFormatting>
  <conditionalFormatting sqref="R12:S20">
    <cfRule type="cellIs" priority="4" operator="equal" aboveAverage="0" equalAverage="0" bottom="0" percent="0" rank="0" text="" dxfId="67">
      <formula>"N/A"</formula>
    </cfRule>
  </conditionalFormatting>
  <dataValidations count="2">
    <dataValidation allowBlank="true" operator="between" showDropDown="false" showErrorMessage="true" showInputMessage="true" sqref="R12:R17" type="list">
      <formula1>"No,Yes"</formula1>
      <formula2>0</formula2>
    </dataValidation>
    <dataValidation allowBlank="true" operator="between" showDropDown="false" showErrorMessage="true" showInputMessage="true" sqref="R18:S20" type="list">
      <formula1>"No,N/A,Yes"</formula1>
      <formula2>0</formula2>
    </dataValidation>
  </dataValidations>
  <printOptions headings="false" gridLines="false" gridLinesSet="true" horizontalCentered="false" verticalCentered="false"/>
  <pageMargins left="0.39375" right="0.39375" top="0.39375" bottom="0.39375" header="0.511805555555555" footer="0.511805555555555"/>
  <pageSetup paperSize="9" scale="75"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colBreaks count="1" manualBreakCount="1">
    <brk id="19" man="true" max="65535" min="0"/>
  </colBreaks>
</worksheet>
</file>

<file path=xl/worksheets/sheet6.xml><?xml version="1.0" encoding="utf-8"?>
<worksheet xmlns="http://schemas.openxmlformats.org/spreadsheetml/2006/main" xmlns:r="http://schemas.openxmlformats.org/officeDocument/2006/relationships">
  <sheetPr filterMode="false">
    <pageSetUpPr fitToPage="true"/>
  </sheetPr>
  <dimension ref="B1:S33"/>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D6" activeCellId="0" sqref="D6"/>
    </sheetView>
  </sheetViews>
  <sheetFormatPr defaultRowHeight="12.75" zeroHeight="false" outlineLevelRow="0" outlineLevelCol="0"/>
  <cols>
    <col collapsed="false" customWidth="true" hidden="false" outlineLevel="0" max="1" min="1" style="0" width="3.27"/>
    <col collapsed="false" customWidth="true" hidden="false" outlineLevel="0" max="2" min="2" style="0" width="24.73"/>
    <col collapsed="false" customWidth="true" hidden="false" outlineLevel="0" max="3" min="3" style="0" width="10.13"/>
    <col collapsed="false" customWidth="true" hidden="false" outlineLevel="0" max="4" min="4" style="0" width="18"/>
    <col collapsed="false" customWidth="true" hidden="false" outlineLevel="0" max="5" min="5" style="0" width="15.73"/>
    <col collapsed="false" customWidth="true" hidden="false" outlineLevel="0" max="6" min="6" style="0" width="18"/>
    <col collapsed="false" customWidth="true" hidden="false" outlineLevel="0" max="7" min="7" style="0" width="15.73"/>
    <col collapsed="false" customWidth="true" hidden="false" outlineLevel="0" max="19" min="8" style="0" width="10.73"/>
    <col collapsed="false" customWidth="true" hidden="false" outlineLevel="0" max="1025" min="20" style="0" width="11.4"/>
  </cols>
  <sheetData>
    <row r="1" customFormat="false" ht="17.65" hidden="false" customHeight="false" outlineLevel="0" collapsed="false">
      <c r="B1" s="145" t="s">
        <v>183</v>
      </c>
    </row>
    <row r="3" customFormat="false" ht="13.15" hidden="false" customHeight="false" outlineLevel="0" collapsed="false">
      <c r="B3" s="146" t="s">
        <v>184</v>
      </c>
      <c r="C3" s="147" t="s">
        <v>185</v>
      </c>
      <c r="D3" s="147" t="s">
        <v>186</v>
      </c>
      <c r="E3" s="147" t="s">
        <v>187</v>
      </c>
      <c r="F3" s="147" t="s">
        <v>188</v>
      </c>
      <c r="G3" s="147" t="s">
        <v>189</v>
      </c>
      <c r="H3" s="147" t="s">
        <v>190</v>
      </c>
      <c r="I3" s="147" t="s">
        <v>191</v>
      </c>
      <c r="J3" s="147" t="s">
        <v>192</v>
      </c>
      <c r="K3" s="147" t="s">
        <v>193</v>
      </c>
      <c r="L3" s="147" t="s">
        <v>194</v>
      </c>
      <c r="M3" s="147" t="s">
        <v>195</v>
      </c>
      <c r="N3" s="147" t="s">
        <v>196</v>
      </c>
      <c r="O3" s="147" t="s">
        <v>197</v>
      </c>
      <c r="P3" s="147" t="s">
        <v>198</v>
      </c>
      <c r="Q3" s="147" t="s">
        <v>199</v>
      </c>
      <c r="R3" s="148" t="s">
        <v>200</v>
      </c>
      <c r="S3" s="10"/>
    </row>
    <row r="4" customFormat="false" ht="12.75" hidden="false" customHeight="false" outlineLevel="0" collapsed="false">
      <c r="B4" s="53" t="s">
        <v>201</v>
      </c>
      <c r="C4" s="56" t="s">
        <v>185</v>
      </c>
      <c r="D4" s="56" t="s">
        <v>186</v>
      </c>
      <c r="E4" s="56" t="s">
        <v>187</v>
      </c>
      <c r="F4" s="149" t="s">
        <v>202</v>
      </c>
      <c r="G4" s="150" t="s">
        <v>164</v>
      </c>
      <c r="H4" s="151" t="s">
        <v>163</v>
      </c>
      <c r="I4" s="152" t="s">
        <v>203</v>
      </c>
      <c r="J4" s="152" t="s">
        <v>159</v>
      </c>
      <c r="K4" s="152" t="s">
        <v>170</v>
      </c>
      <c r="L4" s="153" t="s">
        <v>160</v>
      </c>
      <c r="M4" s="153" t="s">
        <v>204</v>
      </c>
      <c r="N4" s="153" t="s">
        <v>205</v>
      </c>
      <c r="O4" s="153" t="s">
        <v>206</v>
      </c>
      <c r="P4" s="153" t="s">
        <v>207</v>
      </c>
      <c r="Q4" s="153" t="s">
        <v>208</v>
      </c>
      <c r="R4" s="154" t="s">
        <v>209</v>
      </c>
      <c r="S4" s="155"/>
    </row>
    <row r="5" customFormat="false" ht="12.75" hidden="false" customHeight="false" outlineLevel="0" collapsed="false">
      <c r="B5" s="146" t="s">
        <v>210</v>
      </c>
      <c r="C5" s="56"/>
      <c r="D5" s="56"/>
      <c r="E5" s="56"/>
      <c r="F5" s="156"/>
      <c r="G5" s="157"/>
      <c r="H5" s="158"/>
      <c r="I5" s="159"/>
      <c r="J5" s="160"/>
      <c r="K5" s="161"/>
      <c r="L5" s="162"/>
      <c r="M5" s="163"/>
      <c r="N5" s="163"/>
      <c r="O5" s="164"/>
      <c r="P5" s="164"/>
      <c r="Q5" s="164"/>
      <c r="R5" s="165"/>
      <c r="S5" s="166"/>
    </row>
    <row r="6" customFormat="false" ht="12.75" hidden="false" customHeight="false" outlineLevel="0" collapsed="false">
      <c r="B6" s="53" t="s">
        <v>211</v>
      </c>
      <c r="C6" s="167" t="n">
        <v>200000000000</v>
      </c>
      <c r="D6" s="168" t="n">
        <v>70000000000</v>
      </c>
      <c r="E6" s="168" t="n">
        <v>70000000000</v>
      </c>
      <c r="F6" s="167" t="n">
        <f aca="false">'T3.5 Laminate Test'!C63*1000000000</f>
        <v>0</v>
      </c>
      <c r="G6" s="169" t="n">
        <f aca="false">'T3.5 FBHS'!C59*1000000000</f>
        <v>0</v>
      </c>
      <c r="H6" s="169" t="n">
        <f aca="false">'T3.5 FBH'!C59*1000000000</f>
        <v>0</v>
      </c>
      <c r="I6" s="168" t="n">
        <v>3</v>
      </c>
      <c r="J6" s="168" t="n">
        <v>4</v>
      </c>
      <c r="K6" s="168" t="n">
        <v>5</v>
      </c>
      <c r="L6" s="168" t="n">
        <v>6</v>
      </c>
      <c r="M6" s="168" t="n">
        <v>7</v>
      </c>
      <c r="N6" s="168" t="n">
        <v>8</v>
      </c>
      <c r="O6" s="168" t="n">
        <v>9</v>
      </c>
      <c r="P6" s="168" t="n">
        <v>10</v>
      </c>
      <c r="Q6" s="168" t="n">
        <v>11</v>
      </c>
      <c r="R6" s="170" t="n">
        <v>12</v>
      </c>
      <c r="S6" s="171"/>
    </row>
    <row r="7" customFormat="false" ht="12.75" hidden="false" customHeight="false" outlineLevel="0" collapsed="false">
      <c r="B7" s="146" t="s">
        <v>212</v>
      </c>
      <c r="C7" s="167" t="n">
        <v>305000000</v>
      </c>
      <c r="D7" s="168" t="n">
        <v>1</v>
      </c>
      <c r="E7" s="168" t="n">
        <v>2</v>
      </c>
      <c r="F7" s="167" t="n">
        <f aca="false">F8</f>
        <v>0</v>
      </c>
      <c r="G7" s="169" t="n">
        <f aca="false">G8</f>
        <v>0</v>
      </c>
      <c r="H7" s="169" t="n">
        <f aca="false">H8</f>
        <v>0</v>
      </c>
      <c r="I7" s="172" t="n">
        <v>3</v>
      </c>
      <c r="J7" s="168" t="n">
        <v>4</v>
      </c>
      <c r="K7" s="168" t="n">
        <v>5</v>
      </c>
      <c r="L7" s="168" t="n">
        <v>6</v>
      </c>
      <c r="M7" s="168" t="n">
        <v>7</v>
      </c>
      <c r="N7" s="168" t="n">
        <v>8</v>
      </c>
      <c r="O7" s="168" t="n">
        <v>9</v>
      </c>
      <c r="P7" s="168" t="n">
        <v>10</v>
      </c>
      <c r="Q7" s="168" t="n">
        <v>11</v>
      </c>
      <c r="R7" s="170" t="n">
        <v>12</v>
      </c>
      <c r="S7" s="171"/>
    </row>
    <row r="8" customFormat="false" ht="12.75" hidden="false" customHeight="false" outlineLevel="0" collapsed="false">
      <c r="B8" s="146" t="s">
        <v>213</v>
      </c>
      <c r="C8" s="167" t="n">
        <v>365000000</v>
      </c>
      <c r="D8" s="168" t="n">
        <v>1</v>
      </c>
      <c r="E8" s="168" t="n">
        <v>2</v>
      </c>
      <c r="F8" s="167" t="n">
        <f aca="false">'T3.5 Laminate Test'!C64*1000000</f>
        <v>0</v>
      </c>
      <c r="G8" s="169" t="n">
        <f aca="false">'T3.5 FBHS'!C60*1000000</f>
        <v>0</v>
      </c>
      <c r="H8" s="169" t="n">
        <f aca="false">'T3.5 FBH'!C60*1000000</f>
        <v>0</v>
      </c>
      <c r="I8" s="168" t="n">
        <v>3</v>
      </c>
      <c r="J8" s="168" t="n">
        <v>4</v>
      </c>
      <c r="K8" s="168" t="n">
        <v>5</v>
      </c>
      <c r="L8" s="168" t="n">
        <v>6</v>
      </c>
      <c r="M8" s="168" t="n">
        <v>7</v>
      </c>
      <c r="N8" s="168" t="n">
        <v>8</v>
      </c>
      <c r="O8" s="168" t="n">
        <v>9</v>
      </c>
      <c r="P8" s="168" t="n">
        <v>10</v>
      </c>
      <c r="Q8" s="168" t="n">
        <v>11</v>
      </c>
      <c r="R8" s="170" t="n">
        <v>12</v>
      </c>
      <c r="S8" s="171"/>
    </row>
    <row r="9" customFormat="false" ht="12.75" hidden="false" customHeight="false" outlineLevel="0" collapsed="false">
      <c r="B9" s="146" t="s">
        <v>214</v>
      </c>
      <c r="C9" s="167" t="n">
        <v>180000000</v>
      </c>
      <c r="D9" s="168" t="n">
        <v>1</v>
      </c>
      <c r="E9" s="168" t="n">
        <v>2</v>
      </c>
      <c r="F9" s="173" t="s">
        <v>123</v>
      </c>
      <c r="G9" s="174" t="s">
        <v>123</v>
      </c>
      <c r="H9" s="174" t="s">
        <v>123</v>
      </c>
      <c r="I9" s="174" t="s">
        <v>123</v>
      </c>
      <c r="J9" s="174" t="s">
        <v>123</v>
      </c>
      <c r="K9" s="174" t="s">
        <v>123</v>
      </c>
      <c r="L9" s="174" t="s">
        <v>123</v>
      </c>
      <c r="M9" s="174" t="s">
        <v>123</v>
      </c>
      <c r="N9" s="174" t="s">
        <v>123</v>
      </c>
      <c r="O9" s="174" t="s">
        <v>123</v>
      </c>
      <c r="P9" s="174" t="s">
        <v>123</v>
      </c>
      <c r="Q9" s="174" t="s">
        <v>123</v>
      </c>
      <c r="R9" s="175" t="s">
        <v>123</v>
      </c>
      <c r="S9" s="176"/>
    </row>
    <row r="10" customFormat="false" ht="12.75" hidden="false" customHeight="false" outlineLevel="0" collapsed="false">
      <c r="B10" s="146" t="s">
        <v>215</v>
      </c>
      <c r="C10" s="167" t="n">
        <v>300000000</v>
      </c>
      <c r="D10" s="168" t="n">
        <v>1</v>
      </c>
      <c r="E10" s="168" t="n">
        <v>2</v>
      </c>
      <c r="F10" s="77" t="s">
        <v>123</v>
      </c>
      <c r="G10" s="174" t="s">
        <v>123</v>
      </c>
      <c r="H10" s="174" t="s">
        <v>123</v>
      </c>
      <c r="I10" s="174" t="s">
        <v>123</v>
      </c>
      <c r="J10" s="174" t="s">
        <v>123</v>
      </c>
      <c r="K10" s="174" t="s">
        <v>123</v>
      </c>
      <c r="L10" s="174" t="s">
        <v>123</v>
      </c>
      <c r="M10" s="174" t="s">
        <v>123</v>
      </c>
      <c r="N10" s="174" t="s">
        <v>123</v>
      </c>
      <c r="O10" s="174" t="s">
        <v>123</v>
      </c>
      <c r="P10" s="174" t="s">
        <v>123</v>
      </c>
      <c r="Q10" s="174" t="s">
        <v>123</v>
      </c>
      <c r="R10" s="175" t="s">
        <v>123</v>
      </c>
      <c r="S10" s="176"/>
    </row>
    <row r="11" customFormat="false" ht="12.75" hidden="false" customHeight="false" outlineLevel="0" collapsed="false">
      <c r="B11" s="53" t="s">
        <v>216</v>
      </c>
      <c r="C11" s="167" t="n">
        <f aca="false">0.6*C8</f>
        <v>219000000</v>
      </c>
      <c r="D11" s="168" t="n">
        <v>1</v>
      </c>
      <c r="E11" s="168" t="n">
        <v>2</v>
      </c>
      <c r="F11" s="177" t="n">
        <f aca="false">'T3.5.9 Shear Tests'!W54*1000000</f>
        <v>0</v>
      </c>
      <c r="G11" s="177" t="n">
        <f aca="false">'T3.5.9 Shear Tests'!D54*1000000</f>
        <v>0</v>
      </c>
      <c r="H11" s="177" t="n">
        <f aca="false">'Other 1 Matt´l Shear'!D53*1000000</f>
        <v>0</v>
      </c>
      <c r="I11" s="168" t="n">
        <v>3</v>
      </c>
      <c r="J11" s="168" t="n">
        <v>4</v>
      </c>
      <c r="K11" s="168" t="n">
        <v>5</v>
      </c>
      <c r="L11" s="168" t="n">
        <v>6</v>
      </c>
      <c r="M11" s="168" t="n">
        <v>7</v>
      </c>
      <c r="N11" s="168" t="n">
        <v>8</v>
      </c>
      <c r="O11" s="168" t="n">
        <v>9</v>
      </c>
      <c r="P11" s="168" t="n">
        <v>10</v>
      </c>
      <c r="Q11" s="168" t="n">
        <v>11</v>
      </c>
      <c r="R11" s="170" t="n">
        <v>12</v>
      </c>
      <c r="S11" s="171"/>
    </row>
    <row r="13" customFormat="false" ht="12.75" hidden="false" customHeight="false" outlineLevel="0" collapsed="false">
      <c r="C13" s="13" t="s">
        <v>217</v>
      </c>
    </row>
    <row r="14" customFormat="false" ht="12.75" hidden="false" customHeight="false" outlineLevel="0" collapsed="false">
      <c r="C14" s="13" t="s">
        <v>218</v>
      </c>
    </row>
    <row r="15" customFormat="false" ht="12.75" hidden="false" customHeight="false" outlineLevel="0" collapsed="false">
      <c r="B15" s="13"/>
      <c r="C15" s="13" t="s">
        <v>219</v>
      </c>
    </row>
    <row r="16" customFormat="false" ht="12.75" hidden="false" customHeight="false" outlineLevel="0" collapsed="false">
      <c r="C16" s="13" t="s">
        <v>220</v>
      </c>
    </row>
    <row r="17" customFormat="false" ht="12.75" hidden="false" customHeight="false" outlineLevel="0" collapsed="false">
      <c r="C17" s="13"/>
    </row>
    <row r="18" customFormat="false" ht="12.75" hidden="false" customHeight="false" outlineLevel="0" collapsed="false">
      <c r="C18" s="13"/>
    </row>
    <row r="19" customFormat="false" ht="12.75" hidden="false" customHeight="false" outlineLevel="0" collapsed="false">
      <c r="C19" s="13"/>
    </row>
    <row r="20" customFormat="false" ht="13.15" hidden="false" customHeight="false" outlineLevel="0" collapsed="false">
      <c r="B20" s="13"/>
      <c r="C20" s="16"/>
      <c r="D20" s="16"/>
      <c r="E20" s="16"/>
      <c r="F20" s="16"/>
      <c r="G20" s="10" t="s">
        <v>221</v>
      </c>
      <c r="H20" s="178"/>
    </row>
    <row r="21" customFormat="false" ht="12.75" hidden="false" customHeight="false" outlineLevel="0" collapsed="false">
      <c r="B21" s="13"/>
      <c r="D21" s="179"/>
      <c r="E21" s="179"/>
      <c r="F21" s="179"/>
      <c r="G21" s="179"/>
      <c r="H21" s="13" t="s">
        <v>222</v>
      </c>
    </row>
    <row r="22" customFormat="false" ht="12.75" hidden="false" customHeight="false" outlineLevel="0" collapsed="false">
      <c r="B22" s="13"/>
      <c r="C22" s="16"/>
      <c r="D22" s="16"/>
      <c r="E22" s="16"/>
      <c r="F22" s="16"/>
      <c r="G22" s="16"/>
      <c r="H22" s="13" t="s">
        <v>223</v>
      </c>
      <c r="I22" s="180"/>
    </row>
    <row r="23" customFormat="false" ht="12.75" hidden="false" customHeight="false" outlineLevel="0" collapsed="false">
      <c r="B23" s="181" t="s">
        <v>224</v>
      </c>
      <c r="C23" s="16"/>
      <c r="D23" s="16"/>
      <c r="E23" s="16"/>
      <c r="F23" s="16"/>
      <c r="G23" s="16"/>
      <c r="H23" s="13" t="s">
        <v>225</v>
      </c>
      <c r="I23" s="48"/>
    </row>
    <row r="24" customFormat="false" ht="12.75" hidden="false" customHeight="false" outlineLevel="0" collapsed="false">
      <c r="B24" s="181" t="s">
        <v>226</v>
      </c>
      <c r="C24" s="16"/>
      <c r="D24" s="16"/>
      <c r="E24" s="16"/>
      <c r="F24" s="16"/>
      <c r="G24" s="16"/>
      <c r="H24" s="13" t="s">
        <v>227</v>
      </c>
      <c r="I24" s="48"/>
    </row>
    <row r="25" customFormat="false" ht="12.75" hidden="false" customHeight="false" outlineLevel="0" collapsed="false">
      <c r="B25" s="181" t="s">
        <v>228</v>
      </c>
      <c r="C25" s="16"/>
      <c r="D25" s="16"/>
      <c r="E25" s="178"/>
      <c r="F25" s="16"/>
      <c r="G25" s="16"/>
      <c r="H25" s="13" t="s">
        <v>229</v>
      </c>
      <c r="I25" s="48"/>
    </row>
    <row r="26" customFormat="false" ht="12.75" hidden="false" customHeight="false" outlineLevel="0" collapsed="false">
      <c r="B26" s="181"/>
      <c r="C26" s="16"/>
      <c r="D26" s="16"/>
      <c r="E26" s="182"/>
      <c r="F26" s="182"/>
      <c r="G26" s="182"/>
      <c r="H26" s="13" t="s">
        <v>230</v>
      </c>
      <c r="I26" s="48"/>
    </row>
    <row r="27" customFormat="false" ht="12.75" hidden="false" customHeight="false" outlineLevel="0" collapsed="false">
      <c r="B27" s="181" t="s">
        <v>231</v>
      </c>
      <c r="C27" s="16"/>
      <c r="D27" s="16"/>
      <c r="E27" s="182"/>
      <c r="F27" s="182"/>
      <c r="G27" s="182"/>
      <c r="H27" s="13" t="s">
        <v>232</v>
      </c>
    </row>
    <row r="28" customFormat="false" ht="12.75" hidden="false" customHeight="false" outlineLevel="0" collapsed="false">
      <c r="B28" s="181" t="s">
        <v>233</v>
      </c>
      <c r="C28" s="16"/>
      <c r="D28" s="182"/>
      <c r="E28" s="182"/>
      <c r="F28" s="182"/>
      <c r="G28" s="182"/>
    </row>
    <row r="29" customFormat="false" ht="12.75" hidden="false" customHeight="false" outlineLevel="0" collapsed="false">
      <c r="B29" s="13"/>
      <c r="C29" s="16"/>
      <c r="D29" s="182"/>
      <c r="E29" s="182"/>
      <c r="F29" s="182"/>
      <c r="G29" s="182"/>
    </row>
    <row r="30" customFormat="false" ht="12.75" hidden="false" customHeight="false" outlineLevel="0" collapsed="false">
      <c r="C30" s="16"/>
      <c r="D30" s="182"/>
      <c r="E30" s="182"/>
      <c r="F30" s="182"/>
      <c r="G30" s="182"/>
    </row>
    <row r="31" customFormat="false" ht="12.75" hidden="false" customHeight="false" outlineLevel="0" collapsed="false">
      <c r="C31" s="16"/>
      <c r="D31" s="182"/>
      <c r="E31" s="182"/>
      <c r="F31" s="182"/>
      <c r="G31" s="182"/>
    </row>
    <row r="32" customFormat="false" ht="12.75" hidden="false" customHeight="false" outlineLevel="0" collapsed="false">
      <c r="C32" s="16"/>
      <c r="D32" s="182"/>
      <c r="E32" s="182"/>
      <c r="F32" s="182"/>
      <c r="G32" s="182"/>
    </row>
    <row r="33" customFormat="false" ht="12.75" hidden="false" customHeight="false" outlineLevel="0" collapsed="false">
      <c r="C33" s="16"/>
      <c r="D33" s="182"/>
      <c r="E33" s="182"/>
      <c r="F33" s="182"/>
      <c r="G33" s="182"/>
    </row>
  </sheetData>
  <sheetProtection algorithmName="SHA-512" hashValue="g7Vkacf4rttnwRcI/b5uMfd5p+ozv8a42On+KfQL/1FBxfh4piZhD4RSp9eGoh9PqtTbcFgSDR2TX3vXmgHOfg==" saltValue="gI97xv681i6SnlH060PAGw==" spinCount="100000" sheet="true" scenarios="true"/>
  <protectedRanges>
    <protectedRange name="Bereich1" sqref="G4:R4 D6:E11 I6:R8 I11:R11"/>
    <protectedRange name="Bereich2" sqref="G4:R4 D6:E11 I6:R8 I11:R11 I5:R5"/>
  </protectedRanges>
  <mergeCells count="2">
    <mergeCell ref="D21:E21"/>
    <mergeCell ref="F21:G21"/>
  </mergeCells>
  <dataValidations count="1">
    <dataValidation allowBlank="true" operator="between" showDropDown="false" showErrorMessage="true" showInputMessage="true" sqref="C12" type="list">
      <formula1>Materials</formula1>
      <formula2>0</formula2>
    </dataValidation>
  </dataValidations>
  <hyperlinks>
    <hyperlink ref="F4" location="'T3.5 Laminate Test'!A1" display="T3.5_Laminate"/>
    <hyperlink ref="G4" location="'T3.5 FBHS'!A1" display="FBHS"/>
    <hyperlink ref="H4" location="'T3.5 FBH'!A1" display="FBH"/>
  </hyperlinks>
  <printOptions headings="false" gridLines="false" gridLinesSet="true" horizontalCentered="false" verticalCentered="false"/>
  <pageMargins left="0.75" right="0.75" top="1" bottom="1" header="0.511805555555555" footer="0.511805555555555"/>
  <pageSetup paperSize="9"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46"/>
  <sheetViews>
    <sheetView showFormulas="false" showGridLines="true" showRowColHeaders="true" showZeros="true" rightToLeft="false" tabSelected="false" showOutlineSymbols="true" defaultGridColor="true" view="pageBreakPreview" topLeftCell="A1" colorId="64" zoomScale="140" zoomScaleNormal="100" zoomScalePageLayoutView="140" workbookViewId="0">
      <selection pane="topLeft" activeCell="A4" activeCellId="0" sqref="A4"/>
    </sheetView>
  </sheetViews>
  <sheetFormatPr defaultRowHeight="12.75" zeroHeight="false" outlineLevelRow="0" outlineLevelCol="0"/>
  <cols>
    <col collapsed="false" customWidth="true" hidden="false" outlineLevel="0" max="1" min="1" style="17" width="19.39"/>
    <col collapsed="false" customWidth="true" hidden="false" outlineLevel="0" max="2" min="2" style="17" width="109.26"/>
    <col collapsed="false" customWidth="true" hidden="false" outlineLevel="0" max="1025" min="3" style="0" width="11.4"/>
  </cols>
  <sheetData>
    <row r="1" customFormat="false" ht="12.75" hidden="false" customHeight="true" outlineLevel="0" collapsed="false">
      <c r="A1" s="183" t="s">
        <v>234</v>
      </c>
      <c r="B1" s="183"/>
    </row>
    <row r="2" customFormat="false" ht="13.15" hidden="false" customHeight="false" outlineLevel="0" collapsed="false">
      <c r="A2" s="184" t="s">
        <v>235</v>
      </c>
      <c r="B2" s="20"/>
    </row>
    <row r="3" customFormat="false" ht="13.15" hidden="false" customHeight="false" outlineLevel="0" collapsed="false">
      <c r="A3" s="21" t="s">
        <v>236</v>
      </c>
      <c r="B3" s="22" t="s">
        <v>237</v>
      </c>
    </row>
    <row r="4" customFormat="false" ht="12.75" hidden="false" customHeight="false" outlineLevel="0" collapsed="false">
      <c r="A4" s="23"/>
      <c r="B4" s="24"/>
    </row>
    <row r="6" customFormat="false" ht="12.75" hidden="false" customHeight="false" outlineLevel="0" collapsed="false">
      <c r="A6" s="24"/>
      <c r="B6" s="24"/>
    </row>
    <row r="9" customFormat="false" ht="12.75" hidden="false" customHeight="false" outlineLevel="0" collapsed="false">
      <c r="A9" s="24"/>
      <c r="B9" s="24"/>
    </row>
    <row r="10" customFormat="false" ht="12.75" hidden="false" customHeight="false" outlineLevel="0" collapsed="false">
      <c r="B10" s="24"/>
    </row>
    <row r="19" customFormat="false" ht="12.75" hidden="false" customHeight="false" outlineLevel="0" collapsed="false">
      <c r="B19" s="24"/>
    </row>
    <row r="28" customFormat="false" ht="12.75" hidden="false" customHeight="false" outlineLevel="0" collapsed="false">
      <c r="A28" s="25"/>
    </row>
    <row r="29" customFormat="false" ht="12.75" hidden="false" customHeight="false" outlineLevel="0" collapsed="false">
      <c r="A29" s="24"/>
      <c r="B29" s="24"/>
    </row>
    <row r="30" customFormat="false" ht="12.75" hidden="false" customHeight="false" outlineLevel="0" collapsed="false">
      <c r="A30" s="24"/>
      <c r="B30" s="24"/>
    </row>
    <row r="32" customFormat="false" ht="12.75" hidden="false" customHeight="false" outlineLevel="0" collapsed="false">
      <c r="A32" s="24"/>
      <c r="B32" s="24"/>
    </row>
    <row r="36" customFormat="false" ht="12.75" hidden="false" customHeight="false" outlineLevel="0" collapsed="false">
      <c r="B36" s="24"/>
    </row>
    <row r="37" customFormat="false" ht="12.75" hidden="false" customHeight="false" outlineLevel="0" collapsed="false">
      <c r="B37" s="24"/>
    </row>
    <row r="46" customFormat="false" ht="12.75" hidden="false" customHeight="false" outlineLevel="0" collapsed="false">
      <c r="A46" s="25"/>
    </row>
  </sheetData>
  <sheetProtection algorithmName="SHA-512" hashValue="YezNI5RubKKKwWqnFBMLtjWIvJdBfB0CzlC2JY8M3pCg1HswM9fuE/07jVathmEyPBlBgvXL9UIyctG5WBvA5A==" saltValue="eVY4XgEHK6Bu+gXK2kFiHQ==" spinCount="100000" sheet="true" scenarios="true"/>
  <protectedRanges>
    <protectedRange name="Range1" sqref="A4:B1048576"/>
  </protectedRanges>
  <mergeCells count="1">
    <mergeCell ref="A1:B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B1:M31"/>
  <sheetViews>
    <sheetView showFormulas="false" showGridLines="false" showRowColHeaders="true" showZeros="true" rightToLeft="false" tabSelected="false" showOutlineSymbols="true" defaultGridColor="true" view="pageBreakPreview" topLeftCell="A10" colorId="64" zoomScale="140" zoomScaleNormal="100" zoomScalePageLayoutView="140" workbookViewId="0">
      <selection pane="topLeft" activeCell="E27" activeCellId="0" sqref="E27"/>
    </sheetView>
  </sheetViews>
  <sheetFormatPr defaultRowHeight="12.75" zeroHeight="false" outlineLevelRow="0" outlineLevelCol="0"/>
  <cols>
    <col collapsed="false" customWidth="true" hidden="false" outlineLevel="0" max="1" min="1" style="0" width="5.13"/>
    <col collapsed="false" customWidth="true" hidden="false" outlineLevel="0" max="2" min="2" style="0" width="46.13"/>
    <col collapsed="false" customWidth="true" hidden="false" outlineLevel="0" max="3" min="3" style="0" width="11.4"/>
    <col collapsed="false" customWidth="true" hidden="false" outlineLevel="0" max="4" min="4" style="0" width="11.72"/>
    <col collapsed="false" customWidth="true" hidden="false" outlineLevel="0" max="5" min="5" style="0" width="5.86"/>
    <col collapsed="false" customWidth="true" hidden="false" outlineLevel="0" max="6" min="6" style="0" width="8.73"/>
    <col collapsed="false" customWidth="true" hidden="false" outlineLevel="0" max="7" min="7" style="0" width="11.4"/>
    <col collapsed="false" customWidth="true" hidden="false" outlineLevel="0" max="8" min="8" style="0" width="12.4"/>
    <col collapsed="false" customWidth="true" hidden="false" outlineLevel="0" max="1025" min="9" style="0" width="11.4"/>
  </cols>
  <sheetData>
    <row r="1" customFormat="false" ht="15" hidden="false" customHeight="false" outlineLevel="0" collapsed="false">
      <c r="B1" s="185" t="s">
        <v>238</v>
      </c>
    </row>
    <row r="3" customFormat="false" ht="13.15" hidden="false" customHeight="false" outlineLevel="0" collapsed="false">
      <c r="B3" s="22" t="s">
        <v>239</v>
      </c>
      <c r="C3" s="22" t="s">
        <v>240</v>
      </c>
      <c r="D3" s="22" t="s">
        <v>241</v>
      </c>
    </row>
    <row r="4" customFormat="false" ht="12.75" hidden="false" customHeight="false" outlineLevel="0" collapsed="false">
      <c r="B4" s="53" t="s">
        <v>242</v>
      </c>
      <c r="C4" s="186" t="s">
        <v>185</v>
      </c>
      <c r="D4" s="186" t="s">
        <v>185</v>
      </c>
    </row>
    <row r="5" customFormat="false" ht="12.75" hidden="false" customHeight="false" outlineLevel="0" collapsed="false">
      <c r="B5" s="53" t="s">
        <v>243</v>
      </c>
      <c r="C5" s="186" t="s">
        <v>231</v>
      </c>
      <c r="D5" s="56" t="s">
        <v>231</v>
      </c>
    </row>
    <row r="6" customFormat="false" ht="12.75" hidden="false" customHeight="false" outlineLevel="0" collapsed="false">
      <c r="B6" s="146" t="s">
        <v>244</v>
      </c>
      <c r="C6" s="167" t="str">
        <f aca="false">HLOOKUP(C4,MaterialData!$C$3:$O$4,2,0)</f>
        <v>Steel</v>
      </c>
      <c r="D6" s="167" t="str">
        <f aca="false">HLOOKUP(D4,MaterialData!$C$3:$O$4,2,0)</f>
        <v>Steel</v>
      </c>
    </row>
    <row r="7" customFormat="false" ht="12.75" hidden="false" customHeight="false" outlineLevel="0" collapsed="false">
      <c r="B7" s="146" t="s">
        <v>211</v>
      </c>
      <c r="C7" s="167" t="n">
        <f aca="false">INDEX(Innertable,MATCH($B7,MaterialData!$B$6:$B$11,0),MATCH(C$6,MaterialData!$C$4:$O$4,0))</f>
        <v>200000000000</v>
      </c>
      <c r="D7" s="167" t="n">
        <f aca="false">INDEX(Innertable,MATCH($B7,MaterialData!$B$6:$B$11,0),MATCH(D$6,MaterialData!$C$4:$O$4,0))</f>
        <v>200000000000</v>
      </c>
      <c r="I7" s="187"/>
    </row>
    <row r="8" customFormat="false" ht="12.75" hidden="false" customHeight="false" outlineLevel="0" collapsed="false">
      <c r="B8" s="146" t="s">
        <v>212</v>
      </c>
      <c r="C8" s="167" t="n">
        <f aca="false">INDEX(Innertable,MATCH($B8,MaterialData!$B$6:$B$11,0),MATCH(C$6,MaterialData!$C$4:$O$4,0))</f>
        <v>305000000</v>
      </c>
      <c r="D8" s="167" t="n">
        <f aca="false">INDEX(Innertable,MATCH($B8,MaterialData!$B$6:$B$11,0),MATCH(D$6,MaterialData!$C$4:$O$4,0))</f>
        <v>305000000</v>
      </c>
      <c r="I8" s="187"/>
    </row>
    <row r="9" customFormat="false" ht="12.75" hidden="false" customHeight="false" outlineLevel="0" collapsed="false">
      <c r="B9" s="146" t="s">
        <v>213</v>
      </c>
      <c r="C9" s="167" t="n">
        <f aca="false">INDEX(Innertable,MATCH($B9,MaterialData!$B$6:$B$11,0),MATCH(C$6,MaterialData!$C$4:$O$4,0))</f>
        <v>365000000</v>
      </c>
      <c r="D9" s="167" t="n">
        <f aca="false">INDEX(Innertable,MATCH($B9,MaterialData!$B$6:$B$11,0),MATCH(D$6,MaterialData!$C$4:$O$4,0))</f>
        <v>365000000</v>
      </c>
      <c r="I9" s="187"/>
    </row>
    <row r="10" customFormat="false" ht="12.75" hidden="false" customHeight="false" outlineLevel="0" collapsed="false">
      <c r="B10" s="146" t="s">
        <v>214</v>
      </c>
      <c r="C10" s="167" t="n">
        <f aca="false">INDEX(Innertable,MATCH($B10,MaterialData!$B$6:$B$11,0),MATCH(C$6,MaterialData!$C$4:$O$4,0))</f>
        <v>180000000</v>
      </c>
      <c r="D10" s="167" t="n">
        <f aca="false">INDEX(Innertable,MATCH($B10,MaterialData!$B$6:$B$11,0),MATCH(D$6,MaterialData!$C$4:$O$4,0))</f>
        <v>180000000</v>
      </c>
      <c r="I10" s="187"/>
    </row>
    <row r="11" customFormat="false" ht="12.75" hidden="false" customHeight="false" outlineLevel="0" collapsed="false">
      <c r="B11" s="146" t="s">
        <v>215</v>
      </c>
      <c r="C11" s="167" t="n">
        <f aca="false">INDEX(Innertable,MATCH($B11,MaterialData!$B$6:$B$11,0),MATCH(C$6,MaterialData!$C$4:$O$4,0))</f>
        <v>300000000</v>
      </c>
      <c r="D11" s="167" t="n">
        <f aca="false">INDEX(Innertable,MATCH($B11,MaterialData!$B$6:$B$11,0),MATCH(D$6,MaterialData!$C$4:$O$4,0))</f>
        <v>300000000</v>
      </c>
      <c r="I11" s="187"/>
    </row>
    <row r="12" customFormat="false" ht="12.75" hidden="false" customHeight="false" outlineLevel="0" collapsed="false">
      <c r="I12" s="187"/>
    </row>
    <row r="13" customFormat="false" ht="12.75" hidden="false" customHeight="false" outlineLevel="0" collapsed="false">
      <c r="B13" s="146" t="s">
        <v>245</v>
      </c>
      <c r="C13" s="186" t="n">
        <f aca="false">IF(AND(D13&gt;=25,D13&lt;25.4,D14&gt;=2.5),25,25.4)</f>
        <v>25.4</v>
      </c>
      <c r="D13" s="188" t="n">
        <v>30</v>
      </c>
      <c r="I13" s="187"/>
    </row>
    <row r="14" customFormat="false" ht="12.75" hidden="false" customHeight="false" outlineLevel="0" collapsed="false">
      <c r="B14" s="146" t="s">
        <v>246</v>
      </c>
      <c r="C14" s="186" t="n">
        <f aca="false">IF(AND(D13&gt;=25,D13&lt;25.4,D14&gt;=2.5),2.5,2.4)</f>
        <v>2.4</v>
      </c>
      <c r="D14" s="188" t="n">
        <v>2</v>
      </c>
      <c r="I14" s="187"/>
    </row>
    <row r="15" customFormat="false" ht="12.75" hidden="false" customHeight="false" outlineLevel="0" collapsed="false">
      <c r="I15" s="187"/>
    </row>
    <row r="16" customFormat="false" ht="13.15" hidden="false" customHeight="false" outlineLevel="0" collapsed="false">
      <c r="B16" s="146"/>
      <c r="C16" s="22" t="s">
        <v>240</v>
      </c>
      <c r="D16" s="22" t="s">
        <v>241</v>
      </c>
      <c r="I16" s="187"/>
    </row>
    <row r="17" customFormat="false" ht="12.75" hidden="false" customHeight="false" outlineLevel="0" collapsed="false">
      <c r="B17" s="146" t="s">
        <v>247</v>
      </c>
      <c r="C17" s="186" t="n">
        <f aca="false">C13/1000</f>
        <v>0.0254</v>
      </c>
      <c r="D17" s="186" t="n">
        <f aca="false">D13/1000</f>
        <v>0.03</v>
      </c>
      <c r="I17" s="187"/>
    </row>
    <row r="18" customFormat="false" ht="12.75" hidden="false" customHeight="false" outlineLevel="0" collapsed="false">
      <c r="B18" s="146" t="s">
        <v>248</v>
      </c>
      <c r="C18" s="186" t="n">
        <f aca="false">C14/1000</f>
        <v>0.0024</v>
      </c>
      <c r="D18" s="186" t="n">
        <f aca="false">D14/1000</f>
        <v>0.002</v>
      </c>
      <c r="I18" s="187"/>
      <c r="M18" s="189"/>
    </row>
    <row r="19" customFormat="false" ht="12.75" hidden="false" customHeight="false" outlineLevel="0" collapsed="false">
      <c r="B19" s="146" t="s">
        <v>249</v>
      </c>
      <c r="C19" s="186" t="n">
        <f aca="false">((C17)^4-((C17-2*C18))^4)*3.142/64</f>
        <v>1.1593489848E-008</v>
      </c>
      <c r="D19" s="186" t="n">
        <f aca="false">IF(D5="Round",((D17)^4-((D17-2*D18))^4)*3.142/64,IF(D5="Square",((D17)^4-((D17-2*D18))^4)/12,""))</f>
        <v>1.7331272E-008</v>
      </c>
      <c r="I19" s="187"/>
      <c r="L19" s="187"/>
      <c r="M19" s="189"/>
    </row>
    <row r="20" customFormat="false" ht="12.75" hidden="false" customHeight="false" outlineLevel="0" collapsed="false">
      <c r="B20" s="146" t="s">
        <v>250</v>
      </c>
      <c r="C20" s="167" t="n">
        <f aca="false">C7*C19</f>
        <v>2318.6979696</v>
      </c>
      <c r="D20" s="167" t="n">
        <f aca="false">D7*D19</f>
        <v>3466.2544</v>
      </c>
      <c r="E20" s="190" t="n">
        <f aca="false">100*D20/C20</f>
        <v>149.491414813201</v>
      </c>
    </row>
    <row r="21" customFormat="false" ht="12.75" hidden="false" customHeight="false" outlineLevel="0" collapsed="false">
      <c r="B21" s="146" t="s">
        <v>251</v>
      </c>
      <c r="C21" s="191" t="n">
        <f aca="false">(C13^2-(C13-2*C14)^2)*PI()/4</f>
        <v>173.415914478157</v>
      </c>
      <c r="D21" s="191" t="n">
        <f aca="false">(D13^2-(D13-2*D14)^2)*PI()/4</f>
        <v>175.929188601028</v>
      </c>
      <c r="E21" s="190" t="n">
        <f aca="false">100*D21/C21</f>
        <v>101.449275362319</v>
      </c>
      <c r="L21" s="187"/>
    </row>
    <row r="22" customFormat="false" ht="12.75" hidden="false" customHeight="false" outlineLevel="0" collapsed="false">
      <c r="B22" s="146" t="s">
        <v>252</v>
      </c>
      <c r="C22" s="167" t="n">
        <f aca="false">C$21*C8/1000000</f>
        <v>52891.8539158378</v>
      </c>
      <c r="D22" s="167" t="n">
        <f aca="false">D$21*D8/1000000</f>
        <v>53658.4025233137</v>
      </c>
      <c r="E22" s="190" t="n">
        <f aca="false">100*D22/C22</f>
        <v>101.449275362319</v>
      </c>
    </row>
    <row r="23" customFormat="false" ht="12.75" hidden="false" customHeight="false" outlineLevel="0" collapsed="false">
      <c r="B23" s="146" t="s">
        <v>253</v>
      </c>
      <c r="C23" s="167" t="n">
        <f aca="false">C$21*C9/1000000</f>
        <v>63296.8087845272</v>
      </c>
      <c r="D23" s="167" t="n">
        <f aca="false">D$21*D9/1000000</f>
        <v>64214.1538393754</v>
      </c>
      <c r="E23" s="190" t="n">
        <f aca="false">100*D23/C23</f>
        <v>101.449275362319</v>
      </c>
      <c r="L23" s="187"/>
    </row>
    <row r="24" customFormat="false" ht="12.75" hidden="false" customHeight="false" outlineLevel="0" collapsed="false">
      <c r="B24" s="146" t="s">
        <v>254</v>
      </c>
      <c r="C24" s="167" t="n">
        <f aca="false">C$21*C10/1000000</f>
        <v>31214.8646060682</v>
      </c>
      <c r="D24" s="167" t="n">
        <f aca="false">D$21*D10/1000000</f>
        <v>31667.2539481851</v>
      </c>
      <c r="E24" s="190" t="n">
        <f aca="false">100*D24/C24</f>
        <v>101.449275362319</v>
      </c>
      <c r="L24" s="187"/>
    </row>
    <row r="25" customFormat="false" ht="12.75" hidden="false" customHeight="false" outlineLevel="0" collapsed="false">
      <c r="B25" s="146" t="s">
        <v>255</v>
      </c>
      <c r="C25" s="167" t="n">
        <f aca="false">C$21*C11/1000000</f>
        <v>52024.774343447</v>
      </c>
      <c r="D25" s="167" t="n">
        <f aca="false">D$21*D11/1000000</f>
        <v>52778.7565803085</v>
      </c>
      <c r="E25" s="190" t="n">
        <f aca="false">100*D25/C25</f>
        <v>101.449275362319</v>
      </c>
      <c r="L25" s="187"/>
    </row>
    <row r="26" customFormat="false" ht="12.75" hidden="false" customHeight="false" outlineLevel="0" collapsed="false">
      <c r="B26" s="146" t="s">
        <v>256</v>
      </c>
      <c r="C26" s="167" t="n">
        <f aca="false">4*C9*C19/(0.5*C17*1)</f>
        <v>1332.79489591181</v>
      </c>
      <c r="D26" s="167" t="n">
        <f aca="false">4*D9*D19/(0.5*D17*1)</f>
        <v>1686.91047466667</v>
      </c>
      <c r="E26" s="190" t="n">
        <f aca="false">100*D26/C26</f>
        <v>126.569397875177</v>
      </c>
      <c r="G26" s="187"/>
    </row>
    <row r="27" customFormat="false" ht="12.75" hidden="false" customHeight="false" outlineLevel="0" collapsed="false">
      <c r="B27" s="146" t="s">
        <v>257</v>
      </c>
      <c r="C27" s="167" t="n">
        <f aca="false">C26*1^3/(48*C7*C19)</f>
        <v>0.0119750656167979</v>
      </c>
      <c r="D27" s="167" t="n">
        <f aca="false">C26*1^3/(48*D7*D19)</f>
        <v>0.0080105373487578</v>
      </c>
      <c r="E27" s="190" t="n">
        <f aca="false">100*D27/C27</f>
        <v>66.8934735315446</v>
      </c>
    </row>
    <row r="28" customFormat="false" ht="12.75" hidden="false" customHeight="false" outlineLevel="0" collapsed="false">
      <c r="B28" s="146" t="s">
        <v>258</v>
      </c>
      <c r="C28" s="167" t="n">
        <f aca="false">0.5*C26*(C26*1^3/(48*C7*C19))</f>
        <v>7.98015316613863</v>
      </c>
      <c r="D28" s="167" t="n">
        <f aca="false">0.5*D26*(D26*1^3/(48*D7*D19))</f>
        <v>8.55169893407408</v>
      </c>
      <c r="E28" s="190" t="n">
        <f aca="false">100*D28/C28</f>
        <v>107.162090200983</v>
      </c>
    </row>
    <row r="30" customFormat="false" ht="12.75" hidden="false" customHeight="false" outlineLevel="0" collapsed="false">
      <c r="B30" s="48" t="s">
        <v>259</v>
      </c>
      <c r="D30" s="187"/>
    </row>
    <row r="31" customFormat="false" ht="12.75" hidden="false" customHeight="false" outlineLevel="0" collapsed="false">
      <c r="D31" s="187"/>
    </row>
  </sheetData>
  <sheetProtection algorithmName="SHA-512" hashValue="c3c6gNleFKwZCW5T1ADaXd/2UXq9VvZbR1jrhqCL26O0sXaH2ycW4a0yRL2pcrbyWWin5vNF5i3+mQUus7K05Q==" saltValue="veJMfcNxJsryiukfT+l3HQ==" spinCount="100000" sheet="true" scenarios="true"/>
  <protectedRanges>
    <protectedRange name="Bereich1" sqref="D13:D14"/>
  </protectedRanges>
  <conditionalFormatting sqref="E28 E20:E26">
    <cfRule type="cellIs" priority="2" operator="greaterThanOrEqual" aboveAverage="0" equalAverage="0" bottom="0" percent="0" rank="0" text="" dxfId="68">
      <formula>100</formula>
    </cfRule>
    <cfRule type="cellIs" priority="3" operator="lessThan" aboveAverage="0" equalAverage="0" bottom="0" percent="0" rank="0" text="" dxfId="69">
      <formula>100</formula>
    </cfRule>
  </conditionalFormatting>
  <conditionalFormatting sqref="E27">
    <cfRule type="cellIs" priority="4" operator="greaterThanOrEqual" aboveAverage="0" equalAverage="0" bottom="0" percent="0" rank="0" text="" dxfId="70">
      <formula>100.01</formula>
    </cfRule>
    <cfRule type="cellIs" priority="5" operator="lessThan" aboveAverage="0" equalAverage="0" bottom="0" percent="0" rank="0" text="" dxfId="71">
      <formula>100.01</formula>
    </cfRule>
  </conditionalFormatting>
  <conditionalFormatting sqref="D14">
    <cfRule type="cellIs" priority="6" operator="lessThan" aboveAverage="0" equalAverage="0" bottom="0" percent="0" rank="0" text="" dxfId="72">
      <formula>2</formula>
    </cfRule>
  </conditionalFormatting>
  <dataValidations count="3">
    <dataValidation allowBlank="true" operator="between" promptTitle="Select Material" showDropDown="false" showErrorMessage="true" showInputMessage="true" sqref="C4 C12:D12" type="list">
      <formula1>Materials</formula1>
      <formula2>0</formula2>
    </dataValidation>
    <dataValidation allowBlank="true" operator="between" showDropDown="false" showErrorMessage="true" showInputMessage="true" sqref="D5" type="list">
      <formula1>"Round"</formula1>
      <formula2>0</formula2>
    </dataValidation>
    <dataValidation allowBlank="true" operator="between" promptTitle="Select Material" showDropDown="false" showErrorMessage="true" showInputMessage="true" sqref="D4" type="list">
      <formula1>"Steel"</formula1>
      <formula2>0</formula2>
    </dataValidation>
  </dataValidations>
  <hyperlinks>
    <hyperlink ref="B30"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B1:N30"/>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D15" activeCellId="0" sqref="D15"/>
    </sheetView>
  </sheetViews>
  <sheetFormatPr defaultRowHeight="12.75" zeroHeight="false" outlineLevelRow="0" outlineLevelCol="0"/>
  <cols>
    <col collapsed="false" customWidth="true" hidden="false" outlineLevel="0" max="1" min="1" style="0" width="5.13"/>
    <col collapsed="false" customWidth="true" hidden="false" outlineLevel="0" max="2" min="2" style="0" width="46.13"/>
    <col collapsed="false" customWidth="true" hidden="false" outlineLevel="0" max="3" min="3" style="0" width="11.4"/>
    <col collapsed="false" customWidth="true" hidden="false" outlineLevel="0" max="4" min="4" style="0" width="11.72"/>
    <col collapsed="false" customWidth="true" hidden="false" outlineLevel="0" max="5" min="5" style="0" width="5.86"/>
    <col collapsed="false" customWidth="true" hidden="false" outlineLevel="0" max="6" min="6" style="0" width="8.73"/>
    <col collapsed="false" customWidth="true" hidden="false" outlineLevel="0" max="7" min="7" style="0" width="11.4"/>
    <col collapsed="false" customWidth="true" hidden="false" outlineLevel="0" max="8" min="8" style="0" width="12.4"/>
    <col collapsed="false" customWidth="true" hidden="false" outlineLevel="0" max="1025" min="9" style="0" width="11.4"/>
  </cols>
  <sheetData>
    <row r="1" customFormat="false" ht="15" hidden="false" customHeight="false" outlineLevel="0" collapsed="false">
      <c r="B1" s="185" t="s">
        <v>260</v>
      </c>
    </row>
    <row r="3" customFormat="false" ht="13.15" hidden="false" customHeight="false" outlineLevel="0" collapsed="false">
      <c r="B3" s="22" t="s">
        <v>239</v>
      </c>
      <c r="C3" s="22" t="s">
        <v>240</v>
      </c>
      <c r="D3" s="22" t="s">
        <v>241</v>
      </c>
    </row>
    <row r="4" customFormat="false" ht="12.75" hidden="false" customHeight="false" outlineLevel="0" collapsed="false">
      <c r="B4" s="53" t="s">
        <v>242</v>
      </c>
      <c r="C4" s="186" t="s">
        <v>185</v>
      </c>
      <c r="D4" s="192" t="s">
        <v>185</v>
      </c>
    </row>
    <row r="5" customFormat="false" ht="12.75" hidden="false" customHeight="false" outlineLevel="0" collapsed="false">
      <c r="B5" s="53" t="s">
        <v>243</v>
      </c>
      <c r="C5" s="186" t="s">
        <v>231</v>
      </c>
      <c r="D5" s="188" t="s">
        <v>231</v>
      </c>
    </row>
    <row r="6" customFormat="false" ht="12.75" hidden="false" customHeight="false" outlineLevel="0" collapsed="false">
      <c r="B6" s="146" t="s">
        <v>244</v>
      </c>
      <c r="C6" s="167" t="str">
        <f aca="false">HLOOKUP(C4,MaterialData!$C$3:$O$4,2,0)</f>
        <v>Steel</v>
      </c>
      <c r="D6" s="167" t="str">
        <f aca="false">HLOOKUP(D4,MaterialData!$C$3:$O$4,2,0)</f>
        <v>Steel</v>
      </c>
    </row>
    <row r="7" customFormat="false" ht="12.75" hidden="false" customHeight="false" outlineLevel="0" collapsed="false">
      <c r="B7" s="146" t="s">
        <v>211</v>
      </c>
      <c r="C7" s="167" t="n">
        <f aca="false">INDEX(Innertable,MATCH($B7,MaterialData!$B$6:$B$11,0),MATCH(C$6,MaterialData!$C$4:$O$4,0))</f>
        <v>200000000000</v>
      </c>
      <c r="D7" s="167" t="n">
        <f aca="false">INDEX(Innertable,MATCH($B7,MaterialData!$B$6:$B$11,0),MATCH(D$6,MaterialData!$C$4:$O$4,0))</f>
        <v>200000000000</v>
      </c>
      <c r="I7" s="187"/>
    </row>
    <row r="8" customFormat="false" ht="12.75" hidden="false" customHeight="false" outlineLevel="0" collapsed="false">
      <c r="B8" s="146" t="s">
        <v>212</v>
      </c>
      <c r="C8" s="167" t="n">
        <f aca="false">INDEX(Innertable,MATCH($B8,MaterialData!$B$6:$B$11,0),MATCH(C$6,MaterialData!$C$4:$O$4,0))</f>
        <v>305000000</v>
      </c>
      <c r="D8" s="167" t="n">
        <f aca="false">INDEX(Innertable,MATCH($B8,MaterialData!$B$6:$B$11,0),MATCH(D$6,MaterialData!$C$4:$O$4,0))</f>
        <v>305000000</v>
      </c>
      <c r="I8" s="187"/>
    </row>
    <row r="9" customFormat="false" ht="12.75" hidden="false" customHeight="false" outlineLevel="0" collapsed="false">
      <c r="B9" s="146" t="s">
        <v>213</v>
      </c>
      <c r="C9" s="167" t="n">
        <f aca="false">INDEX(Innertable,MATCH($B9,MaterialData!$B$6:$B$11,0),MATCH(C$6,MaterialData!$C$4:$O$4,0))</f>
        <v>365000000</v>
      </c>
      <c r="D9" s="167" t="n">
        <f aca="false">INDEX(Innertable,MATCH($B9,MaterialData!$B$6:$B$11,0),MATCH(D$6,MaterialData!$C$4:$O$4,0))</f>
        <v>365000000</v>
      </c>
      <c r="I9" s="187"/>
    </row>
    <row r="10" customFormat="false" ht="12.75" hidden="false" customHeight="false" outlineLevel="0" collapsed="false">
      <c r="B10" s="146" t="s">
        <v>214</v>
      </c>
      <c r="C10" s="167" t="n">
        <f aca="false">INDEX(Innertable,MATCH($B10,MaterialData!$B$6:$B$11,0),MATCH(C$6,MaterialData!$C$4:$O$4,0))</f>
        <v>180000000</v>
      </c>
      <c r="D10" s="167" t="n">
        <f aca="false">INDEX(Innertable,MATCH($B10,MaterialData!$B$6:$B$11,0),MATCH(D$6,MaterialData!$C$4:$O$4,0))</f>
        <v>180000000</v>
      </c>
      <c r="I10" s="187"/>
    </row>
    <row r="11" customFormat="false" ht="12.75" hidden="false" customHeight="false" outlineLevel="0" collapsed="false">
      <c r="B11" s="146" t="s">
        <v>215</v>
      </c>
      <c r="C11" s="167" t="n">
        <f aca="false">INDEX(Innertable,MATCH($B11,MaterialData!$B$6:$B$11,0),MATCH(C$6,MaterialData!$C$4:$O$4,0))</f>
        <v>300000000</v>
      </c>
      <c r="D11" s="167" t="n">
        <f aca="false">INDEX(Innertable,MATCH($B11,MaterialData!$B$6:$B$11,0),MATCH(D$6,MaterialData!$C$4:$O$4,0))</f>
        <v>300000000</v>
      </c>
      <c r="I11" s="187"/>
    </row>
    <row r="12" customFormat="false" ht="12.75" hidden="false" customHeight="false" outlineLevel="0" collapsed="false">
      <c r="I12" s="187"/>
    </row>
    <row r="13" customFormat="false" ht="12.75" hidden="false" customHeight="false" outlineLevel="0" collapsed="false">
      <c r="B13" s="146" t="s">
        <v>245</v>
      </c>
      <c r="C13" s="186" t="n">
        <f aca="false">IF(AND(D13&gt;=25,D13&lt;25.4,D14&gt;=2.5),25,25.4)</f>
        <v>25.4</v>
      </c>
      <c r="D13" s="188" t="n">
        <v>30</v>
      </c>
      <c r="I13" s="187"/>
    </row>
    <row r="14" customFormat="false" ht="12.75" hidden="false" customHeight="false" outlineLevel="0" collapsed="false">
      <c r="B14" s="146" t="s">
        <v>246</v>
      </c>
      <c r="C14" s="186" t="n">
        <f aca="false">IF(AND(D13&gt;=25,D13&lt;25.4,D14&gt;=2.5),2.5,2.4)</f>
        <v>2.4</v>
      </c>
      <c r="D14" s="188" t="n">
        <v>2</v>
      </c>
      <c r="I14" s="187"/>
    </row>
    <row r="15" customFormat="false" ht="12.75" hidden="false" customHeight="false" outlineLevel="0" collapsed="false">
      <c r="I15" s="187"/>
    </row>
    <row r="16" customFormat="false" ht="13.15" hidden="false" customHeight="false" outlineLevel="0" collapsed="false">
      <c r="B16" s="146"/>
      <c r="C16" s="22" t="s">
        <v>240</v>
      </c>
      <c r="D16" s="22" t="s">
        <v>241</v>
      </c>
      <c r="I16" s="187"/>
    </row>
    <row r="17" customFormat="false" ht="12.75" hidden="false" customHeight="false" outlineLevel="0" collapsed="false">
      <c r="B17" s="146" t="s">
        <v>247</v>
      </c>
      <c r="C17" s="186" t="n">
        <f aca="false">C13/1000</f>
        <v>0.0254</v>
      </c>
      <c r="D17" s="186" t="n">
        <f aca="false">D13/1000</f>
        <v>0.03</v>
      </c>
      <c r="I17" s="187"/>
    </row>
    <row r="18" customFormat="false" ht="12.75" hidden="false" customHeight="false" outlineLevel="0" collapsed="false">
      <c r="B18" s="146" t="s">
        <v>248</v>
      </c>
      <c r="C18" s="186" t="n">
        <f aca="false">C14/1000</f>
        <v>0.0024</v>
      </c>
      <c r="D18" s="186" t="n">
        <f aca="false">D14/1000</f>
        <v>0.002</v>
      </c>
      <c r="I18" s="187"/>
      <c r="M18" s="189"/>
    </row>
    <row r="19" customFormat="false" ht="12.75" hidden="false" customHeight="false" outlineLevel="0" collapsed="false">
      <c r="B19" s="146" t="s">
        <v>249</v>
      </c>
      <c r="C19" s="186" t="n">
        <f aca="false">((C17)^4-((C17-2*C18))^4)*3.142/64</f>
        <v>1.1593489848E-008</v>
      </c>
      <c r="D19" s="186" t="n">
        <f aca="false">IF(D5="Round",((D17)^4-((D17-2*D18))^4)*3.142/64,IF(D5="Square",((D17)^4-((D17-2*D18))^4)/12,""))</f>
        <v>1.7331272E-008</v>
      </c>
      <c r="I19" s="187"/>
      <c r="L19" s="187"/>
      <c r="M19" s="189"/>
    </row>
    <row r="20" customFormat="false" ht="12.75" hidden="false" customHeight="false" outlineLevel="0" collapsed="false">
      <c r="B20" s="146" t="s">
        <v>250</v>
      </c>
      <c r="C20" s="167" t="n">
        <f aca="false">C7*C19</f>
        <v>2318.6979696</v>
      </c>
      <c r="D20" s="167" t="n">
        <f aca="false">D7*D19</f>
        <v>3466.2544</v>
      </c>
      <c r="E20" s="190" t="n">
        <f aca="false">100*$D$20/$C$20</f>
        <v>149.491414813201</v>
      </c>
    </row>
    <row r="21" customFormat="false" ht="12.75" hidden="false" customHeight="false" outlineLevel="0" collapsed="false">
      <c r="B21" s="146" t="s">
        <v>251</v>
      </c>
      <c r="C21" s="191" t="n">
        <f aca="false">(C13^2-(C13-2*C14)^2)*PI()/4</f>
        <v>173.415914478157</v>
      </c>
      <c r="D21" s="191" t="n">
        <f aca="false">IF(D5="Round",(D13^2-(D13-2*D14)^2)*PI()/4,IF(D5="Square",D13^2-(D13-2*D14)^2,""))</f>
        <v>175.929188601028</v>
      </c>
      <c r="E21" s="190" t="n">
        <f aca="false">IF(D4="steel",100*$D$21/$C$21,"NA")</f>
        <v>101.449275362319</v>
      </c>
      <c r="L21" s="187"/>
    </row>
    <row r="22" customFormat="false" ht="12.75" hidden="false" customHeight="false" outlineLevel="0" collapsed="false">
      <c r="B22" s="146" t="s">
        <v>252</v>
      </c>
      <c r="C22" s="167" t="n">
        <f aca="false">C$21*C8/1000000</f>
        <v>52891.8539158378</v>
      </c>
      <c r="D22" s="167" t="n">
        <f aca="false">D$21*D8/1000000</f>
        <v>53658.4025233137</v>
      </c>
      <c r="E22" s="190" t="n">
        <f aca="false">100*$D$22/$C$22</f>
        <v>101.449275362319</v>
      </c>
    </row>
    <row r="23" customFormat="false" ht="12.75" hidden="false" customHeight="false" outlineLevel="0" collapsed="false">
      <c r="B23" s="146" t="s">
        <v>253</v>
      </c>
      <c r="C23" s="167" t="n">
        <f aca="false">C$21*C9/1000000</f>
        <v>63296.8087845272</v>
      </c>
      <c r="D23" s="167" t="n">
        <f aca="false">D$21*D9/1000000</f>
        <v>64214.1538393754</v>
      </c>
      <c r="E23" s="190" t="n">
        <f aca="false">100*$D$23/$C$23</f>
        <v>101.449275362319</v>
      </c>
      <c r="L23" s="187"/>
    </row>
    <row r="24" customFormat="false" ht="12.75" hidden="false" customHeight="false" outlineLevel="0" collapsed="false">
      <c r="B24" s="146" t="s">
        <v>254</v>
      </c>
      <c r="C24" s="167" t="n">
        <f aca="false">C$21*C10/1000000</f>
        <v>31214.8646060682</v>
      </c>
      <c r="D24" s="167" t="n">
        <f aca="false">D$21*D10/1000000</f>
        <v>31667.2539481851</v>
      </c>
      <c r="E24" s="190" t="n">
        <f aca="false">100*$D$24/$C$24</f>
        <v>101.449275362319</v>
      </c>
      <c r="L24" s="187"/>
    </row>
    <row r="25" customFormat="false" ht="12.75" hidden="false" customHeight="false" outlineLevel="0" collapsed="false">
      <c r="B25" s="146" t="s">
        <v>255</v>
      </c>
      <c r="C25" s="167" t="n">
        <f aca="false">C$21*C11/1000000</f>
        <v>52024.774343447</v>
      </c>
      <c r="D25" s="167" t="n">
        <f aca="false">D$21*D11/1000000</f>
        <v>52778.7565803085</v>
      </c>
      <c r="E25" s="190" t="n">
        <f aca="false">100*$D$25/$C$25</f>
        <v>101.449275362319</v>
      </c>
      <c r="L25" s="187"/>
    </row>
    <row r="26" customFormat="false" ht="12.75" hidden="false" customHeight="false" outlineLevel="0" collapsed="false">
      <c r="B26" s="146" t="s">
        <v>256</v>
      </c>
      <c r="C26" s="167" t="n">
        <f aca="false">4*C9*C19/(0.5*C17*1)</f>
        <v>1332.79489591181</v>
      </c>
      <c r="D26" s="167" t="n">
        <f aca="false">4*D9*D19/(0.5*D17*1)</f>
        <v>1686.91047466667</v>
      </c>
      <c r="E26" s="190" t="n">
        <f aca="false">100*$D$26/$C$26</f>
        <v>126.569397875177</v>
      </c>
    </row>
    <row r="27" customFormat="false" ht="12.75" hidden="false" customHeight="false" outlineLevel="0" collapsed="false">
      <c r="B27" s="146" t="s">
        <v>257</v>
      </c>
      <c r="C27" s="167" t="n">
        <f aca="false">C26*1^3/(48*C7*C19)</f>
        <v>0.0119750656167979</v>
      </c>
      <c r="D27" s="167" t="n">
        <f aca="false">C26*1^3/(48*D7*D19)</f>
        <v>0.0080105373487578</v>
      </c>
      <c r="E27" s="190" t="n">
        <f aca="false">100*$D$27/$C$27</f>
        <v>66.8934735315446</v>
      </c>
    </row>
    <row r="28" customFormat="false" ht="12.75" hidden="false" customHeight="false" outlineLevel="0" collapsed="false">
      <c r="B28" s="146" t="s">
        <v>258</v>
      </c>
      <c r="C28" s="167" t="n">
        <f aca="false">0.5*C26*(C26*1^3/(48*C7*C19))</f>
        <v>7.98015316613863</v>
      </c>
      <c r="D28" s="167" t="n">
        <f aca="false">0.5*D26*(D26*1^3/(48*D7*D19))</f>
        <v>8.55169893407408</v>
      </c>
      <c r="E28" s="190" t="n">
        <f aca="false">100*$D$28/$C$28</f>
        <v>107.162090200983</v>
      </c>
    </row>
    <row r="29" customFormat="false" ht="12.75" hidden="false" customHeight="false" outlineLevel="0" collapsed="false">
      <c r="E29" s="193"/>
      <c r="F29" s="193"/>
      <c r="G29" s="193"/>
      <c r="H29" s="193"/>
      <c r="I29" s="193"/>
      <c r="J29" s="193"/>
      <c r="K29" s="193"/>
      <c r="L29" s="193"/>
      <c r="M29" s="193"/>
      <c r="N29" s="193"/>
    </row>
    <row r="30" customFormat="false" ht="12.75" hidden="false" customHeight="false" outlineLevel="0" collapsed="false">
      <c r="B30" s="48" t="s">
        <v>259</v>
      </c>
      <c r="C30" s="187"/>
    </row>
  </sheetData>
  <sheetProtection algorithmName="SHA-512" hashValue="ZgcFGpFDGbSeqEuol4JvJCPm39WaN9+bo9XpKWNaT7VSyeAlnoRNtl/f7GfAe2Vi0O2P04jMOqaOLS48zF5foQ==" saltValue="VdolOmQsoQGxPVmQE1Jndw==" spinCount="100000" sheet="true" scenarios="true"/>
  <protectedRanges>
    <protectedRange name="Bereich1" sqref="D4:D5 D13:D14"/>
  </protectedRanges>
  <conditionalFormatting sqref="E28 E20:E26">
    <cfRule type="cellIs" priority="2" operator="greaterThanOrEqual" aboveAverage="0" equalAverage="0" bottom="0" percent="0" rank="0" text="" dxfId="73">
      <formula>100</formula>
    </cfRule>
    <cfRule type="cellIs" priority="3" operator="lessThan" aboveAverage="0" equalAverage="0" bottom="0" percent="0" rank="0" text="" dxfId="74">
      <formula>100</formula>
    </cfRule>
  </conditionalFormatting>
  <conditionalFormatting sqref="E27">
    <cfRule type="cellIs" priority="4" operator="greaterThanOrEqual" aboveAverage="0" equalAverage="0" bottom="0" percent="0" rank="0" text="" dxfId="75">
      <formula>100.01</formula>
    </cfRule>
    <cfRule type="cellIs" priority="5" operator="lessThan" aboveAverage="0" equalAverage="0" bottom="0" percent="0" rank="0" text="" dxfId="76">
      <formula>100.01</formula>
    </cfRule>
  </conditionalFormatting>
  <conditionalFormatting sqref="D14">
    <cfRule type="cellIs" priority="6" operator="lessThan" aboveAverage="0" equalAverage="0" bottom="0" percent="0" rank="0" text="" dxfId="77">
      <formula>2</formula>
    </cfRule>
    <cfRule type="cellIs" priority="7" operator="lessThan" aboveAverage="0" equalAverage="0" bottom="0" percent="0" rank="0" text="" dxfId="78">
      <formula>1.2</formula>
    </cfRule>
  </conditionalFormatting>
  <dataValidations count="3">
    <dataValidation allowBlank="true" operator="between" promptTitle="Select Material" showDropDown="false" showErrorMessage="true" showInputMessage="true" sqref="C4 C12:D12" type="list">
      <formula1>Materials</formula1>
      <formula2>0</formula2>
    </dataValidation>
    <dataValidation allowBlank="true" operator="between" showDropDown="false" showErrorMessage="true" showInputMessage="true" sqref="D5" type="list">
      <formula1>Tube_Type</formula1>
      <formula2>0</formula2>
    </dataValidation>
    <dataValidation allowBlank="true" operator="between" promptTitle="Select Material" showDropDown="false" showErrorMessage="true" showInputMessage="true" sqref="D4" type="list">
      <formula1>Metallic_Mats</formula1>
      <formula2>0</formula2>
    </dataValidation>
  </dataValidations>
  <hyperlinks>
    <hyperlink ref="B30"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1:M30"/>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D15" activeCellId="0" sqref="D15"/>
    </sheetView>
  </sheetViews>
  <sheetFormatPr defaultRowHeight="12.75" zeroHeight="false" outlineLevelRow="0" outlineLevelCol="0"/>
  <cols>
    <col collapsed="false" customWidth="true" hidden="false" outlineLevel="0" max="1" min="1" style="0" width="5.13"/>
    <col collapsed="false" customWidth="true" hidden="false" outlineLevel="0" max="2" min="2" style="0" width="46.13"/>
    <col collapsed="false" customWidth="true" hidden="false" outlineLevel="0" max="3" min="3" style="0" width="11.4"/>
    <col collapsed="false" customWidth="true" hidden="false" outlineLevel="0" max="4" min="4" style="0" width="11.72"/>
    <col collapsed="false" customWidth="true" hidden="false" outlineLevel="0" max="5" min="5" style="0" width="5.86"/>
    <col collapsed="false" customWidth="true" hidden="false" outlineLevel="0" max="6" min="6" style="0" width="8.73"/>
    <col collapsed="false" customWidth="true" hidden="false" outlineLevel="0" max="7" min="7" style="0" width="11.4"/>
    <col collapsed="false" customWidth="true" hidden="false" outlineLevel="0" max="8" min="8" style="0" width="12.4"/>
    <col collapsed="false" customWidth="true" hidden="false" outlineLevel="0" max="1025" min="9" style="0" width="11.4"/>
  </cols>
  <sheetData>
    <row r="1" customFormat="false" ht="15" hidden="false" customHeight="false" outlineLevel="0" collapsed="false">
      <c r="B1" s="185" t="s">
        <v>261</v>
      </c>
    </row>
    <row r="3" customFormat="false" ht="13.15" hidden="false" customHeight="false" outlineLevel="0" collapsed="false">
      <c r="B3" s="22" t="s">
        <v>239</v>
      </c>
      <c r="C3" s="22" t="s">
        <v>240</v>
      </c>
      <c r="D3" s="22" t="s">
        <v>241</v>
      </c>
    </row>
    <row r="4" customFormat="false" ht="12.75" hidden="false" customHeight="false" outlineLevel="0" collapsed="false">
      <c r="B4" s="53" t="s">
        <v>242</v>
      </c>
      <c r="C4" s="186" t="s">
        <v>185</v>
      </c>
      <c r="D4" s="186" t="s">
        <v>185</v>
      </c>
    </row>
    <row r="5" customFormat="false" ht="12.75" hidden="false" customHeight="false" outlineLevel="0" collapsed="false">
      <c r="B5" s="53" t="s">
        <v>243</v>
      </c>
      <c r="C5" s="56" t="s">
        <v>231</v>
      </c>
      <c r="D5" s="192" t="s">
        <v>231</v>
      </c>
    </row>
    <row r="6" customFormat="false" ht="12.75" hidden="false" customHeight="false" outlineLevel="0" collapsed="false">
      <c r="B6" s="146" t="s">
        <v>244</v>
      </c>
      <c r="C6" s="167" t="str">
        <f aca="false">HLOOKUP(C4,MaterialData!$C$3:$O$4,2,0)</f>
        <v>Steel</v>
      </c>
      <c r="D6" s="167" t="str">
        <f aca="false">HLOOKUP(D4,MaterialData!$C$3:$O$4,2,0)</f>
        <v>Steel</v>
      </c>
    </row>
    <row r="7" customFormat="false" ht="12.75" hidden="false" customHeight="false" outlineLevel="0" collapsed="false">
      <c r="B7" s="146" t="s">
        <v>211</v>
      </c>
      <c r="C7" s="167" t="n">
        <f aca="false">INDEX(Innertable,MATCH($B7,MaterialData!$B$6:$B$11,0),MATCH(C$6,MaterialData!$C$4:$O$4,0))</f>
        <v>200000000000</v>
      </c>
      <c r="D7" s="167" t="n">
        <f aca="false">INDEX(Innertable,MATCH($B7,MaterialData!$B$6:$B$11,0),MATCH(D$6,MaterialData!$C$4:$O$4,0))</f>
        <v>200000000000</v>
      </c>
      <c r="I7" s="187"/>
    </row>
    <row r="8" customFormat="false" ht="12.75" hidden="false" customHeight="false" outlineLevel="0" collapsed="false">
      <c r="B8" s="146" t="s">
        <v>212</v>
      </c>
      <c r="C8" s="167" t="n">
        <f aca="false">INDEX(Innertable,MATCH($B8,MaterialData!$B$6:$B$11,0),MATCH(C$6,MaterialData!$C$4:$O$4,0))</f>
        <v>305000000</v>
      </c>
      <c r="D8" s="167" t="n">
        <f aca="false">INDEX(Innertable,MATCH($B8,MaterialData!$B$6:$B$11,0),MATCH(D$6,MaterialData!$C$4:$O$4,0))</f>
        <v>305000000</v>
      </c>
      <c r="I8" s="187"/>
    </row>
    <row r="9" customFormat="false" ht="12.75" hidden="false" customHeight="false" outlineLevel="0" collapsed="false">
      <c r="B9" s="146" t="s">
        <v>213</v>
      </c>
      <c r="C9" s="167" t="n">
        <f aca="false">INDEX(Innertable,MATCH($B9,MaterialData!$B$6:$B$11,0),MATCH(C$6,MaterialData!$C$4:$O$4,0))</f>
        <v>365000000</v>
      </c>
      <c r="D9" s="167" t="n">
        <f aca="false">INDEX(Innertable,MATCH($B9,MaterialData!$B$6:$B$11,0),MATCH(D$6,MaterialData!$C$4:$O$4,0))</f>
        <v>365000000</v>
      </c>
      <c r="I9" s="187"/>
    </row>
    <row r="10" customFormat="false" ht="12.75" hidden="false" customHeight="false" outlineLevel="0" collapsed="false">
      <c r="B10" s="146" t="s">
        <v>214</v>
      </c>
      <c r="C10" s="167" t="n">
        <f aca="false">INDEX(Innertable,MATCH($B10,MaterialData!$B$6:$B$11,0),MATCH(C$6,MaterialData!$C$4:$O$4,0))</f>
        <v>180000000</v>
      </c>
      <c r="D10" s="167" t="n">
        <f aca="false">INDEX(Innertable,MATCH($B10,MaterialData!$B$6:$B$11,0),MATCH(D$6,MaterialData!$C$4:$O$4,0))</f>
        <v>180000000</v>
      </c>
      <c r="I10" s="187"/>
    </row>
    <row r="11" customFormat="false" ht="12.75" hidden="false" customHeight="false" outlineLevel="0" collapsed="false">
      <c r="B11" s="146" t="s">
        <v>215</v>
      </c>
      <c r="C11" s="167" t="n">
        <f aca="false">INDEX(Innertable,MATCH($B11,MaterialData!$B$6:$B$11,0),MATCH(C$6,MaterialData!$C$4:$O$4,0))</f>
        <v>300000000</v>
      </c>
      <c r="D11" s="167" t="n">
        <f aca="false">INDEX(Innertable,MATCH($B11,MaterialData!$B$6:$B$11,0),MATCH(D$6,MaterialData!$C$4:$O$4,0))</f>
        <v>300000000</v>
      </c>
      <c r="I11" s="187"/>
    </row>
    <row r="12" customFormat="false" ht="12.75" hidden="false" customHeight="false" outlineLevel="0" collapsed="false">
      <c r="I12" s="187"/>
    </row>
    <row r="13" customFormat="false" ht="12.75" hidden="false" customHeight="false" outlineLevel="0" collapsed="false">
      <c r="B13" s="146" t="s">
        <v>245</v>
      </c>
      <c r="C13" s="194" t="n">
        <v>25.4</v>
      </c>
      <c r="D13" s="195" t="n">
        <v>28</v>
      </c>
      <c r="I13" s="187"/>
    </row>
    <row r="14" customFormat="false" ht="12.75" hidden="false" customHeight="false" outlineLevel="0" collapsed="false">
      <c r="B14" s="146" t="s">
        <v>246</v>
      </c>
      <c r="C14" s="186" t="n">
        <v>1.6</v>
      </c>
      <c r="D14" s="196" t="n">
        <v>1.5</v>
      </c>
      <c r="I14" s="187"/>
    </row>
    <row r="15" customFormat="false" ht="12.75" hidden="false" customHeight="false" outlineLevel="0" collapsed="false">
      <c r="I15" s="187"/>
    </row>
    <row r="16" customFormat="false" ht="13.15" hidden="false" customHeight="false" outlineLevel="0" collapsed="false">
      <c r="B16" s="146"/>
      <c r="C16" s="22" t="s">
        <v>240</v>
      </c>
      <c r="D16" s="22" t="s">
        <v>241</v>
      </c>
      <c r="I16" s="187"/>
    </row>
    <row r="17" customFormat="false" ht="12.75" hidden="false" customHeight="false" outlineLevel="0" collapsed="false">
      <c r="B17" s="146" t="s">
        <v>247</v>
      </c>
      <c r="C17" s="186" t="n">
        <f aca="false">C13/1000</f>
        <v>0.0254</v>
      </c>
      <c r="D17" s="186" t="n">
        <f aca="false">D13/1000</f>
        <v>0.028</v>
      </c>
      <c r="I17" s="187"/>
    </row>
    <row r="18" customFormat="false" ht="12.75" hidden="false" customHeight="false" outlineLevel="0" collapsed="false">
      <c r="B18" s="146" t="s">
        <v>248</v>
      </c>
      <c r="C18" s="186" t="n">
        <f aca="false">C14/1000</f>
        <v>0.0016</v>
      </c>
      <c r="D18" s="186" t="n">
        <f aca="false">D14/1000</f>
        <v>0.0015</v>
      </c>
      <c r="I18" s="187"/>
      <c r="M18" s="189"/>
    </row>
    <row r="19" customFormat="false" ht="12.75" hidden="false" customHeight="false" outlineLevel="0" collapsed="false">
      <c r="B19" s="146" t="s">
        <v>249</v>
      </c>
      <c r="C19" s="167" t="n">
        <f aca="false">IF(C5="Round",((C17)^4-((C17-2*C18))^4)*3.142/64,IF(C5="Square",((C17)^4-((C17-2*C18))^4)/12,""))</f>
        <v>8.50991848E-009</v>
      </c>
      <c r="D19" s="167" t="n">
        <f aca="false">IF(D5="Round",((D17)^4-((D17-2*D18))^4)*3.142/64,IF(D5="Square",((D17)^4-((D17-2*D18))^4)/12,""))</f>
        <v>1.099852190625E-008</v>
      </c>
      <c r="I19" s="187"/>
      <c r="L19" s="187"/>
      <c r="M19" s="189"/>
    </row>
    <row r="20" customFormat="false" ht="12.75" hidden="false" customHeight="false" outlineLevel="0" collapsed="false">
      <c r="B20" s="146" t="s">
        <v>250</v>
      </c>
      <c r="C20" s="167" t="n">
        <f aca="false">C7*C19</f>
        <v>1701.983696</v>
      </c>
      <c r="D20" s="167" t="n">
        <f aca="false">D7*D19</f>
        <v>2199.70438125</v>
      </c>
      <c r="E20" s="190" t="n">
        <f aca="false">100*D20/C20</f>
        <v>129.243563638109</v>
      </c>
    </row>
    <row r="21" customFormat="false" ht="12.75" hidden="false" customHeight="false" outlineLevel="0" collapsed="false">
      <c r="B21" s="146" t="s">
        <v>251</v>
      </c>
      <c r="C21" s="191" t="n">
        <f aca="false">IF(C5="Round",(C13^2-(C13-2*C14)^2)*PI()/4,IF(C5="Square",C13^2-(C13-2*C14)^2,""))</f>
        <v>119.631848248699</v>
      </c>
      <c r="D21" s="191" t="n">
        <f aca="false">IF(D5="Round",(D13^2-(D13-2*D14)^2)*PI()/4,IF(D5="Square",D13^2-(D13-2*D14)^2,""))</f>
        <v>124.878307980194</v>
      </c>
      <c r="E21" s="190" t="n">
        <f aca="false">100*D21/C21</f>
        <v>104.385504201681</v>
      </c>
      <c r="L21" s="187"/>
    </row>
    <row r="22" customFormat="false" ht="12.75" hidden="false" customHeight="false" outlineLevel="0" collapsed="false">
      <c r="B22" s="146" t="s">
        <v>252</v>
      </c>
      <c r="C22" s="167" t="n">
        <f aca="false">C$21*C8/1000000</f>
        <v>36487.7137158533</v>
      </c>
      <c r="D22" s="167" t="n">
        <f aca="false">D$21*D8/1000000</f>
        <v>38087.8839339593</v>
      </c>
      <c r="E22" s="190" t="n">
        <f aca="false">100*D22/C22</f>
        <v>104.385504201681</v>
      </c>
    </row>
    <row r="23" customFormat="false" ht="12.75" hidden="false" customHeight="false" outlineLevel="0" collapsed="false">
      <c r="B23" s="146" t="s">
        <v>253</v>
      </c>
      <c r="C23" s="167" t="n">
        <f aca="false">C$21*C9/1000000</f>
        <v>43665.6246107752</v>
      </c>
      <c r="D23" s="167" t="n">
        <f aca="false">D$21*D9/1000000</f>
        <v>45580.5824127709</v>
      </c>
      <c r="E23" s="190" t="n">
        <f aca="false">100*D23/C23</f>
        <v>104.385504201681</v>
      </c>
      <c r="L23" s="187"/>
    </row>
    <row r="24" customFormat="false" ht="12.75" hidden="false" customHeight="false" outlineLevel="0" collapsed="false">
      <c r="B24" s="146" t="s">
        <v>254</v>
      </c>
      <c r="C24" s="167" t="n">
        <f aca="false">C$21*C10/1000000</f>
        <v>21533.7326847659</v>
      </c>
      <c r="D24" s="167" t="n">
        <f aca="false">D$21*D10/1000000</f>
        <v>22478.095436435</v>
      </c>
      <c r="E24" s="190" t="n">
        <f aca="false">100*D24/C24</f>
        <v>104.385504201681</v>
      </c>
      <c r="L24" s="187"/>
    </row>
    <row r="25" customFormat="false" ht="12.75" hidden="false" customHeight="false" outlineLevel="0" collapsed="false">
      <c r="B25" s="146" t="s">
        <v>255</v>
      </c>
      <c r="C25" s="167" t="n">
        <f aca="false">C$21*C11/1000000</f>
        <v>35889.5544746098</v>
      </c>
      <c r="D25" s="167" t="n">
        <f aca="false">D$21*D11/1000000</f>
        <v>37463.4923940583</v>
      </c>
      <c r="E25" s="190" t="n">
        <f aca="false">100*D25/C25</f>
        <v>104.385504201681</v>
      </c>
      <c r="L25" s="187"/>
    </row>
    <row r="26" customFormat="false" ht="12.75" hidden="false" customHeight="false" outlineLevel="0" collapsed="false">
      <c r="B26" s="146" t="s">
        <v>256</v>
      </c>
      <c r="C26" s="167" t="n">
        <f aca="false">4*C9*C19/(0.5*C17*1)</f>
        <v>978.30558903937</v>
      </c>
      <c r="D26" s="167" t="n">
        <f aca="false">4*D9*D19/(0.5*D17*1)</f>
        <v>1146.98871308036</v>
      </c>
      <c r="E26" s="190" t="n">
        <f aca="false">100*D26/C26</f>
        <v>117.242375585999</v>
      </c>
    </row>
    <row r="27" customFormat="false" ht="12.75" hidden="false" customHeight="false" outlineLevel="0" collapsed="false">
      <c r="B27" s="146" t="s">
        <v>257</v>
      </c>
      <c r="C27" s="167" t="n">
        <f aca="false">C26*1^3/(48*C7*C19)</f>
        <v>0.0119750656167979</v>
      </c>
      <c r="D27" s="167" t="n">
        <f aca="false">C26*1^3/(48*D7*D19)</f>
        <v>0.00926550249753939</v>
      </c>
      <c r="E27" s="190" t="n">
        <f aca="false">100*D27/C27</f>
        <v>77.3732920890413</v>
      </c>
    </row>
    <row r="28" customFormat="false" ht="12.75" hidden="false" customHeight="false" outlineLevel="0" collapsed="false">
      <c r="B28" s="146" t="s">
        <v>258</v>
      </c>
      <c r="C28" s="167" t="n">
        <f aca="false">0.5*C26*(C26*1^3/(48*C7*C19))</f>
        <v>5.85763681101329</v>
      </c>
      <c r="D28" s="167" t="n">
        <f aca="false">0.5*D26*(D26*1^3/(48*D7*D19))</f>
        <v>6.22992381360611</v>
      </c>
      <c r="E28" s="190" t="n">
        <f aca="false">100*D28/C28</f>
        <v>106.355583567299</v>
      </c>
    </row>
    <row r="30" customFormat="false" ht="12.75" hidden="false" customHeight="false" outlineLevel="0" collapsed="false">
      <c r="B30" s="48" t="s">
        <v>259</v>
      </c>
    </row>
  </sheetData>
  <sheetProtection algorithmName="SHA-512" hashValue="ACT28M+fpn/cVsK0Da/4Htc4kp/D+EchWo5RFZRtw18JEb/X9VoBdkOTvzFmQTrRO6qOcBxilhfIa6uRDjFVaA==" saltValue="4rIOXKslwqYDwEhagGw4pg==" spinCount="100000" sheet="true" scenarios="true"/>
  <protectedRanges>
    <protectedRange name="Bereich1" sqref="D5 D13:D14"/>
  </protectedRanges>
  <conditionalFormatting sqref="E28 E20:E26">
    <cfRule type="cellIs" priority="2" operator="greaterThanOrEqual" aboveAverage="0" equalAverage="0" bottom="0" percent="0" rank="0" text="" dxfId="79">
      <formula>100</formula>
    </cfRule>
    <cfRule type="cellIs" priority="3" operator="lessThan" aboveAverage="0" equalAverage="0" bottom="0" percent="0" rank="0" text="" dxfId="80">
      <formula>100</formula>
    </cfRule>
  </conditionalFormatting>
  <conditionalFormatting sqref="E27">
    <cfRule type="cellIs" priority="4" operator="greaterThanOrEqual" aboveAverage="0" equalAverage="0" bottom="0" percent="0" rank="0" text="" dxfId="81">
      <formula>100.01</formula>
    </cfRule>
    <cfRule type="cellIs" priority="5" operator="lessThan" aboveAverage="0" equalAverage="0" bottom="0" percent="0" rank="0" text="" dxfId="82">
      <formula>100.01</formula>
    </cfRule>
  </conditionalFormatting>
  <conditionalFormatting sqref="D14">
    <cfRule type="cellIs" priority="6" operator="lessThan" aboveAverage="0" equalAverage="0" bottom="0" percent="0" rank="0" text="" dxfId="83">
      <formula>1.2</formula>
    </cfRule>
  </conditionalFormatting>
  <dataValidations count="3">
    <dataValidation allowBlank="true" operator="between" promptTitle="Select Material" showDropDown="false" showErrorMessage="true" showInputMessage="true" sqref="C4:D4 C12:D12" type="list">
      <formula1>Materials</formula1>
      <formula2>0</formula2>
    </dataValidation>
    <dataValidation allowBlank="true" operator="between" promptTitle="Select Material" showDropDown="false" showErrorMessage="true" showInputMessage="true" sqref="C5" type="none">
      <formula1>0</formula1>
      <formula2>0</formula2>
    </dataValidation>
    <dataValidation allowBlank="true" operator="between" promptTitle="Select Material" showDropDown="false" showErrorMessage="true" showInputMessage="true" sqref="D5" type="list">
      <formula1>Tube_Type</formula1>
      <formula2>0</formula2>
    </dataValidation>
  </dataValidations>
  <hyperlinks>
    <hyperlink ref="B30"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true"/>
  </sheetPr>
  <dimension ref="B1:P189"/>
  <sheetViews>
    <sheetView showFormulas="false" showGridLines="false" showRowColHeaders="true" showZeros="true" rightToLeft="false" tabSelected="false" showOutlineSymbols="true" defaultGridColor="true" view="pageBreakPreview" topLeftCell="A16" colorId="64" zoomScale="140" zoomScaleNormal="100" zoomScalePageLayoutView="140" workbookViewId="0">
      <selection pane="topLeft" activeCell="E21" activeCellId="0" sqref="E21"/>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6"/>
    <col collapsed="false" customWidth="true" hidden="false" outlineLevel="0" max="3" min="3" style="0" width="11.4"/>
    <col collapsed="false" customWidth="true" hidden="false" outlineLevel="0" max="4" min="4" style="0" width="3.6"/>
    <col collapsed="false" customWidth="true" hidden="false" outlineLevel="0" max="5" min="5" style="0" width="11.72"/>
    <col collapsed="false" customWidth="true" hidden="false" outlineLevel="0" max="6" min="6" style="0" width="15.27"/>
    <col collapsed="false" customWidth="true" hidden="false" outlineLevel="0" max="7" min="7" style="0" width="11.72"/>
    <col collapsed="false" customWidth="true" hidden="false" outlineLevel="0" max="8" min="8" style="0" width="6.73"/>
    <col collapsed="false" customWidth="true" hidden="false" outlineLevel="0" max="9" min="9" style="0" width="11.13"/>
    <col collapsed="false" customWidth="true" hidden="false" outlineLevel="0" max="12" min="10" style="0" width="11.4"/>
    <col collapsed="false" customWidth="true" hidden="false" outlineLevel="0" max="13" min="13" style="0" width="3.27"/>
    <col collapsed="false" customWidth="true" hidden="false" outlineLevel="0" max="1025" min="14" style="0" width="11.4"/>
  </cols>
  <sheetData>
    <row r="1" customFormat="false" ht="15" hidden="false" customHeight="false" outlineLevel="0" collapsed="false">
      <c r="B1" s="185" t="s">
        <v>262</v>
      </c>
    </row>
    <row r="2" customFormat="false" ht="13.15" hidden="false" customHeight="false" outlineLevel="0" collapsed="false">
      <c r="C2" s="21" t="s">
        <v>263</v>
      </c>
      <c r="D2" s="21"/>
      <c r="E2" s="21"/>
      <c r="F2" s="197" t="s">
        <v>224</v>
      </c>
      <c r="G2" s="197"/>
    </row>
    <row r="4" customFormat="false" ht="13.15" hidden="false" customHeight="false" outlineLevel="0" collapsed="false">
      <c r="B4" s="22" t="s">
        <v>239</v>
      </c>
      <c r="C4" s="22" t="s">
        <v>240</v>
      </c>
      <c r="D4" s="10"/>
      <c r="E4" s="22" t="s">
        <v>241</v>
      </c>
      <c r="F4" s="22" t="s">
        <v>264</v>
      </c>
      <c r="G4" s="22" t="s">
        <v>265</v>
      </c>
      <c r="I4" s="10"/>
      <c r="J4" s="27" t="s">
        <v>266</v>
      </c>
      <c r="K4" s="27" t="s">
        <v>267</v>
      </c>
    </row>
    <row r="5" customFormat="false" ht="12.75" hidden="false" customHeight="false" outlineLevel="0" collapsed="false">
      <c r="B5" s="53" t="s">
        <v>242</v>
      </c>
      <c r="C5" s="186" t="s">
        <v>185</v>
      </c>
      <c r="E5" s="192" t="s">
        <v>185</v>
      </c>
      <c r="F5" s="198" t="s">
        <v>192</v>
      </c>
      <c r="G5" s="199"/>
      <c r="I5" s="200" t="s">
        <v>268</v>
      </c>
      <c r="J5" s="0" t="n">
        <f aca="false">F22/1000</f>
        <v>0</v>
      </c>
      <c r="K5" s="201" t="n">
        <f aca="false">J5</f>
        <v>0</v>
      </c>
    </row>
    <row r="6" customFormat="false" ht="12.75" hidden="false" customHeight="false" outlineLevel="0" collapsed="false">
      <c r="B6" s="53" t="s">
        <v>269</v>
      </c>
      <c r="C6" s="186" t="s">
        <v>231</v>
      </c>
      <c r="E6" s="192" t="s">
        <v>231</v>
      </c>
      <c r="F6" s="202" t="s">
        <v>270</v>
      </c>
      <c r="G6" s="203"/>
      <c r="I6" s="200" t="s">
        <v>271</v>
      </c>
      <c r="J6" s="0" t="n">
        <f aca="false">F21/1000</f>
        <v>0</v>
      </c>
      <c r="K6" s="201" t="n">
        <f aca="false">F20/1000</f>
        <v>0</v>
      </c>
    </row>
    <row r="7" customFormat="false" ht="12.75" hidden="false" customHeight="false" outlineLevel="0" collapsed="false">
      <c r="B7" s="146" t="s">
        <v>244</v>
      </c>
      <c r="C7" s="167" t="str">
        <f aca="false">HLOOKUP(C5,MaterialData!$C$3:$O$4,2,0)</f>
        <v>Steel</v>
      </c>
      <c r="D7" s="187"/>
      <c r="E7" s="167" t="str">
        <f aca="false">HLOOKUP(E5,MaterialData!$C$3:$R$4,2,0)</f>
        <v>Steel</v>
      </c>
      <c r="F7" s="167" t="str">
        <f aca="false">HLOOKUP(F5,MaterialData!$C$3:$R$4,2,0)</f>
        <v>MHBS</v>
      </c>
      <c r="G7" s="204"/>
    </row>
    <row r="8" customFormat="false" ht="15" hidden="false" customHeight="false" outlineLevel="0" collapsed="false">
      <c r="B8" s="146"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4</v>
      </c>
      <c r="G8" s="203"/>
      <c r="I8" s="200" t="s">
        <v>272</v>
      </c>
      <c r="J8" s="187" t="n">
        <f aca="false">J5*J6</f>
        <v>0</v>
      </c>
      <c r="K8" s="200" t="s">
        <v>273</v>
      </c>
      <c r="L8" s="187" t="n">
        <f aca="false">(J5*J6^3)/12</f>
        <v>0</v>
      </c>
    </row>
    <row r="9" customFormat="false" ht="15" hidden="false" customHeight="false" outlineLevel="0" collapsed="false">
      <c r="B9" s="146"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4</v>
      </c>
      <c r="G9" s="204"/>
      <c r="I9" s="200" t="s">
        <v>274</v>
      </c>
      <c r="J9" s="187" t="n">
        <f aca="false">K5*K6</f>
        <v>0</v>
      </c>
      <c r="K9" s="200" t="s">
        <v>275</v>
      </c>
      <c r="L9" s="187" t="n">
        <f aca="false">(K5*K6^3)/12</f>
        <v>0</v>
      </c>
    </row>
    <row r="10" customFormat="false" ht="15" hidden="false" customHeight="false" outlineLevel="0" collapsed="false">
      <c r="B10" s="146"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4</v>
      </c>
      <c r="G10" s="204"/>
      <c r="I10" s="200" t="s">
        <v>276</v>
      </c>
      <c r="J10" s="0" t="n">
        <f aca="false">J6/2</f>
        <v>0</v>
      </c>
      <c r="K10" s="200" t="s">
        <v>277</v>
      </c>
      <c r="L10" s="187" t="e">
        <f aca="false">L8+(J8*($J$12-J10)^2)</f>
        <v>#DIV/0!</v>
      </c>
    </row>
    <row r="11" customFormat="false" ht="15" hidden="false" customHeight="false" outlineLevel="0" collapsed="false">
      <c r="B11" s="146" t="s">
        <v>214</v>
      </c>
      <c r="C11" s="167" t="n">
        <f aca="false">INDEX(Innertable,MATCH($B11,MaterialData!$B$6:$B$11,0),MATCH(C$7,MaterialData!$C$4:$O$4,0))</f>
        <v>180000000</v>
      </c>
      <c r="D11" s="187"/>
      <c r="E11" s="167" t="n">
        <f aca="false">INDEX(Innertable,MATCH($B11,MaterialData!$B$6:$B$11,0),MATCH(E$7,MaterialData!$C$4:$R$4,0))</f>
        <v>180000000</v>
      </c>
      <c r="F11" s="167" t="str">
        <f aca="false">INDEX(Innertable,MATCH($B11,MaterialData!$B$6:$B$11,0),MATCH(F$7,MaterialData!$C$4:$R$4,0))</f>
        <v>N/A</v>
      </c>
      <c r="G11" s="204"/>
      <c r="I11" s="200" t="s">
        <v>278</v>
      </c>
      <c r="J11" s="0" t="n">
        <f aca="false">(F18-0.5*F20)*0.001</f>
        <v>0</v>
      </c>
      <c r="K11" s="200" t="s">
        <v>279</v>
      </c>
      <c r="L11" s="187" t="e">
        <f aca="false">L9+(J9*($J$12-J11)^2)</f>
        <v>#DIV/0!</v>
      </c>
    </row>
    <row r="12" customFormat="false" ht="15" hidden="false" customHeight="false" outlineLevel="0" collapsed="false">
      <c r="B12" s="146" t="s">
        <v>215</v>
      </c>
      <c r="C12" s="167" t="n">
        <f aca="false">INDEX(Innertable,MATCH($B12,MaterialData!$B$6:$B$11,0),MATCH(C$7,MaterialData!$C$4:$O$4,0))</f>
        <v>300000000</v>
      </c>
      <c r="D12" s="187"/>
      <c r="E12" s="167" t="n">
        <f aca="false">INDEX(Innertable,MATCH($B12,MaterialData!$B$6:$B$11,0),MATCH(E$7,MaterialData!$C$4:$R$4,0))</f>
        <v>300000000</v>
      </c>
      <c r="F12" s="167" t="str">
        <f aca="false">INDEX(Innertable,MATCH($B12,MaterialData!$B$6:$B$11,0),MATCH(F$7,MaterialData!$C$4:$R$4,0))</f>
        <v>N/A</v>
      </c>
      <c r="G12" s="204"/>
      <c r="I12" s="200" t="s">
        <v>280</v>
      </c>
      <c r="J12" s="205" t="e">
        <f aca="false">(J8*J10+J9*J11)/(J8+J9)</f>
        <v>#DIV/0!</v>
      </c>
      <c r="K12" s="200" t="s">
        <v>281</v>
      </c>
      <c r="L12" s="169" t="e">
        <f aca="false">SUM(L10:L11)</f>
        <v>#DIV/0!</v>
      </c>
    </row>
    <row r="13" customFormat="false" ht="12.75" hidden="false" customHeight="false" outlineLevel="0" collapsed="false">
      <c r="E13" s="199"/>
      <c r="G13" s="203"/>
    </row>
    <row r="14" customFormat="false" ht="12.75" hidden="false" customHeight="false" outlineLevel="0" collapsed="false">
      <c r="B14" s="146" t="s">
        <v>282</v>
      </c>
      <c r="C14" s="186" t="n">
        <v>2</v>
      </c>
      <c r="E14" s="206" t="n">
        <v>4</v>
      </c>
      <c r="G14" s="203"/>
      <c r="I14" s="200"/>
      <c r="K14" s="200"/>
      <c r="L14" s="187"/>
    </row>
    <row r="15" customFormat="false" ht="12.75" hidden="false" customHeight="false" outlineLevel="0" collapsed="false">
      <c r="B15" s="146" t="s">
        <v>245</v>
      </c>
      <c r="C15" s="186" t="n">
        <v>25.4</v>
      </c>
      <c r="E15" s="206" t="n">
        <v>25</v>
      </c>
      <c r="G15" s="203"/>
      <c r="I15" s="200"/>
      <c r="K15" s="200"/>
      <c r="L15" s="187"/>
    </row>
    <row r="16" customFormat="false" ht="12.75" hidden="false" customHeight="false" outlineLevel="0" collapsed="false">
      <c r="B16" s="146" t="s">
        <v>246</v>
      </c>
      <c r="C16" s="207" t="n">
        <v>1.2</v>
      </c>
      <c r="E16" s="206" t="n">
        <v>1.5</v>
      </c>
      <c r="G16" s="203"/>
    </row>
    <row r="17" customFormat="false" ht="12.75" hidden="false" customHeight="false" outlineLevel="0" collapsed="false">
      <c r="E17" s="203"/>
      <c r="G17" s="203"/>
    </row>
    <row r="18" customFormat="false" ht="12.75" hidden="false" customHeight="false" outlineLevel="0" collapsed="false">
      <c r="B18" s="146" t="s">
        <v>283</v>
      </c>
      <c r="E18" s="203"/>
      <c r="F18" s="208" t="n">
        <f aca="false">F19+F20+F21</f>
        <v>0</v>
      </c>
      <c r="G18" s="203"/>
      <c r="K18" s="200"/>
      <c r="L18" s="187"/>
    </row>
    <row r="19" customFormat="false" ht="12.75" hidden="false" customHeight="false" outlineLevel="0" collapsed="false">
      <c r="B19" s="146" t="s">
        <v>284</v>
      </c>
      <c r="E19" s="203"/>
      <c r="F19" s="209"/>
      <c r="G19" s="203"/>
      <c r="K19" s="200"/>
      <c r="L19" s="187"/>
    </row>
    <row r="20" customFormat="false" ht="12.75" hidden="false" customHeight="false" outlineLevel="0" collapsed="false">
      <c r="B20" s="146" t="s">
        <v>285</v>
      </c>
      <c r="E20" s="203"/>
      <c r="F20" s="209"/>
      <c r="G20" s="203"/>
      <c r="J20" s="13"/>
      <c r="L20" s="187"/>
    </row>
    <row r="21" customFormat="false" ht="12.75" hidden="false" customHeight="false" outlineLevel="0" collapsed="false">
      <c r="B21" s="53" t="s">
        <v>286</v>
      </c>
      <c r="E21" s="203"/>
      <c r="F21" s="209"/>
      <c r="G21" s="203"/>
      <c r="J21" s="13"/>
      <c r="L21" s="187"/>
    </row>
    <row r="22" customFormat="false" ht="12.75" hidden="false" customHeight="false" outlineLevel="0" collapsed="false">
      <c r="B22" s="146" t="s">
        <v>287</v>
      </c>
      <c r="E22" s="203"/>
      <c r="F22" s="209"/>
      <c r="G22" s="203"/>
      <c r="J22" s="13"/>
      <c r="L22" s="187"/>
    </row>
    <row r="23" customFormat="false" ht="12.75" hidden="false" customHeight="false" outlineLevel="0" collapsed="false">
      <c r="E23" s="210"/>
      <c r="G23" s="203"/>
      <c r="J23" s="13"/>
      <c r="L23" s="187"/>
    </row>
    <row r="24" customFormat="false" ht="12.75" hidden="false" customHeight="false" outlineLevel="0" collapsed="false">
      <c r="B24" s="146" t="s">
        <v>247</v>
      </c>
      <c r="C24" s="186" t="n">
        <f aca="false">C15/1000</f>
        <v>0.0254</v>
      </c>
      <c r="E24" s="186" t="n">
        <f aca="false">IF(F2="Composite only","No tubes",E15/1000)</f>
        <v>0.025</v>
      </c>
      <c r="G24" s="203"/>
      <c r="L24" s="187"/>
    </row>
    <row r="25" customFormat="false" ht="12.75" hidden="false" customHeight="false" outlineLevel="0" collapsed="false">
      <c r="B25" s="146" t="s">
        <v>248</v>
      </c>
      <c r="C25" s="186" t="n">
        <f aca="false">C16/1000</f>
        <v>0.0012</v>
      </c>
      <c r="E25" s="186" t="n">
        <f aca="false">IF(F2="Composite only","",E16/1000)</f>
        <v>0.0015</v>
      </c>
      <c r="G25" s="210"/>
      <c r="L25" s="187"/>
      <c r="P25" s="189"/>
    </row>
    <row r="26" customFormat="false" ht="12.75" hidden="false" customHeight="false" outlineLevel="0" collapsed="false">
      <c r="B26" s="146" t="s">
        <v>249</v>
      </c>
      <c r="C26" s="167" t="n">
        <f aca="false">IF(C6="Round",((C24)^4-((C24-2*C25))^4)*3.142/64,((C24)^4-((C24-2*C25))^4)/12)</f>
        <v>6.6959174568E-009</v>
      </c>
      <c r="E26" s="167" t="n">
        <f aca="false">IF(F2="Composite only","",IF(E6="Round",((E24)^4-((E24-2*E25))^4)*3.142/64,IF(E6="Square",((E24)^4-((E24-2*E25))^4)/12,"")))</f>
        <v>7.67674059375E-009</v>
      </c>
      <c r="F26" s="211" t="str">
        <f aca="false">IF($F$2="Tubing only","Tubing Only",L12)</f>
        <v>Tubing Only</v>
      </c>
      <c r="G26" s="167" t="n">
        <f aca="false">IF($F$2="Tubing only",E26,IF($F$2="Composite only",F26,IF($F$2="Tubes + Composite",E26+F26,"No Type Selected")))</f>
        <v>7.67674059375E-009</v>
      </c>
      <c r="L26" s="187"/>
      <c r="O26" s="187"/>
      <c r="P26" s="189"/>
    </row>
    <row r="27" customFormat="false" ht="12.75" hidden="false" customHeight="false" outlineLevel="0" collapsed="false">
      <c r="B27" s="146" t="s">
        <v>250</v>
      </c>
      <c r="C27" s="167" t="n">
        <f aca="false">C8*C26*C14</f>
        <v>2678.36698272</v>
      </c>
      <c r="D27" s="187"/>
      <c r="E27" s="167" t="n">
        <f aca="false">IF(F2="Composite only","",E8*E26*E14)</f>
        <v>6141.392475</v>
      </c>
      <c r="F27" s="211" t="str">
        <f aca="false">IF(F26="Tubing Only","",F26*F8)</f>
        <v/>
      </c>
      <c r="G27" s="167" t="n">
        <f aca="false">IF($F$2="Tubing only",E27,IF($F$2="Composite only",F27,IF($F$2="Tubes + Composite",E27+F27,"No Type Selected")))</f>
        <v>6141.392475</v>
      </c>
      <c r="H27" s="212" t="n">
        <f aca="false">100*G27/C27</f>
        <v>229.29615376169</v>
      </c>
    </row>
    <row r="28" customFormat="false" ht="12.75" hidden="false" customHeight="false" outlineLevel="0" collapsed="false">
      <c r="B28" s="146" t="s">
        <v>251</v>
      </c>
      <c r="C28" s="191" t="n">
        <f aca="false">IF(C24="no tubes","",IF(C14=0,"",IF(C6="Round",C14*((C15^2-(C15-2*C16)^2)*PI()/4),IF(C6="Square",C14*(C15^2-(C15-2*C16)^2),""))))</f>
        <v>182.463701320495</v>
      </c>
      <c r="D28" s="213"/>
      <c r="E28" s="191" t="n">
        <f aca="false">IF(E24="no tubes","",IF(E14=0,"",IF(E6="Round",E14*((E15^2-(E15-2*E16)^2)*PI()/4),IF(E6="Square",E14*(E15^2-(E15-2*E16)^2),""))))</f>
        <v>442.964564156161</v>
      </c>
      <c r="F28" s="191" t="str">
        <f aca="false">IF(F26="Tubing Only","",(F18-F19)*F22)</f>
        <v/>
      </c>
      <c r="G28" s="191" t="n">
        <f aca="false">IF($F$2="Tubing only",E28,IF($F$2="Composite only",F28,IF($F$2="Tubes + Composite",E28+F28,"No Type Selected")))</f>
        <v>442.964564156161</v>
      </c>
      <c r="H28" s="212" t="n">
        <f aca="false">IF(AND(F2="tubing only",E5="steel"),100*G28/C28,"NA")</f>
        <v>242.768595041322</v>
      </c>
      <c r="I28" s="0" t="str">
        <f aca="false">IF(AND(95&lt;H28,H28&lt;100),"For tubes only, provided your actual tube measures &gt;= your nominal OD and wall this is OK","")</f>
        <v/>
      </c>
      <c r="O28" s="187"/>
    </row>
    <row r="29" customFormat="false" ht="12.75" hidden="false" customHeight="false" outlineLevel="0" collapsed="false">
      <c r="B29" s="146" t="s">
        <v>252</v>
      </c>
      <c r="C29" s="167" t="n">
        <f aca="false">C$28*C9/1000000</f>
        <v>55651.428902751</v>
      </c>
      <c r="D29" s="187"/>
      <c r="E29" s="167" t="n">
        <f aca="false">IF(F2="Composite only","",E$28*E9/1000000)</f>
        <v>135104.192067629</v>
      </c>
      <c r="F29" s="167" t="str">
        <f aca="false">IF(F26="Tubing Only","",F28*F9/1000000)</f>
        <v/>
      </c>
      <c r="G29" s="167" t="n">
        <f aca="false">IF($F$2="Tubing only",E29,IF($F$2="Composite only",F29,IF($F$2="Tubes + Composite",E29+F29,"No Type Selected")))</f>
        <v>135104.192067629</v>
      </c>
      <c r="H29" s="212" t="n">
        <f aca="false">100*G29/C29</f>
        <v>242.768595041322</v>
      </c>
      <c r="I29" s="0" t="str">
        <f aca="false">IF(AND(95&lt;H29,H29&lt;100),"For tubes only, provided your actual tube measures &gt;= your nominal OD and wall this is OK","")</f>
        <v/>
      </c>
    </row>
    <row r="30" customFormat="false" ht="12.75" hidden="false" customHeight="false" outlineLevel="0" collapsed="false">
      <c r="B30" s="146" t="s">
        <v>253</v>
      </c>
      <c r="C30" s="167" t="n">
        <f aca="false">C$28*C10/1000000</f>
        <v>66599.2509819807</v>
      </c>
      <c r="D30" s="187"/>
      <c r="E30" s="167" t="n">
        <f aca="false">IF(F2="Composite only","",E$28*E10/1000000)</f>
        <v>161682.065916999</v>
      </c>
      <c r="F30" s="167" t="str">
        <f aca="false">IF(F26="Tubing Only","",F28*F10/1000000)</f>
        <v/>
      </c>
      <c r="G30" s="167" t="n">
        <f aca="false">IF($F$2="Tubing only",E30,IF($F$2="Composite only",F30,IF($F$2="Tubes + Composite",E30+F30,"No Type Selected")))</f>
        <v>161682.065916999</v>
      </c>
      <c r="H30" s="212" t="n">
        <f aca="false">100*G30/C30</f>
        <v>242.768595041322</v>
      </c>
      <c r="I30" s="0" t="str">
        <f aca="false">IF(AND(95&lt;H30,H30&lt;100),"For tubes only, provided your actual tube measures &gt;= your nominal OD and wall this is OK","")</f>
        <v/>
      </c>
      <c r="O30" s="187"/>
    </row>
    <row r="31" customFormat="false" ht="12.75" hidden="false" customHeight="false" outlineLevel="0" collapsed="false">
      <c r="B31" s="146" t="s">
        <v>254</v>
      </c>
      <c r="C31" s="167" t="n">
        <f aca="false">C$28*C11/1000000</f>
        <v>32843.4662376891</v>
      </c>
      <c r="D31" s="187"/>
      <c r="E31" s="167" t="n">
        <f aca="false">IF(F2="Composite only","",E$28*E11/1000000)</f>
        <v>79733.6215481089</v>
      </c>
      <c r="F31" s="167" t="str">
        <f aca="false">IF(F26="Tubing Only","",F28*F9/1000000)</f>
        <v/>
      </c>
      <c r="G31" s="167" t="n">
        <f aca="false">IF($F$2="Tubing only",E31,IF($F$2="Composite only",F31,IF($F$2="Tubes + Composite",E31+F31,"No Type Selected")))</f>
        <v>79733.6215481089</v>
      </c>
      <c r="H31" s="212" t="n">
        <f aca="false">100*G31/C31</f>
        <v>242.768595041322</v>
      </c>
      <c r="I31" s="0" t="str">
        <f aca="false">IF(AND(95&lt;H31,H31&lt;100),"For tubes only, provided your actual tube measures &gt;= your nominal OD and wall this is OK","")</f>
        <v/>
      </c>
      <c r="O31" s="187"/>
    </row>
    <row r="32" customFormat="false" ht="12.75" hidden="false" customHeight="false" outlineLevel="0" collapsed="false">
      <c r="B32" s="146" t="s">
        <v>255</v>
      </c>
      <c r="C32" s="167" t="n">
        <f aca="false">IF(C14=0,"",C$28*C12/1000000)</f>
        <v>54739.1103961485</v>
      </c>
      <c r="D32" s="187"/>
      <c r="E32" s="167" t="n">
        <f aca="false">IF(F2="Composite only","",E$28*E12/1000000)</f>
        <v>132889.369246848</v>
      </c>
      <c r="F32" s="167" t="str">
        <f aca="false">IF(F26="tubing only","",F28*F10/1000000)</f>
        <v/>
      </c>
      <c r="G32" s="167" t="n">
        <f aca="false">IF($F$2="Tubing only",E32,IF($F$2="Composite only",F32,IF($F$2="Tubes + Composite",E32+F32,"No Type Selected")))</f>
        <v>132889.369246848</v>
      </c>
      <c r="H32" s="212" t="n">
        <f aca="false">100*G32/C32</f>
        <v>242.768595041322</v>
      </c>
      <c r="I32" s="0" t="str">
        <f aca="false">IF(AND(95&lt;H32,H32&lt;100),"For tubes only, provided your actual tube measures &gt;= your nominal OD and wall this is OK","")</f>
        <v/>
      </c>
      <c r="O32" s="187"/>
    </row>
    <row r="33" customFormat="false" ht="12.75" hidden="false" customHeight="false" outlineLevel="0" collapsed="false">
      <c r="B33" s="146" t="s">
        <v>256</v>
      </c>
      <c r="C33" s="167" t="n">
        <f aca="false">C14*4*C10*C26/(0.5*C24*1)</f>
        <v>1539.53377746898</v>
      </c>
      <c r="E33" s="167" t="n">
        <f aca="false">IF(F2="Composite only","",E14*4*E10*E26/(0.5*E24*1))</f>
        <v>3586.5732054</v>
      </c>
      <c r="F33" s="167" t="str">
        <f aca="false">IF(F26="tubing only","",4*F10*F26/(0.001*0.5*F18*1))</f>
        <v/>
      </c>
      <c r="G33" s="167" t="n">
        <f aca="false">IF($F$2="Tubing only",E33,IF($F$2="Composite only",F33,IF($F$2="Tubes + Composite",E33+F33,"No Type Selected")))</f>
        <v>3586.5732054</v>
      </c>
      <c r="H33" s="212" t="n">
        <f aca="false">100*G33/C33</f>
        <v>232.964892221877</v>
      </c>
    </row>
    <row r="34" customFormat="false" ht="12.75" hidden="false" customHeight="false" outlineLevel="0" collapsed="false">
      <c r="B34" s="146" t="s">
        <v>257</v>
      </c>
      <c r="C34" s="167" t="n">
        <f aca="false">IF(C14=0,"",C33*1^3/(48*C27))</f>
        <v>0.0119750656167979</v>
      </c>
      <c r="E34" s="167" t="n">
        <f aca="false">IF($F$2="tubing only",$C$33*1^3/(48*E27),"")</f>
        <v>0.00522253226682716</v>
      </c>
      <c r="F34" s="167" t="str">
        <f aca="false">IF($F$2="tubing only","",$C$33*1^3/(48*F27))</f>
        <v/>
      </c>
      <c r="G34" s="167" t="n">
        <f aca="false">$C$33*1^3/(48*G27)</f>
        <v>0.00522253226682716</v>
      </c>
      <c r="H34" s="212" t="n">
        <f aca="false">100*G34/C34</f>
        <v>43.6117215049019</v>
      </c>
    </row>
    <row r="35" customFormat="false" ht="12.75" hidden="false" customHeight="false" outlineLevel="0" collapsed="false">
      <c r="B35" s="146" t="s">
        <v>258</v>
      </c>
      <c r="C35" s="167" t="n">
        <f aca="false">0.5*C33*(C33*1^3/(48*C27))</f>
        <v>9.21800900223387</v>
      </c>
      <c r="D35" s="204"/>
      <c r="E35" s="167" t="n">
        <f aca="false">IF(E24="no tubes","",0.5*E33*(E33*1^3/(48*E27)))</f>
        <v>21.81832033285</v>
      </c>
      <c r="F35" s="167" t="str">
        <f aca="false">IF(F26="tubing only","",0.5*F33*(F33*1^3/(48*F27)))</f>
        <v/>
      </c>
      <c r="G35" s="167" t="n">
        <f aca="false">IF($F$2="Tubing only",E35,IF($F$2="Composite only",F35,IF($F$2="Tubes + Composite",E35+F35,"No Type Selected")))</f>
        <v>21.81832033285</v>
      </c>
      <c r="H35" s="212" t="n">
        <f aca="false">100*G35/C35</f>
        <v>236.692330497427</v>
      </c>
    </row>
    <row r="36" customFormat="false" ht="12.75" hidden="false" customHeight="false" outlineLevel="0" collapsed="false">
      <c r="C36" s="187"/>
      <c r="J36" s="48" t="s">
        <v>259</v>
      </c>
      <c r="K36" s="214"/>
    </row>
    <row r="37" customFormat="false" ht="13.15" hidden="false" customHeight="false" outlineLevel="0" collapsed="false">
      <c r="B37" s="10" t="s">
        <v>288</v>
      </c>
      <c r="E37" s="187"/>
    </row>
    <row r="38" customFormat="false" ht="12.75" hidden="false" customHeight="false" outlineLevel="0" collapsed="false">
      <c r="B38" s="215"/>
      <c r="C38" s="216"/>
      <c r="D38" s="216"/>
      <c r="E38" s="216"/>
      <c r="F38" s="216"/>
      <c r="G38" s="216"/>
      <c r="H38" s="216"/>
      <c r="I38" s="216"/>
      <c r="J38" s="216"/>
      <c r="K38" s="216"/>
      <c r="L38" s="217"/>
    </row>
    <row r="39" customFormat="false" ht="12.75" hidden="false" customHeight="false" outlineLevel="0" collapsed="false">
      <c r="B39" s="218" t="s">
        <v>289</v>
      </c>
      <c r="C39" s="96"/>
      <c r="D39" s="96"/>
      <c r="E39" s="96"/>
      <c r="F39" s="96"/>
      <c r="G39" s="96"/>
      <c r="H39" s="96"/>
      <c r="I39" s="96"/>
      <c r="J39" s="96"/>
      <c r="K39" s="96"/>
      <c r="L39" s="135"/>
    </row>
    <row r="40" customFormat="false" ht="12.75" hidden="false" customHeight="false" outlineLevel="0" collapsed="false">
      <c r="B40" s="134"/>
      <c r="C40" s="96"/>
      <c r="D40" s="96"/>
      <c r="E40" s="96"/>
      <c r="F40" s="96"/>
      <c r="G40" s="96"/>
      <c r="H40" s="96"/>
      <c r="I40" s="96"/>
      <c r="J40" s="96"/>
      <c r="K40" s="96"/>
      <c r="L40" s="135"/>
    </row>
    <row r="41" customFormat="false" ht="12.75" hidden="false" customHeight="false" outlineLevel="0" collapsed="false">
      <c r="B41" s="134"/>
      <c r="C41" s="96"/>
      <c r="D41" s="96"/>
      <c r="E41" s="96"/>
      <c r="F41" s="96"/>
      <c r="G41" s="96"/>
      <c r="H41" s="96"/>
      <c r="I41" s="96"/>
      <c r="J41" s="96"/>
      <c r="K41" s="96"/>
      <c r="L41" s="135"/>
    </row>
    <row r="42" customFormat="false" ht="12.75" hidden="false" customHeight="false" outlineLevel="0" collapsed="false">
      <c r="B42" s="134"/>
      <c r="C42" s="96"/>
      <c r="D42" s="96"/>
      <c r="E42" s="96"/>
      <c r="F42" s="96"/>
      <c r="G42" s="96"/>
      <c r="H42" s="96"/>
      <c r="I42" s="96"/>
      <c r="J42" s="96"/>
      <c r="K42" s="96"/>
      <c r="L42" s="135"/>
    </row>
    <row r="43" customFormat="false" ht="12.75" hidden="false" customHeight="false" outlineLevel="0" collapsed="false">
      <c r="B43" s="134"/>
      <c r="C43" s="96"/>
      <c r="D43" s="96"/>
      <c r="E43" s="96"/>
      <c r="F43" s="96"/>
      <c r="G43" s="96"/>
      <c r="H43" s="96"/>
      <c r="I43" s="96"/>
      <c r="J43" s="96"/>
      <c r="K43" s="96"/>
      <c r="L43" s="135"/>
    </row>
    <row r="44" customFormat="false" ht="12.75" hidden="false" customHeight="false" outlineLevel="0" collapsed="false">
      <c r="B44" s="134"/>
      <c r="C44" s="96"/>
      <c r="D44" s="96"/>
      <c r="E44" s="96"/>
      <c r="F44" s="96"/>
      <c r="G44" s="96"/>
      <c r="H44" s="96"/>
      <c r="I44" s="96"/>
      <c r="J44" s="96"/>
      <c r="K44" s="96"/>
      <c r="L44" s="135"/>
    </row>
    <row r="45" customFormat="false" ht="12.75" hidden="false" customHeight="false" outlineLevel="0" collapsed="false">
      <c r="B45" s="134"/>
      <c r="C45" s="96"/>
      <c r="D45" s="96"/>
      <c r="E45" s="96"/>
      <c r="F45" s="96"/>
      <c r="G45" s="96"/>
      <c r="H45" s="96"/>
      <c r="I45" s="96"/>
      <c r="J45" s="96"/>
      <c r="K45" s="96"/>
      <c r="L45" s="135"/>
    </row>
    <row r="46" customFormat="false" ht="12.75" hidden="false" customHeight="false" outlineLevel="0" collapsed="false">
      <c r="B46" s="134"/>
      <c r="C46" s="96"/>
      <c r="D46" s="96"/>
      <c r="E46" s="96"/>
      <c r="F46" s="96"/>
      <c r="G46" s="96"/>
      <c r="H46" s="96"/>
      <c r="I46" s="96"/>
      <c r="J46" s="96"/>
      <c r="K46" s="96"/>
      <c r="L46" s="135"/>
    </row>
    <row r="47" customFormat="false" ht="12.75" hidden="false" customHeight="false" outlineLevel="0" collapsed="false">
      <c r="B47" s="134"/>
      <c r="C47" s="96"/>
      <c r="D47" s="96"/>
      <c r="E47" s="96"/>
      <c r="F47" s="96"/>
      <c r="G47" s="96"/>
      <c r="H47" s="96"/>
      <c r="I47" s="96"/>
      <c r="J47" s="96"/>
      <c r="K47" s="96"/>
      <c r="L47" s="135"/>
    </row>
    <row r="48" customFormat="false" ht="12.75" hidden="false" customHeight="false" outlineLevel="0" collapsed="false">
      <c r="B48" s="134"/>
      <c r="C48" s="96"/>
      <c r="D48" s="96"/>
      <c r="E48" s="96"/>
      <c r="F48" s="96"/>
      <c r="G48" s="96"/>
      <c r="H48" s="96"/>
      <c r="I48" s="96"/>
      <c r="J48" s="96"/>
      <c r="K48" s="96"/>
      <c r="L48" s="135"/>
    </row>
    <row r="49" customFormat="false" ht="12.75" hidden="false" customHeight="false" outlineLevel="0" collapsed="false">
      <c r="B49" s="134"/>
      <c r="C49" s="96"/>
      <c r="D49" s="96"/>
      <c r="E49" s="96"/>
      <c r="F49" s="96"/>
      <c r="G49" s="96"/>
      <c r="H49" s="96"/>
      <c r="I49" s="96"/>
      <c r="J49" s="96"/>
      <c r="K49" s="96"/>
      <c r="L49" s="135"/>
    </row>
    <row r="50" customFormat="false" ht="12.75" hidden="false" customHeight="false" outlineLevel="0" collapsed="false">
      <c r="B50" s="134"/>
      <c r="C50" s="96"/>
      <c r="D50" s="96"/>
      <c r="E50" s="96"/>
      <c r="F50" s="96"/>
      <c r="G50" s="96"/>
      <c r="H50" s="96"/>
      <c r="I50" s="96"/>
      <c r="J50" s="96"/>
      <c r="K50" s="96"/>
      <c r="L50" s="135"/>
    </row>
    <row r="51" customFormat="false" ht="12.75" hidden="false" customHeight="false" outlineLevel="0" collapsed="false">
      <c r="B51" s="134"/>
      <c r="C51" s="96"/>
      <c r="D51" s="96"/>
      <c r="E51" s="96"/>
      <c r="F51" s="96"/>
      <c r="G51" s="96"/>
      <c r="H51" s="96"/>
      <c r="I51" s="96"/>
      <c r="J51" s="96"/>
      <c r="K51" s="96"/>
      <c r="L51" s="135"/>
    </row>
    <row r="52" customFormat="false" ht="12.75" hidden="false" customHeight="false" outlineLevel="0" collapsed="false">
      <c r="B52" s="134"/>
      <c r="C52" s="96"/>
      <c r="D52" s="96"/>
      <c r="E52" s="96"/>
      <c r="F52" s="96"/>
      <c r="G52" s="96"/>
      <c r="H52" s="96"/>
      <c r="I52" s="96"/>
      <c r="J52" s="96"/>
      <c r="K52" s="96"/>
      <c r="L52" s="135"/>
    </row>
    <row r="53" customFormat="false" ht="12.75" hidden="false" customHeight="false" outlineLevel="0" collapsed="false">
      <c r="B53" s="134"/>
      <c r="C53" s="96"/>
      <c r="D53" s="96"/>
      <c r="E53" s="96"/>
      <c r="F53" s="96"/>
      <c r="G53" s="96"/>
      <c r="H53" s="96"/>
      <c r="I53" s="96"/>
      <c r="J53" s="96"/>
      <c r="K53" s="96"/>
      <c r="L53" s="135"/>
    </row>
    <row r="54" customFormat="false" ht="12.75" hidden="false" customHeight="false" outlineLevel="0" collapsed="false">
      <c r="B54" s="134"/>
      <c r="C54" s="96"/>
      <c r="D54" s="96"/>
      <c r="E54" s="96"/>
      <c r="F54" s="96"/>
      <c r="G54" s="96"/>
      <c r="H54" s="96"/>
      <c r="I54" s="96"/>
      <c r="J54" s="96"/>
      <c r="K54" s="96"/>
      <c r="L54" s="135"/>
    </row>
    <row r="55" customFormat="false" ht="12.75" hidden="false" customHeight="false" outlineLevel="0" collapsed="false">
      <c r="B55" s="134"/>
      <c r="C55" s="96"/>
      <c r="D55" s="96"/>
      <c r="E55" s="96"/>
      <c r="F55" s="96"/>
      <c r="G55" s="96"/>
      <c r="H55" s="96"/>
      <c r="I55" s="96"/>
      <c r="J55" s="96"/>
      <c r="K55" s="96"/>
      <c r="L55" s="135"/>
    </row>
    <row r="56" customFormat="false" ht="12.75" hidden="false" customHeight="false" outlineLevel="0" collapsed="false">
      <c r="B56" s="134"/>
      <c r="C56" s="96"/>
      <c r="D56" s="96"/>
      <c r="E56" s="96"/>
      <c r="F56" s="96"/>
      <c r="G56" s="96"/>
      <c r="H56" s="96"/>
      <c r="I56" s="96"/>
      <c r="J56" s="96"/>
      <c r="K56" s="96"/>
      <c r="L56" s="135"/>
    </row>
    <row r="57" customFormat="false" ht="12.75" hidden="false" customHeight="false" outlineLevel="0" collapsed="false">
      <c r="B57" s="134"/>
      <c r="C57" s="96"/>
      <c r="D57" s="96"/>
      <c r="E57" s="96"/>
      <c r="F57" s="96"/>
      <c r="G57" s="96"/>
      <c r="H57" s="96"/>
      <c r="I57" s="96"/>
      <c r="J57" s="96"/>
      <c r="K57" s="96"/>
      <c r="L57" s="135"/>
    </row>
    <row r="58" customFormat="false" ht="12.75" hidden="false" customHeight="false" outlineLevel="0" collapsed="false">
      <c r="B58" s="134"/>
      <c r="C58" s="96"/>
      <c r="D58" s="96"/>
      <c r="E58" s="96"/>
      <c r="F58" s="96"/>
      <c r="G58" s="96"/>
      <c r="H58" s="96"/>
      <c r="I58" s="96"/>
      <c r="J58" s="96"/>
      <c r="K58" s="96"/>
      <c r="L58" s="135"/>
    </row>
    <row r="59" customFormat="false" ht="12.75" hidden="false" customHeight="false" outlineLevel="0" collapsed="false">
      <c r="B59" s="134"/>
      <c r="C59" s="96"/>
      <c r="D59" s="96"/>
      <c r="E59" s="96"/>
      <c r="F59" s="96"/>
      <c r="G59" s="96"/>
      <c r="H59" s="96"/>
      <c r="I59" s="96"/>
      <c r="J59" s="96"/>
      <c r="K59" s="96"/>
      <c r="L59" s="135"/>
    </row>
    <row r="60" customFormat="false" ht="12.75" hidden="false" customHeight="false" outlineLevel="0" collapsed="false">
      <c r="B60" s="134"/>
      <c r="C60" s="96"/>
      <c r="D60" s="96"/>
      <c r="E60" s="96"/>
      <c r="F60" s="96"/>
      <c r="G60" s="96"/>
      <c r="H60" s="96"/>
      <c r="I60" s="96"/>
      <c r="J60" s="96"/>
      <c r="K60" s="96"/>
      <c r="L60" s="135"/>
    </row>
    <row r="61" customFormat="false" ht="12.75" hidden="false" customHeight="false" outlineLevel="0" collapsed="false">
      <c r="B61" s="134"/>
      <c r="C61" s="96"/>
      <c r="D61" s="96"/>
      <c r="E61" s="96"/>
      <c r="F61" s="96"/>
      <c r="G61" s="96"/>
      <c r="H61" s="96"/>
      <c r="I61" s="96"/>
      <c r="J61" s="96"/>
      <c r="K61" s="96"/>
      <c r="L61" s="135"/>
    </row>
    <row r="62" customFormat="false" ht="12.75" hidden="false" customHeight="false" outlineLevel="0" collapsed="false">
      <c r="B62" s="134"/>
      <c r="C62" s="96"/>
      <c r="D62" s="96"/>
      <c r="E62" s="96"/>
      <c r="F62" s="96"/>
      <c r="G62" s="96"/>
      <c r="H62" s="96"/>
      <c r="I62" s="96"/>
      <c r="J62" s="96"/>
      <c r="K62" s="96"/>
      <c r="L62" s="135"/>
    </row>
    <row r="63" customFormat="false" ht="12.75" hidden="false" customHeight="false" outlineLevel="0" collapsed="false">
      <c r="B63" s="134"/>
      <c r="C63" s="96"/>
      <c r="D63" s="96"/>
      <c r="E63" s="96"/>
      <c r="F63" s="96"/>
      <c r="G63" s="96"/>
      <c r="H63" s="96"/>
      <c r="I63" s="96"/>
      <c r="J63" s="96"/>
      <c r="K63" s="96"/>
      <c r="L63" s="135"/>
    </row>
    <row r="64" customFormat="false" ht="12.75" hidden="false" customHeight="false" outlineLevel="0" collapsed="false">
      <c r="B64" s="134"/>
      <c r="C64" s="96"/>
      <c r="D64" s="96"/>
      <c r="E64" s="96"/>
      <c r="F64" s="96"/>
      <c r="G64" s="96"/>
      <c r="H64" s="96"/>
      <c r="I64" s="96"/>
      <c r="J64" s="96"/>
      <c r="K64" s="96"/>
      <c r="L64" s="135"/>
    </row>
    <row r="65" customFormat="false" ht="12.75" hidden="false" customHeight="false" outlineLevel="0" collapsed="false">
      <c r="B65" s="134"/>
      <c r="C65" s="96"/>
      <c r="D65" s="96"/>
      <c r="E65" s="96"/>
      <c r="F65" s="96"/>
      <c r="G65" s="96"/>
      <c r="H65" s="96"/>
      <c r="I65" s="96"/>
      <c r="J65" s="96"/>
      <c r="K65" s="96"/>
      <c r="L65" s="135"/>
    </row>
    <row r="66" customFormat="false" ht="12.75" hidden="false" customHeight="false" outlineLevel="0" collapsed="false">
      <c r="B66" s="134"/>
      <c r="C66" s="96"/>
      <c r="D66" s="96"/>
      <c r="E66" s="96"/>
      <c r="F66" s="96"/>
      <c r="G66" s="96"/>
      <c r="H66" s="96"/>
      <c r="I66" s="96"/>
      <c r="J66" s="96"/>
      <c r="K66" s="96"/>
      <c r="L66" s="135"/>
    </row>
    <row r="67" customFormat="false" ht="12.75" hidden="false" customHeight="false" outlineLevel="0" collapsed="false">
      <c r="B67" s="134"/>
      <c r="C67" s="96"/>
      <c r="D67" s="96"/>
      <c r="E67" s="96"/>
      <c r="F67" s="96"/>
      <c r="G67" s="96"/>
      <c r="H67" s="96"/>
      <c r="I67" s="96"/>
      <c r="J67" s="96"/>
      <c r="K67" s="96"/>
      <c r="L67" s="135"/>
    </row>
    <row r="68" customFormat="false" ht="12.75" hidden="false" customHeight="false" outlineLevel="0" collapsed="false">
      <c r="B68" s="134"/>
      <c r="C68" s="96"/>
      <c r="D68" s="96"/>
      <c r="E68" s="96"/>
      <c r="F68" s="96"/>
      <c r="G68" s="96"/>
      <c r="H68" s="96"/>
      <c r="I68" s="96"/>
      <c r="J68" s="96"/>
      <c r="K68" s="96"/>
      <c r="L68" s="135"/>
    </row>
    <row r="69" customFormat="false" ht="12.75" hidden="false" customHeight="false" outlineLevel="0" collapsed="false">
      <c r="B69" s="134"/>
      <c r="C69" s="96"/>
      <c r="D69" s="96"/>
      <c r="E69" s="96"/>
      <c r="F69" s="96"/>
      <c r="G69" s="96"/>
      <c r="H69" s="96"/>
      <c r="I69" s="96"/>
      <c r="J69" s="96"/>
      <c r="K69" s="96"/>
      <c r="L69" s="135"/>
    </row>
    <row r="70" customFormat="false" ht="12.75" hidden="false" customHeight="false" outlineLevel="0" collapsed="false">
      <c r="B70" s="134"/>
      <c r="C70" s="96"/>
      <c r="D70" s="96"/>
      <c r="E70" s="96"/>
      <c r="F70" s="96"/>
      <c r="G70" s="96"/>
      <c r="H70" s="96"/>
      <c r="I70" s="96"/>
      <c r="J70" s="96"/>
      <c r="K70" s="96"/>
      <c r="L70" s="135"/>
    </row>
    <row r="71" customFormat="false" ht="12.75" hidden="false" customHeight="false" outlineLevel="0" collapsed="false">
      <c r="B71" s="134"/>
      <c r="C71" s="96"/>
      <c r="D71" s="96"/>
      <c r="E71" s="96"/>
      <c r="F71" s="96"/>
      <c r="G71" s="96"/>
      <c r="H71" s="96"/>
      <c r="I71" s="96"/>
      <c r="J71" s="96"/>
      <c r="K71" s="96"/>
      <c r="L71" s="135"/>
    </row>
    <row r="72" customFormat="false" ht="12.75" hidden="false" customHeight="false" outlineLevel="0" collapsed="false">
      <c r="B72" s="134"/>
      <c r="C72" s="96"/>
      <c r="D72" s="96"/>
      <c r="E72" s="96"/>
      <c r="F72" s="96"/>
      <c r="G72" s="96"/>
      <c r="H72" s="96"/>
      <c r="I72" s="96"/>
      <c r="J72" s="96"/>
      <c r="K72" s="96"/>
      <c r="L72" s="135"/>
    </row>
    <row r="73" customFormat="false" ht="12.75" hidden="false" customHeight="false" outlineLevel="0" collapsed="false">
      <c r="B73" s="134"/>
      <c r="C73" s="96"/>
      <c r="D73" s="96"/>
      <c r="E73" s="96"/>
      <c r="F73" s="96"/>
      <c r="G73" s="96"/>
      <c r="H73" s="96"/>
      <c r="I73" s="96"/>
      <c r="J73" s="96"/>
      <c r="K73" s="96"/>
      <c r="L73" s="135"/>
    </row>
    <row r="74" customFormat="false" ht="12.75" hidden="false" customHeight="false" outlineLevel="0" collapsed="false">
      <c r="B74" s="134"/>
      <c r="C74" s="96"/>
      <c r="D74" s="96"/>
      <c r="E74" s="96"/>
      <c r="F74" s="96"/>
      <c r="G74" s="96"/>
      <c r="H74" s="96"/>
      <c r="I74" s="96"/>
      <c r="J74" s="96"/>
      <c r="K74" s="96"/>
      <c r="L74" s="135"/>
    </row>
    <row r="75" customFormat="false" ht="12.75" hidden="false" customHeight="false" outlineLevel="0" collapsed="false">
      <c r="B75" s="134"/>
      <c r="C75" s="96"/>
      <c r="D75" s="96"/>
      <c r="E75" s="96"/>
      <c r="F75" s="96"/>
      <c r="G75" s="96"/>
      <c r="H75" s="96"/>
      <c r="I75" s="96"/>
      <c r="J75" s="96"/>
      <c r="K75" s="96"/>
      <c r="L75" s="135"/>
    </row>
    <row r="76" customFormat="false" ht="12.75" hidden="false" customHeight="false" outlineLevel="0" collapsed="false">
      <c r="B76" s="134"/>
      <c r="C76" s="96"/>
      <c r="D76" s="96"/>
      <c r="E76" s="96"/>
      <c r="F76" s="96"/>
      <c r="G76" s="96"/>
      <c r="H76" s="96"/>
      <c r="I76" s="96"/>
      <c r="J76" s="96"/>
      <c r="K76" s="96"/>
      <c r="L76" s="135"/>
    </row>
    <row r="77" customFormat="false" ht="12.75" hidden="false" customHeight="false" outlineLevel="0" collapsed="false">
      <c r="B77" s="134"/>
      <c r="C77" s="96"/>
      <c r="D77" s="96"/>
      <c r="E77" s="96"/>
      <c r="F77" s="96"/>
      <c r="G77" s="96"/>
      <c r="H77" s="96"/>
      <c r="I77" s="96"/>
      <c r="J77" s="96"/>
      <c r="K77" s="96"/>
      <c r="L77" s="135"/>
    </row>
    <row r="78" customFormat="false" ht="12.75" hidden="false" customHeight="false" outlineLevel="0" collapsed="false">
      <c r="B78" s="134"/>
      <c r="C78" s="96"/>
      <c r="D78" s="96"/>
      <c r="E78" s="96"/>
      <c r="F78" s="96"/>
      <c r="G78" s="96"/>
      <c r="H78" s="96"/>
      <c r="I78" s="96"/>
      <c r="J78" s="96"/>
      <c r="K78" s="96"/>
      <c r="L78" s="135"/>
    </row>
    <row r="79" customFormat="false" ht="12.75" hidden="false" customHeight="false" outlineLevel="0" collapsed="false">
      <c r="B79" s="134"/>
      <c r="C79" s="96"/>
      <c r="D79" s="96"/>
      <c r="E79" s="96"/>
      <c r="F79" s="96"/>
      <c r="G79" s="96"/>
      <c r="H79" s="96"/>
      <c r="I79" s="96"/>
      <c r="J79" s="96"/>
      <c r="K79" s="96"/>
      <c r="L79" s="135"/>
    </row>
    <row r="80" customFormat="false" ht="12.75" hidden="false" customHeight="false" outlineLevel="0" collapsed="false">
      <c r="B80" s="134"/>
      <c r="C80" s="96"/>
      <c r="D80" s="96"/>
      <c r="E80" s="96"/>
      <c r="F80" s="96"/>
      <c r="G80" s="96"/>
      <c r="H80" s="96"/>
      <c r="I80" s="96"/>
      <c r="J80" s="96"/>
      <c r="K80" s="96"/>
      <c r="L80" s="135"/>
    </row>
    <row r="81" customFormat="false" ht="12.75" hidden="false" customHeight="false" outlineLevel="0" collapsed="false">
      <c r="B81" s="134"/>
      <c r="C81" s="96"/>
      <c r="D81" s="96"/>
      <c r="E81" s="96"/>
      <c r="F81" s="96"/>
      <c r="G81" s="96"/>
      <c r="H81" s="96"/>
      <c r="I81" s="96"/>
      <c r="J81" s="96"/>
      <c r="K81" s="96"/>
      <c r="L81" s="135"/>
    </row>
    <row r="82" customFormat="false" ht="12.75" hidden="false" customHeight="false" outlineLevel="0" collapsed="false">
      <c r="B82" s="134"/>
      <c r="C82" s="96"/>
      <c r="D82" s="96"/>
      <c r="E82" s="96"/>
      <c r="F82" s="96"/>
      <c r="G82" s="96"/>
      <c r="H82" s="96"/>
      <c r="I82" s="96"/>
      <c r="J82" s="96"/>
      <c r="K82" s="96"/>
      <c r="L82" s="135"/>
    </row>
    <row r="83" customFormat="false" ht="12.75" hidden="false" customHeight="false" outlineLevel="0" collapsed="false">
      <c r="B83" s="134"/>
      <c r="C83" s="96"/>
      <c r="D83" s="96"/>
      <c r="E83" s="96"/>
      <c r="F83" s="96"/>
      <c r="G83" s="96"/>
      <c r="H83" s="96"/>
      <c r="I83" s="96"/>
      <c r="J83" s="96"/>
      <c r="K83" s="96"/>
      <c r="L83" s="135"/>
    </row>
    <row r="84" customFormat="false" ht="12.75" hidden="false" customHeight="false" outlineLevel="0" collapsed="false">
      <c r="B84" s="134"/>
      <c r="C84" s="96"/>
      <c r="D84" s="96"/>
      <c r="E84" s="96"/>
      <c r="F84" s="96"/>
      <c r="G84" s="96"/>
      <c r="H84" s="96"/>
      <c r="I84" s="96"/>
      <c r="J84" s="96"/>
      <c r="K84" s="96"/>
      <c r="L84" s="135"/>
    </row>
    <row r="85" customFormat="false" ht="12.75" hidden="false" customHeight="false" outlineLevel="0" collapsed="false">
      <c r="B85" s="134"/>
      <c r="C85" s="96"/>
      <c r="D85" s="96"/>
      <c r="E85" s="96"/>
      <c r="F85" s="96"/>
      <c r="G85" s="96"/>
      <c r="H85" s="96"/>
      <c r="I85" s="96"/>
      <c r="J85" s="96"/>
      <c r="K85" s="96"/>
      <c r="L85" s="135"/>
    </row>
    <row r="86" customFormat="false" ht="12.75" hidden="false" customHeight="false" outlineLevel="0" collapsed="false">
      <c r="B86" s="134"/>
      <c r="C86" s="96"/>
      <c r="D86" s="96"/>
      <c r="E86" s="96"/>
      <c r="F86" s="96"/>
      <c r="G86" s="96"/>
      <c r="H86" s="96"/>
      <c r="I86" s="96"/>
      <c r="J86" s="96"/>
      <c r="K86" s="96"/>
      <c r="L86" s="135"/>
    </row>
    <row r="87" customFormat="false" ht="12.75" hidden="false" customHeight="false" outlineLevel="0" collapsed="false">
      <c r="B87" s="134"/>
      <c r="C87" s="96"/>
      <c r="D87" s="96"/>
      <c r="E87" s="96"/>
      <c r="F87" s="96"/>
      <c r="G87" s="96"/>
      <c r="H87" s="96"/>
      <c r="I87" s="96"/>
      <c r="J87" s="96"/>
      <c r="K87" s="96"/>
      <c r="L87" s="135"/>
    </row>
    <row r="88" customFormat="false" ht="12.75" hidden="false" customHeight="false" outlineLevel="0" collapsed="false">
      <c r="B88" s="134"/>
      <c r="C88" s="96"/>
      <c r="D88" s="96"/>
      <c r="E88" s="96"/>
      <c r="F88" s="96"/>
      <c r="G88" s="96"/>
      <c r="H88" s="96"/>
      <c r="I88" s="96"/>
      <c r="J88" s="96"/>
      <c r="K88" s="96"/>
      <c r="L88" s="135"/>
    </row>
    <row r="89" customFormat="false" ht="12.75" hidden="false" customHeight="false" outlineLevel="0" collapsed="false">
      <c r="B89" s="134"/>
      <c r="C89" s="96"/>
      <c r="D89" s="96"/>
      <c r="E89" s="96"/>
      <c r="F89" s="96"/>
      <c r="G89" s="96"/>
      <c r="H89" s="96"/>
      <c r="I89" s="96"/>
      <c r="J89" s="96"/>
      <c r="K89" s="96"/>
      <c r="L89" s="135"/>
    </row>
    <row r="90" customFormat="false" ht="12.75" hidden="false" customHeight="false" outlineLevel="0" collapsed="false">
      <c r="B90" s="134"/>
      <c r="C90" s="96"/>
      <c r="D90" s="96"/>
      <c r="E90" s="96"/>
      <c r="F90" s="96"/>
      <c r="G90" s="96"/>
      <c r="H90" s="96"/>
      <c r="I90" s="96"/>
      <c r="J90" s="96"/>
      <c r="K90" s="96"/>
      <c r="L90" s="135"/>
    </row>
    <row r="91" customFormat="false" ht="12.75" hidden="false" customHeight="false" outlineLevel="0" collapsed="false">
      <c r="B91" s="134"/>
      <c r="C91" s="96"/>
      <c r="D91" s="96"/>
      <c r="E91" s="96"/>
      <c r="F91" s="96"/>
      <c r="G91" s="96"/>
      <c r="H91" s="96"/>
      <c r="I91" s="96"/>
      <c r="J91" s="96"/>
      <c r="K91" s="96"/>
      <c r="L91" s="135"/>
    </row>
    <row r="92" customFormat="false" ht="12.75" hidden="false" customHeight="false" outlineLevel="0" collapsed="false">
      <c r="B92" s="134"/>
      <c r="C92" s="96"/>
      <c r="D92" s="96"/>
      <c r="E92" s="96"/>
      <c r="F92" s="96"/>
      <c r="G92" s="96"/>
      <c r="H92" s="96"/>
      <c r="I92" s="96"/>
      <c r="J92" s="96"/>
      <c r="K92" s="96"/>
      <c r="L92" s="135"/>
    </row>
    <row r="93" customFormat="false" ht="12.75" hidden="false" customHeight="false" outlineLevel="0" collapsed="false">
      <c r="B93" s="134"/>
      <c r="C93" s="96"/>
      <c r="D93" s="96"/>
      <c r="E93" s="96"/>
      <c r="F93" s="96"/>
      <c r="G93" s="96"/>
      <c r="H93" s="96"/>
      <c r="I93" s="96"/>
      <c r="J93" s="96"/>
      <c r="K93" s="96"/>
      <c r="L93" s="135"/>
    </row>
    <row r="94" customFormat="false" ht="12.75" hidden="false" customHeight="false" outlineLevel="0" collapsed="false">
      <c r="B94" s="134"/>
      <c r="C94" s="96"/>
      <c r="D94" s="96"/>
      <c r="E94" s="96"/>
      <c r="F94" s="96"/>
      <c r="G94" s="96"/>
      <c r="H94" s="96"/>
      <c r="I94" s="96"/>
      <c r="J94" s="96"/>
      <c r="K94" s="96"/>
      <c r="L94" s="135"/>
    </row>
    <row r="95" customFormat="false" ht="12.75" hidden="false" customHeight="false" outlineLevel="0" collapsed="false">
      <c r="B95" s="134"/>
      <c r="C95" s="96"/>
      <c r="D95" s="96"/>
      <c r="E95" s="96"/>
      <c r="F95" s="96"/>
      <c r="G95" s="96"/>
      <c r="H95" s="96"/>
      <c r="I95" s="96"/>
      <c r="J95" s="96"/>
      <c r="K95" s="96"/>
      <c r="L95" s="135"/>
    </row>
    <row r="96" customFormat="false" ht="12.75" hidden="false" customHeight="false" outlineLevel="0" collapsed="false">
      <c r="B96" s="134"/>
      <c r="C96" s="96"/>
      <c r="D96" s="96"/>
      <c r="E96" s="96"/>
      <c r="F96" s="96"/>
      <c r="G96" s="96"/>
      <c r="H96" s="96"/>
      <c r="I96" s="96"/>
      <c r="J96" s="96"/>
      <c r="K96" s="96"/>
      <c r="L96" s="135"/>
    </row>
    <row r="97" customFormat="false" ht="12.75" hidden="false" customHeight="false" outlineLevel="0" collapsed="false">
      <c r="B97" s="134"/>
      <c r="C97" s="96"/>
      <c r="D97" s="96"/>
      <c r="E97" s="96"/>
      <c r="F97" s="96"/>
      <c r="G97" s="96"/>
      <c r="H97" s="96"/>
      <c r="I97" s="96"/>
      <c r="J97" s="96"/>
      <c r="K97" s="96"/>
      <c r="L97" s="135"/>
    </row>
    <row r="98" customFormat="false" ht="12.75" hidden="false" customHeight="false" outlineLevel="0" collapsed="false">
      <c r="B98" s="134"/>
      <c r="C98" s="96"/>
      <c r="D98" s="96"/>
      <c r="E98" s="96"/>
      <c r="F98" s="96"/>
      <c r="G98" s="96"/>
      <c r="H98" s="96"/>
      <c r="I98" s="96"/>
      <c r="J98" s="96"/>
      <c r="K98" s="96"/>
      <c r="L98" s="135"/>
    </row>
    <row r="99" customFormat="false" ht="12.75" hidden="false" customHeight="false" outlineLevel="0" collapsed="false">
      <c r="B99" s="134"/>
      <c r="C99" s="96"/>
      <c r="D99" s="96"/>
      <c r="E99" s="96"/>
      <c r="F99" s="96"/>
      <c r="G99" s="96"/>
      <c r="H99" s="96"/>
      <c r="I99" s="96"/>
      <c r="J99" s="96"/>
      <c r="K99" s="96"/>
      <c r="L99" s="135"/>
    </row>
    <row r="100" customFormat="false" ht="12.75" hidden="false" customHeight="false" outlineLevel="0" collapsed="false">
      <c r="B100" s="134"/>
      <c r="C100" s="96"/>
      <c r="D100" s="96"/>
      <c r="E100" s="96"/>
      <c r="F100" s="96"/>
      <c r="G100" s="96"/>
      <c r="H100" s="96"/>
      <c r="I100" s="96"/>
      <c r="J100" s="96"/>
      <c r="K100" s="96"/>
      <c r="L100" s="135"/>
    </row>
    <row r="101" customFormat="false" ht="12.75" hidden="false" customHeight="false" outlineLevel="0" collapsed="false">
      <c r="B101" s="134"/>
      <c r="C101" s="96"/>
      <c r="D101" s="96"/>
      <c r="E101" s="96"/>
      <c r="F101" s="96"/>
      <c r="G101" s="96"/>
      <c r="H101" s="96"/>
      <c r="I101" s="96"/>
      <c r="J101" s="96"/>
      <c r="K101" s="96"/>
      <c r="L101" s="135"/>
    </row>
    <row r="102" customFormat="false" ht="12.75" hidden="false" customHeight="false" outlineLevel="0" collapsed="false">
      <c r="B102" s="134"/>
      <c r="C102" s="96"/>
      <c r="D102" s="96"/>
      <c r="E102" s="96"/>
      <c r="F102" s="96"/>
      <c r="G102" s="96"/>
      <c r="H102" s="96"/>
      <c r="I102" s="96"/>
      <c r="J102" s="96"/>
      <c r="K102" s="96"/>
      <c r="L102" s="135"/>
    </row>
    <row r="103" customFormat="false" ht="12.75" hidden="false" customHeight="false" outlineLevel="0" collapsed="false">
      <c r="B103" s="134"/>
      <c r="C103" s="96"/>
      <c r="D103" s="96"/>
      <c r="E103" s="96"/>
      <c r="F103" s="96"/>
      <c r="G103" s="96"/>
      <c r="H103" s="96"/>
      <c r="I103" s="96"/>
      <c r="J103" s="96"/>
      <c r="K103" s="96"/>
      <c r="L103" s="135"/>
    </row>
    <row r="104" customFormat="false" ht="12.75" hidden="false" customHeight="false" outlineLevel="0" collapsed="false">
      <c r="B104" s="134"/>
      <c r="C104" s="96"/>
      <c r="D104" s="96"/>
      <c r="E104" s="96"/>
      <c r="F104" s="96"/>
      <c r="G104" s="96"/>
      <c r="H104" s="96"/>
      <c r="I104" s="96"/>
      <c r="J104" s="96"/>
      <c r="K104" s="96"/>
      <c r="L104" s="135"/>
    </row>
    <row r="105" customFormat="false" ht="12.75" hidden="false" customHeight="false" outlineLevel="0" collapsed="false">
      <c r="B105" s="134"/>
      <c r="C105" s="96"/>
      <c r="D105" s="96"/>
      <c r="E105" s="96"/>
      <c r="F105" s="96"/>
      <c r="G105" s="96"/>
      <c r="H105" s="96"/>
      <c r="I105" s="96"/>
      <c r="J105" s="96"/>
      <c r="K105" s="96"/>
      <c r="L105" s="135"/>
    </row>
    <row r="106" customFormat="false" ht="12.75" hidden="false" customHeight="false" outlineLevel="0" collapsed="false">
      <c r="B106" s="134"/>
      <c r="C106" s="96"/>
      <c r="D106" s="96"/>
      <c r="E106" s="96"/>
      <c r="F106" s="96"/>
      <c r="G106" s="96"/>
      <c r="H106" s="96"/>
      <c r="I106" s="96"/>
      <c r="J106" s="96"/>
      <c r="K106" s="96"/>
      <c r="L106" s="135"/>
    </row>
    <row r="107" customFormat="false" ht="12.75" hidden="false" customHeight="false" outlineLevel="0" collapsed="false">
      <c r="B107" s="134"/>
      <c r="C107" s="96"/>
      <c r="D107" s="96"/>
      <c r="E107" s="96"/>
      <c r="F107" s="96"/>
      <c r="G107" s="96"/>
      <c r="H107" s="96"/>
      <c r="I107" s="96"/>
      <c r="J107" s="96"/>
      <c r="K107" s="96"/>
      <c r="L107" s="135"/>
    </row>
    <row r="108" customFormat="false" ht="12.75" hidden="false" customHeight="false" outlineLevel="0" collapsed="false">
      <c r="B108" s="134"/>
      <c r="C108" s="96"/>
      <c r="D108" s="96"/>
      <c r="E108" s="96"/>
      <c r="F108" s="96"/>
      <c r="G108" s="96"/>
      <c r="H108" s="96"/>
      <c r="I108" s="96"/>
      <c r="J108" s="96"/>
      <c r="K108" s="96"/>
      <c r="L108" s="135"/>
    </row>
    <row r="109" customFormat="false" ht="12.75" hidden="false" customHeight="false" outlineLevel="0" collapsed="false">
      <c r="B109" s="134"/>
      <c r="C109" s="96"/>
      <c r="D109" s="96"/>
      <c r="E109" s="96"/>
      <c r="F109" s="96"/>
      <c r="G109" s="96"/>
      <c r="H109" s="96"/>
      <c r="I109" s="96"/>
      <c r="J109" s="96"/>
      <c r="K109" s="96"/>
      <c r="L109" s="135"/>
    </row>
    <row r="110" customFormat="false" ht="12.75" hidden="false" customHeight="false" outlineLevel="0" collapsed="false">
      <c r="B110" s="134"/>
      <c r="C110" s="96"/>
      <c r="D110" s="96"/>
      <c r="E110" s="96"/>
      <c r="F110" s="96"/>
      <c r="G110" s="96"/>
      <c r="H110" s="96"/>
      <c r="I110" s="96"/>
      <c r="J110" s="96"/>
      <c r="K110" s="96"/>
      <c r="L110" s="135"/>
    </row>
    <row r="111" customFormat="false" ht="12.75" hidden="false" customHeight="false" outlineLevel="0" collapsed="false">
      <c r="B111" s="134"/>
      <c r="C111" s="96"/>
      <c r="D111" s="96"/>
      <c r="E111" s="96"/>
      <c r="F111" s="96"/>
      <c r="G111" s="96"/>
      <c r="H111" s="96"/>
      <c r="I111" s="96"/>
      <c r="J111" s="96"/>
      <c r="K111" s="96"/>
      <c r="L111" s="135"/>
    </row>
    <row r="112" customFormat="false" ht="12.75" hidden="false" customHeight="false" outlineLevel="0" collapsed="false">
      <c r="B112" s="134"/>
      <c r="C112" s="96"/>
      <c r="D112" s="96"/>
      <c r="E112" s="96"/>
      <c r="F112" s="96"/>
      <c r="G112" s="96"/>
      <c r="H112" s="96"/>
      <c r="I112" s="96"/>
      <c r="J112" s="96"/>
      <c r="K112" s="96"/>
      <c r="L112" s="135"/>
    </row>
    <row r="113" customFormat="false" ht="12.75" hidden="false" customHeight="false" outlineLevel="0" collapsed="false">
      <c r="B113" s="134"/>
      <c r="C113" s="96"/>
      <c r="D113" s="96"/>
      <c r="E113" s="96"/>
      <c r="F113" s="96"/>
      <c r="G113" s="96"/>
      <c r="H113" s="96"/>
      <c r="I113" s="96"/>
      <c r="J113" s="96"/>
      <c r="K113" s="96"/>
      <c r="L113" s="135"/>
    </row>
    <row r="114" customFormat="false" ht="12.75" hidden="false" customHeight="false" outlineLevel="0" collapsed="false">
      <c r="B114" s="134"/>
      <c r="C114" s="96"/>
      <c r="D114" s="96"/>
      <c r="E114" s="96"/>
      <c r="F114" s="96"/>
      <c r="G114" s="96"/>
      <c r="H114" s="96"/>
      <c r="I114" s="96"/>
      <c r="J114" s="96"/>
      <c r="K114" s="96"/>
      <c r="L114" s="135"/>
    </row>
    <row r="115" customFormat="false" ht="12.75" hidden="false" customHeight="false" outlineLevel="0" collapsed="false">
      <c r="B115" s="134"/>
      <c r="C115" s="96"/>
      <c r="D115" s="96"/>
      <c r="E115" s="96"/>
      <c r="F115" s="96"/>
      <c r="G115" s="96"/>
      <c r="H115" s="96"/>
      <c r="I115" s="96"/>
      <c r="J115" s="96"/>
      <c r="K115" s="96"/>
      <c r="L115" s="135"/>
    </row>
    <row r="116" customFormat="false" ht="12.75" hidden="false" customHeight="false" outlineLevel="0" collapsed="false">
      <c r="B116" s="134"/>
      <c r="C116" s="96"/>
      <c r="D116" s="96"/>
      <c r="E116" s="96"/>
      <c r="F116" s="96"/>
      <c r="G116" s="96"/>
      <c r="H116" s="96"/>
      <c r="I116" s="96"/>
      <c r="J116" s="96"/>
      <c r="K116" s="96"/>
      <c r="L116" s="135"/>
    </row>
    <row r="117" customFormat="false" ht="12.75" hidden="false" customHeight="false" outlineLevel="0" collapsed="false">
      <c r="B117" s="134"/>
      <c r="C117" s="96"/>
      <c r="D117" s="96"/>
      <c r="E117" s="96"/>
      <c r="F117" s="96"/>
      <c r="G117" s="96"/>
      <c r="H117" s="96"/>
      <c r="I117" s="96"/>
      <c r="J117" s="96"/>
      <c r="K117" s="96"/>
      <c r="L117" s="135"/>
    </row>
    <row r="118" customFormat="false" ht="12.75" hidden="false" customHeight="false" outlineLevel="0" collapsed="false">
      <c r="B118" s="134"/>
      <c r="C118" s="96"/>
      <c r="D118" s="96"/>
      <c r="E118" s="96"/>
      <c r="F118" s="96"/>
      <c r="G118" s="96"/>
      <c r="H118" s="96"/>
      <c r="I118" s="96"/>
      <c r="J118" s="96"/>
      <c r="K118" s="96"/>
      <c r="L118" s="135"/>
    </row>
    <row r="119" customFormat="false" ht="12.75" hidden="false" customHeight="false" outlineLevel="0" collapsed="false">
      <c r="B119" s="134"/>
      <c r="C119" s="96"/>
      <c r="D119" s="96"/>
      <c r="E119" s="96"/>
      <c r="F119" s="96"/>
      <c r="G119" s="96"/>
      <c r="H119" s="96"/>
      <c r="I119" s="96"/>
      <c r="J119" s="96"/>
      <c r="K119" s="96"/>
      <c r="L119" s="135"/>
    </row>
    <row r="120" customFormat="false" ht="12.75" hidden="false" customHeight="false" outlineLevel="0" collapsed="false">
      <c r="B120" s="134"/>
      <c r="C120" s="96"/>
      <c r="D120" s="96"/>
      <c r="E120" s="96"/>
      <c r="F120" s="96"/>
      <c r="G120" s="96"/>
      <c r="H120" s="96"/>
      <c r="I120" s="96"/>
      <c r="J120" s="96"/>
      <c r="K120" s="96"/>
      <c r="L120" s="135"/>
    </row>
    <row r="121" customFormat="false" ht="12.75" hidden="false" customHeight="false" outlineLevel="0" collapsed="false">
      <c r="B121" s="134"/>
      <c r="C121" s="96"/>
      <c r="D121" s="96"/>
      <c r="E121" s="96"/>
      <c r="F121" s="96"/>
      <c r="G121" s="96"/>
      <c r="H121" s="96"/>
      <c r="I121" s="96"/>
      <c r="J121" s="96"/>
      <c r="K121" s="96"/>
      <c r="L121" s="135"/>
    </row>
    <row r="122" customFormat="false" ht="12.75" hidden="false" customHeight="false" outlineLevel="0" collapsed="false">
      <c r="B122" s="134"/>
      <c r="C122" s="96"/>
      <c r="D122" s="96"/>
      <c r="E122" s="96"/>
      <c r="F122" s="96"/>
      <c r="G122" s="96"/>
      <c r="H122" s="96"/>
      <c r="I122" s="96"/>
      <c r="J122" s="96"/>
      <c r="K122" s="96"/>
      <c r="L122" s="135"/>
    </row>
    <row r="123" customFormat="false" ht="12.75" hidden="false" customHeight="false" outlineLevel="0" collapsed="false">
      <c r="B123" s="134"/>
      <c r="C123" s="96"/>
      <c r="D123" s="96"/>
      <c r="E123" s="96"/>
      <c r="F123" s="96"/>
      <c r="G123" s="96"/>
      <c r="H123" s="96"/>
      <c r="I123" s="96"/>
      <c r="J123" s="96"/>
      <c r="K123" s="96"/>
      <c r="L123" s="135"/>
    </row>
    <row r="124" customFormat="false" ht="12.75" hidden="false" customHeight="false" outlineLevel="0" collapsed="false">
      <c r="B124" s="134"/>
      <c r="C124" s="96"/>
      <c r="D124" s="96"/>
      <c r="E124" s="96"/>
      <c r="F124" s="96"/>
      <c r="G124" s="96"/>
      <c r="H124" s="96"/>
      <c r="I124" s="96"/>
      <c r="J124" s="96"/>
      <c r="K124" s="96"/>
      <c r="L124" s="135"/>
    </row>
    <row r="125" customFormat="false" ht="12.75" hidden="false" customHeight="false" outlineLevel="0" collapsed="false">
      <c r="B125" s="134"/>
      <c r="C125" s="96"/>
      <c r="D125" s="96"/>
      <c r="E125" s="96"/>
      <c r="F125" s="96"/>
      <c r="G125" s="96"/>
      <c r="H125" s="96"/>
      <c r="I125" s="96"/>
      <c r="J125" s="96"/>
      <c r="K125" s="96"/>
      <c r="L125" s="135"/>
    </row>
    <row r="126" customFormat="false" ht="12.75" hidden="false" customHeight="false" outlineLevel="0" collapsed="false">
      <c r="B126" s="134"/>
      <c r="C126" s="96"/>
      <c r="D126" s="96"/>
      <c r="E126" s="96"/>
      <c r="F126" s="96"/>
      <c r="G126" s="96"/>
      <c r="H126" s="96"/>
      <c r="I126" s="96"/>
      <c r="J126" s="96"/>
      <c r="K126" s="96"/>
      <c r="L126" s="135"/>
    </row>
    <row r="127" customFormat="false" ht="12.75" hidden="false" customHeight="false" outlineLevel="0" collapsed="false">
      <c r="B127" s="134"/>
      <c r="C127" s="96"/>
      <c r="D127" s="96"/>
      <c r="E127" s="96"/>
      <c r="F127" s="96"/>
      <c r="G127" s="96"/>
      <c r="H127" s="96"/>
      <c r="I127" s="96"/>
      <c r="J127" s="96"/>
      <c r="K127" s="96"/>
      <c r="L127" s="135"/>
    </row>
    <row r="128" customFormat="false" ht="12.75" hidden="false" customHeight="false" outlineLevel="0" collapsed="false">
      <c r="B128" s="134"/>
      <c r="C128" s="96"/>
      <c r="D128" s="96"/>
      <c r="E128" s="96"/>
      <c r="F128" s="96"/>
      <c r="G128" s="96"/>
      <c r="H128" s="96"/>
      <c r="I128" s="96"/>
      <c r="J128" s="96"/>
      <c r="K128" s="96"/>
      <c r="L128" s="135"/>
    </row>
    <row r="129" customFormat="false" ht="12.75" hidden="false" customHeight="false" outlineLevel="0" collapsed="false">
      <c r="B129" s="134"/>
      <c r="C129" s="96"/>
      <c r="D129" s="96"/>
      <c r="E129" s="96"/>
      <c r="F129" s="96"/>
      <c r="G129" s="96"/>
      <c r="H129" s="96"/>
      <c r="I129" s="96"/>
      <c r="J129" s="96"/>
      <c r="K129" s="96"/>
      <c r="L129" s="135"/>
    </row>
    <row r="130" customFormat="false" ht="12.75" hidden="false" customHeight="false" outlineLevel="0" collapsed="false">
      <c r="B130" s="134"/>
      <c r="C130" s="96"/>
      <c r="D130" s="96"/>
      <c r="E130" s="96"/>
      <c r="F130" s="96"/>
      <c r="G130" s="96"/>
      <c r="H130" s="96"/>
      <c r="I130" s="96"/>
      <c r="J130" s="96"/>
      <c r="K130" s="96"/>
      <c r="L130" s="135"/>
    </row>
    <row r="131" customFormat="false" ht="12.75" hidden="false" customHeight="false" outlineLevel="0" collapsed="false">
      <c r="B131" s="134"/>
      <c r="C131" s="96"/>
      <c r="D131" s="96"/>
      <c r="E131" s="96"/>
      <c r="F131" s="96"/>
      <c r="G131" s="96"/>
      <c r="H131" s="96"/>
      <c r="I131" s="96"/>
      <c r="J131" s="96"/>
      <c r="K131" s="96"/>
      <c r="L131" s="135"/>
    </row>
    <row r="132" customFormat="false" ht="12.75" hidden="false" customHeight="false" outlineLevel="0" collapsed="false">
      <c r="B132" s="134"/>
      <c r="C132" s="96"/>
      <c r="D132" s="96"/>
      <c r="E132" s="96"/>
      <c r="F132" s="96"/>
      <c r="G132" s="96"/>
      <c r="H132" s="96"/>
      <c r="I132" s="96"/>
      <c r="J132" s="96"/>
      <c r="K132" s="96"/>
      <c r="L132" s="135"/>
    </row>
    <row r="133" customFormat="false" ht="12.75" hidden="false" customHeight="false" outlineLevel="0" collapsed="false">
      <c r="B133" s="134"/>
      <c r="C133" s="96"/>
      <c r="D133" s="96"/>
      <c r="E133" s="96"/>
      <c r="F133" s="96"/>
      <c r="G133" s="96"/>
      <c r="H133" s="96"/>
      <c r="I133" s="96"/>
      <c r="J133" s="96"/>
      <c r="K133" s="96"/>
      <c r="L133" s="135"/>
    </row>
    <row r="134" customFormat="false" ht="12.75" hidden="false" customHeight="false" outlineLevel="0" collapsed="false">
      <c r="B134" s="134"/>
      <c r="C134" s="96"/>
      <c r="D134" s="96"/>
      <c r="E134" s="96"/>
      <c r="F134" s="96"/>
      <c r="G134" s="96"/>
      <c r="H134" s="96"/>
      <c r="I134" s="96"/>
      <c r="J134" s="96"/>
      <c r="K134" s="96"/>
      <c r="L134" s="135"/>
    </row>
    <row r="135" customFormat="false" ht="12.75" hidden="false" customHeight="false" outlineLevel="0" collapsed="false">
      <c r="B135" s="134"/>
      <c r="C135" s="96"/>
      <c r="D135" s="96"/>
      <c r="E135" s="96"/>
      <c r="F135" s="96"/>
      <c r="G135" s="96"/>
      <c r="H135" s="96"/>
      <c r="I135" s="96"/>
      <c r="J135" s="96"/>
      <c r="K135" s="96"/>
      <c r="L135" s="135"/>
    </row>
    <row r="136" customFormat="false" ht="12.75" hidden="false" customHeight="false" outlineLevel="0" collapsed="false">
      <c r="B136" s="134"/>
      <c r="C136" s="96"/>
      <c r="D136" s="96"/>
      <c r="E136" s="96"/>
      <c r="F136" s="96"/>
      <c r="G136" s="96"/>
      <c r="H136" s="96"/>
      <c r="I136" s="96"/>
      <c r="J136" s="96"/>
      <c r="K136" s="96"/>
      <c r="L136" s="135"/>
    </row>
    <row r="137" customFormat="false" ht="12.75" hidden="false" customHeight="false" outlineLevel="0" collapsed="false">
      <c r="B137" s="134"/>
      <c r="C137" s="96"/>
      <c r="D137" s="96"/>
      <c r="E137" s="96"/>
      <c r="F137" s="96"/>
      <c r="G137" s="96"/>
      <c r="H137" s="96"/>
      <c r="I137" s="96"/>
      <c r="J137" s="96"/>
      <c r="K137" s="96"/>
      <c r="L137" s="135"/>
    </row>
    <row r="138" customFormat="false" ht="12.75" hidden="false" customHeight="false" outlineLevel="0" collapsed="false">
      <c r="B138" s="134"/>
      <c r="C138" s="96"/>
      <c r="D138" s="96"/>
      <c r="E138" s="96"/>
      <c r="F138" s="96"/>
      <c r="G138" s="96"/>
      <c r="H138" s="96"/>
      <c r="I138" s="96"/>
      <c r="J138" s="96"/>
      <c r="K138" s="96"/>
      <c r="L138" s="135"/>
    </row>
    <row r="139" customFormat="false" ht="12.75" hidden="false" customHeight="false" outlineLevel="0" collapsed="false">
      <c r="B139" s="134"/>
      <c r="C139" s="96"/>
      <c r="D139" s="96"/>
      <c r="E139" s="96"/>
      <c r="F139" s="96"/>
      <c r="G139" s="96"/>
      <c r="H139" s="96"/>
      <c r="I139" s="96"/>
      <c r="J139" s="96"/>
      <c r="K139" s="96"/>
      <c r="L139" s="135"/>
    </row>
    <row r="140" customFormat="false" ht="12.75" hidden="false" customHeight="false" outlineLevel="0" collapsed="false">
      <c r="B140" s="134"/>
      <c r="C140" s="96"/>
      <c r="D140" s="96"/>
      <c r="E140" s="96"/>
      <c r="F140" s="96"/>
      <c r="G140" s="96"/>
      <c r="H140" s="96"/>
      <c r="I140" s="96"/>
      <c r="J140" s="96"/>
      <c r="K140" s="96"/>
      <c r="L140" s="135"/>
    </row>
    <row r="141" customFormat="false" ht="12.75" hidden="false" customHeight="false" outlineLevel="0" collapsed="false">
      <c r="B141" s="134"/>
      <c r="C141" s="96"/>
      <c r="D141" s="96"/>
      <c r="E141" s="96"/>
      <c r="F141" s="96"/>
      <c r="G141" s="96"/>
      <c r="H141" s="96"/>
      <c r="I141" s="96"/>
      <c r="J141" s="96"/>
      <c r="K141" s="96"/>
      <c r="L141" s="135"/>
    </row>
    <row r="142" customFormat="false" ht="12.75" hidden="false" customHeight="false" outlineLevel="0" collapsed="false">
      <c r="B142" s="134"/>
      <c r="C142" s="96"/>
      <c r="D142" s="96"/>
      <c r="E142" s="96"/>
      <c r="F142" s="96"/>
      <c r="G142" s="96"/>
      <c r="H142" s="96"/>
      <c r="I142" s="96"/>
      <c r="J142" s="96"/>
      <c r="K142" s="96"/>
      <c r="L142" s="135"/>
    </row>
    <row r="143" customFormat="false" ht="12.75" hidden="false" customHeight="false" outlineLevel="0" collapsed="false">
      <c r="B143" s="134"/>
      <c r="C143" s="96"/>
      <c r="D143" s="96"/>
      <c r="E143" s="96"/>
      <c r="F143" s="96"/>
      <c r="G143" s="96"/>
      <c r="H143" s="96"/>
      <c r="I143" s="96"/>
      <c r="J143" s="96"/>
      <c r="K143" s="96"/>
      <c r="L143" s="135"/>
    </row>
    <row r="144" customFormat="false" ht="12.75" hidden="false" customHeight="false" outlineLevel="0" collapsed="false">
      <c r="B144" s="134"/>
      <c r="C144" s="96"/>
      <c r="D144" s="96"/>
      <c r="E144" s="96"/>
      <c r="F144" s="96"/>
      <c r="G144" s="96"/>
      <c r="H144" s="96"/>
      <c r="I144" s="96"/>
      <c r="J144" s="96"/>
      <c r="K144" s="96"/>
      <c r="L144" s="135"/>
    </row>
    <row r="145" customFormat="false" ht="12.75" hidden="false" customHeight="false" outlineLevel="0" collapsed="false">
      <c r="B145" s="134"/>
      <c r="C145" s="96"/>
      <c r="D145" s="96"/>
      <c r="E145" s="96"/>
      <c r="F145" s="96"/>
      <c r="G145" s="96"/>
      <c r="H145" s="96"/>
      <c r="I145" s="96"/>
      <c r="J145" s="96"/>
      <c r="K145" s="96"/>
      <c r="L145" s="135"/>
    </row>
    <row r="146" customFormat="false" ht="12.75" hidden="false" customHeight="false" outlineLevel="0" collapsed="false">
      <c r="B146" s="134"/>
      <c r="C146" s="96"/>
      <c r="D146" s="96"/>
      <c r="E146" s="96"/>
      <c r="F146" s="96"/>
      <c r="G146" s="96"/>
      <c r="H146" s="96"/>
      <c r="I146" s="96"/>
      <c r="J146" s="96"/>
      <c r="K146" s="96"/>
      <c r="L146" s="135"/>
    </row>
    <row r="147" customFormat="false" ht="12.75" hidden="false" customHeight="false" outlineLevel="0" collapsed="false">
      <c r="B147" s="134"/>
      <c r="C147" s="96"/>
      <c r="D147" s="96"/>
      <c r="E147" s="96"/>
      <c r="F147" s="96"/>
      <c r="G147" s="96"/>
      <c r="H147" s="96"/>
      <c r="I147" s="96"/>
      <c r="J147" s="96"/>
      <c r="K147" s="96"/>
      <c r="L147" s="135"/>
    </row>
    <row r="148" customFormat="false" ht="12.75" hidden="false" customHeight="false" outlineLevel="0" collapsed="false">
      <c r="B148" s="134"/>
      <c r="C148" s="96"/>
      <c r="D148" s="96"/>
      <c r="E148" s="96"/>
      <c r="F148" s="96"/>
      <c r="G148" s="96"/>
      <c r="H148" s="96"/>
      <c r="I148" s="96"/>
      <c r="J148" s="96"/>
      <c r="K148" s="96"/>
      <c r="L148" s="135"/>
    </row>
    <row r="149" customFormat="false" ht="12.75" hidden="false" customHeight="false" outlineLevel="0" collapsed="false">
      <c r="B149" s="134"/>
      <c r="C149" s="96"/>
      <c r="D149" s="96"/>
      <c r="E149" s="96"/>
      <c r="F149" s="96"/>
      <c r="G149" s="96"/>
      <c r="H149" s="96"/>
      <c r="I149" s="96"/>
      <c r="J149" s="96"/>
      <c r="K149" s="96"/>
      <c r="L149" s="135"/>
    </row>
    <row r="150" customFormat="false" ht="12.75" hidden="false" customHeight="false" outlineLevel="0" collapsed="false">
      <c r="B150" s="134"/>
      <c r="C150" s="96"/>
      <c r="D150" s="96"/>
      <c r="E150" s="96"/>
      <c r="F150" s="96"/>
      <c r="G150" s="96"/>
      <c r="H150" s="96"/>
      <c r="I150" s="96"/>
      <c r="J150" s="96"/>
      <c r="K150" s="96"/>
      <c r="L150" s="135"/>
    </row>
    <row r="151" customFormat="false" ht="12.75" hidden="false" customHeight="false" outlineLevel="0" collapsed="false">
      <c r="B151" s="134"/>
      <c r="C151" s="96"/>
      <c r="D151" s="96"/>
      <c r="E151" s="96"/>
      <c r="F151" s="96"/>
      <c r="G151" s="96"/>
      <c r="H151" s="96"/>
      <c r="I151" s="96"/>
      <c r="J151" s="96"/>
      <c r="K151" s="96"/>
      <c r="L151" s="135"/>
    </row>
    <row r="152" customFormat="false" ht="12.75" hidden="false" customHeight="false" outlineLevel="0" collapsed="false">
      <c r="B152" s="134"/>
      <c r="C152" s="96"/>
      <c r="D152" s="96"/>
      <c r="E152" s="96"/>
      <c r="F152" s="96"/>
      <c r="G152" s="96"/>
      <c r="H152" s="96"/>
      <c r="I152" s="96"/>
      <c r="J152" s="96"/>
      <c r="K152" s="96"/>
      <c r="L152" s="135"/>
    </row>
    <row r="153" customFormat="false" ht="12.75" hidden="false" customHeight="false" outlineLevel="0" collapsed="false">
      <c r="B153" s="134"/>
      <c r="C153" s="96"/>
      <c r="D153" s="96"/>
      <c r="E153" s="96"/>
      <c r="F153" s="96"/>
      <c r="G153" s="96"/>
      <c r="H153" s="96"/>
      <c r="I153" s="96"/>
      <c r="J153" s="96"/>
      <c r="K153" s="96"/>
      <c r="L153" s="135"/>
    </row>
    <row r="154" customFormat="false" ht="12.75" hidden="false" customHeight="false" outlineLevel="0" collapsed="false">
      <c r="B154" s="134"/>
      <c r="C154" s="96"/>
      <c r="D154" s="96"/>
      <c r="E154" s="96"/>
      <c r="F154" s="96"/>
      <c r="G154" s="96"/>
      <c r="H154" s="96"/>
      <c r="I154" s="96"/>
      <c r="J154" s="96"/>
      <c r="K154" s="96"/>
      <c r="L154" s="135"/>
    </row>
    <row r="155" customFormat="false" ht="12.75" hidden="false" customHeight="false" outlineLevel="0" collapsed="false">
      <c r="B155" s="134"/>
      <c r="C155" s="96"/>
      <c r="D155" s="96"/>
      <c r="E155" s="96"/>
      <c r="F155" s="96"/>
      <c r="G155" s="96"/>
      <c r="H155" s="96"/>
      <c r="I155" s="96"/>
      <c r="J155" s="96"/>
      <c r="K155" s="96"/>
      <c r="L155" s="135"/>
    </row>
    <row r="156" customFormat="false" ht="12.75" hidden="false" customHeight="false" outlineLevel="0" collapsed="false">
      <c r="B156" s="134"/>
      <c r="C156" s="96"/>
      <c r="D156" s="96"/>
      <c r="E156" s="96"/>
      <c r="F156" s="96"/>
      <c r="G156" s="96"/>
      <c r="H156" s="96"/>
      <c r="I156" s="96"/>
      <c r="J156" s="96"/>
      <c r="K156" s="96"/>
      <c r="L156" s="135"/>
    </row>
    <row r="157" customFormat="false" ht="12.75" hidden="false" customHeight="false" outlineLevel="0" collapsed="false">
      <c r="B157" s="134"/>
      <c r="C157" s="96"/>
      <c r="D157" s="96"/>
      <c r="E157" s="96"/>
      <c r="F157" s="96"/>
      <c r="G157" s="96"/>
      <c r="H157" s="96"/>
      <c r="I157" s="96"/>
      <c r="J157" s="96"/>
      <c r="K157" s="96"/>
      <c r="L157" s="135"/>
    </row>
    <row r="158" customFormat="false" ht="12.75" hidden="false" customHeight="false" outlineLevel="0" collapsed="false">
      <c r="B158" s="134"/>
      <c r="C158" s="96"/>
      <c r="D158" s="96"/>
      <c r="E158" s="96"/>
      <c r="F158" s="96"/>
      <c r="G158" s="96"/>
      <c r="H158" s="96"/>
      <c r="I158" s="96"/>
      <c r="J158" s="96"/>
      <c r="K158" s="96"/>
      <c r="L158" s="135"/>
    </row>
    <row r="159" customFormat="false" ht="12.75" hidden="false" customHeight="false" outlineLevel="0" collapsed="false">
      <c r="B159" s="134"/>
      <c r="C159" s="96"/>
      <c r="D159" s="96"/>
      <c r="E159" s="96"/>
      <c r="F159" s="96"/>
      <c r="G159" s="96"/>
      <c r="H159" s="96"/>
      <c r="I159" s="96"/>
      <c r="J159" s="96"/>
      <c r="K159" s="96"/>
      <c r="L159" s="135"/>
    </row>
    <row r="160" customFormat="false" ht="12.75" hidden="false" customHeight="false" outlineLevel="0" collapsed="false">
      <c r="B160" s="134"/>
      <c r="C160" s="96"/>
      <c r="D160" s="96"/>
      <c r="E160" s="96"/>
      <c r="F160" s="96"/>
      <c r="G160" s="96"/>
      <c r="H160" s="96"/>
      <c r="I160" s="96"/>
      <c r="J160" s="96"/>
      <c r="K160" s="96"/>
      <c r="L160" s="135"/>
    </row>
    <row r="161" customFormat="false" ht="12.75" hidden="false" customHeight="false" outlineLevel="0" collapsed="false">
      <c r="B161" s="134"/>
      <c r="C161" s="96"/>
      <c r="D161" s="96"/>
      <c r="E161" s="96"/>
      <c r="F161" s="96"/>
      <c r="G161" s="96"/>
      <c r="H161" s="96"/>
      <c r="I161" s="96"/>
      <c r="J161" s="96"/>
      <c r="K161" s="96"/>
      <c r="L161" s="135"/>
    </row>
    <row r="162" customFormat="false" ht="12.75" hidden="false" customHeight="false" outlineLevel="0" collapsed="false">
      <c r="B162" s="134"/>
      <c r="C162" s="96"/>
      <c r="D162" s="96"/>
      <c r="E162" s="96"/>
      <c r="F162" s="96"/>
      <c r="G162" s="96"/>
      <c r="H162" s="96"/>
      <c r="I162" s="96"/>
      <c r="J162" s="96"/>
      <c r="K162" s="96"/>
      <c r="L162" s="135"/>
    </row>
    <row r="163" customFormat="false" ht="12.75" hidden="false" customHeight="false" outlineLevel="0" collapsed="false">
      <c r="B163" s="134"/>
      <c r="C163" s="96"/>
      <c r="D163" s="96"/>
      <c r="E163" s="96"/>
      <c r="F163" s="96"/>
      <c r="G163" s="96"/>
      <c r="H163" s="96"/>
      <c r="I163" s="96"/>
      <c r="J163" s="96"/>
      <c r="K163" s="96"/>
      <c r="L163" s="135"/>
    </row>
    <row r="164" customFormat="false" ht="12.75" hidden="false" customHeight="false" outlineLevel="0" collapsed="false">
      <c r="B164" s="134"/>
      <c r="C164" s="96"/>
      <c r="D164" s="96"/>
      <c r="E164" s="96"/>
      <c r="F164" s="96"/>
      <c r="G164" s="96"/>
      <c r="H164" s="96"/>
      <c r="I164" s="96"/>
      <c r="J164" s="96"/>
      <c r="K164" s="96"/>
      <c r="L164" s="135"/>
    </row>
    <row r="165" customFormat="false" ht="12.75" hidden="false" customHeight="false" outlineLevel="0" collapsed="false">
      <c r="B165" s="134"/>
      <c r="C165" s="96"/>
      <c r="D165" s="96"/>
      <c r="E165" s="96"/>
      <c r="F165" s="96"/>
      <c r="G165" s="96"/>
      <c r="H165" s="96"/>
      <c r="I165" s="96"/>
      <c r="J165" s="96"/>
      <c r="K165" s="96"/>
      <c r="L165" s="135"/>
    </row>
    <row r="166" customFormat="false" ht="12.75" hidden="false" customHeight="false" outlineLevel="0" collapsed="false">
      <c r="B166" s="134"/>
      <c r="C166" s="96"/>
      <c r="D166" s="96"/>
      <c r="E166" s="96"/>
      <c r="F166" s="96"/>
      <c r="G166" s="96"/>
      <c r="H166" s="96"/>
      <c r="I166" s="96"/>
      <c r="J166" s="96"/>
      <c r="K166" s="96"/>
      <c r="L166" s="135"/>
    </row>
    <row r="167" customFormat="false" ht="12.75" hidden="false" customHeight="false" outlineLevel="0" collapsed="false">
      <c r="B167" s="134"/>
      <c r="C167" s="96"/>
      <c r="D167" s="96"/>
      <c r="E167" s="96"/>
      <c r="F167" s="96"/>
      <c r="G167" s="96"/>
      <c r="H167" s="96"/>
      <c r="I167" s="96"/>
      <c r="J167" s="96"/>
      <c r="K167" s="96"/>
      <c r="L167" s="135"/>
    </row>
    <row r="168" customFormat="false" ht="12.75" hidden="false" customHeight="false" outlineLevel="0" collapsed="false">
      <c r="B168" s="134"/>
      <c r="C168" s="96"/>
      <c r="D168" s="96"/>
      <c r="E168" s="96"/>
      <c r="F168" s="96"/>
      <c r="G168" s="96"/>
      <c r="H168" s="96"/>
      <c r="I168" s="96"/>
      <c r="J168" s="96"/>
      <c r="K168" s="96"/>
      <c r="L168" s="135"/>
    </row>
    <row r="169" customFormat="false" ht="12.75" hidden="false" customHeight="false" outlineLevel="0" collapsed="false">
      <c r="B169" s="134"/>
      <c r="C169" s="96"/>
      <c r="D169" s="96"/>
      <c r="E169" s="96"/>
      <c r="F169" s="96"/>
      <c r="G169" s="96"/>
      <c r="H169" s="96"/>
      <c r="I169" s="96"/>
      <c r="J169" s="96"/>
      <c r="K169" s="96"/>
      <c r="L169" s="135"/>
    </row>
    <row r="170" customFormat="false" ht="12.75" hidden="false" customHeight="false" outlineLevel="0" collapsed="false">
      <c r="B170" s="134"/>
      <c r="C170" s="96"/>
      <c r="D170" s="96"/>
      <c r="E170" s="96"/>
      <c r="F170" s="96"/>
      <c r="G170" s="96"/>
      <c r="H170" s="96"/>
      <c r="I170" s="96"/>
      <c r="J170" s="96"/>
      <c r="K170" s="96"/>
      <c r="L170" s="135"/>
    </row>
    <row r="171" customFormat="false" ht="12.75" hidden="false" customHeight="false" outlineLevel="0" collapsed="false">
      <c r="B171" s="134"/>
      <c r="C171" s="96"/>
      <c r="D171" s="96"/>
      <c r="E171" s="96"/>
      <c r="F171" s="96"/>
      <c r="G171" s="96"/>
      <c r="H171" s="96"/>
      <c r="I171" s="96"/>
      <c r="J171" s="96"/>
      <c r="K171" s="96"/>
      <c r="L171" s="135"/>
    </row>
    <row r="172" customFormat="false" ht="12.75" hidden="false" customHeight="false" outlineLevel="0" collapsed="false">
      <c r="B172" s="134"/>
      <c r="C172" s="96"/>
      <c r="D172" s="96"/>
      <c r="E172" s="96"/>
      <c r="F172" s="96"/>
      <c r="G172" s="96"/>
      <c r="H172" s="96"/>
      <c r="I172" s="96"/>
      <c r="J172" s="96"/>
      <c r="K172" s="96"/>
      <c r="L172" s="135"/>
    </row>
    <row r="173" customFormat="false" ht="12.75" hidden="false" customHeight="false" outlineLevel="0" collapsed="false">
      <c r="B173" s="134"/>
      <c r="C173" s="96"/>
      <c r="D173" s="96"/>
      <c r="E173" s="96"/>
      <c r="F173" s="96"/>
      <c r="G173" s="96"/>
      <c r="H173" s="96"/>
      <c r="I173" s="96"/>
      <c r="J173" s="96"/>
      <c r="K173" s="96"/>
      <c r="L173" s="135"/>
    </row>
    <row r="174" customFormat="false" ht="12.75" hidden="false" customHeight="false" outlineLevel="0" collapsed="false">
      <c r="B174" s="134"/>
      <c r="C174" s="96"/>
      <c r="D174" s="96"/>
      <c r="E174" s="96"/>
      <c r="F174" s="96"/>
      <c r="G174" s="96"/>
      <c r="H174" s="96"/>
      <c r="I174" s="96"/>
      <c r="J174" s="96"/>
      <c r="K174" s="96"/>
      <c r="L174" s="135"/>
    </row>
    <row r="175" customFormat="false" ht="12.75" hidden="false" customHeight="false" outlineLevel="0" collapsed="false">
      <c r="B175" s="134"/>
      <c r="C175" s="96"/>
      <c r="D175" s="96"/>
      <c r="E175" s="96"/>
      <c r="F175" s="96"/>
      <c r="G175" s="96"/>
      <c r="H175" s="96"/>
      <c r="I175" s="96"/>
      <c r="J175" s="96"/>
      <c r="K175" s="96"/>
      <c r="L175" s="135"/>
    </row>
    <row r="176" customFormat="false" ht="12.75" hidden="false" customHeight="false" outlineLevel="0" collapsed="false">
      <c r="B176" s="134"/>
      <c r="C176" s="96"/>
      <c r="D176" s="96"/>
      <c r="E176" s="96"/>
      <c r="F176" s="96"/>
      <c r="G176" s="96"/>
      <c r="H176" s="96"/>
      <c r="I176" s="96"/>
      <c r="J176" s="96"/>
      <c r="K176" s="96"/>
      <c r="L176" s="135"/>
    </row>
    <row r="177" customFormat="false" ht="12.75" hidden="false" customHeight="false" outlineLevel="0" collapsed="false">
      <c r="B177" s="134"/>
      <c r="C177" s="96"/>
      <c r="D177" s="96"/>
      <c r="E177" s="96"/>
      <c r="F177" s="96"/>
      <c r="G177" s="96"/>
      <c r="H177" s="96"/>
      <c r="I177" s="96"/>
      <c r="J177" s="96"/>
      <c r="K177" s="96"/>
      <c r="L177" s="135"/>
    </row>
    <row r="178" customFormat="false" ht="12.75" hidden="false" customHeight="false" outlineLevel="0" collapsed="false">
      <c r="B178" s="134"/>
      <c r="C178" s="96"/>
      <c r="D178" s="96"/>
      <c r="E178" s="96"/>
      <c r="F178" s="96"/>
      <c r="G178" s="96"/>
      <c r="H178" s="96"/>
      <c r="I178" s="96"/>
      <c r="J178" s="96"/>
      <c r="K178" s="96"/>
      <c r="L178" s="135"/>
    </row>
    <row r="179" customFormat="false" ht="12.75" hidden="false" customHeight="false" outlineLevel="0" collapsed="false">
      <c r="B179" s="134"/>
      <c r="C179" s="96"/>
      <c r="D179" s="96"/>
      <c r="E179" s="96"/>
      <c r="F179" s="96"/>
      <c r="G179" s="96"/>
      <c r="H179" s="96"/>
      <c r="I179" s="96"/>
      <c r="J179" s="96"/>
      <c r="K179" s="96"/>
      <c r="L179" s="135"/>
    </row>
    <row r="180" customFormat="false" ht="12.75" hidden="false" customHeight="false" outlineLevel="0" collapsed="false">
      <c r="B180" s="134"/>
      <c r="C180" s="96"/>
      <c r="D180" s="96"/>
      <c r="E180" s="96"/>
      <c r="F180" s="96"/>
      <c r="G180" s="96"/>
      <c r="H180" s="96"/>
      <c r="I180" s="96"/>
      <c r="J180" s="96"/>
      <c r="K180" s="96"/>
      <c r="L180" s="135"/>
    </row>
    <row r="181" customFormat="false" ht="12.75" hidden="false" customHeight="false" outlineLevel="0" collapsed="false">
      <c r="B181" s="134"/>
      <c r="C181" s="96"/>
      <c r="D181" s="96"/>
      <c r="E181" s="96"/>
      <c r="F181" s="96"/>
      <c r="G181" s="96"/>
      <c r="H181" s="96"/>
      <c r="I181" s="96"/>
      <c r="J181" s="96"/>
      <c r="K181" s="96"/>
      <c r="L181" s="135"/>
    </row>
    <row r="182" customFormat="false" ht="12.75" hidden="false" customHeight="false" outlineLevel="0" collapsed="false">
      <c r="B182" s="134"/>
      <c r="C182" s="96"/>
      <c r="D182" s="96"/>
      <c r="E182" s="96"/>
      <c r="F182" s="96"/>
      <c r="G182" s="96"/>
      <c r="H182" s="96"/>
      <c r="I182" s="96"/>
      <c r="J182" s="96"/>
      <c r="K182" s="96"/>
      <c r="L182" s="135"/>
    </row>
    <row r="183" customFormat="false" ht="12.75" hidden="false" customHeight="false" outlineLevel="0" collapsed="false">
      <c r="B183" s="134"/>
      <c r="C183" s="96"/>
      <c r="D183" s="96"/>
      <c r="E183" s="96"/>
      <c r="F183" s="96"/>
      <c r="G183" s="96"/>
      <c r="H183" s="96"/>
      <c r="I183" s="96"/>
      <c r="J183" s="96"/>
      <c r="K183" s="96"/>
      <c r="L183" s="135"/>
    </row>
    <row r="184" customFormat="false" ht="12.75" hidden="false" customHeight="false" outlineLevel="0" collapsed="false">
      <c r="B184" s="134"/>
      <c r="C184" s="96"/>
      <c r="D184" s="96"/>
      <c r="E184" s="96"/>
      <c r="F184" s="96"/>
      <c r="G184" s="96"/>
      <c r="H184" s="96"/>
      <c r="I184" s="96"/>
      <c r="J184" s="96"/>
      <c r="K184" s="96"/>
      <c r="L184" s="135"/>
    </row>
    <row r="185" customFormat="false" ht="12.75" hidden="false" customHeight="false" outlineLevel="0" collapsed="false">
      <c r="B185" s="134"/>
      <c r="C185" s="96"/>
      <c r="D185" s="96"/>
      <c r="E185" s="96"/>
      <c r="F185" s="96"/>
      <c r="G185" s="96"/>
      <c r="H185" s="96"/>
      <c r="I185" s="96"/>
      <c r="J185" s="96"/>
      <c r="K185" s="96"/>
      <c r="L185" s="135"/>
    </row>
    <row r="186" customFormat="false" ht="12.75" hidden="false" customHeight="false" outlineLevel="0" collapsed="false">
      <c r="B186" s="134"/>
      <c r="C186" s="96"/>
      <c r="D186" s="96"/>
      <c r="E186" s="96"/>
      <c r="F186" s="96"/>
      <c r="G186" s="96"/>
      <c r="H186" s="96"/>
      <c r="I186" s="96"/>
      <c r="J186" s="96"/>
      <c r="K186" s="96"/>
      <c r="L186" s="135"/>
    </row>
    <row r="187" customFormat="false" ht="12.75" hidden="false" customHeight="false" outlineLevel="0" collapsed="false">
      <c r="B187" s="134"/>
      <c r="C187" s="96"/>
      <c r="D187" s="96"/>
      <c r="E187" s="96"/>
      <c r="F187" s="96"/>
      <c r="G187" s="96"/>
      <c r="H187" s="96"/>
      <c r="I187" s="96"/>
      <c r="J187" s="96"/>
      <c r="K187" s="96"/>
      <c r="L187" s="135"/>
    </row>
    <row r="188" customFormat="false" ht="12.75" hidden="false" customHeight="false" outlineLevel="0" collapsed="false">
      <c r="B188" s="134"/>
      <c r="C188" s="96"/>
      <c r="D188" s="96"/>
      <c r="E188" s="96"/>
      <c r="F188" s="96"/>
      <c r="G188" s="96"/>
      <c r="H188" s="96"/>
      <c r="I188" s="96"/>
      <c r="J188" s="96"/>
      <c r="K188" s="96"/>
      <c r="L188" s="135"/>
    </row>
    <row r="189" customFormat="false" ht="12.75" hidden="false" customHeight="false" outlineLevel="0" collapsed="false">
      <c r="B189" s="141"/>
      <c r="C189" s="142"/>
      <c r="D189" s="142"/>
      <c r="E189" s="142"/>
      <c r="F189" s="142"/>
      <c r="G189" s="142"/>
      <c r="H189" s="142"/>
      <c r="I189" s="142"/>
      <c r="J189" s="142"/>
      <c r="K189" s="142"/>
      <c r="L189" s="219"/>
    </row>
  </sheetData>
  <sheetProtection algorithmName="SHA-512" hashValue="DlD0YYICd004vLdMUvDqTbZQVaEBhtAmJj1O/NKFPkb6kRkShPdxOv5Fu6KmvLupcBk+XS3ewwWWeRA3fc9eyw==" saltValue="uarbSVFnhxqqS06ICCnR/A==" spinCount="100000" sheet="true" scenarios="true"/>
  <protectedRanges>
    <protectedRange name="Bereich1" sqref="F2 E5:F5 E6 E14:E16 F19:F22 B38:L189"/>
  </protectedRanges>
  <mergeCells count="2">
    <mergeCell ref="C2:E2"/>
    <mergeCell ref="F2:G2"/>
  </mergeCells>
  <conditionalFormatting sqref="H27:H33 H35">
    <cfRule type="cellIs" priority="2" operator="greaterThanOrEqual" aboveAverage="0" equalAverage="0" bottom="0" percent="0" rank="0" text="" dxfId="84">
      <formula>100</formula>
    </cfRule>
    <cfRule type="cellIs" priority="3" operator="lessThan" aboveAverage="0" equalAverage="0" bottom="0" percent="0" rank="0" text="" dxfId="85">
      <formula>100</formula>
    </cfRule>
  </conditionalFormatting>
  <conditionalFormatting sqref="H34">
    <cfRule type="cellIs" priority="4" operator="greaterThanOrEqual" aboveAverage="0" equalAverage="0" bottom="0" percent="0" rank="0" text="" dxfId="86">
      <formula>100.01</formula>
    </cfRule>
    <cfRule type="cellIs" priority="5" operator="lessThan" aboveAverage="0" equalAverage="0" bottom="0" percent="0" rank="0" text="" dxfId="87">
      <formula>100.01</formula>
    </cfRule>
  </conditionalFormatting>
  <conditionalFormatting sqref="E16">
    <cfRule type="cellIs" priority="6" operator="lessThan" aboveAverage="0" equalAverage="0" bottom="0" percent="0" rank="0" text="" dxfId="88">
      <formula>1.2</formula>
    </cfRule>
  </conditionalFormatting>
  <dataValidations count="6">
    <dataValidation allowBlank="true" operator="between" promptTitle="Select Material" showDropDown="false" showErrorMessage="true" showInputMessage="true" sqref="C6 F6 G13:G14" type="none">
      <formula1>0</formula1>
      <formula2>0</formula2>
    </dataValidation>
    <dataValidation allowBlank="true" operator="between" promptTitle="Select Material" showDropDown="false" showErrorMessage="true" showInputMessage="true" sqref="C5:D5 D6" type="list">
      <formula1>Materials</formula1>
      <formula2>0</formula2>
    </dataValidation>
    <dataValidation allowBlank="true" operator="between" showDropDown="false" showErrorMessage="true" showInputMessage="true" sqref="F2" type="list">
      <formula1>ConstructionType</formula1>
      <formula2>0</formula2>
    </dataValidation>
    <dataValidation allowBlank="true" operator="between" promptTitle="Select Material" showDropDown="false" showErrorMessage="true" showInputMessage="true" sqref="E6" type="list">
      <formula1>Tube_Type</formula1>
      <formula2>0</formula2>
    </dataValidation>
    <dataValidation allowBlank="true" operator="between" promptTitle="Select Material" showDropDown="false" showErrorMessage="true" showInputMessage="true" sqref="F5" type="list">
      <formula1>Material</formula1>
      <formula2>0</formula2>
    </dataValidation>
    <dataValidation allowBlank="true" operator="between" promptTitle="Select Material" showDropDown="false" showErrorMessage="true" showInputMessage="true" sqref="E5" type="list">
      <formula1>Metallic_Mats</formula1>
      <formula2>0</formula2>
    </dataValidation>
  </dataValidations>
  <hyperlinks>
    <hyperlink ref="J36" location="'Cover Sheet'!A1" display="BACK to COVER SHEET"/>
    <hyperlink ref="B39" location="'T3.10.5 T3.5 Guidance Notes'!A1" display="Link to GUIDANCE NOTES for laminated structures"/>
  </hyperlinks>
  <printOptions headings="false" gridLines="false" gridLinesSet="true" horizontalCentered="false" verticalCentered="false"/>
  <pageMargins left="0.75" right="0.75" top="1" bottom="1" header="0.511805555555555" footer="0.511805555555555"/>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true"/>
  </sheetPr>
  <dimension ref="B1:P189"/>
  <sheetViews>
    <sheetView showFormulas="false" showGridLines="false" showRowColHeaders="true" showZeros="true" rightToLeft="false" tabSelected="false" showOutlineSymbols="true" defaultGridColor="true" view="pageBreakPreview" topLeftCell="B1" colorId="64" zoomScale="140" zoomScaleNormal="100" zoomScalePageLayoutView="140" workbookViewId="0">
      <selection pane="topLeft" activeCell="G19" activeCellId="0" sqref="G19"/>
    </sheetView>
  </sheetViews>
  <sheetFormatPr defaultRowHeight="12.75" zeroHeight="false" outlineLevelRow="0" outlineLevelCol="0"/>
  <cols>
    <col collapsed="false" customWidth="true" hidden="false" outlineLevel="0" max="1" min="1" style="220" width="3.4"/>
    <col collapsed="false" customWidth="true" hidden="false" outlineLevel="0" max="2" min="2" style="220" width="45.6"/>
    <col collapsed="false" customWidth="true" hidden="false" outlineLevel="0" max="3" min="3" style="220" width="11.4"/>
    <col collapsed="false" customWidth="true" hidden="false" outlineLevel="0" max="4" min="4" style="220" width="3.6"/>
    <col collapsed="false" customWidth="true" hidden="false" outlineLevel="0" max="5" min="5" style="220" width="11.72"/>
    <col collapsed="false" customWidth="true" hidden="false" outlineLevel="0" max="6" min="6" style="220" width="15.27"/>
    <col collapsed="false" customWidth="true" hidden="false" outlineLevel="0" max="7" min="7" style="220" width="11.72"/>
    <col collapsed="false" customWidth="true" hidden="false" outlineLevel="0" max="8" min="8" style="220" width="6.73"/>
    <col collapsed="false" customWidth="true" hidden="false" outlineLevel="0" max="9" min="9" style="220" width="11.13"/>
    <col collapsed="false" customWidth="true" hidden="false" outlineLevel="0" max="12" min="10" style="220" width="11.4"/>
    <col collapsed="false" customWidth="true" hidden="false" outlineLevel="0" max="13" min="13" style="220" width="3.27"/>
    <col collapsed="false" customWidth="true" hidden="false" outlineLevel="0" max="1025" min="14" style="220" width="11.4"/>
  </cols>
  <sheetData>
    <row r="1" customFormat="false" ht="15" hidden="false" customHeight="false" outlineLevel="0" collapsed="false">
      <c r="B1" s="221" t="s">
        <v>290</v>
      </c>
    </row>
    <row r="2" customFormat="false" ht="13.15" hidden="false" customHeight="false" outlineLevel="0" collapsed="false">
      <c r="C2" s="222" t="s">
        <v>263</v>
      </c>
      <c r="D2" s="222"/>
      <c r="E2" s="222"/>
      <c r="F2" s="223" t="s">
        <v>224</v>
      </c>
      <c r="G2" s="223"/>
    </row>
    <row r="4" customFormat="false" ht="13.15" hidden="false" customHeight="false" outlineLevel="0" collapsed="false">
      <c r="B4" s="224" t="s">
        <v>239</v>
      </c>
      <c r="C4" s="224" t="s">
        <v>240</v>
      </c>
      <c r="D4" s="225"/>
      <c r="E4" s="224" t="s">
        <v>241</v>
      </c>
      <c r="F4" s="226" t="s">
        <v>264</v>
      </c>
      <c r="G4" s="224" t="s">
        <v>265</v>
      </c>
      <c r="I4" s="10"/>
      <c r="J4" s="27" t="s">
        <v>266</v>
      </c>
      <c r="K4" s="27" t="s">
        <v>267</v>
      </c>
    </row>
    <row r="5" customFormat="false" ht="12.75" hidden="false" customHeight="false" outlineLevel="0" collapsed="false">
      <c r="B5" s="227" t="s">
        <v>242</v>
      </c>
      <c r="C5" s="228" t="s">
        <v>185</v>
      </c>
      <c r="E5" s="229" t="s">
        <v>185</v>
      </c>
      <c r="F5" s="230" t="s">
        <v>194</v>
      </c>
      <c r="G5" s="231"/>
      <c r="I5" s="200" t="s">
        <v>268</v>
      </c>
      <c r="J5" s="220" t="n">
        <f aca="false">F22/1000</f>
        <v>0</v>
      </c>
      <c r="K5" s="201" t="n">
        <f aca="false">J5</f>
        <v>0</v>
      </c>
    </row>
    <row r="6" customFormat="false" ht="12.75" hidden="false" customHeight="false" outlineLevel="0" collapsed="false">
      <c r="B6" s="227" t="s">
        <v>269</v>
      </c>
      <c r="C6" s="186" t="s">
        <v>231</v>
      </c>
      <c r="E6" s="192" t="s">
        <v>231</v>
      </c>
      <c r="F6" s="202" t="s">
        <v>270</v>
      </c>
      <c r="G6" s="203"/>
      <c r="I6" s="200" t="s">
        <v>271</v>
      </c>
      <c r="J6" s="220" t="n">
        <f aca="false">F21/1000</f>
        <v>0</v>
      </c>
      <c r="K6" s="201" t="n">
        <f aca="false">F20/1000</f>
        <v>0</v>
      </c>
    </row>
    <row r="7" customFormat="false" ht="12.75" hidden="false" customHeight="true" outlineLevel="0" collapsed="false">
      <c r="B7" s="227" t="s">
        <v>244</v>
      </c>
      <c r="C7" s="167" t="str">
        <f aca="false">HLOOKUP(C5,MaterialData!$C$3:$O$4,2,0)</f>
        <v>Steel</v>
      </c>
      <c r="D7" s="187"/>
      <c r="E7" s="167" t="str">
        <f aca="false">HLOOKUP(E5,MaterialData!$C$3:$R$4,2,0)</f>
        <v>Steel</v>
      </c>
      <c r="F7" s="167" t="str">
        <f aca="false">HLOOKUP(F5,MaterialData!$C$3:$R$4,2,0)</f>
        <v>FHB</v>
      </c>
      <c r="G7" s="204"/>
    </row>
    <row r="8" customFormat="false" ht="15" hidden="false" customHeight="false" outlineLevel="0" collapsed="false">
      <c r="B8" s="227"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6</v>
      </c>
      <c r="G8" s="231"/>
      <c r="I8" s="200" t="s">
        <v>272</v>
      </c>
      <c r="J8" s="187" t="n">
        <f aca="false">J5*J6</f>
        <v>0</v>
      </c>
      <c r="K8" s="200" t="s">
        <v>273</v>
      </c>
      <c r="L8" s="187" t="n">
        <f aca="false">(J5*J6^3)/12</f>
        <v>0</v>
      </c>
    </row>
    <row r="9" customFormat="false" ht="15" hidden="false" customHeight="false" outlineLevel="0" collapsed="false">
      <c r="B9" s="227"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6</v>
      </c>
      <c r="G9" s="231"/>
      <c r="I9" s="200" t="s">
        <v>274</v>
      </c>
      <c r="J9" s="187" t="n">
        <f aca="false">K5*K6</f>
        <v>0</v>
      </c>
      <c r="K9" s="200" t="s">
        <v>275</v>
      </c>
      <c r="L9" s="187" t="n">
        <f aca="false">(K5*K6^3)/12</f>
        <v>0</v>
      </c>
    </row>
    <row r="10" customFormat="false" ht="15" hidden="false" customHeight="false" outlineLevel="0" collapsed="false">
      <c r="B10" s="227"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6</v>
      </c>
      <c r="G10" s="204"/>
      <c r="I10" s="200" t="s">
        <v>291</v>
      </c>
      <c r="J10" s="220" t="n">
        <f aca="false">J6/2</f>
        <v>0</v>
      </c>
      <c r="K10" s="200" t="s">
        <v>277</v>
      </c>
      <c r="L10" s="187" t="e">
        <f aca="false">L8+(J8*($J$12-J10)^2)</f>
        <v>#DIV/0!</v>
      </c>
    </row>
    <row r="11" customFormat="false" ht="15" hidden="false" customHeight="false" outlineLevel="0" collapsed="false">
      <c r="B11" s="227" t="s">
        <v>214</v>
      </c>
      <c r="C11" s="167" t="n">
        <f aca="false">INDEX(Innertable,MATCH($B11,MaterialData!$B$6:$B$11,0),MATCH(C$7,MaterialData!$C$4:$O$4,0))</f>
        <v>180000000</v>
      </c>
      <c r="D11" s="187"/>
      <c r="E11" s="167" t="n">
        <f aca="false">INDEX(Innertable,MATCH($B11,MaterialData!$B$6:$B$11,0),MATCH(E$7,MaterialData!$C$4:$R$4,0))</f>
        <v>180000000</v>
      </c>
      <c r="F11" s="167" t="str">
        <f aca="false">INDEX(Innertable,MATCH($B11,MaterialData!$B$6:$B$11,0),MATCH(F$7,MaterialData!$C$4:$R$4,0))</f>
        <v>N/A</v>
      </c>
      <c r="G11" s="204"/>
      <c r="I11" s="200" t="s">
        <v>292</v>
      </c>
      <c r="J11" s="220" t="n">
        <f aca="false">(F18-0.5*F20)*0.001</f>
        <v>0</v>
      </c>
      <c r="K11" s="200" t="s">
        <v>279</v>
      </c>
      <c r="L11" s="187" t="e">
        <f aca="false">L9+(J9*($J$12-J11)^2)</f>
        <v>#DIV/0!</v>
      </c>
    </row>
    <row r="12" customFormat="false" ht="15" hidden="false" customHeight="false" outlineLevel="0" collapsed="false">
      <c r="B12" s="227" t="s">
        <v>215</v>
      </c>
      <c r="C12" s="167" t="n">
        <f aca="false">INDEX(Innertable,MATCH($B12,MaterialData!$B$6:$B$11,0),MATCH(C$7,MaterialData!$C$4:$O$4,0))</f>
        <v>300000000</v>
      </c>
      <c r="D12" s="187"/>
      <c r="E12" s="167" t="n">
        <f aca="false">INDEX(Innertable,MATCH($B12,MaterialData!$B$6:$B$11,0),MATCH(E$7,MaterialData!$C$4:$R$4,0))</f>
        <v>300000000</v>
      </c>
      <c r="F12" s="167" t="str">
        <f aca="false">INDEX(Innertable,MATCH($B12,MaterialData!$B$6:$B$11,0),MATCH(F$7,MaterialData!$C$4:$R$4,0))</f>
        <v>N/A</v>
      </c>
      <c r="G12" s="204"/>
      <c r="I12" s="200" t="s">
        <v>280</v>
      </c>
      <c r="J12" s="205" t="e">
        <f aca="false">(J8*J10+J9*J11)/(J8+J9)</f>
        <v>#DIV/0!</v>
      </c>
      <c r="K12" s="200" t="s">
        <v>281</v>
      </c>
      <c r="L12" s="169" t="e">
        <f aca="false">SUM(L10:L11)</f>
        <v>#DIV/0!</v>
      </c>
    </row>
    <row r="13" customFormat="false" ht="12.75" hidden="false" customHeight="false" outlineLevel="0" collapsed="false">
      <c r="E13" s="199"/>
      <c r="G13" s="203"/>
      <c r="L13" s="232"/>
    </row>
    <row r="14" customFormat="false" ht="12.75" hidden="false" customHeight="false" outlineLevel="0" collapsed="false">
      <c r="B14" s="227" t="s">
        <v>282</v>
      </c>
      <c r="C14" s="186" t="n">
        <v>1</v>
      </c>
      <c r="E14" s="206" t="n">
        <v>1</v>
      </c>
      <c r="G14" s="203"/>
      <c r="L14" s="232"/>
    </row>
    <row r="15" customFormat="false" ht="12.75" hidden="false" customHeight="false" outlineLevel="0" collapsed="false">
      <c r="B15" s="227" t="s">
        <v>245</v>
      </c>
      <c r="C15" s="186" t="n">
        <v>25.4</v>
      </c>
      <c r="E15" s="206" t="n">
        <v>28</v>
      </c>
      <c r="G15" s="203"/>
      <c r="L15" s="232"/>
    </row>
    <row r="16" customFormat="false" ht="12.75" hidden="false" customHeight="false" outlineLevel="0" collapsed="false">
      <c r="B16" s="227" t="s">
        <v>246</v>
      </c>
      <c r="C16" s="207" t="n">
        <v>1.6</v>
      </c>
      <c r="E16" s="206" t="n">
        <v>1.5</v>
      </c>
      <c r="G16" s="203"/>
      <c r="L16" s="232"/>
    </row>
    <row r="17" customFormat="false" ht="12.75" hidden="false" customHeight="false" outlineLevel="0" collapsed="false">
      <c r="E17" s="203"/>
      <c r="G17" s="203"/>
      <c r="L17" s="232"/>
    </row>
    <row r="18" customFormat="false" ht="12.75" hidden="false" customHeight="false" outlineLevel="0" collapsed="false">
      <c r="B18" s="227" t="s">
        <v>283</v>
      </c>
      <c r="E18" s="203"/>
      <c r="F18" s="208" t="n">
        <f aca="false">F19+F20+F21</f>
        <v>0</v>
      </c>
      <c r="G18" s="203"/>
      <c r="L18" s="232"/>
    </row>
    <row r="19" customFormat="false" ht="12.75" hidden="false" customHeight="false" outlineLevel="0" collapsed="false">
      <c r="B19" s="227" t="s">
        <v>284</v>
      </c>
      <c r="E19" s="203"/>
      <c r="F19" s="209"/>
      <c r="G19" s="203"/>
      <c r="L19" s="232"/>
    </row>
    <row r="20" customFormat="false" ht="12.75" hidden="false" customHeight="false" outlineLevel="0" collapsed="false">
      <c r="B20" s="146" t="s">
        <v>285</v>
      </c>
      <c r="E20" s="203"/>
      <c r="F20" s="209"/>
      <c r="G20" s="203"/>
      <c r="L20" s="232"/>
    </row>
    <row r="21" customFormat="false" ht="12.75" hidden="false" customHeight="false" outlineLevel="0" collapsed="false">
      <c r="B21" s="53" t="s">
        <v>286</v>
      </c>
      <c r="E21" s="203"/>
      <c r="F21" s="209"/>
      <c r="G21" s="203"/>
      <c r="L21" s="232"/>
    </row>
    <row r="22" customFormat="false" ht="12.75" hidden="false" customHeight="false" outlineLevel="0" collapsed="false">
      <c r="B22" s="227" t="s">
        <v>293</v>
      </c>
      <c r="E22" s="203"/>
      <c r="F22" s="209"/>
      <c r="G22" s="203"/>
      <c r="L22" s="232"/>
    </row>
    <row r="23" customFormat="false" ht="12.75" hidden="false" customHeight="false" outlineLevel="0" collapsed="false">
      <c r="E23" s="210"/>
      <c r="G23" s="203"/>
      <c r="L23" s="232"/>
    </row>
    <row r="24" customFormat="false" ht="12.75" hidden="false" customHeight="false" outlineLevel="0" collapsed="false">
      <c r="B24" s="227" t="s">
        <v>247</v>
      </c>
      <c r="C24" s="186" t="n">
        <f aca="false">C15/1000</f>
        <v>0.0254</v>
      </c>
      <c r="E24" s="186" t="n">
        <f aca="false">IF(F2="Composite only","No tubes",E15/1000)</f>
        <v>0.028</v>
      </c>
      <c r="G24" s="203"/>
      <c r="L24" s="232"/>
    </row>
    <row r="25" customFormat="false" ht="12.75" hidden="false" customHeight="false" outlineLevel="0" collapsed="false">
      <c r="B25" s="227" t="s">
        <v>248</v>
      </c>
      <c r="C25" s="186" t="n">
        <f aca="false">C16/1000</f>
        <v>0.0016</v>
      </c>
      <c r="E25" s="186" t="n">
        <f aca="false">IF(F2="Composite only","",E16/1000)</f>
        <v>0.0015</v>
      </c>
      <c r="G25" s="210"/>
      <c r="L25" s="232"/>
      <c r="P25" s="233"/>
    </row>
    <row r="26" customFormat="false" ht="12.75" hidden="false" customHeight="false" outlineLevel="0" collapsed="false">
      <c r="B26" s="227" t="s">
        <v>249</v>
      </c>
      <c r="C26" s="167" t="n">
        <f aca="false">IF(C6="Round",((C24)^4-((C24-2*C25))^4)*3.142/64,((C24)^4-((C24-2*C25))^4)/12)</f>
        <v>8.50991848E-009</v>
      </c>
      <c r="E26" s="167" t="n">
        <f aca="false">IF(F2="Composite only","",IF(E6="Round",((E24)^4-((E24-2*E25))^4)*3.142/64,IF(E6="Square",((E24)^4-((E24-2*E25))^4)/12,"")))</f>
        <v>1.099852190625E-008</v>
      </c>
      <c r="F26" s="211" t="str">
        <f aca="false">IF($F$2="Tubing only","Tubing Only",L12)</f>
        <v>Tubing Only</v>
      </c>
      <c r="G26" s="167" t="n">
        <f aca="false">IF($F$2="Tubing only",E26,IF($F$2="Composite only",F26,IF($F$2="Tubes + Composite",E26+F26,"No Type Selected")))</f>
        <v>1.099852190625E-008</v>
      </c>
      <c r="L26" s="232"/>
      <c r="O26" s="232"/>
      <c r="P26" s="233"/>
    </row>
    <row r="27" customFormat="false" ht="12.75" hidden="false" customHeight="false" outlineLevel="0" collapsed="false">
      <c r="B27" s="227" t="s">
        <v>250</v>
      </c>
      <c r="C27" s="167" t="n">
        <f aca="false">C8*C26*C14</f>
        <v>1701.983696</v>
      </c>
      <c r="D27" s="187"/>
      <c r="E27" s="167" t="n">
        <f aca="false">IF(F2="Composite only","",E8*E26*E14)</f>
        <v>2199.70438125</v>
      </c>
      <c r="F27" s="211" t="str">
        <f aca="false">IF(F26="Tubing Only","",F26*F8)</f>
        <v/>
      </c>
      <c r="G27" s="167" t="n">
        <f aca="false">IF($F$2="Tubing only",E27,IF($F$2="Composite only",F27,IF($F$2="Tubes + Composite",E27+F27,"No Type Selected")))</f>
        <v>2199.70438125</v>
      </c>
      <c r="H27" s="212" t="n">
        <f aca="false">100*G27/C27</f>
        <v>129.243563638109</v>
      </c>
    </row>
    <row r="28" customFormat="false" ht="12.75" hidden="false" customHeight="false" outlineLevel="0" collapsed="false">
      <c r="B28" s="227" t="s">
        <v>251</v>
      </c>
      <c r="C28" s="191" t="n">
        <f aca="false">IF(C24="no tubes","",IF(C14=0,"",IF(C6="Round",C14*((C15^2-(C15-2*C16)^2)*PI()/4),IF(C6="Square",C14*(C15^2-(C15-2*C16)^2),""))))</f>
        <v>119.631848248699</v>
      </c>
      <c r="D28" s="213"/>
      <c r="E28" s="191" t="n">
        <f aca="false">IF(E24="no tubes","",IF(E14=0,"",IF(E6="Round",E14*((E15^2-(E15-2*E16)^2)*PI()/4),IF(E6="Square",E14*(E15^2-(E15-2*E16)^2),""))))</f>
        <v>124.878307980194</v>
      </c>
      <c r="F28" s="191" t="str">
        <f aca="false">IF(F26="Tubing Only","",(F18-F19)*F22)</f>
        <v/>
      </c>
      <c r="G28" s="191" t="n">
        <f aca="false">IF($F$2="Tubing only",E28,IF($F$2="Composite only",F28,IF($F$2="Tubes + Composite",E28+F28,"No Type Selected")))</f>
        <v>124.878307980194</v>
      </c>
      <c r="H28" s="212" t="n">
        <f aca="false">IF(AND(F2="tubing only",E5="steel"),100*G28/C28,"NA")</f>
        <v>104.385504201681</v>
      </c>
      <c r="I28" s="220" t="str">
        <f aca="false">IF(AND(95&lt;H28,H28&lt;100),"For tubes only, provided your actual tube measures &gt;= your nominal OD and wall this is OK","")</f>
        <v/>
      </c>
      <c r="O28" s="232"/>
    </row>
    <row r="29" customFormat="false" ht="12.75" hidden="false" customHeight="false" outlineLevel="0" collapsed="false">
      <c r="B29" s="227" t="s">
        <v>252</v>
      </c>
      <c r="C29" s="167" t="n">
        <f aca="false">C$28*C9/1000000</f>
        <v>36487.7137158533</v>
      </c>
      <c r="D29" s="187"/>
      <c r="E29" s="167" t="n">
        <f aca="false">IF(F2="Composite only","",E$28*E9/1000000)</f>
        <v>38087.8839339593</v>
      </c>
      <c r="F29" s="167" t="str">
        <f aca="false">IF(F26="Tubing Only","",F28*F9/1000000)</f>
        <v/>
      </c>
      <c r="G29" s="167" t="n">
        <f aca="false">IF($F$2="Tubing only",E29,IF($F$2="Composite only",F29,IF($F$2="Tubes + Composite",E29+F29,"No Type Selected")))</f>
        <v>38087.8839339593</v>
      </c>
      <c r="H29" s="212" t="n">
        <f aca="false">100*G29/C29</f>
        <v>104.385504201681</v>
      </c>
      <c r="I29" s="220" t="str">
        <f aca="false">IF(AND(95&lt;H29,H29&lt;100),"For tubes only, provided your actual tube measures &gt;= your nominal OD and wall this is OK","")</f>
        <v/>
      </c>
    </row>
    <row r="30" customFormat="false" ht="12.75" hidden="false" customHeight="false" outlineLevel="0" collapsed="false">
      <c r="B30" s="227" t="s">
        <v>253</v>
      </c>
      <c r="C30" s="167" t="n">
        <f aca="false">C$28*C10/1000000</f>
        <v>43665.6246107752</v>
      </c>
      <c r="D30" s="187"/>
      <c r="E30" s="167" t="n">
        <f aca="false">IF(F2="Composite only","",E$28*E10/1000000)</f>
        <v>45580.5824127709</v>
      </c>
      <c r="F30" s="167" t="str">
        <f aca="false">IF(F26="Tubing Only","",F28*F10/1000000)</f>
        <v/>
      </c>
      <c r="G30" s="167" t="n">
        <f aca="false">IF($F$2="Tubing only",E30,IF($F$2="Composite only",F30,IF($F$2="Tubes + Composite",E30+F30,"No Type Selected")))</f>
        <v>45580.5824127709</v>
      </c>
      <c r="H30" s="212" t="n">
        <f aca="false">100*G30/C30</f>
        <v>104.385504201681</v>
      </c>
      <c r="I30" s="220" t="str">
        <f aca="false">IF(AND(95&lt;H30,H30&lt;100),"For tubes only, provided your actual tube measures &gt;= your nominal OD and wall this is OK","")</f>
        <v/>
      </c>
      <c r="O30" s="232"/>
    </row>
    <row r="31" customFormat="false" ht="12.75" hidden="false" customHeight="false" outlineLevel="0" collapsed="false">
      <c r="B31" s="227" t="s">
        <v>254</v>
      </c>
      <c r="C31" s="167" t="n">
        <f aca="false">C$28*C11/1000000</f>
        <v>21533.7326847659</v>
      </c>
      <c r="D31" s="187"/>
      <c r="E31" s="167" t="n">
        <f aca="false">IF(F2="Composite only","",E$28*E11/1000000)</f>
        <v>22478.095436435</v>
      </c>
      <c r="F31" s="167" t="str">
        <f aca="false">IF(F26="Tubing Only","",F28*F9/1000000)</f>
        <v/>
      </c>
      <c r="G31" s="167" t="n">
        <f aca="false">IF($F$2="Tubing only",E31,IF($F$2="Composite only",F31,IF($F$2="Tubes + Composite",E31+F31,"No Type Selected")))</f>
        <v>22478.095436435</v>
      </c>
      <c r="H31" s="212" t="n">
        <f aca="false">100*G31/C31</f>
        <v>104.385504201681</v>
      </c>
      <c r="I31" s="220" t="str">
        <f aca="false">IF(AND(95&lt;H31,H31&lt;100),"For tubes only, provided your actual tube measures &gt;= your nominal OD and wall this is OK","")</f>
        <v/>
      </c>
      <c r="O31" s="232"/>
    </row>
    <row r="32" customFormat="false" ht="12.75" hidden="false" customHeight="false" outlineLevel="0" collapsed="false">
      <c r="B32" s="227" t="s">
        <v>255</v>
      </c>
      <c r="C32" s="167" t="n">
        <f aca="false">IF(C14=0,"",C$28*C12/1000000)</f>
        <v>35889.5544746098</v>
      </c>
      <c r="D32" s="187"/>
      <c r="E32" s="167" t="n">
        <f aca="false">IF(F2="Composite only","",E$28*E12/1000000)</f>
        <v>37463.4923940583</v>
      </c>
      <c r="F32" s="167" t="str">
        <f aca="false">IF(F26="tubing only","",F28*F10/1000000)</f>
        <v/>
      </c>
      <c r="G32" s="167" t="n">
        <f aca="false">IF($F$2="Tubing only",E32,IF($F$2="Composite only",F32,IF($F$2="Tubes + Composite",E32+F32,"No Type Selected")))</f>
        <v>37463.4923940583</v>
      </c>
      <c r="H32" s="212" t="n">
        <f aca="false">100*G32/C32</f>
        <v>104.385504201681</v>
      </c>
      <c r="I32" s="220" t="str">
        <f aca="false">IF(AND(95&lt;H32,H32&lt;100),"For tubes only, provided your actual tube measures &gt;= your nominal OD and wall this is OK","")</f>
        <v/>
      </c>
      <c r="O32" s="232"/>
    </row>
    <row r="33" customFormat="false" ht="12.75" hidden="false" customHeight="false" outlineLevel="0" collapsed="false">
      <c r="B33" s="227" t="s">
        <v>256</v>
      </c>
      <c r="C33" s="167" t="n">
        <f aca="false">C14*4*C10*C26/(0.5*C24*1)</f>
        <v>978.30558903937</v>
      </c>
      <c r="E33" s="167" t="n">
        <f aca="false">IF(F2="Composite only","",E14*4*E10*E26/(0.5*E24*1))</f>
        <v>1146.98871308036</v>
      </c>
      <c r="F33" s="167" t="str">
        <f aca="false">IF(F26="tubing only","",4*F10*F26/(0.001*0.5*F18*1))</f>
        <v/>
      </c>
      <c r="G33" s="167" t="n">
        <f aca="false">IF($F$2="Tubing only",E33,IF($F$2="Composite only",F33,IF($F$2="Tubes + Composite",E33+F33,"No Type Selected")))</f>
        <v>1146.98871308036</v>
      </c>
      <c r="H33" s="212" t="n">
        <f aca="false">100*G33/C33</f>
        <v>117.242375585999</v>
      </c>
    </row>
    <row r="34" customFormat="false" ht="12.75" hidden="false" customHeight="false" outlineLevel="0" collapsed="false">
      <c r="B34" s="227" t="s">
        <v>257</v>
      </c>
      <c r="C34" s="167" t="n">
        <f aca="false">IF(C14=0,"",C33*1^3/(48*C27))</f>
        <v>0.0119750656167979</v>
      </c>
      <c r="E34" s="167" t="n">
        <f aca="false">IF($F$2="tubing only",$C$33*1^3/(48*E27),"")</f>
        <v>0.00926550249753939</v>
      </c>
      <c r="F34" s="167" t="str">
        <f aca="false">IF($F$2="tubing only","",$C$33*1^3/(48*F27))</f>
        <v/>
      </c>
      <c r="G34" s="167" t="n">
        <f aca="false">$C$33*1^3/(48*G27)</f>
        <v>0.00926550249753939</v>
      </c>
      <c r="H34" s="212" t="n">
        <f aca="false">100*G34/C34</f>
        <v>77.3732920890413</v>
      </c>
    </row>
    <row r="35" customFormat="false" ht="12.75" hidden="false" customHeight="false" outlineLevel="0" collapsed="false">
      <c r="B35" s="227" t="s">
        <v>258</v>
      </c>
      <c r="C35" s="167" t="n">
        <f aca="false">0.5*C33*(C33*1^3/(48*C27))</f>
        <v>5.85763681101329</v>
      </c>
      <c r="D35" s="204"/>
      <c r="E35" s="167" t="n">
        <f aca="false">IF(E24="no tubes","",0.5*E33*(E33*1^3/(48*E27)))</f>
        <v>6.22992381360611</v>
      </c>
      <c r="F35" s="167" t="str">
        <f aca="false">IF(F26="tubing only","",0.5*F33*(F33*1^3/(48*F27)))</f>
        <v/>
      </c>
      <c r="G35" s="167" t="n">
        <f aca="false">IF($F$2="Tubing only",E35,IF($F$2="Composite only",F35,IF($F$2="Tubes + Composite",E35+F35,"No Type Selected")))</f>
        <v>6.22992381360611</v>
      </c>
      <c r="H35" s="212" t="n">
        <f aca="false">100*G35/C35</f>
        <v>106.355583567299</v>
      </c>
      <c r="J35" s="48" t="s">
        <v>259</v>
      </c>
      <c r="K35" s="214"/>
      <c r="L35" s="214"/>
    </row>
    <row r="37" customFormat="false" ht="13.15" hidden="false" customHeight="false" outlineLevel="0" collapsed="false">
      <c r="B37" s="10" t="s">
        <v>288</v>
      </c>
      <c r="E37" s="187"/>
    </row>
    <row r="38" customFormat="false" ht="12.75" hidden="false" customHeight="false" outlineLevel="0" collapsed="false">
      <c r="B38" s="215"/>
      <c r="C38" s="216"/>
      <c r="D38" s="216"/>
      <c r="E38" s="216"/>
      <c r="F38" s="216"/>
      <c r="G38" s="216"/>
      <c r="H38" s="216"/>
      <c r="I38" s="216"/>
      <c r="J38" s="216"/>
      <c r="K38" s="216"/>
      <c r="L38" s="217"/>
    </row>
    <row r="39" customFormat="false" ht="12.75" hidden="false" customHeight="false" outlineLevel="0" collapsed="false">
      <c r="B39" s="218" t="s">
        <v>289</v>
      </c>
      <c r="C39" s="96"/>
      <c r="D39" s="96"/>
      <c r="E39" s="96"/>
      <c r="F39" s="96"/>
      <c r="G39" s="96"/>
      <c r="H39" s="96"/>
      <c r="I39" s="96"/>
      <c r="J39" s="96"/>
      <c r="K39" s="96"/>
      <c r="L39" s="135"/>
    </row>
    <row r="40" customFormat="false" ht="12.75" hidden="false" customHeight="false" outlineLevel="0" collapsed="false">
      <c r="B40" s="134"/>
      <c r="C40" s="96"/>
      <c r="D40" s="96"/>
      <c r="E40" s="96"/>
      <c r="F40" s="96"/>
      <c r="G40" s="96"/>
      <c r="H40" s="96"/>
      <c r="I40" s="96"/>
      <c r="J40" s="96"/>
      <c r="K40" s="96"/>
      <c r="L40" s="135"/>
    </row>
    <row r="41" customFormat="false" ht="12.75" hidden="false" customHeight="false" outlineLevel="0" collapsed="false">
      <c r="B41" s="134"/>
      <c r="C41" s="96"/>
      <c r="D41" s="96"/>
      <c r="E41" s="96"/>
      <c r="F41" s="96"/>
      <c r="G41" s="96"/>
      <c r="H41" s="96"/>
      <c r="I41" s="96"/>
      <c r="J41" s="96"/>
      <c r="K41" s="96"/>
      <c r="L41" s="135"/>
    </row>
    <row r="42" customFormat="false" ht="12.75" hidden="false" customHeight="false" outlineLevel="0" collapsed="false">
      <c r="B42" s="134"/>
      <c r="C42" s="96"/>
      <c r="D42" s="96"/>
      <c r="E42" s="96"/>
      <c r="F42" s="96"/>
      <c r="G42" s="96"/>
      <c r="H42" s="96"/>
      <c r="I42" s="96"/>
      <c r="J42" s="96"/>
      <c r="K42" s="96"/>
      <c r="L42" s="135"/>
    </row>
    <row r="43" customFormat="false" ht="12.75" hidden="false" customHeight="false" outlineLevel="0" collapsed="false">
      <c r="B43" s="134"/>
      <c r="C43" s="96"/>
      <c r="D43" s="96"/>
      <c r="E43" s="96"/>
      <c r="F43" s="96"/>
      <c r="G43" s="96"/>
      <c r="H43" s="96"/>
      <c r="I43" s="96"/>
      <c r="J43" s="96"/>
      <c r="K43" s="96"/>
      <c r="L43" s="135"/>
    </row>
    <row r="44" customFormat="false" ht="12.75" hidden="false" customHeight="false" outlineLevel="0" collapsed="false">
      <c r="B44" s="134"/>
      <c r="C44" s="96"/>
      <c r="D44" s="96"/>
      <c r="E44" s="96"/>
      <c r="F44" s="96"/>
      <c r="G44" s="96"/>
      <c r="H44" s="96"/>
      <c r="I44" s="96"/>
      <c r="J44" s="96"/>
      <c r="K44" s="96"/>
      <c r="L44" s="135"/>
    </row>
    <row r="45" customFormat="false" ht="12.75" hidden="false" customHeight="false" outlineLevel="0" collapsed="false">
      <c r="B45" s="134"/>
      <c r="C45" s="96"/>
      <c r="D45" s="96"/>
      <c r="E45" s="96"/>
      <c r="F45" s="96"/>
      <c r="G45" s="96"/>
      <c r="H45" s="96"/>
      <c r="I45" s="96"/>
      <c r="J45" s="96"/>
      <c r="K45" s="96"/>
      <c r="L45" s="135"/>
    </row>
    <row r="46" customFormat="false" ht="12.75" hidden="false" customHeight="false" outlineLevel="0" collapsed="false">
      <c r="B46" s="134"/>
      <c r="C46" s="96"/>
      <c r="D46" s="96"/>
      <c r="E46" s="96"/>
      <c r="F46" s="96"/>
      <c r="G46" s="96"/>
      <c r="H46" s="96"/>
      <c r="I46" s="96"/>
      <c r="J46" s="96"/>
      <c r="K46" s="96"/>
      <c r="L46" s="135"/>
    </row>
    <row r="47" customFormat="false" ht="12.75" hidden="false" customHeight="false" outlineLevel="0" collapsed="false">
      <c r="B47" s="134"/>
      <c r="C47" s="96"/>
      <c r="D47" s="96"/>
      <c r="E47" s="96"/>
      <c r="F47" s="96"/>
      <c r="G47" s="96"/>
      <c r="H47" s="96"/>
      <c r="I47" s="96"/>
      <c r="J47" s="96"/>
      <c r="K47" s="96"/>
      <c r="L47" s="135"/>
    </row>
    <row r="48" customFormat="false" ht="12.75" hidden="false" customHeight="false" outlineLevel="0" collapsed="false">
      <c r="B48" s="134"/>
      <c r="C48" s="96"/>
      <c r="D48" s="96"/>
      <c r="E48" s="96"/>
      <c r="F48" s="96"/>
      <c r="G48" s="96"/>
      <c r="H48" s="96"/>
      <c r="I48" s="96"/>
      <c r="J48" s="96"/>
      <c r="K48" s="96"/>
      <c r="L48" s="135"/>
    </row>
    <row r="49" customFormat="false" ht="12.75" hidden="false" customHeight="false" outlineLevel="0" collapsed="false">
      <c r="B49" s="134"/>
      <c r="C49" s="96"/>
      <c r="D49" s="96"/>
      <c r="E49" s="96"/>
      <c r="F49" s="96"/>
      <c r="G49" s="96"/>
      <c r="H49" s="96"/>
      <c r="I49" s="96"/>
      <c r="J49" s="96"/>
      <c r="K49" s="96"/>
      <c r="L49" s="135"/>
    </row>
    <row r="50" customFormat="false" ht="12.75" hidden="false" customHeight="false" outlineLevel="0" collapsed="false">
      <c r="B50" s="134"/>
      <c r="C50" s="96"/>
      <c r="D50" s="96"/>
      <c r="E50" s="96"/>
      <c r="F50" s="96"/>
      <c r="G50" s="96"/>
      <c r="H50" s="96"/>
      <c r="I50" s="96"/>
      <c r="J50" s="96"/>
      <c r="K50" s="96"/>
      <c r="L50" s="135"/>
    </row>
    <row r="51" customFormat="false" ht="12.75" hidden="false" customHeight="false" outlineLevel="0" collapsed="false">
      <c r="B51" s="134"/>
      <c r="C51" s="96"/>
      <c r="D51" s="96"/>
      <c r="E51" s="96"/>
      <c r="F51" s="96"/>
      <c r="G51" s="96"/>
      <c r="H51" s="96"/>
      <c r="I51" s="96"/>
      <c r="J51" s="96"/>
      <c r="K51" s="96"/>
      <c r="L51" s="135"/>
    </row>
    <row r="52" customFormat="false" ht="12.75" hidden="false" customHeight="false" outlineLevel="0" collapsed="false">
      <c r="B52" s="134"/>
      <c r="C52" s="96"/>
      <c r="D52" s="96"/>
      <c r="E52" s="96"/>
      <c r="F52" s="96"/>
      <c r="G52" s="96"/>
      <c r="H52" s="96"/>
      <c r="I52" s="96"/>
      <c r="J52" s="96"/>
      <c r="K52" s="96"/>
      <c r="L52" s="135"/>
    </row>
    <row r="53" customFormat="false" ht="12.75" hidden="false" customHeight="false" outlineLevel="0" collapsed="false">
      <c r="B53" s="134"/>
      <c r="C53" s="96"/>
      <c r="D53" s="96"/>
      <c r="E53" s="96"/>
      <c r="F53" s="96"/>
      <c r="G53" s="96"/>
      <c r="H53" s="96"/>
      <c r="I53" s="96"/>
      <c r="J53" s="96"/>
      <c r="K53" s="96"/>
      <c r="L53" s="135"/>
    </row>
    <row r="54" customFormat="false" ht="12.75" hidden="false" customHeight="false" outlineLevel="0" collapsed="false">
      <c r="B54" s="134"/>
      <c r="C54" s="96"/>
      <c r="D54" s="96"/>
      <c r="E54" s="96"/>
      <c r="F54" s="96"/>
      <c r="G54" s="96"/>
      <c r="H54" s="96"/>
      <c r="I54" s="96"/>
      <c r="J54" s="96"/>
      <c r="K54" s="96"/>
      <c r="L54" s="135"/>
    </row>
    <row r="55" customFormat="false" ht="12.75" hidden="false" customHeight="false" outlineLevel="0" collapsed="false">
      <c r="B55" s="134"/>
      <c r="C55" s="96"/>
      <c r="D55" s="96"/>
      <c r="E55" s="96"/>
      <c r="F55" s="96"/>
      <c r="G55" s="96"/>
      <c r="H55" s="96"/>
      <c r="I55" s="96"/>
      <c r="J55" s="96"/>
      <c r="K55" s="96"/>
      <c r="L55" s="135"/>
    </row>
    <row r="56" customFormat="false" ht="12.75" hidden="false" customHeight="false" outlineLevel="0" collapsed="false">
      <c r="B56" s="134"/>
      <c r="C56" s="96"/>
      <c r="D56" s="96"/>
      <c r="E56" s="96"/>
      <c r="F56" s="96"/>
      <c r="G56" s="96"/>
      <c r="H56" s="96"/>
      <c r="I56" s="96"/>
      <c r="J56" s="96"/>
      <c r="K56" s="96"/>
      <c r="L56" s="135"/>
    </row>
    <row r="57" customFormat="false" ht="12.75" hidden="false" customHeight="false" outlineLevel="0" collapsed="false">
      <c r="B57" s="134"/>
      <c r="C57" s="96"/>
      <c r="D57" s="96"/>
      <c r="E57" s="96"/>
      <c r="F57" s="96"/>
      <c r="G57" s="96"/>
      <c r="H57" s="96"/>
      <c r="I57" s="96"/>
      <c r="J57" s="96"/>
      <c r="K57" s="96"/>
      <c r="L57" s="135"/>
    </row>
    <row r="58" customFormat="false" ht="12.75" hidden="false" customHeight="false" outlineLevel="0" collapsed="false">
      <c r="B58" s="134"/>
      <c r="C58" s="96"/>
      <c r="D58" s="96"/>
      <c r="E58" s="96"/>
      <c r="F58" s="96"/>
      <c r="G58" s="96"/>
      <c r="H58" s="96"/>
      <c r="I58" s="96"/>
      <c r="J58" s="96"/>
      <c r="K58" s="96"/>
      <c r="L58" s="135"/>
    </row>
    <row r="59" customFormat="false" ht="12.75" hidden="false" customHeight="false" outlineLevel="0" collapsed="false">
      <c r="B59" s="134"/>
      <c r="C59" s="96"/>
      <c r="D59" s="96"/>
      <c r="E59" s="96"/>
      <c r="F59" s="96"/>
      <c r="G59" s="96"/>
      <c r="H59" s="96"/>
      <c r="I59" s="96"/>
      <c r="J59" s="96"/>
      <c r="K59" s="96"/>
      <c r="L59" s="135"/>
    </row>
    <row r="60" customFormat="false" ht="12.75" hidden="false" customHeight="false" outlineLevel="0" collapsed="false">
      <c r="B60" s="134"/>
      <c r="C60" s="96"/>
      <c r="D60" s="96"/>
      <c r="E60" s="96"/>
      <c r="F60" s="96"/>
      <c r="G60" s="96"/>
      <c r="H60" s="96"/>
      <c r="I60" s="96"/>
      <c r="J60" s="96"/>
      <c r="K60" s="96"/>
      <c r="L60" s="135"/>
    </row>
    <row r="61" customFormat="false" ht="12.75" hidden="false" customHeight="false" outlineLevel="0" collapsed="false">
      <c r="B61" s="134"/>
      <c r="C61" s="96"/>
      <c r="D61" s="96"/>
      <c r="E61" s="96"/>
      <c r="F61" s="96"/>
      <c r="G61" s="96"/>
      <c r="H61" s="96"/>
      <c r="I61" s="96"/>
      <c r="J61" s="96"/>
      <c r="K61" s="96"/>
      <c r="L61" s="135"/>
    </row>
    <row r="62" customFormat="false" ht="12.75" hidden="false" customHeight="false" outlineLevel="0" collapsed="false">
      <c r="B62" s="134"/>
      <c r="C62" s="96"/>
      <c r="D62" s="96"/>
      <c r="E62" s="96"/>
      <c r="F62" s="96"/>
      <c r="G62" s="96"/>
      <c r="H62" s="96"/>
      <c r="I62" s="96"/>
      <c r="J62" s="96"/>
      <c r="K62" s="96"/>
      <c r="L62" s="135"/>
    </row>
    <row r="63" customFormat="false" ht="12.75" hidden="false" customHeight="false" outlineLevel="0" collapsed="false">
      <c r="B63" s="134"/>
      <c r="C63" s="96"/>
      <c r="D63" s="96"/>
      <c r="E63" s="96"/>
      <c r="F63" s="96"/>
      <c r="G63" s="96"/>
      <c r="H63" s="96"/>
      <c r="I63" s="96"/>
      <c r="J63" s="96"/>
      <c r="K63" s="96"/>
      <c r="L63" s="135"/>
    </row>
    <row r="64" customFormat="false" ht="12.75" hidden="false" customHeight="false" outlineLevel="0" collapsed="false">
      <c r="B64" s="134"/>
      <c r="C64" s="96"/>
      <c r="D64" s="96"/>
      <c r="E64" s="96"/>
      <c r="F64" s="96"/>
      <c r="G64" s="96"/>
      <c r="H64" s="96"/>
      <c r="I64" s="96"/>
      <c r="J64" s="96"/>
      <c r="K64" s="96"/>
      <c r="L64" s="135"/>
    </row>
    <row r="65" customFormat="false" ht="12.75" hidden="false" customHeight="false" outlineLevel="0" collapsed="false">
      <c r="B65" s="134"/>
      <c r="C65" s="96"/>
      <c r="D65" s="96"/>
      <c r="E65" s="96"/>
      <c r="F65" s="96"/>
      <c r="G65" s="96"/>
      <c r="H65" s="96"/>
      <c r="I65" s="96"/>
      <c r="J65" s="96"/>
      <c r="K65" s="96"/>
      <c r="L65" s="135"/>
    </row>
    <row r="66" customFormat="false" ht="12.75" hidden="false" customHeight="false" outlineLevel="0" collapsed="false">
      <c r="B66" s="134"/>
      <c r="C66" s="96"/>
      <c r="D66" s="96"/>
      <c r="E66" s="96"/>
      <c r="F66" s="96"/>
      <c r="G66" s="96"/>
      <c r="H66" s="96"/>
      <c r="I66" s="96"/>
      <c r="J66" s="96"/>
      <c r="K66" s="96"/>
      <c r="L66" s="135"/>
    </row>
    <row r="67" customFormat="false" ht="12.75" hidden="false" customHeight="false" outlineLevel="0" collapsed="false">
      <c r="B67" s="134"/>
      <c r="C67" s="96"/>
      <c r="D67" s="96"/>
      <c r="E67" s="96"/>
      <c r="F67" s="96"/>
      <c r="G67" s="96"/>
      <c r="H67" s="96"/>
      <c r="I67" s="96"/>
      <c r="J67" s="96"/>
      <c r="K67" s="96"/>
      <c r="L67" s="135"/>
    </row>
    <row r="68" customFormat="false" ht="12.75" hidden="false" customHeight="false" outlineLevel="0" collapsed="false">
      <c r="B68" s="134"/>
      <c r="C68" s="96"/>
      <c r="D68" s="96"/>
      <c r="E68" s="96"/>
      <c r="F68" s="96"/>
      <c r="G68" s="96"/>
      <c r="H68" s="96"/>
      <c r="I68" s="96"/>
      <c r="J68" s="96"/>
      <c r="K68" s="96"/>
      <c r="L68" s="135"/>
    </row>
    <row r="69" customFormat="false" ht="12.75" hidden="false" customHeight="false" outlineLevel="0" collapsed="false">
      <c r="B69" s="134"/>
      <c r="C69" s="96"/>
      <c r="D69" s="96"/>
      <c r="E69" s="96"/>
      <c r="F69" s="96"/>
      <c r="G69" s="96"/>
      <c r="H69" s="96"/>
      <c r="I69" s="96"/>
      <c r="J69" s="96"/>
      <c r="K69" s="96"/>
      <c r="L69" s="135"/>
    </row>
    <row r="70" customFormat="false" ht="12.75" hidden="false" customHeight="false" outlineLevel="0" collapsed="false">
      <c r="B70" s="134"/>
      <c r="C70" s="96"/>
      <c r="D70" s="96"/>
      <c r="E70" s="96"/>
      <c r="F70" s="96"/>
      <c r="G70" s="96"/>
      <c r="H70" s="96"/>
      <c r="I70" s="96"/>
      <c r="J70" s="96"/>
      <c r="K70" s="96"/>
      <c r="L70" s="135"/>
    </row>
    <row r="71" customFormat="false" ht="12.75" hidden="false" customHeight="false" outlineLevel="0" collapsed="false">
      <c r="B71" s="134"/>
      <c r="C71" s="96"/>
      <c r="D71" s="96"/>
      <c r="E71" s="96"/>
      <c r="F71" s="96"/>
      <c r="G71" s="96"/>
      <c r="H71" s="96"/>
      <c r="I71" s="96"/>
      <c r="J71" s="96"/>
      <c r="K71" s="96"/>
      <c r="L71" s="135"/>
    </row>
    <row r="72" customFormat="false" ht="12.75" hidden="false" customHeight="false" outlineLevel="0" collapsed="false">
      <c r="B72" s="134"/>
      <c r="C72" s="96"/>
      <c r="D72" s="96"/>
      <c r="E72" s="96"/>
      <c r="F72" s="96"/>
      <c r="G72" s="96"/>
      <c r="H72" s="96"/>
      <c r="I72" s="96"/>
      <c r="J72" s="96"/>
      <c r="K72" s="96"/>
      <c r="L72" s="135"/>
    </row>
    <row r="73" customFormat="false" ht="12.75" hidden="false" customHeight="false" outlineLevel="0" collapsed="false">
      <c r="B73" s="134"/>
      <c r="C73" s="96"/>
      <c r="D73" s="96"/>
      <c r="E73" s="96"/>
      <c r="F73" s="96"/>
      <c r="G73" s="96"/>
      <c r="H73" s="96"/>
      <c r="I73" s="96"/>
      <c r="J73" s="96"/>
      <c r="K73" s="96"/>
      <c r="L73" s="135"/>
    </row>
    <row r="74" customFormat="false" ht="12.75" hidden="false" customHeight="false" outlineLevel="0" collapsed="false">
      <c r="B74" s="134"/>
      <c r="C74" s="96"/>
      <c r="D74" s="96"/>
      <c r="E74" s="96"/>
      <c r="F74" s="96"/>
      <c r="G74" s="96"/>
      <c r="H74" s="96"/>
      <c r="I74" s="96"/>
      <c r="J74" s="96"/>
      <c r="K74" s="96"/>
      <c r="L74" s="135"/>
    </row>
    <row r="75" customFormat="false" ht="12.75" hidden="false" customHeight="false" outlineLevel="0" collapsed="false">
      <c r="B75" s="134"/>
      <c r="C75" s="96"/>
      <c r="D75" s="96"/>
      <c r="E75" s="96"/>
      <c r="F75" s="96"/>
      <c r="G75" s="96"/>
      <c r="H75" s="96"/>
      <c r="I75" s="96"/>
      <c r="J75" s="96"/>
      <c r="K75" s="96"/>
      <c r="L75" s="135"/>
    </row>
    <row r="76" customFormat="false" ht="12.75" hidden="false" customHeight="false" outlineLevel="0" collapsed="false">
      <c r="B76" s="134"/>
      <c r="C76" s="96"/>
      <c r="D76" s="96"/>
      <c r="E76" s="96"/>
      <c r="F76" s="96"/>
      <c r="G76" s="96"/>
      <c r="H76" s="96"/>
      <c r="I76" s="96"/>
      <c r="J76" s="96"/>
      <c r="K76" s="96"/>
      <c r="L76" s="135"/>
    </row>
    <row r="77" customFormat="false" ht="12.75" hidden="false" customHeight="false" outlineLevel="0" collapsed="false">
      <c r="B77" s="134"/>
      <c r="C77" s="96"/>
      <c r="D77" s="96"/>
      <c r="E77" s="96"/>
      <c r="F77" s="96"/>
      <c r="G77" s="96"/>
      <c r="H77" s="96"/>
      <c r="I77" s="96"/>
      <c r="J77" s="96"/>
      <c r="K77" s="96"/>
      <c r="L77" s="135"/>
    </row>
    <row r="78" customFormat="false" ht="12.75" hidden="false" customHeight="false" outlineLevel="0" collapsed="false">
      <c r="B78" s="134"/>
      <c r="C78" s="96"/>
      <c r="D78" s="96"/>
      <c r="E78" s="96"/>
      <c r="F78" s="96"/>
      <c r="G78" s="96"/>
      <c r="H78" s="96"/>
      <c r="I78" s="96"/>
      <c r="J78" s="96"/>
      <c r="K78" s="96"/>
      <c r="L78" s="135"/>
    </row>
    <row r="79" customFormat="false" ht="12.75" hidden="false" customHeight="false" outlineLevel="0" collapsed="false">
      <c r="B79" s="134"/>
      <c r="C79" s="96"/>
      <c r="D79" s="96"/>
      <c r="E79" s="96"/>
      <c r="F79" s="96"/>
      <c r="G79" s="96"/>
      <c r="H79" s="96"/>
      <c r="I79" s="96"/>
      <c r="J79" s="96"/>
      <c r="K79" s="96"/>
      <c r="L79" s="135"/>
    </row>
    <row r="80" customFormat="false" ht="12.75" hidden="false" customHeight="false" outlineLevel="0" collapsed="false">
      <c r="B80" s="134"/>
      <c r="C80" s="96"/>
      <c r="D80" s="96"/>
      <c r="E80" s="96"/>
      <c r="F80" s="96"/>
      <c r="G80" s="96"/>
      <c r="H80" s="96"/>
      <c r="I80" s="96"/>
      <c r="J80" s="96"/>
      <c r="K80" s="96"/>
      <c r="L80" s="135"/>
    </row>
    <row r="81" customFormat="false" ht="12.75" hidden="false" customHeight="false" outlineLevel="0" collapsed="false">
      <c r="B81" s="134"/>
      <c r="C81" s="96"/>
      <c r="D81" s="96"/>
      <c r="E81" s="96"/>
      <c r="F81" s="96"/>
      <c r="G81" s="96"/>
      <c r="H81" s="96"/>
      <c r="I81" s="96"/>
      <c r="J81" s="96"/>
      <c r="K81" s="96"/>
      <c r="L81" s="135"/>
    </row>
    <row r="82" customFormat="false" ht="12.75" hidden="false" customHeight="false" outlineLevel="0" collapsed="false">
      <c r="B82" s="134"/>
      <c r="C82" s="96"/>
      <c r="D82" s="96"/>
      <c r="E82" s="96"/>
      <c r="F82" s="96"/>
      <c r="G82" s="96"/>
      <c r="H82" s="96"/>
      <c r="I82" s="96"/>
      <c r="J82" s="96"/>
      <c r="K82" s="96"/>
      <c r="L82" s="135"/>
    </row>
    <row r="83" customFormat="false" ht="12.75" hidden="false" customHeight="false" outlineLevel="0" collapsed="false">
      <c r="B83" s="134"/>
      <c r="C83" s="96"/>
      <c r="D83" s="96"/>
      <c r="E83" s="96"/>
      <c r="F83" s="96"/>
      <c r="G83" s="96"/>
      <c r="H83" s="96"/>
      <c r="I83" s="96"/>
      <c r="J83" s="96"/>
      <c r="K83" s="96"/>
      <c r="L83" s="135"/>
    </row>
    <row r="84" customFormat="false" ht="12.75" hidden="false" customHeight="false" outlineLevel="0" collapsed="false">
      <c r="B84" s="134"/>
      <c r="C84" s="96"/>
      <c r="D84" s="96"/>
      <c r="E84" s="96"/>
      <c r="F84" s="96"/>
      <c r="G84" s="96"/>
      <c r="H84" s="96"/>
      <c r="I84" s="96"/>
      <c r="J84" s="96"/>
      <c r="K84" s="96"/>
      <c r="L84" s="135"/>
    </row>
    <row r="85" customFormat="false" ht="12.75" hidden="false" customHeight="false" outlineLevel="0" collapsed="false">
      <c r="B85" s="134"/>
      <c r="C85" s="96"/>
      <c r="D85" s="96"/>
      <c r="E85" s="96"/>
      <c r="F85" s="96"/>
      <c r="G85" s="96"/>
      <c r="H85" s="96"/>
      <c r="I85" s="96"/>
      <c r="J85" s="96"/>
      <c r="K85" s="96"/>
      <c r="L85" s="135"/>
    </row>
    <row r="86" customFormat="false" ht="12.75" hidden="false" customHeight="false" outlineLevel="0" collapsed="false">
      <c r="B86" s="134"/>
      <c r="C86" s="96"/>
      <c r="D86" s="96"/>
      <c r="E86" s="96"/>
      <c r="F86" s="96"/>
      <c r="G86" s="96"/>
      <c r="H86" s="96"/>
      <c r="I86" s="96"/>
      <c r="J86" s="96"/>
      <c r="K86" s="96"/>
      <c r="L86" s="135"/>
    </row>
    <row r="87" customFormat="false" ht="12.75" hidden="false" customHeight="false" outlineLevel="0" collapsed="false">
      <c r="B87" s="134"/>
      <c r="C87" s="96"/>
      <c r="D87" s="96"/>
      <c r="E87" s="96"/>
      <c r="F87" s="96"/>
      <c r="G87" s="96"/>
      <c r="H87" s="96"/>
      <c r="I87" s="96"/>
      <c r="J87" s="96"/>
      <c r="K87" s="96"/>
      <c r="L87" s="135"/>
    </row>
    <row r="88" customFormat="false" ht="12.75" hidden="false" customHeight="false" outlineLevel="0" collapsed="false">
      <c r="B88" s="134"/>
      <c r="C88" s="96"/>
      <c r="D88" s="96"/>
      <c r="E88" s="96"/>
      <c r="F88" s="96"/>
      <c r="G88" s="96"/>
      <c r="H88" s="96"/>
      <c r="I88" s="96"/>
      <c r="J88" s="96"/>
      <c r="K88" s="96"/>
      <c r="L88" s="135"/>
    </row>
    <row r="89" customFormat="false" ht="12.75" hidden="false" customHeight="false" outlineLevel="0" collapsed="false">
      <c r="B89" s="134"/>
      <c r="C89" s="96"/>
      <c r="D89" s="96"/>
      <c r="E89" s="96"/>
      <c r="F89" s="96"/>
      <c r="G89" s="96"/>
      <c r="H89" s="96"/>
      <c r="I89" s="96"/>
      <c r="J89" s="96"/>
      <c r="K89" s="96"/>
      <c r="L89" s="135"/>
    </row>
    <row r="90" customFormat="false" ht="12.75" hidden="false" customHeight="false" outlineLevel="0" collapsed="false">
      <c r="B90" s="134"/>
      <c r="C90" s="96"/>
      <c r="D90" s="96"/>
      <c r="E90" s="96"/>
      <c r="F90" s="96"/>
      <c r="G90" s="96"/>
      <c r="H90" s="96"/>
      <c r="I90" s="96"/>
      <c r="J90" s="96"/>
      <c r="K90" s="96"/>
      <c r="L90" s="135"/>
    </row>
    <row r="91" customFormat="false" ht="12.75" hidden="false" customHeight="false" outlineLevel="0" collapsed="false">
      <c r="B91" s="134"/>
      <c r="C91" s="96"/>
      <c r="D91" s="96"/>
      <c r="E91" s="96"/>
      <c r="F91" s="96"/>
      <c r="G91" s="96"/>
      <c r="H91" s="96"/>
      <c r="I91" s="96"/>
      <c r="J91" s="96"/>
      <c r="K91" s="96"/>
      <c r="L91" s="135"/>
    </row>
    <row r="92" customFormat="false" ht="12.75" hidden="false" customHeight="false" outlineLevel="0" collapsed="false">
      <c r="B92" s="134"/>
      <c r="C92" s="96"/>
      <c r="D92" s="96"/>
      <c r="E92" s="96"/>
      <c r="F92" s="96"/>
      <c r="G92" s="96"/>
      <c r="H92" s="96"/>
      <c r="I92" s="96"/>
      <c r="J92" s="96"/>
      <c r="K92" s="96"/>
      <c r="L92" s="135"/>
    </row>
    <row r="93" customFormat="false" ht="12.75" hidden="false" customHeight="false" outlineLevel="0" collapsed="false">
      <c r="B93" s="134"/>
      <c r="C93" s="96"/>
      <c r="D93" s="96"/>
      <c r="E93" s="96"/>
      <c r="F93" s="96"/>
      <c r="G93" s="96"/>
      <c r="H93" s="96"/>
      <c r="I93" s="96"/>
      <c r="J93" s="96"/>
      <c r="K93" s="96"/>
      <c r="L93" s="135"/>
    </row>
    <row r="94" customFormat="false" ht="12.75" hidden="false" customHeight="false" outlineLevel="0" collapsed="false">
      <c r="B94" s="134"/>
      <c r="C94" s="96"/>
      <c r="D94" s="96"/>
      <c r="E94" s="96"/>
      <c r="F94" s="96"/>
      <c r="G94" s="96"/>
      <c r="H94" s="96"/>
      <c r="I94" s="96"/>
      <c r="J94" s="96"/>
      <c r="K94" s="96"/>
      <c r="L94" s="135"/>
    </row>
    <row r="95" customFormat="false" ht="12.75" hidden="false" customHeight="false" outlineLevel="0" collapsed="false">
      <c r="B95" s="134"/>
      <c r="C95" s="96"/>
      <c r="D95" s="96"/>
      <c r="E95" s="96"/>
      <c r="F95" s="96"/>
      <c r="G95" s="96"/>
      <c r="H95" s="96"/>
      <c r="I95" s="96"/>
      <c r="J95" s="96"/>
      <c r="K95" s="96"/>
      <c r="L95" s="135"/>
    </row>
    <row r="96" customFormat="false" ht="12.75" hidden="false" customHeight="false" outlineLevel="0" collapsed="false">
      <c r="B96" s="134"/>
      <c r="C96" s="96"/>
      <c r="D96" s="96"/>
      <c r="E96" s="96"/>
      <c r="F96" s="96"/>
      <c r="G96" s="96"/>
      <c r="H96" s="96"/>
      <c r="I96" s="96"/>
      <c r="J96" s="96"/>
      <c r="K96" s="96"/>
      <c r="L96" s="135"/>
    </row>
    <row r="97" customFormat="false" ht="12.75" hidden="false" customHeight="false" outlineLevel="0" collapsed="false">
      <c r="B97" s="134"/>
      <c r="C97" s="96"/>
      <c r="D97" s="96"/>
      <c r="E97" s="96"/>
      <c r="F97" s="96"/>
      <c r="G97" s="96"/>
      <c r="H97" s="96"/>
      <c r="I97" s="96"/>
      <c r="J97" s="96"/>
      <c r="K97" s="96"/>
      <c r="L97" s="135"/>
    </row>
    <row r="98" customFormat="false" ht="12.75" hidden="false" customHeight="false" outlineLevel="0" collapsed="false">
      <c r="B98" s="134"/>
      <c r="C98" s="96"/>
      <c r="D98" s="96"/>
      <c r="E98" s="96"/>
      <c r="F98" s="96"/>
      <c r="G98" s="96"/>
      <c r="H98" s="96"/>
      <c r="I98" s="96"/>
      <c r="J98" s="96"/>
      <c r="K98" s="96"/>
      <c r="L98" s="135"/>
    </row>
    <row r="99" customFormat="false" ht="12.75" hidden="false" customHeight="false" outlineLevel="0" collapsed="false">
      <c r="B99" s="134"/>
      <c r="C99" s="96"/>
      <c r="D99" s="96"/>
      <c r="E99" s="96"/>
      <c r="F99" s="96"/>
      <c r="G99" s="96"/>
      <c r="H99" s="96"/>
      <c r="I99" s="96"/>
      <c r="J99" s="96"/>
      <c r="K99" s="96"/>
      <c r="L99" s="135"/>
    </row>
    <row r="100" customFormat="false" ht="12.75" hidden="false" customHeight="false" outlineLevel="0" collapsed="false">
      <c r="B100" s="134"/>
      <c r="C100" s="96"/>
      <c r="D100" s="96"/>
      <c r="E100" s="96"/>
      <c r="F100" s="96"/>
      <c r="G100" s="96"/>
      <c r="H100" s="96"/>
      <c r="I100" s="96"/>
      <c r="J100" s="96"/>
      <c r="K100" s="96"/>
      <c r="L100" s="135"/>
    </row>
    <row r="101" customFormat="false" ht="12.75" hidden="false" customHeight="false" outlineLevel="0" collapsed="false">
      <c r="B101" s="134"/>
      <c r="C101" s="96"/>
      <c r="D101" s="96"/>
      <c r="E101" s="96"/>
      <c r="F101" s="96"/>
      <c r="G101" s="96"/>
      <c r="H101" s="96"/>
      <c r="I101" s="96"/>
      <c r="J101" s="96"/>
      <c r="K101" s="96"/>
      <c r="L101" s="135"/>
    </row>
    <row r="102" customFormat="false" ht="12.75" hidden="false" customHeight="false" outlineLevel="0" collapsed="false">
      <c r="B102" s="134"/>
      <c r="C102" s="96"/>
      <c r="D102" s="96"/>
      <c r="E102" s="96"/>
      <c r="F102" s="96"/>
      <c r="G102" s="96"/>
      <c r="H102" s="96"/>
      <c r="I102" s="96"/>
      <c r="J102" s="96"/>
      <c r="K102" s="96"/>
      <c r="L102" s="135"/>
    </row>
    <row r="103" customFormat="false" ht="12.75" hidden="false" customHeight="false" outlineLevel="0" collapsed="false">
      <c r="B103" s="134"/>
      <c r="C103" s="96"/>
      <c r="D103" s="96"/>
      <c r="E103" s="96"/>
      <c r="F103" s="96"/>
      <c r="G103" s="96"/>
      <c r="H103" s="96"/>
      <c r="I103" s="96"/>
      <c r="J103" s="96"/>
      <c r="K103" s="96"/>
      <c r="L103" s="135"/>
    </row>
    <row r="104" customFormat="false" ht="12.75" hidden="false" customHeight="false" outlineLevel="0" collapsed="false">
      <c r="B104" s="134"/>
      <c r="C104" s="96"/>
      <c r="D104" s="96"/>
      <c r="E104" s="96"/>
      <c r="F104" s="96"/>
      <c r="G104" s="96"/>
      <c r="H104" s="96"/>
      <c r="I104" s="96"/>
      <c r="J104" s="96"/>
      <c r="K104" s="96"/>
      <c r="L104" s="135"/>
    </row>
    <row r="105" customFormat="false" ht="12.75" hidden="false" customHeight="false" outlineLevel="0" collapsed="false">
      <c r="B105" s="134"/>
      <c r="C105" s="96"/>
      <c r="D105" s="96"/>
      <c r="E105" s="96"/>
      <c r="F105" s="96"/>
      <c r="G105" s="96"/>
      <c r="H105" s="96"/>
      <c r="I105" s="96"/>
      <c r="J105" s="96"/>
      <c r="K105" s="96"/>
      <c r="L105" s="135"/>
    </row>
    <row r="106" customFormat="false" ht="12.75" hidden="false" customHeight="false" outlineLevel="0" collapsed="false">
      <c r="B106" s="134"/>
      <c r="C106" s="96"/>
      <c r="D106" s="96"/>
      <c r="E106" s="96"/>
      <c r="F106" s="96"/>
      <c r="G106" s="96"/>
      <c r="H106" s="96"/>
      <c r="I106" s="96"/>
      <c r="J106" s="96"/>
      <c r="K106" s="96"/>
      <c r="L106" s="135"/>
    </row>
    <row r="107" customFormat="false" ht="12.75" hidden="false" customHeight="false" outlineLevel="0" collapsed="false">
      <c r="B107" s="134"/>
      <c r="C107" s="96"/>
      <c r="D107" s="96"/>
      <c r="E107" s="96"/>
      <c r="F107" s="96"/>
      <c r="G107" s="96"/>
      <c r="H107" s="96"/>
      <c r="I107" s="96"/>
      <c r="J107" s="96"/>
      <c r="K107" s="96"/>
      <c r="L107" s="135"/>
    </row>
    <row r="108" customFormat="false" ht="12.75" hidden="false" customHeight="false" outlineLevel="0" collapsed="false">
      <c r="B108" s="134"/>
      <c r="C108" s="96"/>
      <c r="D108" s="96"/>
      <c r="E108" s="96"/>
      <c r="F108" s="96"/>
      <c r="G108" s="96"/>
      <c r="H108" s="96"/>
      <c r="I108" s="96"/>
      <c r="J108" s="96"/>
      <c r="K108" s="96"/>
      <c r="L108" s="135"/>
    </row>
    <row r="109" customFormat="false" ht="12.75" hidden="false" customHeight="false" outlineLevel="0" collapsed="false">
      <c r="B109" s="134"/>
      <c r="C109" s="96"/>
      <c r="D109" s="96"/>
      <c r="E109" s="96"/>
      <c r="F109" s="96"/>
      <c r="G109" s="96"/>
      <c r="H109" s="96"/>
      <c r="I109" s="96"/>
      <c r="J109" s="96"/>
      <c r="K109" s="96"/>
      <c r="L109" s="135"/>
    </row>
    <row r="110" customFormat="false" ht="12.75" hidden="false" customHeight="false" outlineLevel="0" collapsed="false">
      <c r="B110" s="134"/>
      <c r="C110" s="96"/>
      <c r="D110" s="96"/>
      <c r="E110" s="96"/>
      <c r="F110" s="96"/>
      <c r="G110" s="96"/>
      <c r="H110" s="96"/>
      <c r="I110" s="96"/>
      <c r="J110" s="96"/>
      <c r="K110" s="96"/>
      <c r="L110" s="135"/>
    </row>
    <row r="111" customFormat="false" ht="12.75" hidden="false" customHeight="false" outlineLevel="0" collapsed="false">
      <c r="B111" s="134"/>
      <c r="C111" s="96"/>
      <c r="D111" s="96"/>
      <c r="E111" s="96"/>
      <c r="F111" s="96"/>
      <c r="G111" s="96"/>
      <c r="H111" s="96"/>
      <c r="I111" s="96"/>
      <c r="J111" s="96"/>
      <c r="K111" s="96"/>
      <c r="L111" s="135"/>
    </row>
    <row r="112" customFormat="false" ht="12.75" hidden="false" customHeight="false" outlineLevel="0" collapsed="false">
      <c r="B112" s="134"/>
      <c r="C112" s="96"/>
      <c r="D112" s="96"/>
      <c r="E112" s="96"/>
      <c r="F112" s="96"/>
      <c r="G112" s="96"/>
      <c r="H112" s="96"/>
      <c r="I112" s="96"/>
      <c r="J112" s="96"/>
      <c r="K112" s="96"/>
      <c r="L112" s="135"/>
    </row>
    <row r="113" customFormat="false" ht="12.75" hidden="false" customHeight="false" outlineLevel="0" collapsed="false">
      <c r="B113" s="134"/>
      <c r="C113" s="96"/>
      <c r="D113" s="96"/>
      <c r="E113" s="96"/>
      <c r="F113" s="96"/>
      <c r="G113" s="96"/>
      <c r="H113" s="96"/>
      <c r="I113" s="96"/>
      <c r="J113" s="96"/>
      <c r="K113" s="96"/>
      <c r="L113" s="135"/>
    </row>
    <row r="114" customFormat="false" ht="12.75" hidden="false" customHeight="false" outlineLevel="0" collapsed="false">
      <c r="B114" s="134"/>
      <c r="C114" s="96"/>
      <c r="D114" s="96"/>
      <c r="E114" s="96"/>
      <c r="F114" s="96"/>
      <c r="G114" s="96"/>
      <c r="H114" s="96"/>
      <c r="I114" s="96"/>
      <c r="J114" s="96"/>
      <c r="K114" s="96"/>
      <c r="L114" s="135"/>
    </row>
    <row r="115" customFormat="false" ht="12.75" hidden="false" customHeight="false" outlineLevel="0" collapsed="false">
      <c r="B115" s="134"/>
      <c r="C115" s="96"/>
      <c r="D115" s="96"/>
      <c r="E115" s="96"/>
      <c r="F115" s="96"/>
      <c r="G115" s="96"/>
      <c r="H115" s="96"/>
      <c r="I115" s="96"/>
      <c r="J115" s="96"/>
      <c r="K115" s="96"/>
      <c r="L115" s="135"/>
    </row>
    <row r="116" customFormat="false" ht="12.75" hidden="false" customHeight="false" outlineLevel="0" collapsed="false">
      <c r="B116" s="134"/>
      <c r="C116" s="96"/>
      <c r="D116" s="96"/>
      <c r="E116" s="96"/>
      <c r="F116" s="96"/>
      <c r="G116" s="96"/>
      <c r="H116" s="96"/>
      <c r="I116" s="96"/>
      <c r="J116" s="96"/>
      <c r="K116" s="96"/>
      <c r="L116" s="135"/>
    </row>
    <row r="117" customFormat="false" ht="12.75" hidden="false" customHeight="false" outlineLevel="0" collapsed="false">
      <c r="B117" s="134"/>
      <c r="C117" s="96"/>
      <c r="D117" s="96"/>
      <c r="E117" s="96"/>
      <c r="F117" s="96"/>
      <c r="G117" s="96"/>
      <c r="H117" s="96"/>
      <c r="I117" s="96"/>
      <c r="J117" s="96"/>
      <c r="K117" s="96"/>
      <c r="L117" s="135"/>
    </row>
    <row r="118" customFormat="false" ht="12.75" hidden="false" customHeight="false" outlineLevel="0" collapsed="false">
      <c r="B118" s="134"/>
      <c r="C118" s="96"/>
      <c r="D118" s="96"/>
      <c r="E118" s="96"/>
      <c r="F118" s="96"/>
      <c r="G118" s="96"/>
      <c r="H118" s="96"/>
      <c r="I118" s="96"/>
      <c r="J118" s="96"/>
      <c r="K118" s="96"/>
      <c r="L118" s="135"/>
    </row>
    <row r="119" customFormat="false" ht="12.75" hidden="false" customHeight="false" outlineLevel="0" collapsed="false">
      <c r="B119" s="134"/>
      <c r="C119" s="96"/>
      <c r="D119" s="96"/>
      <c r="E119" s="96"/>
      <c r="F119" s="96"/>
      <c r="G119" s="96"/>
      <c r="H119" s="96"/>
      <c r="I119" s="96"/>
      <c r="J119" s="96"/>
      <c r="K119" s="96"/>
      <c r="L119" s="135"/>
    </row>
    <row r="120" customFormat="false" ht="12.75" hidden="false" customHeight="false" outlineLevel="0" collapsed="false">
      <c r="B120" s="134"/>
      <c r="C120" s="96"/>
      <c r="D120" s="96"/>
      <c r="E120" s="96"/>
      <c r="F120" s="96"/>
      <c r="G120" s="96"/>
      <c r="H120" s="96"/>
      <c r="I120" s="96"/>
      <c r="J120" s="96"/>
      <c r="K120" s="96"/>
      <c r="L120" s="135"/>
    </row>
    <row r="121" customFormat="false" ht="12.75" hidden="false" customHeight="false" outlineLevel="0" collapsed="false">
      <c r="B121" s="134"/>
      <c r="C121" s="96"/>
      <c r="D121" s="96"/>
      <c r="E121" s="96"/>
      <c r="F121" s="96"/>
      <c r="G121" s="96"/>
      <c r="H121" s="96"/>
      <c r="I121" s="96"/>
      <c r="J121" s="96"/>
      <c r="K121" s="96"/>
      <c r="L121" s="135"/>
    </row>
    <row r="122" customFormat="false" ht="12.75" hidden="false" customHeight="false" outlineLevel="0" collapsed="false">
      <c r="B122" s="134"/>
      <c r="C122" s="96"/>
      <c r="D122" s="96"/>
      <c r="E122" s="96"/>
      <c r="F122" s="96"/>
      <c r="G122" s="96"/>
      <c r="H122" s="96"/>
      <c r="I122" s="96"/>
      <c r="J122" s="96"/>
      <c r="K122" s="96"/>
      <c r="L122" s="135"/>
    </row>
    <row r="123" customFormat="false" ht="12.75" hidden="false" customHeight="false" outlineLevel="0" collapsed="false">
      <c r="B123" s="134"/>
      <c r="C123" s="96"/>
      <c r="D123" s="96"/>
      <c r="E123" s="96"/>
      <c r="F123" s="96"/>
      <c r="G123" s="96"/>
      <c r="H123" s="96"/>
      <c r="I123" s="96"/>
      <c r="J123" s="96"/>
      <c r="K123" s="96"/>
      <c r="L123" s="135"/>
    </row>
    <row r="124" customFormat="false" ht="12.75" hidden="false" customHeight="false" outlineLevel="0" collapsed="false">
      <c r="B124" s="134"/>
      <c r="C124" s="96"/>
      <c r="D124" s="96"/>
      <c r="E124" s="96"/>
      <c r="F124" s="96"/>
      <c r="G124" s="96"/>
      <c r="H124" s="96"/>
      <c r="I124" s="96"/>
      <c r="J124" s="96"/>
      <c r="K124" s="96"/>
      <c r="L124" s="135"/>
    </row>
    <row r="125" customFormat="false" ht="12.75" hidden="false" customHeight="false" outlineLevel="0" collapsed="false">
      <c r="B125" s="134"/>
      <c r="C125" s="96"/>
      <c r="D125" s="96"/>
      <c r="E125" s="96"/>
      <c r="F125" s="96"/>
      <c r="G125" s="96"/>
      <c r="H125" s="96"/>
      <c r="I125" s="96"/>
      <c r="J125" s="96"/>
      <c r="K125" s="96"/>
      <c r="L125" s="135"/>
    </row>
    <row r="126" customFormat="false" ht="12.75" hidden="false" customHeight="false" outlineLevel="0" collapsed="false">
      <c r="B126" s="134"/>
      <c r="C126" s="96"/>
      <c r="D126" s="96"/>
      <c r="E126" s="96"/>
      <c r="F126" s="96"/>
      <c r="G126" s="96"/>
      <c r="H126" s="96"/>
      <c r="I126" s="96"/>
      <c r="J126" s="96"/>
      <c r="K126" s="96"/>
      <c r="L126" s="135"/>
    </row>
    <row r="127" customFormat="false" ht="12.75" hidden="false" customHeight="false" outlineLevel="0" collapsed="false">
      <c r="B127" s="134"/>
      <c r="C127" s="96"/>
      <c r="D127" s="96"/>
      <c r="E127" s="96"/>
      <c r="F127" s="96"/>
      <c r="G127" s="96"/>
      <c r="H127" s="96"/>
      <c r="I127" s="96"/>
      <c r="J127" s="96"/>
      <c r="K127" s="96"/>
      <c r="L127" s="135"/>
    </row>
    <row r="128" customFormat="false" ht="12.75" hidden="false" customHeight="false" outlineLevel="0" collapsed="false">
      <c r="B128" s="134"/>
      <c r="C128" s="96"/>
      <c r="D128" s="96"/>
      <c r="E128" s="96"/>
      <c r="F128" s="96"/>
      <c r="G128" s="96"/>
      <c r="H128" s="96"/>
      <c r="I128" s="96"/>
      <c r="J128" s="96"/>
      <c r="K128" s="96"/>
      <c r="L128" s="135"/>
    </row>
    <row r="129" customFormat="false" ht="12.75" hidden="false" customHeight="false" outlineLevel="0" collapsed="false">
      <c r="B129" s="134"/>
      <c r="C129" s="96"/>
      <c r="D129" s="96"/>
      <c r="E129" s="96"/>
      <c r="F129" s="96"/>
      <c r="G129" s="96"/>
      <c r="H129" s="96"/>
      <c r="I129" s="96"/>
      <c r="J129" s="96"/>
      <c r="K129" s="96"/>
      <c r="L129" s="135"/>
    </row>
    <row r="130" customFormat="false" ht="12.75" hidden="false" customHeight="false" outlineLevel="0" collapsed="false">
      <c r="B130" s="134"/>
      <c r="C130" s="96"/>
      <c r="D130" s="96"/>
      <c r="E130" s="96"/>
      <c r="F130" s="96"/>
      <c r="G130" s="96"/>
      <c r="H130" s="96"/>
      <c r="I130" s="96"/>
      <c r="J130" s="96"/>
      <c r="K130" s="96"/>
      <c r="L130" s="135"/>
    </row>
    <row r="131" customFormat="false" ht="12.75" hidden="false" customHeight="false" outlineLevel="0" collapsed="false">
      <c r="B131" s="134"/>
      <c r="C131" s="96"/>
      <c r="D131" s="96"/>
      <c r="E131" s="96"/>
      <c r="F131" s="96"/>
      <c r="G131" s="96"/>
      <c r="H131" s="96"/>
      <c r="I131" s="96"/>
      <c r="J131" s="96"/>
      <c r="K131" s="96"/>
      <c r="L131" s="135"/>
    </row>
    <row r="132" customFormat="false" ht="12.75" hidden="false" customHeight="false" outlineLevel="0" collapsed="false">
      <c r="B132" s="134"/>
      <c r="C132" s="96"/>
      <c r="D132" s="96"/>
      <c r="E132" s="96"/>
      <c r="F132" s="96"/>
      <c r="G132" s="96"/>
      <c r="H132" s="96"/>
      <c r="I132" s="96"/>
      <c r="J132" s="96"/>
      <c r="K132" s="96"/>
      <c r="L132" s="135"/>
    </row>
    <row r="133" customFormat="false" ht="12.75" hidden="false" customHeight="false" outlineLevel="0" collapsed="false">
      <c r="B133" s="134"/>
      <c r="C133" s="96"/>
      <c r="D133" s="96"/>
      <c r="E133" s="96"/>
      <c r="F133" s="96"/>
      <c r="G133" s="96"/>
      <c r="H133" s="96"/>
      <c r="I133" s="96"/>
      <c r="J133" s="96"/>
      <c r="K133" s="96"/>
      <c r="L133" s="135"/>
    </row>
    <row r="134" customFormat="false" ht="12.75" hidden="false" customHeight="false" outlineLevel="0" collapsed="false">
      <c r="B134" s="134"/>
      <c r="C134" s="96"/>
      <c r="D134" s="96"/>
      <c r="E134" s="96"/>
      <c r="F134" s="96"/>
      <c r="G134" s="96"/>
      <c r="H134" s="96"/>
      <c r="I134" s="96"/>
      <c r="J134" s="96"/>
      <c r="K134" s="96"/>
      <c r="L134" s="135"/>
    </row>
    <row r="135" customFormat="false" ht="12.75" hidden="false" customHeight="false" outlineLevel="0" collapsed="false">
      <c r="B135" s="134"/>
      <c r="C135" s="96"/>
      <c r="D135" s="96"/>
      <c r="E135" s="96"/>
      <c r="F135" s="96"/>
      <c r="G135" s="96"/>
      <c r="H135" s="96"/>
      <c r="I135" s="96"/>
      <c r="J135" s="96"/>
      <c r="K135" s="96"/>
      <c r="L135" s="135"/>
    </row>
    <row r="136" customFormat="false" ht="12.75" hidden="false" customHeight="false" outlineLevel="0" collapsed="false">
      <c r="B136" s="134"/>
      <c r="C136" s="96"/>
      <c r="D136" s="96"/>
      <c r="E136" s="96"/>
      <c r="F136" s="96"/>
      <c r="G136" s="96"/>
      <c r="H136" s="96"/>
      <c r="I136" s="96"/>
      <c r="J136" s="96"/>
      <c r="K136" s="96"/>
      <c r="L136" s="135"/>
    </row>
    <row r="137" customFormat="false" ht="12.75" hidden="false" customHeight="false" outlineLevel="0" collapsed="false">
      <c r="B137" s="134"/>
      <c r="C137" s="96"/>
      <c r="D137" s="96"/>
      <c r="E137" s="96"/>
      <c r="F137" s="96"/>
      <c r="G137" s="96"/>
      <c r="H137" s="96"/>
      <c r="I137" s="96"/>
      <c r="J137" s="96"/>
      <c r="K137" s="96"/>
      <c r="L137" s="135"/>
    </row>
    <row r="138" customFormat="false" ht="12.75" hidden="false" customHeight="false" outlineLevel="0" collapsed="false">
      <c r="B138" s="134"/>
      <c r="C138" s="96"/>
      <c r="D138" s="96"/>
      <c r="E138" s="96"/>
      <c r="F138" s="96"/>
      <c r="G138" s="96"/>
      <c r="H138" s="96"/>
      <c r="I138" s="96"/>
      <c r="J138" s="96"/>
      <c r="K138" s="96"/>
      <c r="L138" s="135"/>
    </row>
    <row r="139" customFormat="false" ht="12.75" hidden="false" customHeight="false" outlineLevel="0" collapsed="false">
      <c r="B139" s="134"/>
      <c r="C139" s="96"/>
      <c r="D139" s="96"/>
      <c r="E139" s="96"/>
      <c r="F139" s="96"/>
      <c r="G139" s="96"/>
      <c r="H139" s="96"/>
      <c r="I139" s="96"/>
      <c r="J139" s="96"/>
      <c r="K139" s="96"/>
      <c r="L139" s="135"/>
    </row>
    <row r="140" customFormat="false" ht="12.75" hidden="false" customHeight="false" outlineLevel="0" collapsed="false">
      <c r="B140" s="134"/>
      <c r="C140" s="96"/>
      <c r="D140" s="96"/>
      <c r="E140" s="96"/>
      <c r="F140" s="96"/>
      <c r="G140" s="96"/>
      <c r="H140" s="96"/>
      <c r="I140" s="96"/>
      <c r="J140" s="96"/>
      <c r="K140" s="96"/>
      <c r="L140" s="135"/>
    </row>
    <row r="141" customFormat="false" ht="12.75" hidden="false" customHeight="false" outlineLevel="0" collapsed="false">
      <c r="B141" s="134"/>
      <c r="C141" s="96"/>
      <c r="D141" s="96"/>
      <c r="E141" s="96"/>
      <c r="F141" s="96"/>
      <c r="G141" s="96"/>
      <c r="H141" s="96"/>
      <c r="I141" s="96"/>
      <c r="J141" s="96"/>
      <c r="K141" s="96"/>
      <c r="L141" s="135"/>
    </row>
    <row r="142" customFormat="false" ht="12.75" hidden="false" customHeight="false" outlineLevel="0" collapsed="false">
      <c r="B142" s="134"/>
      <c r="C142" s="96"/>
      <c r="D142" s="96"/>
      <c r="E142" s="96"/>
      <c r="F142" s="96"/>
      <c r="G142" s="96"/>
      <c r="H142" s="96"/>
      <c r="I142" s="96"/>
      <c r="J142" s="96"/>
      <c r="K142" s="96"/>
      <c r="L142" s="135"/>
    </row>
    <row r="143" customFormat="false" ht="12.75" hidden="false" customHeight="false" outlineLevel="0" collapsed="false">
      <c r="B143" s="134"/>
      <c r="C143" s="96"/>
      <c r="D143" s="96"/>
      <c r="E143" s="96"/>
      <c r="F143" s="96"/>
      <c r="G143" s="96"/>
      <c r="H143" s="96"/>
      <c r="I143" s="96"/>
      <c r="J143" s="96"/>
      <c r="K143" s="96"/>
      <c r="L143" s="135"/>
    </row>
    <row r="144" customFormat="false" ht="12.75" hidden="false" customHeight="false" outlineLevel="0" collapsed="false">
      <c r="B144" s="134"/>
      <c r="C144" s="96"/>
      <c r="D144" s="96"/>
      <c r="E144" s="96"/>
      <c r="F144" s="96"/>
      <c r="G144" s="96"/>
      <c r="H144" s="96"/>
      <c r="I144" s="96"/>
      <c r="J144" s="96"/>
      <c r="K144" s="96"/>
      <c r="L144" s="135"/>
    </row>
    <row r="145" customFormat="false" ht="12.75" hidden="false" customHeight="false" outlineLevel="0" collapsed="false">
      <c r="B145" s="134"/>
      <c r="C145" s="96"/>
      <c r="D145" s="96"/>
      <c r="E145" s="96"/>
      <c r="F145" s="96"/>
      <c r="G145" s="96"/>
      <c r="H145" s="96"/>
      <c r="I145" s="96"/>
      <c r="J145" s="96"/>
      <c r="K145" s="96"/>
      <c r="L145" s="135"/>
    </row>
    <row r="146" customFormat="false" ht="12.75" hidden="false" customHeight="false" outlineLevel="0" collapsed="false">
      <c r="B146" s="134"/>
      <c r="C146" s="96"/>
      <c r="D146" s="96"/>
      <c r="E146" s="96"/>
      <c r="F146" s="96"/>
      <c r="G146" s="96"/>
      <c r="H146" s="96"/>
      <c r="I146" s="96"/>
      <c r="J146" s="96"/>
      <c r="K146" s="96"/>
      <c r="L146" s="135"/>
    </row>
    <row r="147" customFormat="false" ht="12.75" hidden="false" customHeight="false" outlineLevel="0" collapsed="false">
      <c r="B147" s="134"/>
      <c r="C147" s="96"/>
      <c r="D147" s="96"/>
      <c r="E147" s="96"/>
      <c r="F147" s="96"/>
      <c r="G147" s="96"/>
      <c r="H147" s="96"/>
      <c r="I147" s="96"/>
      <c r="J147" s="96"/>
      <c r="K147" s="96"/>
      <c r="L147" s="135"/>
    </row>
    <row r="148" customFormat="false" ht="12.75" hidden="false" customHeight="false" outlineLevel="0" collapsed="false">
      <c r="B148" s="134"/>
      <c r="C148" s="96"/>
      <c r="D148" s="96"/>
      <c r="E148" s="96"/>
      <c r="F148" s="96"/>
      <c r="G148" s="96"/>
      <c r="H148" s="96"/>
      <c r="I148" s="96"/>
      <c r="J148" s="96"/>
      <c r="K148" s="96"/>
      <c r="L148" s="135"/>
    </row>
    <row r="149" customFormat="false" ht="12.75" hidden="false" customHeight="false" outlineLevel="0" collapsed="false">
      <c r="B149" s="134"/>
      <c r="C149" s="96"/>
      <c r="D149" s="96"/>
      <c r="E149" s="96"/>
      <c r="F149" s="96"/>
      <c r="G149" s="96"/>
      <c r="H149" s="96"/>
      <c r="I149" s="96"/>
      <c r="J149" s="96"/>
      <c r="K149" s="96"/>
      <c r="L149" s="135"/>
    </row>
    <row r="150" customFormat="false" ht="12.75" hidden="false" customHeight="false" outlineLevel="0" collapsed="false">
      <c r="B150" s="134"/>
      <c r="C150" s="96"/>
      <c r="D150" s="96"/>
      <c r="E150" s="96"/>
      <c r="F150" s="96"/>
      <c r="G150" s="96"/>
      <c r="H150" s="96"/>
      <c r="I150" s="96"/>
      <c r="J150" s="96"/>
      <c r="K150" s="96"/>
      <c r="L150" s="135"/>
    </row>
    <row r="151" customFormat="false" ht="12.75" hidden="false" customHeight="false" outlineLevel="0" collapsed="false">
      <c r="B151" s="134"/>
      <c r="C151" s="96"/>
      <c r="D151" s="96"/>
      <c r="E151" s="96"/>
      <c r="F151" s="96"/>
      <c r="G151" s="96"/>
      <c r="H151" s="96"/>
      <c r="I151" s="96"/>
      <c r="J151" s="96"/>
      <c r="K151" s="96"/>
      <c r="L151" s="135"/>
    </row>
    <row r="152" customFormat="false" ht="12.75" hidden="false" customHeight="false" outlineLevel="0" collapsed="false">
      <c r="B152" s="134"/>
      <c r="C152" s="96"/>
      <c r="D152" s="96"/>
      <c r="E152" s="96"/>
      <c r="F152" s="96"/>
      <c r="G152" s="96"/>
      <c r="H152" s="96"/>
      <c r="I152" s="96"/>
      <c r="J152" s="96"/>
      <c r="K152" s="96"/>
      <c r="L152" s="135"/>
    </row>
    <row r="153" customFormat="false" ht="12.75" hidden="false" customHeight="false" outlineLevel="0" collapsed="false">
      <c r="B153" s="134"/>
      <c r="C153" s="96"/>
      <c r="D153" s="96"/>
      <c r="E153" s="96"/>
      <c r="F153" s="96"/>
      <c r="G153" s="96"/>
      <c r="H153" s="96"/>
      <c r="I153" s="96"/>
      <c r="J153" s="96"/>
      <c r="K153" s="96"/>
      <c r="L153" s="135"/>
    </row>
    <row r="154" customFormat="false" ht="12.75" hidden="false" customHeight="false" outlineLevel="0" collapsed="false">
      <c r="B154" s="134"/>
      <c r="C154" s="96"/>
      <c r="D154" s="96"/>
      <c r="E154" s="96"/>
      <c r="F154" s="96"/>
      <c r="G154" s="96"/>
      <c r="H154" s="96"/>
      <c r="I154" s="96"/>
      <c r="J154" s="96"/>
      <c r="K154" s="96"/>
      <c r="L154" s="135"/>
    </row>
    <row r="155" customFormat="false" ht="12.75" hidden="false" customHeight="false" outlineLevel="0" collapsed="false">
      <c r="B155" s="134"/>
      <c r="C155" s="96"/>
      <c r="D155" s="96"/>
      <c r="E155" s="96"/>
      <c r="F155" s="96"/>
      <c r="G155" s="96"/>
      <c r="H155" s="96"/>
      <c r="I155" s="96"/>
      <c r="J155" s="96"/>
      <c r="K155" s="96"/>
      <c r="L155" s="135"/>
    </row>
    <row r="156" customFormat="false" ht="12.75" hidden="false" customHeight="false" outlineLevel="0" collapsed="false">
      <c r="B156" s="134"/>
      <c r="C156" s="96"/>
      <c r="D156" s="96"/>
      <c r="E156" s="96"/>
      <c r="F156" s="96"/>
      <c r="G156" s="96"/>
      <c r="H156" s="96"/>
      <c r="I156" s="96"/>
      <c r="J156" s="96"/>
      <c r="K156" s="96"/>
      <c r="L156" s="135"/>
    </row>
    <row r="157" customFormat="false" ht="12.75" hidden="false" customHeight="false" outlineLevel="0" collapsed="false">
      <c r="B157" s="134"/>
      <c r="C157" s="96"/>
      <c r="D157" s="96"/>
      <c r="E157" s="96"/>
      <c r="F157" s="96"/>
      <c r="G157" s="96"/>
      <c r="H157" s="96"/>
      <c r="I157" s="96"/>
      <c r="J157" s="96"/>
      <c r="K157" s="96"/>
      <c r="L157" s="135"/>
    </row>
    <row r="158" customFormat="false" ht="12.75" hidden="false" customHeight="false" outlineLevel="0" collapsed="false">
      <c r="B158" s="134"/>
      <c r="C158" s="96"/>
      <c r="D158" s="96"/>
      <c r="E158" s="96"/>
      <c r="F158" s="96"/>
      <c r="G158" s="96"/>
      <c r="H158" s="96"/>
      <c r="I158" s="96"/>
      <c r="J158" s="96"/>
      <c r="K158" s="96"/>
      <c r="L158" s="135"/>
    </row>
    <row r="159" customFormat="false" ht="12.75" hidden="false" customHeight="false" outlineLevel="0" collapsed="false">
      <c r="B159" s="134"/>
      <c r="C159" s="96"/>
      <c r="D159" s="96"/>
      <c r="E159" s="96"/>
      <c r="F159" s="96"/>
      <c r="G159" s="96"/>
      <c r="H159" s="96"/>
      <c r="I159" s="96"/>
      <c r="J159" s="96"/>
      <c r="K159" s="96"/>
      <c r="L159" s="135"/>
    </row>
    <row r="160" customFormat="false" ht="12.75" hidden="false" customHeight="false" outlineLevel="0" collapsed="false">
      <c r="B160" s="134"/>
      <c r="C160" s="96"/>
      <c r="D160" s="96"/>
      <c r="E160" s="96"/>
      <c r="F160" s="96"/>
      <c r="G160" s="96"/>
      <c r="H160" s="96"/>
      <c r="I160" s="96"/>
      <c r="J160" s="96"/>
      <c r="K160" s="96"/>
      <c r="L160" s="135"/>
    </row>
    <row r="161" customFormat="false" ht="12.75" hidden="false" customHeight="false" outlineLevel="0" collapsed="false">
      <c r="B161" s="134"/>
      <c r="C161" s="96"/>
      <c r="D161" s="96"/>
      <c r="E161" s="96"/>
      <c r="F161" s="96"/>
      <c r="G161" s="96"/>
      <c r="H161" s="96"/>
      <c r="I161" s="96"/>
      <c r="J161" s="96"/>
      <c r="K161" s="96"/>
      <c r="L161" s="135"/>
    </row>
    <row r="162" customFormat="false" ht="12.75" hidden="false" customHeight="false" outlineLevel="0" collapsed="false">
      <c r="B162" s="134"/>
      <c r="C162" s="96"/>
      <c r="D162" s="96"/>
      <c r="E162" s="96"/>
      <c r="F162" s="96"/>
      <c r="G162" s="96"/>
      <c r="H162" s="96"/>
      <c r="I162" s="96"/>
      <c r="J162" s="96"/>
      <c r="K162" s="96"/>
      <c r="L162" s="135"/>
    </row>
    <row r="163" customFormat="false" ht="12.75" hidden="false" customHeight="false" outlineLevel="0" collapsed="false">
      <c r="B163" s="134"/>
      <c r="C163" s="96"/>
      <c r="D163" s="96"/>
      <c r="E163" s="96"/>
      <c r="F163" s="96"/>
      <c r="G163" s="96"/>
      <c r="H163" s="96"/>
      <c r="I163" s="96"/>
      <c r="J163" s="96"/>
      <c r="K163" s="96"/>
      <c r="L163" s="135"/>
    </row>
    <row r="164" customFormat="false" ht="12.75" hidden="false" customHeight="false" outlineLevel="0" collapsed="false">
      <c r="B164" s="134"/>
      <c r="C164" s="96"/>
      <c r="D164" s="96"/>
      <c r="E164" s="96"/>
      <c r="F164" s="96"/>
      <c r="G164" s="96"/>
      <c r="H164" s="96"/>
      <c r="I164" s="96"/>
      <c r="J164" s="96"/>
      <c r="K164" s="96"/>
      <c r="L164" s="135"/>
    </row>
    <row r="165" customFormat="false" ht="12.75" hidden="false" customHeight="false" outlineLevel="0" collapsed="false">
      <c r="B165" s="134"/>
      <c r="C165" s="96"/>
      <c r="D165" s="96"/>
      <c r="E165" s="96"/>
      <c r="F165" s="96"/>
      <c r="G165" s="96"/>
      <c r="H165" s="96"/>
      <c r="I165" s="96"/>
      <c r="J165" s="96"/>
      <c r="K165" s="96"/>
      <c r="L165" s="135"/>
    </row>
    <row r="166" customFormat="false" ht="12.75" hidden="false" customHeight="false" outlineLevel="0" collapsed="false">
      <c r="B166" s="134"/>
      <c r="C166" s="96"/>
      <c r="D166" s="96"/>
      <c r="E166" s="96"/>
      <c r="F166" s="96"/>
      <c r="G166" s="96"/>
      <c r="H166" s="96"/>
      <c r="I166" s="96"/>
      <c r="J166" s="96"/>
      <c r="K166" s="96"/>
      <c r="L166" s="135"/>
    </row>
    <row r="167" customFormat="false" ht="12.75" hidden="false" customHeight="false" outlineLevel="0" collapsed="false">
      <c r="B167" s="134"/>
      <c r="C167" s="96"/>
      <c r="D167" s="96"/>
      <c r="E167" s="96"/>
      <c r="F167" s="96"/>
      <c r="G167" s="96"/>
      <c r="H167" s="96"/>
      <c r="I167" s="96"/>
      <c r="J167" s="96"/>
      <c r="K167" s="96"/>
      <c r="L167" s="135"/>
    </row>
    <row r="168" customFormat="false" ht="12.75" hidden="false" customHeight="false" outlineLevel="0" collapsed="false">
      <c r="B168" s="134"/>
      <c r="C168" s="96"/>
      <c r="D168" s="96"/>
      <c r="E168" s="96"/>
      <c r="F168" s="96"/>
      <c r="G168" s="96"/>
      <c r="H168" s="96"/>
      <c r="I168" s="96"/>
      <c r="J168" s="96"/>
      <c r="K168" s="96"/>
      <c r="L168" s="135"/>
    </row>
    <row r="169" customFormat="false" ht="12.75" hidden="false" customHeight="false" outlineLevel="0" collapsed="false">
      <c r="B169" s="134"/>
      <c r="C169" s="96"/>
      <c r="D169" s="96"/>
      <c r="E169" s="96"/>
      <c r="F169" s="96"/>
      <c r="G169" s="96"/>
      <c r="H169" s="96"/>
      <c r="I169" s="96"/>
      <c r="J169" s="96"/>
      <c r="K169" s="96"/>
      <c r="L169" s="135"/>
    </row>
    <row r="170" customFormat="false" ht="12.75" hidden="false" customHeight="false" outlineLevel="0" collapsed="false">
      <c r="B170" s="134"/>
      <c r="C170" s="96"/>
      <c r="D170" s="96"/>
      <c r="E170" s="96"/>
      <c r="F170" s="96"/>
      <c r="G170" s="96"/>
      <c r="H170" s="96"/>
      <c r="I170" s="96"/>
      <c r="J170" s="96"/>
      <c r="K170" s="96"/>
      <c r="L170" s="135"/>
    </row>
    <row r="171" customFormat="false" ht="12.75" hidden="false" customHeight="false" outlineLevel="0" collapsed="false">
      <c r="B171" s="134"/>
      <c r="C171" s="96"/>
      <c r="D171" s="96"/>
      <c r="E171" s="96"/>
      <c r="F171" s="96"/>
      <c r="G171" s="96"/>
      <c r="H171" s="96"/>
      <c r="I171" s="96"/>
      <c r="J171" s="96"/>
      <c r="K171" s="96"/>
      <c r="L171" s="135"/>
    </row>
    <row r="172" customFormat="false" ht="12.75" hidden="false" customHeight="false" outlineLevel="0" collapsed="false">
      <c r="B172" s="134"/>
      <c r="C172" s="96"/>
      <c r="D172" s="96"/>
      <c r="E172" s="96"/>
      <c r="F172" s="96"/>
      <c r="G172" s="96"/>
      <c r="H172" s="96"/>
      <c r="I172" s="96"/>
      <c r="J172" s="96"/>
      <c r="K172" s="96"/>
      <c r="L172" s="135"/>
    </row>
    <row r="173" customFormat="false" ht="12.75" hidden="false" customHeight="false" outlineLevel="0" collapsed="false">
      <c r="B173" s="134"/>
      <c r="C173" s="96"/>
      <c r="D173" s="96"/>
      <c r="E173" s="96"/>
      <c r="F173" s="96"/>
      <c r="G173" s="96"/>
      <c r="H173" s="96"/>
      <c r="I173" s="96"/>
      <c r="J173" s="96"/>
      <c r="K173" s="96"/>
      <c r="L173" s="135"/>
    </row>
    <row r="174" customFormat="false" ht="12.75" hidden="false" customHeight="false" outlineLevel="0" collapsed="false">
      <c r="B174" s="134"/>
      <c r="C174" s="96"/>
      <c r="D174" s="96"/>
      <c r="E174" s="96"/>
      <c r="F174" s="96"/>
      <c r="G174" s="96"/>
      <c r="H174" s="96"/>
      <c r="I174" s="96"/>
      <c r="J174" s="96"/>
      <c r="K174" s="96"/>
      <c r="L174" s="135"/>
    </row>
    <row r="175" customFormat="false" ht="12.75" hidden="false" customHeight="false" outlineLevel="0" collapsed="false">
      <c r="B175" s="134"/>
      <c r="C175" s="96"/>
      <c r="D175" s="96"/>
      <c r="E175" s="96"/>
      <c r="F175" s="96"/>
      <c r="G175" s="96"/>
      <c r="H175" s="96"/>
      <c r="I175" s="96"/>
      <c r="J175" s="96"/>
      <c r="K175" s="96"/>
      <c r="L175" s="135"/>
    </row>
    <row r="176" customFormat="false" ht="12.75" hidden="false" customHeight="false" outlineLevel="0" collapsed="false">
      <c r="B176" s="134"/>
      <c r="C176" s="96"/>
      <c r="D176" s="96"/>
      <c r="E176" s="96"/>
      <c r="F176" s="96"/>
      <c r="G176" s="96"/>
      <c r="H176" s="96"/>
      <c r="I176" s="96"/>
      <c r="J176" s="96"/>
      <c r="K176" s="96"/>
      <c r="L176" s="135"/>
    </row>
    <row r="177" customFormat="false" ht="12.75" hidden="false" customHeight="false" outlineLevel="0" collapsed="false">
      <c r="B177" s="134"/>
      <c r="C177" s="96"/>
      <c r="D177" s="96"/>
      <c r="E177" s="96"/>
      <c r="F177" s="96"/>
      <c r="G177" s="96"/>
      <c r="H177" s="96"/>
      <c r="I177" s="96"/>
      <c r="J177" s="96"/>
      <c r="K177" s="96"/>
      <c r="L177" s="135"/>
    </row>
    <row r="178" customFormat="false" ht="12.75" hidden="false" customHeight="false" outlineLevel="0" collapsed="false">
      <c r="B178" s="134"/>
      <c r="C178" s="96"/>
      <c r="D178" s="96"/>
      <c r="E178" s="96"/>
      <c r="F178" s="96"/>
      <c r="G178" s="96"/>
      <c r="H178" s="96"/>
      <c r="I178" s="96"/>
      <c r="J178" s="96"/>
      <c r="K178" s="96"/>
      <c r="L178" s="135"/>
    </row>
    <row r="179" customFormat="false" ht="12.75" hidden="false" customHeight="false" outlineLevel="0" collapsed="false">
      <c r="B179" s="134"/>
      <c r="C179" s="96"/>
      <c r="D179" s="96"/>
      <c r="E179" s="96"/>
      <c r="F179" s="96"/>
      <c r="G179" s="96"/>
      <c r="H179" s="96"/>
      <c r="I179" s="96"/>
      <c r="J179" s="96"/>
      <c r="K179" s="96"/>
      <c r="L179" s="135"/>
    </row>
    <row r="180" customFormat="false" ht="12.75" hidden="false" customHeight="false" outlineLevel="0" collapsed="false">
      <c r="B180" s="134"/>
      <c r="C180" s="96"/>
      <c r="D180" s="96"/>
      <c r="E180" s="96"/>
      <c r="F180" s="96"/>
      <c r="G180" s="96"/>
      <c r="H180" s="96"/>
      <c r="I180" s="96"/>
      <c r="J180" s="96"/>
      <c r="K180" s="96"/>
      <c r="L180" s="135"/>
    </row>
    <row r="181" customFormat="false" ht="12.75" hidden="false" customHeight="false" outlineLevel="0" collapsed="false">
      <c r="B181" s="134"/>
      <c r="C181" s="96"/>
      <c r="D181" s="96"/>
      <c r="E181" s="96"/>
      <c r="F181" s="96"/>
      <c r="G181" s="96"/>
      <c r="H181" s="96"/>
      <c r="I181" s="96"/>
      <c r="J181" s="96"/>
      <c r="K181" s="96"/>
      <c r="L181" s="135"/>
    </row>
    <row r="182" customFormat="false" ht="12.75" hidden="false" customHeight="false" outlineLevel="0" collapsed="false">
      <c r="B182" s="134"/>
      <c r="C182" s="96"/>
      <c r="D182" s="96"/>
      <c r="E182" s="96"/>
      <c r="F182" s="96"/>
      <c r="G182" s="96"/>
      <c r="H182" s="96"/>
      <c r="I182" s="96"/>
      <c r="J182" s="96"/>
      <c r="K182" s="96"/>
      <c r="L182" s="135"/>
    </row>
    <row r="183" customFormat="false" ht="12.75" hidden="false" customHeight="false" outlineLevel="0" collapsed="false">
      <c r="B183" s="134"/>
      <c r="C183" s="96"/>
      <c r="D183" s="96"/>
      <c r="E183" s="96"/>
      <c r="F183" s="96"/>
      <c r="G183" s="96"/>
      <c r="H183" s="96"/>
      <c r="I183" s="96"/>
      <c r="J183" s="96"/>
      <c r="K183" s="96"/>
      <c r="L183" s="135"/>
    </row>
    <row r="184" customFormat="false" ht="12.75" hidden="false" customHeight="false" outlineLevel="0" collapsed="false">
      <c r="B184" s="134"/>
      <c r="C184" s="96"/>
      <c r="D184" s="96"/>
      <c r="E184" s="96"/>
      <c r="F184" s="96"/>
      <c r="G184" s="96"/>
      <c r="H184" s="96"/>
      <c r="I184" s="96"/>
      <c r="J184" s="96"/>
      <c r="K184" s="96"/>
      <c r="L184" s="135"/>
    </row>
    <row r="185" customFormat="false" ht="12.75" hidden="false" customHeight="false" outlineLevel="0" collapsed="false">
      <c r="B185" s="134"/>
      <c r="C185" s="96"/>
      <c r="D185" s="96"/>
      <c r="E185" s="96"/>
      <c r="F185" s="96"/>
      <c r="G185" s="96"/>
      <c r="H185" s="96"/>
      <c r="I185" s="96"/>
      <c r="J185" s="96"/>
      <c r="K185" s="96"/>
      <c r="L185" s="135"/>
    </row>
    <row r="186" customFormat="false" ht="12.75" hidden="false" customHeight="false" outlineLevel="0" collapsed="false">
      <c r="B186" s="134"/>
      <c r="C186" s="96"/>
      <c r="D186" s="96"/>
      <c r="E186" s="96"/>
      <c r="F186" s="96"/>
      <c r="G186" s="96"/>
      <c r="H186" s="96"/>
      <c r="I186" s="96"/>
      <c r="J186" s="96"/>
      <c r="K186" s="96"/>
      <c r="L186" s="135"/>
    </row>
    <row r="187" customFormat="false" ht="12.75" hidden="false" customHeight="false" outlineLevel="0" collapsed="false">
      <c r="B187" s="134"/>
      <c r="C187" s="96"/>
      <c r="D187" s="96"/>
      <c r="E187" s="96"/>
      <c r="F187" s="96"/>
      <c r="G187" s="96"/>
      <c r="H187" s="96"/>
      <c r="I187" s="96"/>
      <c r="J187" s="96"/>
      <c r="K187" s="96"/>
      <c r="L187" s="135"/>
    </row>
    <row r="188" customFormat="false" ht="12.75" hidden="false" customHeight="false" outlineLevel="0" collapsed="false">
      <c r="B188" s="134"/>
      <c r="C188" s="96"/>
      <c r="D188" s="96"/>
      <c r="E188" s="96"/>
      <c r="F188" s="96"/>
      <c r="G188" s="96"/>
      <c r="H188" s="96"/>
      <c r="I188" s="96"/>
      <c r="J188" s="96"/>
      <c r="K188" s="96"/>
      <c r="L188" s="135"/>
    </row>
    <row r="189" customFormat="false" ht="12.75" hidden="false" customHeight="false" outlineLevel="0" collapsed="false">
      <c r="B189" s="141"/>
      <c r="C189" s="142"/>
      <c r="D189" s="142"/>
      <c r="E189" s="142"/>
      <c r="F189" s="142"/>
      <c r="G189" s="142"/>
      <c r="H189" s="142"/>
      <c r="I189" s="142"/>
      <c r="J189" s="142"/>
      <c r="K189" s="142"/>
      <c r="L189" s="219"/>
    </row>
  </sheetData>
  <sheetProtection algorithmName="SHA-512" hashValue="AANiNPIKKT+e7uq/1Ts3N7lfHJl5FUh3bMyyd3W72OR8tlLHfWcomLD7zhZon3+m5kdAgNchIITyfzaf7VyM0w==" saltValue="4lffOtd0sXR6X/WH0N7Hdw==" spinCount="100000" sheet="true" scenarios="true"/>
  <protectedRanges>
    <protectedRange name="Bereich1" sqref="F2:G2 E5 F5 E6 E14:E16 F19:F22 B38:L189"/>
  </protectedRanges>
  <mergeCells count="2">
    <mergeCell ref="C2:E2"/>
    <mergeCell ref="F2:G2"/>
  </mergeCells>
  <conditionalFormatting sqref="H27:H33 H35">
    <cfRule type="cellIs" priority="2" operator="greaterThanOrEqual" aboveAverage="0" equalAverage="0" bottom="0" percent="0" rank="0" text="" dxfId="89">
      <formula>100</formula>
    </cfRule>
    <cfRule type="cellIs" priority="3" operator="lessThan" aboveAverage="0" equalAverage="0" bottom="0" percent="0" rank="0" text="" dxfId="90">
      <formula>100</formula>
    </cfRule>
  </conditionalFormatting>
  <conditionalFormatting sqref="H34">
    <cfRule type="cellIs" priority="4" operator="greaterThanOrEqual" aboveAverage="0" equalAverage="0" bottom="0" percent="0" rank="0" text="" dxfId="91">
      <formula>100.01</formula>
    </cfRule>
    <cfRule type="cellIs" priority="5" operator="lessThan" aboveAverage="0" equalAverage="0" bottom="0" percent="0" rank="0" text="" dxfId="92">
      <formula>100.01</formula>
    </cfRule>
  </conditionalFormatting>
  <conditionalFormatting sqref="E16">
    <cfRule type="cellIs" priority="6" operator="lessThan" aboveAverage="0" equalAverage="0" bottom="0" percent="0" rank="0" text="" dxfId="93">
      <formula>1.2</formula>
    </cfRule>
  </conditionalFormatting>
  <dataValidations count="6">
    <dataValidation allowBlank="true" operator="between" promptTitle="Select Material" showDropDown="false" showErrorMessage="true" showInputMessage="true" sqref="C6 F6 G13:G14" type="none">
      <formula1>0</formula1>
      <formula2>0</formula2>
    </dataValidation>
    <dataValidation allowBlank="true" operator="between" promptTitle="Select Material" showDropDown="false" showErrorMessage="true" showInputMessage="true" sqref="E6" type="list">
      <formula1>Tube_Type</formula1>
      <formula2>0</formula2>
    </dataValidation>
    <dataValidation allowBlank="true" operator="between" showDropDown="false" showErrorMessage="true" showInputMessage="true" sqref="F2" type="list">
      <formula1>ConstructionType</formula1>
      <formula2>0</formula2>
    </dataValidation>
    <dataValidation allowBlank="true" operator="between" promptTitle="Select Material" showDropDown="false" showErrorMessage="true" showInputMessage="true" sqref="C5:D5 D6" type="list">
      <formula1>Materials</formula1>
      <formula2>0</formula2>
    </dataValidation>
    <dataValidation allowBlank="true" operator="between" showDropDown="false" showErrorMessage="true" showInputMessage="true" sqref="F5" type="list">
      <formula1>Material</formula1>
      <formula2>0</formula2>
    </dataValidation>
    <dataValidation allowBlank="true" operator="between" promptTitle="Select Material" showDropDown="false" showErrorMessage="true" showInputMessage="true" sqref="E5" type="list">
      <formula1>Metallic_Mats</formula1>
      <formula2>0</formula2>
    </dataValidation>
  </dataValidations>
  <hyperlinks>
    <hyperlink ref="J35" location="'Cover Sheet'!A1" display="BACK to COVER SHEET"/>
    <hyperlink ref="B39" location="'T3.11 T3.5 Guidance Notes'!A1" display="Link to GUIDANCE NOTES for laminated structures"/>
  </hyperlinks>
  <printOptions headings="false" gridLines="false" gridLinesSet="true" horizontalCentered="false" verticalCentered="false"/>
  <pageMargins left="0.75" right="0.75" top="1" bottom="1" header="0.511805555555555" footer="0.511805555555555"/>
  <pageSetup paperSize="9" scale="100" firstPageNumber="0" fitToWidth="1" fitToHeight="0"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B1:Z193"/>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E17" activeCellId="0" sqref="E17"/>
    </sheetView>
  </sheetViews>
  <sheetFormatPr defaultRowHeight="12.75" zeroHeight="false" outlineLevelRow="0" outlineLevelCol="0"/>
  <cols>
    <col collapsed="false" customWidth="true" hidden="false" outlineLevel="0" max="1" min="1" style="234" width="3.4"/>
    <col collapsed="false" customWidth="true" hidden="false" outlineLevel="0" max="2" min="2" style="234" width="45.6"/>
    <col collapsed="false" customWidth="true" hidden="false" outlineLevel="0" max="3" min="3" style="234" width="11.4"/>
    <col collapsed="false" customWidth="true" hidden="false" outlineLevel="0" max="4" min="4" style="234" width="3.6"/>
    <col collapsed="false" customWidth="true" hidden="false" outlineLevel="0" max="5" min="5" style="234" width="11.72"/>
    <col collapsed="false" customWidth="true" hidden="false" outlineLevel="0" max="6" min="6" style="234" width="15.27"/>
    <col collapsed="false" customWidth="true" hidden="false" outlineLevel="0" max="7" min="7" style="234" width="11.72"/>
    <col collapsed="false" customWidth="true" hidden="false" outlineLevel="0" max="8" min="8" style="234" width="6.73"/>
    <col collapsed="false" customWidth="true" hidden="false" outlineLevel="0" max="9" min="9" style="234" width="8.73"/>
    <col collapsed="false" customWidth="true" hidden="false" outlineLevel="0" max="10" min="10" style="234" width="4.27"/>
    <col collapsed="false" customWidth="true" hidden="false" outlineLevel="0" max="11" min="11" style="234" width="12.13"/>
    <col collapsed="false" customWidth="true" hidden="false" outlineLevel="0" max="12" min="12" style="234" width="3.86"/>
    <col collapsed="false" customWidth="true" hidden="false" outlineLevel="0" max="13" min="13" style="234" width="4.27"/>
    <col collapsed="false" customWidth="true" hidden="false" outlineLevel="0" max="14" min="14" style="234" width="3.27"/>
    <col collapsed="false" customWidth="true" hidden="false" outlineLevel="0" max="15" min="15" style="234" width="11.4"/>
    <col collapsed="false" customWidth="true" hidden="false" outlineLevel="0" max="16" min="16" style="234" width="12.4"/>
    <col collapsed="false" customWidth="true" hidden="false" outlineLevel="0" max="18" min="17" style="234" width="11.4"/>
    <col collapsed="false" customWidth="true" hidden="false" outlineLevel="0" max="19" min="19" style="234" width="11.27"/>
    <col collapsed="false" customWidth="true" hidden="false" outlineLevel="0" max="20" min="20" style="234" width="3.13"/>
    <col collapsed="false" customWidth="true" hidden="false" outlineLevel="0" max="21" min="21" style="234" width="3.27"/>
    <col collapsed="false" customWidth="true" hidden="false" outlineLevel="0" max="22" min="22" style="234" width="11.4"/>
    <col collapsed="false" customWidth="true" hidden="false" outlineLevel="0" max="23" min="23" style="234" width="3.27"/>
    <col collapsed="false" customWidth="true" hidden="false" outlineLevel="0" max="26" min="24" style="234" width="11.4"/>
    <col collapsed="false" customWidth="true" hidden="false" outlineLevel="0" max="27" min="27" style="234" width="2.99"/>
    <col collapsed="false" customWidth="true" hidden="false" outlineLevel="0" max="1025" min="28" style="234" width="11.4"/>
  </cols>
  <sheetData>
    <row r="1" customFormat="false" ht="15" hidden="false" customHeight="false" outlineLevel="0" collapsed="false">
      <c r="B1" s="235" t="s">
        <v>294</v>
      </c>
    </row>
    <row r="2" customFormat="false" ht="13.15" hidden="false" customHeight="false" outlineLevel="0" collapsed="false">
      <c r="C2" s="236" t="s">
        <v>263</v>
      </c>
      <c r="D2" s="236"/>
      <c r="E2" s="236"/>
      <c r="F2" s="223" t="s">
        <v>224</v>
      </c>
      <c r="G2" s="223"/>
    </row>
    <row r="4" customFormat="false" ht="13.15" hidden="false" customHeight="false" outlineLevel="0" collapsed="false">
      <c r="B4" s="237" t="s">
        <v>239</v>
      </c>
      <c r="C4" s="237" t="s">
        <v>240</v>
      </c>
      <c r="D4" s="238"/>
      <c r="E4" s="237" t="s">
        <v>241</v>
      </c>
      <c r="F4" s="239" t="s">
        <v>264</v>
      </c>
      <c r="G4" s="237" t="s">
        <v>265</v>
      </c>
      <c r="J4" s="240" t="s">
        <v>295</v>
      </c>
      <c r="K4" s="240"/>
      <c r="L4" s="240"/>
      <c r="M4" s="240"/>
      <c r="N4" s="240"/>
      <c r="O4" s="240"/>
      <c r="P4" s="238"/>
      <c r="Q4" s="241" t="s">
        <v>296</v>
      </c>
      <c r="R4" s="241" t="s">
        <v>164</v>
      </c>
    </row>
    <row r="5" s="242" customFormat="true" ht="12.75" hidden="false" customHeight="true" outlineLevel="0" collapsed="false">
      <c r="B5" s="243" t="s">
        <v>242</v>
      </c>
      <c r="C5" s="244" t="s">
        <v>185</v>
      </c>
      <c r="E5" s="229" t="s">
        <v>185</v>
      </c>
      <c r="F5" s="230" t="s">
        <v>190</v>
      </c>
      <c r="G5" s="245"/>
      <c r="J5" s="246"/>
      <c r="K5" s="247"/>
      <c r="L5" s="247"/>
      <c r="M5" s="248"/>
      <c r="N5" s="249" t="s">
        <v>297</v>
      </c>
      <c r="P5" s="250" t="s">
        <v>268</v>
      </c>
      <c r="Q5" s="242" t="n">
        <f aca="false">F25/2000</f>
        <v>0.0762</v>
      </c>
      <c r="R5" s="250" t="n">
        <f aca="false">'T3.14 T3.5 FBH Spt Structure'!I21/1000</f>
        <v>0.002</v>
      </c>
      <c r="S5" s="251" t="s">
        <v>298</v>
      </c>
      <c r="U5" s="252"/>
      <c r="V5" s="253"/>
      <c r="W5" s="252"/>
      <c r="X5" s="254"/>
      <c r="Y5" s="255" t="n">
        <v>3</v>
      </c>
      <c r="Z5" s="256"/>
    </row>
    <row r="6" s="242" customFormat="true" ht="12.75" hidden="false" customHeight="true" outlineLevel="0" collapsed="false">
      <c r="B6" s="243" t="s">
        <v>269</v>
      </c>
      <c r="C6" s="244" t="s">
        <v>231</v>
      </c>
      <c r="E6" s="257" t="s">
        <v>231</v>
      </c>
      <c r="F6" s="258" t="s">
        <v>270</v>
      </c>
      <c r="G6" s="245"/>
      <c r="J6" s="259"/>
      <c r="K6" s="253"/>
      <c r="L6" s="260" t="s">
        <v>299</v>
      </c>
      <c r="M6" s="261"/>
      <c r="N6" s="249"/>
      <c r="P6" s="250" t="s">
        <v>300</v>
      </c>
      <c r="Q6" s="242" t="n">
        <f aca="false">F24/1000</f>
        <v>0</v>
      </c>
      <c r="R6" s="242" t="n">
        <f aca="false">'T3.14 T3.5 FBH Spt Structure'!I20/1000</f>
        <v>0.002</v>
      </c>
      <c r="S6" s="242" t="s">
        <v>301</v>
      </c>
      <c r="U6" s="245"/>
      <c r="V6" s="262"/>
      <c r="W6" s="245"/>
      <c r="X6" s="253"/>
      <c r="Y6" s="263"/>
      <c r="Z6" s="264"/>
    </row>
    <row r="7" s="242" customFormat="true" ht="12.75" hidden="false" customHeight="true" outlineLevel="0" collapsed="false">
      <c r="B7" s="243" t="s">
        <v>244</v>
      </c>
      <c r="C7" s="265" t="str">
        <f aca="false">HLOOKUP(C5,MaterialData!$C$3:$O$4,2,0)</f>
        <v>Steel</v>
      </c>
      <c r="D7" s="266"/>
      <c r="E7" s="265" t="str">
        <f aca="false">HLOOKUP(E5,MaterialData!$C$3:$R$4,2,0)</f>
        <v>Steel</v>
      </c>
      <c r="F7" s="265" t="str">
        <f aca="false">HLOOKUP(F5,MaterialData!$C$3:$R$4,2,0)</f>
        <v>FBH</v>
      </c>
      <c r="G7" s="267"/>
      <c r="J7" s="259"/>
      <c r="K7" s="262"/>
      <c r="L7" s="260"/>
      <c r="M7" s="261"/>
      <c r="N7" s="249"/>
      <c r="P7" s="250" t="s">
        <v>302</v>
      </c>
      <c r="Q7" s="242" t="n">
        <f aca="false">F23/1000</f>
        <v>0</v>
      </c>
      <c r="R7" s="250" t="n">
        <f aca="false">25.4/1000</f>
        <v>0.0254</v>
      </c>
      <c r="S7" s="242" t="s">
        <v>271</v>
      </c>
      <c r="U7" s="245"/>
      <c r="V7" s="262"/>
      <c r="W7" s="245"/>
      <c r="X7" s="262"/>
      <c r="Z7" s="268"/>
    </row>
    <row r="8" customFormat="false" ht="15.75" hidden="false" customHeight="true" outlineLevel="0" collapsed="false">
      <c r="B8" s="269" t="s">
        <v>211</v>
      </c>
      <c r="C8" s="270" t="n">
        <f aca="false">INDEX(Innertable,MATCH($B8,MaterialData!$B$6:$B$11,0),MATCH(C$7,MaterialData!$C$4:$O$4,0))</f>
        <v>200000000000</v>
      </c>
      <c r="D8" s="271"/>
      <c r="E8" s="270" t="n">
        <f aca="false">INDEX(Innertable,MATCH($B8,MaterialData!$B$6:$B$11,0),MATCH(E$7,MaterialData!$C$4:$R$4,0))</f>
        <v>200000000000</v>
      </c>
      <c r="F8" s="270" t="n">
        <f aca="false">INDEX(Innertable,MATCH($B8,MaterialData!$B$6:$B$11,0),MATCH(F$7,MaterialData!$C$4:$R$4,0))</f>
        <v>0</v>
      </c>
      <c r="G8" s="272"/>
      <c r="J8" s="273"/>
      <c r="K8" s="274"/>
      <c r="L8" s="260"/>
      <c r="M8" s="275"/>
      <c r="N8" s="249"/>
      <c r="P8" s="276" t="s">
        <v>272</v>
      </c>
      <c r="Q8" s="271" t="n">
        <f aca="false">Q5*Q6</f>
        <v>0</v>
      </c>
      <c r="R8" s="276" t="s">
        <v>273</v>
      </c>
      <c r="S8" s="271" t="n">
        <f aca="false">(Q5*Q6^3)/12</f>
        <v>0</v>
      </c>
      <c r="U8" s="277"/>
      <c r="V8" s="274"/>
      <c r="W8" s="277"/>
      <c r="X8" s="278"/>
      <c r="Y8" s="279"/>
      <c r="Z8" s="280"/>
    </row>
    <row r="9" customFormat="false" ht="15" hidden="false" customHeight="false" outlineLevel="0" collapsed="false">
      <c r="B9" s="269" t="s">
        <v>212</v>
      </c>
      <c r="C9" s="270" t="n">
        <f aca="false">INDEX(Innertable,MATCH($B9,MaterialData!$B$6:$B$11,0),MATCH(C$7,MaterialData!$C$4:$O$4,0))</f>
        <v>305000000</v>
      </c>
      <c r="D9" s="271"/>
      <c r="E9" s="270" t="n">
        <f aca="false">INDEX(Innertable,MATCH($B9,MaterialData!$B$6:$B$11,0),MATCH(E$7,MaterialData!$C$4:$R$4,0))</f>
        <v>305000000</v>
      </c>
      <c r="F9" s="270" t="n">
        <f aca="false">INDEX(Innertable,MATCH($B9,MaterialData!$B$6:$B$11,0),MATCH(F$7,MaterialData!$C$4:$R$4,0))</f>
        <v>0</v>
      </c>
      <c r="G9" s="272"/>
      <c r="J9" s="273"/>
      <c r="K9" s="274"/>
      <c r="L9" s="260"/>
      <c r="M9" s="275"/>
      <c r="N9" s="249"/>
      <c r="P9" s="276" t="s">
        <v>274</v>
      </c>
      <c r="Q9" s="271" t="n">
        <f aca="false">Q5*Q7</f>
        <v>0</v>
      </c>
      <c r="R9" s="276" t="s">
        <v>275</v>
      </c>
      <c r="S9" s="271" t="n">
        <f aca="false">(Q5*Q7^3)/12</f>
        <v>0</v>
      </c>
      <c r="U9" s="281" t="n">
        <v>1</v>
      </c>
      <c r="V9" s="274"/>
      <c r="W9" s="281" t="n">
        <v>2</v>
      </c>
      <c r="X9" s="282"/>
      <c r="Y9" s="283" t="n">
        <v>4</v>
      </c>
      <c r="Z9" s="284"/>
    </row>
    <row r="10" customFormat="false" ht="15" hidden="false" customHeight="false" outlineLevel="0" collapsed="false">
      <c r="B10" s="269" t="s">
        <v>213</v>
      </c>
      <c r="C10" s="270" t="n">
        <f aca="false">INDEX(Innertable,MATCH($B10,MaterialData!$B$6:$B$11,0),MATCH(C$7,MaterialData!$C$4:$O$4,0))</f>
        <v>365000000</v>
      </c>
      <c r="D10" s="271"/>
      <c r="E10" s="270" t="n">
        <f aca="false">INDEX(Innertable,MATCH($B10,MaterialData!$B$6:$B$11,0),MATCH(E$7,MaterialData!$C$4:$R$4,0))</f>
        <v>365000000</v>
      </c>
      <c r="F10" s="270" t="n">
        <f aca="false">INDEX(Innertable,MATCH($B10,MaterialData!$B$6:$B$11,0),MATCH(F$7,MaterialData!$C$4:$R$4,0))</f>
        <v>0</v>
      </c>
      <c r="G10" s="272"/>
      <c r="J10" s="273"/>
      <c r="K10" s="274"/>
      <c r="L10" s="260"/>
      <c r="M10" s="275"/>
      <c r="N10" s="249"/>
      <c r="P10" s="276" t="s">
        <v>303</v>
      </c>
      <c r="Q10" s="271" t="n">
        <f aca="false">R5*R7</f>
        <v>5.08E-005</v>
      </c>
      <c r="R10" s="276" t="s">
        <v>304</v>
      </c>
      <c r="S10" s="271" t="n">
        <f aca="false">(R5*R7^3)/12</f>
        <v>2.73117733333333E-009</v>
      </c>
      <c r="U10" s="277"/>
      <c r="V10" s="274"/>
      <c r="W10" s="277"/>
    </row>
    <row r="11" customFormat="false" ht="15" hidden="false" customHeight="false" outlineLevel="0" collapsed="false">
      <c r="B11" s="269" t="s">
        <v>214</v>
      </c>
      <c r="C11" s="270" t="n">
        <f aca="false">INDEX(Innertable,MATCH($B11,MaterialData!$B$6:$B$11,0),MATCH(C$7,MaterialData!$C$4:$O$4,0))</f>
        <v>180000000</v>
      </c>
      <c r="D11" s="271"/>
      <c r="E11" s="270" t="n">
        <f aca="false">INDEX(Innertable,MATCH($B11,MaterialData!$B$6:$B$11,0),MATCH(E$7,MaterialData!$C$4:$R$4,0))</f>
        <v>180000000</v>
      </c>
      <c r="F11" s="270" t="str">
        <f aca="false">INDEX(Innertable,MATCH($B11,MaterialData!$B$6:$B$11,0),MATCH(F$7,MaterialData!$C$4:$R$4,0))</f>
        <v>N/A</v>
      </c>
      <c r="G11" s="272"/>
      <c r="J11" s="273"/>
      <c r="K11" s="285" t="s">
        <v>305</v>
      </c>
      <c r="L11" s="260"/>
      <c r="M11" s="275"/>
      <c r="N11" s="249"/>
      <c r="P11" s="276" t="s">
        <v>306</v>
      </c>
      <c r="Q11" s="271" t="n">
        <f aca="false">R6*R7</f>
        <v>5.08E-005</v>
      </c>
      <c r="R11" s="276" t="s">
        <v>307</v>
      </c>
      <c r="S11" s="271" t="n">
        <f aca="false">(R6*R7^3)/12</f>
        <v>2.73117733333333E-009</v>
      </c>
      <c r="U11" s="277"/>
      <c r="V11" s="274"/>
      <c r="W11" s="277"/>
    </row>
    <row r="12" customFormat="false" ht="15" hidden="false" customHeight="false" outlineLevel="0" collapsed="false">
      <c r="B12" s="269" t="s">
        <v>215</v>
      </c>
      <c r="C12" s="286" t="n">
        <f aca="false">INDEX(Innertable,MATCH($B12,MaterialData!$B$6:$B$11,0),MATCH(C$7,MaterialData!$C$4:$O$4,0))</f>
        <v>300000000</v>
      </c>
      <c r="D12" s="271"/>
      <c r="E12" s="270" t="n">
        <f aca="false">INDEX(Innertable,MATCH($B12,MaterialData!$B$6:$B$11,0),MATCH(E$7,MaterialData!$C$4:$R$4,0))</f>
        <v>300000000</v>
      </c>
      <c r="F12" s="270" t="str">
        <f aca="false">INDEX(Innertable,MATCH($B12,MaterialData!$B$6:$B$11,0),MATCH(F$7,MaterialData!$C$4:$R$4,0))</f>
        <v>N/A</v>
      </c>
      <c r="G12" s="272"/>
      <c r="J12" s="287"/>
      <c r="K12" s="288"/>
      <c r="L12" s="289"/>
      <c r="M12" s="290"/>
      <c r="N12" s="249"/>
      <c r="P12" s="276" t="s">
        <v>308</v>
      </c>
      <c r="Q12" s="234" t="n">
        <f aca="false">Q6/2</f>
        <v>0</v>
      </c>
      <c r="R12" s="276" t="s">
        <v>277</v>
      </c>
      <c r="S12" s="271" t="n">
        <f aca="false">S8+(Q8*($Q$16-Q12)^2)</f>
        <v>0</v>
      </c>
      <c r="U12" s="277"/>
      <c r="V12" s="274"/>
      <c r="W12" s="277"/>
    </row>
    <row r="13" s="242" customFormat="true" ht="12.75" hidden="false" customHeight="true" outlineLevel="0" collapsed="false">
      <c r="B13" s="243" t="s">
        <v>216</v>
      </c>
      <c r="C13" s="291" t="n">
        <f aca="false">MaterialData!C11</f>
        <v>219000000</v>
      </c>
      <c r="E13" s="245"/>
      <c r="F13" s="265" t="n">
        <f aca="false">INDEX(Innertable,MATCH($B13,MaterialData!$B$6:$B$11,0),MATCH(F$7,MaterialData!$C$4:$R$4,0))</f>
        <v>0</v>
      </c>
      <c r="G13" s="245"/>
      <c r="J13" s="292" t="s">
        <v>309</v>
      </c>
      <c r="K13" s="292"/>
      <c r="L13" s="292"/>
      <c r="M13" s="292"/>
      <c r="P13" s="250" t="s">
        <v>310</v>
      </c>
      <c r="Q13" s="242" t="n">
        <f aca="false">(F24+F22+0.5*F23)/1000</f>
        <v>0</v>
      </c>
      <c r="R13" s="250" t="s">
        <v>279</v>
      </c>
      <c r="S13" s="266" t="n">
        <f aca="false">S9+(Q9*($Q$16-Q13)^2)</f>
        <v>0</v>
      </c>
      <c r="U13" s="293"/>
      <c r="V13" s="294"/>
      <c r="W13" s="293"/>
    </row>
    <row r="14" s="242" customFormat="true" ht="12.75" hidden="false" customHeight="true" outlineLevel="0" collapsed="false">
      <c r="C14" s="266"/>
      <c r="E14" s="245"/>
      <c r="F14" s="266"/>
      <c r="G14" s="245"/>
      <c r="L14" s="266"/>
      <c r="P14" s="250" t="s">
        <v>311</v>
      </c>
      <c r="Q14" s="242" t="n">
        <f aca="false">(F21*0.001)+(0.5*R7)</f>
        <v>0.0127</v>
      </c>
      <c r="R14" s="250" t="s">
        <v>312</v>
      </c>
      <c r="S14" s="266" t="n">
        <f aca="false">S10+(Q10*($Q$16-Q14)^2)</f>
        <v>2.73117733333333E-009</v>
      </c>
    </row>
    <row r="15" s="242" customFormat="true" ht="12.75" hidden="false" customHeight="true" outlineLevel="0" collapsed="false">
      <c r="B15" s="243" t="s">
        <v>313</v>
      </c>
      <c r="E15" s="295" t="n">
        <v>388</v>
      </c>
      <c r="F15" s="266"/>
      <c r="G15" s="245"/>
      <c r="K15" s="250" t="s">
        <v>314</v>
      </c>
      <c r="L15" s="296" t="n">
        <v>355.6</v>
      </c>
      <c r="M15" s="296"/>
      <c r="N15" s="296"/>
      <c r="P15" s="250" t="s">
        <v>315</v>
      </c>
      <c r="Q15" s="242" t="n">
        <f aca="false">Q14</f>
        <v>0.0127</v>
      </c>
      <c r="R15" s="250" t="s">
        <v>316</v>
      </c>
      <c r="S15" s="266" t="n">
        <f aca="false">S11+(Q11*($Q$16-Q15)^2)</f>
        <v>2.73117733333333E-009</v>
      </c>
      <c r="U15" s="297" t="s">
        <v>317</v>
      </c>
      <c r="V15" s="297"/>
      <c r="W15" s="297"/>
      <c r="X15" s="297" t="s">
        <v>318</v>
      </c>
      <c r="Y15" s="297"/>
      <c r="Z15" s="297"/>
    </row>
    <row r="16" s="242" customFormat="true" ht="12.75" hidden="false" customHeight="true" outlineLevel="0" collapsed="false">
      <c r="B16" s="243" t="s">
        <v>319</v>
      </c>
      <c r="E16" s="295" t="n">
        <v>388</v>
      </c>
      <c r="F16" s="266"/>
      <c r="G16" s="245"/>
      <c r="K16" s="250" t="s">
        <v>320</v>
      </c>
      <c r="L16" s="296" t="n">
        <v>304.8</v>
      </c>
      <c r="M16" s="296"/>
      <c r="N16" s="296"/>
      <c r="P16" s="250" t="s">
        <v>280</v>
      </c>
      <c r="Q16" s="298" t="n">
        <f aca="false">(Q8*Q12+Q9*Q13+Q10*Q14+Q11*Q15)/(Q8+Q9+Q10+Q11)</f>
        <v>0.0127</v>
      </c>
    </row>
    <row r="17" s="242" customFormat="true" ht="12.75" hidden="false" customHeight="true" outlineLevel="0" collapsed="false">
      <c r="B17" s="243" t="s">
        <v>282</v>
      </c>
      <c r="C17" s="299" t="n">
        <v>2</v>
      </c>
      <c r="E17" s="295" t="n">
        <v>5</v>
      </c>
      <c r="G17" s="245"/>
      <c r="K17" s="250" t="s">
        <v>321</v>
      </c>
      <c r="L17" s="296" t="n">
        <v>203.2</v>
      </c>
      <c r="M17" s="296"/>
      <c r="N17" s="296"/>
      <c r="R17" s="250" t="s">
        <v>281</v>
      </c>
      <c r="S17" s="291" t="n">
        <f aca="false">SUM(S12:S13)</f>
        <v>0</v>
      </c>
    </row>
    <row r="18" s="242" customFormat="true" ht="12.75" hidden="false" customHeight="true" outlineLevel="0" collapsed="false">
      <c r="B18" s="243" t="s">
        <v>245</v>
      </c>
      <c r="C18" s="300" t="n">
        <v>25.4</v>
      </c>
      <c r="E18" s="295" t="n">
        <v>28</v>
      </c>
      <c r="G18" s="245"/>
      <c r="K18" s="250" t="s">
        <v>322</v>
      </c>
      <c r="L18" s="296" t="n">
        <v>101.6</v>
      </c>
      <c r="M18" s="296"/>
      <c r="N18" s="296"/>
      <c r="R18" s="250" t="s">
        <v>323</v>
      </c>
      <c r="S18" s="291" t="n">
        <f aca="false">SUM(S14:S15)</f>
        <v>5.46235466666667E-009</v>
      </c>
    </row>
    <row r="19" s="242" customFormat="true" ht="12.75" hidden="false" customHeight="true" outlineLevel="0" collapsed="false">
      <c r="B19" s="243" t="s">
        <v>246</v>
      </c>
      <c r="C19" s="299" t="n">
        <v>1.6</v>
      </c>
      <c r="E19" s="295" t="n">
        <v>1.5</v>
      </c>
      <c r="G19" s="245"/>
      <c r="J19" s="301"/>
      <c r="K19" s="301"/>
      <c r="L19" s="301"/>
      <c r="M19" s="301"/>
      <c r="N19" s="301"/>
      <c r="R19" s="250" t="s">
        <v>324</v>
      </c>
      <c r="S19" s="291" t="n">
        <f aca="false">'T3.14 T3.5 FBH Spt Structure'!I8</f>
        <v>0</v>
      </c>
    </row>
    <row r="20" s="242" customFormat="true" ht="12.75" hidden="false" customHeight="true" outlineLevel="0" collapsed="false">
      <c r="E20" s="245"/>
      <c r="G20" s="245"/>
    </row>
    <row r="21" s="242" customFormat="true" ht="12.75" hidden="false" customHeight="true" outlineLevel="0" collapsed="false">
      <c r="B21" s="243" t="s">
        <v>283</v>
      </c>
      <c r="E21" s="245"/>
      <c r="F21" s="302" t="n">
        <f aca="false">F22+F23+F24</f>
        <v>0</v>
      </c>
      <c r="G21" s="245"/>
    </row>
    <row r="22" s="242" customFormat="true" ht="12.75" hidden="false" customHeight="true" outlineLevel="0" collapsed="false">
      <c r="B22" s="243" t="s">
        <v>284</v>
      </c>
      <c r="E22" s="245"/>
      <c r="F22" s="303"/>
      <c r="G22" s="245"/>
    </row>
    <row r="23" s="242" customFormat="true" ht="12.75" hidden="false" customHeight="true" outlineLevel="0" collapsed="false">
      <c r="B23" s="243" t="s">
        <v>285</v>
      </c>
      <c r="E23" s="245"/>
      <c r="F23" s="303"/>
      <c r="G23" s="245"/>
    </row>
    <row r="24" s="242" customFormat="true" ht="12.75" hidden="false" customHeight="true" outlineLevel="0" collapsed="false">
      <c r="B24" s="243" t="s">
        <v>286</v>
      </c>
      <c r="E24" s="245"/>
      <c r="F24" s="303"/>
      <c r="G24" s="245"/>
      <c r="P24" s="240"/>
      <c r="Q24" s="304"/>
      <c r="R24" s="304"/>
    </row>
    <row r="25" s="242" customFormat="true" ht="12.75" hidden="false" customHeight="true" outlineLevel="0" collapsed="false">
      <c r="B25" s="243" t="s">
        <v>287</v>
      </c>
      <c r="E25" s="245"/>
      <c r="F25" s="302" t="n">
        <f aca="false">MIN(L15-L17,L16-L18)</f>
        <v>152.4</v>
      </c>
      <c r="G25" s="245"/>
      <c r="P25" s="250"/>
      <c r="R25" s="250"/>
    </row>
    <row r="26" customFormat="false" ht="12.75" hidden="false" customHeight="false" outlineLevel="0" collapsed="false">
      <c r="E26" s="305"/>
      <c r="G26" s="277"/>
      <c r="P26" s="276"/>
      <c r="R26" s="276"/>
    </row>
    <row r="27" customFormat="false" ht="12.75" hidden="false" customHeight="false" outlineLevel="0" collapsed="false">
      <c r="B27" s="269" t="s">
        <v>247</v>
      </c>
      <c r="C27" s="306" t="n">
        <f aca="false">C18/1000</f>
        <v>0.0254</v>
      </c>
      <c r="E27" s="306" t="n">
        <f aca="false">IF($F$2="Composite only","No tubes",$E$18/1000)</f>
        <v>0.028</v>
      </c>
      <c r="G27" s="277"/>
    </row>
    <row r="28" customFormat="false" ht="12.75" hidden="false" customHeight="false" outlineLevel="0" collapsed="false">
      <c r="B28" s="269" t="s">
        <v>248</v>
      </c>
      <c r="C28" s="306" t="n">
        <f aca="false">C19/1000</f>
        <v>0.0016</v>
      </c>
      <c r="E28" s="306" t="n">
        <f aca="false">IF($F$2="Composite only","",$E$19/1000)</f>
        <v>0.0015</v>
      </c>
      <c r="G28" s="305"/>
      <c r="P28" s="276"/>
      <c r="Q28" s="271"/>
      <c r="R28" s="276"/>
      <c r="S28" s="271"/>
    </row>
    <row r="29" customFormat="false" ht="12.75" hidden="false" customHeight="false" outlineLevel="0" collapsed="false">
      <c r="B29" s="269" t="s">
        <v>249</v>
      </c>
      <c r="C29" s="270" t="n">
        <f aca="false">IF(C6="Round",((C27)^4-((C27-2*C28))^4)*3.142/64,((C27)^4-((C27-2*C28))^4)/12)</f>
        <v>8.50991848E-009</v>
      </c>
      <c r="E29" s="270" t="n">
        <f aca="false">IF($F$2="Composite only","",IF($E$6="Round",(($E$27)^4-(($E$27-2*$E$28))^4)*3.142/64,IF($E$6="Square",(($E$27)^4-(($E$27-2*$E$28))^4)/12,"")))</f>
        <v>1.099852190625E-008</v>
      </c>
      <c r="F29" s="307" t="str">
        <f aca="false">IF($F$2="Tubing only","Tubing Only",2*(S17+S18))</f>
        <v>Tubing Only</v>
      </c>
      <c r="G29" s="270" t="n">
        <f aca="false">IF($F$2="Tubing only",E29,IF($F$2="Composite only",F29,IF($F$2="Tubes + Composite",E29+F29,"No Type Selected")))</f>
        <v>1.099852190625E-008</v>
      </c>
      <c r="P29" s="276"/>
      <c r="Q29" s="271"/>
      <c r="R29" s="276"/>
      <c r="S29" s="271"/>
    </row>
    <row r="30" customFormat="false" ht="12.75" hidden="false" customHeight="false" outlineLevel="0" collapsed="false">
      <c r="B30" s="269" t="s">
        <v>250</v>
      </c>
      <c r="C30" s="270" t="n">
        <f aca="false">C8*C29*C17</f>
        <v>3403.967392</v>
      </c>
      <c r="D30" s="271"/>
      <c r="E30" s="270" t="n">
        <f aca="false">IF($F$2="Composite only","",$E$8*$E$29*$E$17)</f>
        <v>10998.52190625</v>
      </c>
      <c r="F30" s="307" t="str">
        <f aca="false">IF(F29="Tubing Only","",2*((F8*S17)+(S18*S19)))</f>
        <v/>
      </c>
      <c r="G30" s="270" t="n">
        <f aca="false">IF($F$2="Tubing only",E30,IF($F$2="Composite only",F30,IF($F$2="Tubes + Composite",E30+F30,"No Type Selected")))</f>
        <v>10998.52190625</v>
      </c>
      <c r="H30" s="308" t="n">
        <f aca="false">100*G30/C30</f>
        <v>323.108909095272</v>
      </c>
      <c r="R30" s="276"/>
      <c r="S30" s="271"/>
    </row>
    <row r="31" customFormat="false" ht="12.75" hidden="false" customHeight="false" outlineLevel="0" collapsed="false">
      <c r="B31" s="269" t="s">
        <v>251</v>
      </c>
      <c r="C31" s="309" t="n">
        <f aca="false">IF(C27="no tubes","",IF(C17=0,"",IF(C6="Round",C17*((C18^2-(C18-2*C19)^2)*PI()/4),IF(C6="Square",C17*(C18^2-(C18-2*C19)^2),""))))</f>
        <v>239.263696497399</v>
      </c>
      <c r="D31" s="310"/>
      <c r="E31" s="309" t="n">
        <f aca="false">IF($E$27="no tubes","",IF($E$17=0,"",IF($E$6="Round",$E$17*(($E$18^2-($E$18-2*$E$19)^2)*PI()/4),IF($E$6="Square",$E$17*($E$18^2-($E$18-2*$E$19)^2),""))))</f>
        <v>624.391539900971</v>
      </c>
      <c r="F31" s="309" t="str">
        <f aca="false">IF(F29="Tubing Only","",(F21-F22)*F25)</f>
        <v/>
      </c>
      <c r="G31" s="309" t="n">
        <f aca="false">IF($F$2="Tubing only",E31,IF($F$2="Composite only",F31,IF($F$2="Tubes + Composite",E31+F31,"No Type Selected")))</f>
        <v>624.391539900971</v>
      </c>
      <c r="H31" s="308" t="n">
        <f aca="false">IF(AND(F2="tubing only",E5="steel"),100*G31/C31,"NA")</f>
        <v>260.963760504202</v>
      </c>
      <c r="I31" s="234" t="str">
        <f aca="false">IF(AND(95&lt;H31,H31&lt;100),"For tubes only, provided your actual tube measures &gt;= your nominal OD and wall this is OK","")</f>
        <v/>
      </c>
      <c r="R31" s="276"/>
      <c r="S31" s="271"/>
    </row>
    <row r="32" customFormat="false" ht="12.75" hidden="false" customHeight="false" outlineLevel="0" collapsed="false">
      <c r="B32" s="269" t="s">
        <v>252</v>
      </c>
      <c r="C32" s="270" t="n">
        <f aca="false">C$31*C9/1000000</f>
        <v>72975.4274317066</v>
      </c>
      <c r="D32" s="271"/>
      <c r="E32" s="270" t="n">
        <f aca="false">IF($F$2="Composite only","",$E$31*$E$9/1000000)</f>
        <v>190439.419669796</v>
      </c>
      <c r="F32" s="270" t="str">
        <f aca="false">IF(F29="Tubing Only","",F31*F9/1000000)</f>
        <v/>
      </c>
      <c r="G32" s="270" t="n">
        <f aca="false">IF($F$2="Tubing only",E32,IF($F$2="Composite only",F32,IF($F$2="Tubes + Composite",E32+F32,"No Type Selected")))</f>
        <v>190439.419669796</v>
      </c>
      <c r="H32" s="308" t="n">
        <f aca="false">100*G32/C32</f>
        <v>260.963760504202</v>
      </c>
      <c r="I32" s="234" t="str">
        <f aca="false">IF(AND(95&lt;H32,H32&lt;100),"For tubes only, provided your actual tube measures &gt;= your nominal OD and wall this is OK","")</f>
        <v/>
      </c>
      <c r="Q32" s="311"/>
      <c r="R32" s="276"/>
      <c r="S32" s="271"/>
    </row>
    <row r="33" customFormat="false" ht="12.75" hidden="false" customHeight="false" outlineLevel="0" collapsed="false">
      <c r="B33" s="269" t="s">
        <v>253</v>
      </c>
      <c r="C33" s="270" t="n">
        <f aca="false">C$31*C10/1000000</f>
        <v>87331.2492215505</v>
      </c>
      <c r="D33" s="271"/>
      <c r="E33" s="270" t="n">
        <f aca="false">IF($F$2="Composite only","",$E$31*$E$10/1000000)</f>
        <v>227902.912063855</v>
      </c>
      <c r="F33" s="270" t="str">
        <f aca="false">IF(F29="Tubing Only","",F31*F10/1000000)</f>
        <v/>
      </c>
      <c r="G33" s="270" t="n">
        <f aca="false">IF($F$2="Tubing only",E33,IF($F$2="Composite only",F33,IF($F$2="Tubes + Composite",E33+F33,"No Type Selected")))</f>
        <v>227902.912063855</v>
      </c>
      <c r="H33" s="308" t="n">
        <f aca="false">100*G33/C33</f>
        <v>260.963760504202</v>
      </c>
      <c r="I33" s="234" t="str">
        <f aca="false">IF(AND(95&lt;H33,H33&lt;100),"For tubes only, provided your actual tube measures &gt;= your nominal OD and wall this is OK","")</f>
        <v/>
      </c>
    </row>
    <row r="34" customFormat="false" ht="12.75" hidden="false" customHeight="false" outlineLevel="0" collapsed="false">
      <c r="B34" s="269" t="s">
        <v>254</v>
      </c>
      <c r="C34" s="270" t="n">
        <f aca="false">C$31*C11/1000000</f>
        <v>43067.4653695318</v>
      </c>
      <c r="D34" s="271"/>
      <c r="E34" s="270" t="n">
        <f aca="false">IF($F$2="Composite only","",$E$31*$E$11/1000000)</f>
        <v>112390.477182175</v>
      </c>
      <c r="F34" s="270" t="str">
        <f aca="false">IF(F29="Tubing Only","",F31*F9/1000000)</f>
        <v/>
      </c>
      <c r="G34" s="270" t="n">
        <f aca="false">IF($F$2="Tubing only",E34,IF($F$2="Composite only",F34,IF($F$2="Tubes + Composite",E34+F34,"No Type Selected")))</f>
        <v>112390.477182175</v>
      </c>
      <c r="H34" s="308" t="n">
        <f aca="false">100*G34/C34</f>
        <v>260.963760504202</v>
      </c>
      <c r="I34" s="234" t="str">
        <f aca="false">IF(AND(95&lt;H34,H34&lt;100),"For tubes only, provided your actual tube measures &gt;= your nominal OD and wall this is OK","")</f>
        <v/>
      </c>
    </row>
    <row r="35" customFormat="false" ht="12.75" hidden="false" customHeight="false" outlineLevel="0" collapsed="false">
      <c r="B35" s="269" t="s">
        <v>255</v>
      </c>
      <c r="C35" s="270" t="n">
        <f aca="false">IF(C17=0,"",C$31*C12/1000000)</f>
        <v>71779.1089492196</v>
      </c>
      <c r="D35" s="271"/>
      <c r="E35" s="270" t="n">
        <f aca="false">IF($F$2="Composite only","",$E$31*$E$12/1000000)</f>
        <v>187317.461970291</v>
      </c>
      <c r="F35" s="270" t="str">
        <f aca="false">IF(F29="tubing only","",F31*F10/1000000)</f>
        <v/>
      </c>
      <c r="G35" s="270" t="n">
        <f aca="false">IF($F$2="Tubing only",E35,IF($F$2="Composite only",F35,IF($F$2="Tubes + Composite",E35+F35,"No Type Selected")))</f>
        <v>187317.461970291</v>
      </c>
      <c r="H35" s="308" t="n">
        <f aca="false">100*G35/C35</f>
        <v>260.963760504202</v>
      </c>
      <c r="I35" s="234" t="str">
        <f aca="false">IF(AND(95&lt;H35,H35&lt;100),"For tubes only, provided your actual tube measures &gt;= your nominal OD and wall this is OK","")</f>
        <v/>
      </c>
    </row>
    <row r="36" customFormat="false" ht="12.75" hidden="false" customHeight="false" outlineLevel="0" collapsed="false">
      <c r="B36" s="269" t="s">
        <v>256</v>
      </c>
      <c r="C36" s="270" t="n">
        <f aca="false">C17*4*C10*C29/(0.5*C27*1)</f>
        <v>1956.61117807874</v>
      </c>
      <c r="E36" s="270" t="n">
        <f aca="false">IF($F$2="Composite only","",$E$17*4*$E$10*$E$29/(0.5*$E$27*1))</f>
        <v>5734.94356540179</v>
      </c>
      <c r="F36" s="270" t="str">
        <f aca="false">IF(F29="tubing only","",4*F10*F29/(0.001*0.5*F21*1))</f>
        <v/>
      </c>
      <c r="G36" s="270" t="n">
        <f aca="false">IF($F$2="Tubing only",E36,IF($F$2="Composite only",F36,IF($F$2="Tubes + Composite",E36+F36,"No Type Selected")))</f>
        <v>5734.94356540179</v>
      </c>
      <c r="H36" s="308" t="n">
        <f aca="false">100*G36/C36</f>
        <v>293.105938964997</v>
      </c>
    </row>
    <row r="37" customFormat="false" ht="12.75" hidden="false" customHeight="false" outlineLevel="0" collapsed="false">
      <c r="B37" s="269" t="s">
        <v>257</v>
      </c>
      <c r="C37" s="270" t="n">
        <f aca="false">IF(C17=0,"",C36*1^3/(48*C30))</f>
        <v>0.0119750656167979</v>
      </c>
      <c r="E37" s="270" t="n">
        <f aca="false">IF($F$2="tubing only",$C$36*1^3/(48*$E$30),"")</f>
        <v>0.00370620099901576</v>
      </c>
      <c r="F37" s="270" t="str">
        <f aca="false">IF($F$2="tubing only","",$C$36*1^3/(48*F30))</f>
        <v/>
      </c>
      <c r="G37" s="270" t="n">
        <f aca="false">$C$36*1^3/(48*G30)</f>
        <v>0.00370620099901576</v>
      </c>
      <c r="H37" s="308" t="n">
        <f aca="false">100*G37/C37</f>
        <v>30.9493168356165</v>
      </c>
    </row>
    <row r="38" customFormat="false" ht="12.75" hidden="false" customHeight="false" outlineLevel="0" collapsed="false">
      <c r="B38" s="269" t="s">
        <v>258</v>
      </c>
      <c r="C38" s="270" t="n">
        <f aca="false">0.5*C36*(C36*1^3/(48*C30))</f>
        <v>11.7152736220266</v>
      </c>
      <c r="D38" s="272"/>
      <c r="E38" s="270" t="n">
        <f aca="false">IF($E$27="no tubes","",0.5*$E$36*($E$36*1^3/(48*$E$30)))</f>
        <v>31.1496190680305</v>
      </c>
      <c r="F38" s="270" t="str">
        <f aca="false">IF(F29="tubing only","",0.5*F36*(F36*1^3/(48*F30)))</f>
        <v/>
      </c>
      <c r="G38" s="270" t="n">
        <f aca="false">IF($F$2="Tubing only",E38,IF($F$2="Composite only",F38,IF($F$2="Tubes + Composite",E38+F38,"No Type Selected")))</f>
        <v>31.1496190680305</v>
      </c>
      <c r="H38" s="308" t="n">
        <f aca="false">100*G38/C38</f>
        <v>265.888958918247</v>
      </c>
    </row>
    <row r="39" customFormat="false" ht="12.75" hidden="false" customHeight="false" outlineLevel="0" collapsed="false">
      <c r="B39" s="269" t="s">
        <v>325</v>
      </c>
      <c r="C39" s="270" t="n">
        <f aca="false">(L15+L16)*0.002*0.0015*C13</f>
        <v>433882.8</v>
      </c>
      <c r="D39" s="271"/>
      <c r="E39" s="312" t="s">
        <v>123</v>
      </c>
      <c r="F39" s="270" t="str">
        <f aca="false">IF(F29="tubing only","",(L15+L16)*0.002*(F24/1000)*F13)</f>
        <v/>
      </c>
      <c r="G39" s="312" t="str">
        <f aca="false">IF(F2="tubing only","N/A",F39)</f>
        <v>N/A</v>
      </c>
      <c r="H39" s="313" t="str">
        <f aca="false">IF(F2="tubing only","NA",100*G39/C39)</f>
        <v>NA</v>
      </c>
      <c r="P39" s="48" t="s">
        <v>259</v>
      </c>
      <c r="Q39" s="214"/>
      <c r="R39" s="214"/>
      <c r="S39" s="214"/>
    </row>
    <row r="41" customFormat="false" ht="13.15" hidden="false" customHeight="false" outlineLevel="0" collapsed="false">
      <c r="B41" s="238" t="s">
        <v>326</v>
      </c>
      <c r="E41" s="271"/>
    </row>
    <row r="42" customFormat="false" ht="12.75" hidden="false" customHeight="false" outlineLevel="0" collapsed="false">
      <c r="B42" s="314"/>
      <c r="C42" s="315"/>
      <c r="D42" s="315"/>
      <c r="E42" s="315"/>
      <c r="F42" s="315"/>
      <c r="G42" s="315"/>
      <c r="H42" s="315"/>
      <c r="I42" s="315"/>
      <c r="J42" s="315"/>
      <c r="K42" s="315"/>
      <c r="L42" s="315"/>
      <c r="M42" s="315"/>
      <c r="N42" s="315"/>
      <c r="O42" s="315"/>
      <c r="P42" s="315"/>
      <c r="Q42" s="315"/>
      <c r="R42" s="315"/>
      <c r="S42" s="315"/>
      <c r="T42" s="315"/>
      <c r="U42" s="315"/>
      <c r="V42" s="315"/>
      <c r="W42" s="315"/>
      <c r="X42" s="315"/>
      <c r="Y42" s="315"/>
      <c r="Z42" s="316"/>
    </row>
    <row r="43" customFormat="false" ht="12.75" hidden="false" customHeight="false" outlineLevel="0" collapsed="false">
      <c r="B43" s="317"/>
      <c r="C43" s="318"/>
      <c r="D43" s="318"/>
      <c r="E43" s="318"/>
      <c r="F43" s="318"/>
      <c r="G43" s="318"/>
      <c r="H43" s="318"/>
      <c r="I43" s="318"/>
      <c r="J43" s="318"/>
      <c r="K43" s="318"/>
      <c r="L43" s="318"/>
      <c r="M43" s="318"/>
      <c r="N43" s="318"/>
      <c r="O43" s="318"/>
      <c r="P43" s="318"/>
      <c r="Q43" s="318"/>
      <c r="R43" s="318"/>
      <c r="S43" s="318"/>
      <c r="T43" s="318"/>
      <c r="U43" s="318"/>
      <c r="V43" s="318"/>
      <c r="W43" s="318"/>
      <c r="X43" s="318"/>
      <c r="Y43" s="318"/>
      <c r="Z43" s="319"/>
    </row>
    <row r="44" customFormat="false" ht="12.75" hidden="false" customHeight="false" outlineLevel="0" collapsed="false">
      <c r="B44" s="317"/>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9"/>
    </row>
    <row r="45" customFormat="false" ht="12.75" hidden="false" customHeight="false" outlineLevel="0" collapsed="false">
      <c r="B45" s="317"/>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9"/>
    </row>
    <row r="46" customFormat="false" ht="12.75" hidden="false" customHeight="false" outlineLevel="0" collapsed="false">
      <c r="B46" s="317"/>
      <c r="C46" s="318"/>
      <c r="D46" s="318"/>
      <c r="E46" s="318"/>
      <c r="F46" s="318"/>
      <c r="G46" s="318"/>
      <c r="H46" s="318"/>
      <c r="I46" s="318"/>
      <c r="J46" s="318"/>
      <c r="K46" s="318"/>
      <c r="L46" s="318"/>
      <c r="M46" s="318"/>
      <c r="N46" s="318"/>
      <c r="O46" s="318"/>
      <c r="P46" s="318"/>
      <c r="Q46" s="318"/>
      <c r="R46" s="318"/>
      <c r="S46" s="318"/>
      <c r="T46" s="318"/>
      <c r="U46" s="318"/>
      <c r="V46" s="318"/>
      <c r="W46" s="318"/>
      <c r="X46" s="318"/>
      <c r="Y46" s="318"/>
      <c r="Z46" s="319"/>
    </row>
    <row r="47" customFormat="false" ht="12.75" hidden="false" customHeight="false" outlineLevel="0" collapsed="false">
      <c r="B47" s="317"/>
      <c r="C47" s="318"/>
      <c r="D47" s="318"/>
      <c r="E47" s="318"/>
      <c r="F47" s="318"/>
      <c r="G47" s="318"/>
      <c r="H47" s="318"/>
      <c r="I47" s="318"/>
      <c r="J47" s="318"/>
      <c r="K47" s="318"/>
      <c r="L47" s="318"/>
      <c r="M47" s="318"/>
      <c r="N47" s="318"/>
      <c r="O47" s="318"/>
      <c r="P47" s="318"/>
      <c r="Q47" s="318"/>
      <c r="R47" s="318"/>
      <c r="S47" s="318"/>
      <c r="T47" s="318"/>
      <c r="U47" s="318"/>
      <c r="V47" s="318"/>
      <c r="W47" s="318"/>
      <c r="X47" s="318"/>
      <c r="Y47" s="318"/>
      <c r="Z47" s="319"/>
    </row>
    <row r="48" customFormat="false" ht="12.75" hidden="false" customHeight="false" outlineLevel="0" collapsed="false">
      <c r="B48" s="317"/>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9"/>
    </row>
    <row r="49" customFormat="false" ht="12.75" hidden="false" customHeight="false" outlineLevel="0" collapsed="false">
      <c r="B49" s="317"/>
      <c r="C49" s="318"/>
      <c r="D49" s="318"/>
      <c r="E49" s="318"/>
      <c r="F49" s="318"/>
      <c r="G49" s="318"/>
      <c r="H49" s="318"/>
      <c r="I49" s="318"/>
      <c r="J49" s="318"/>
      <c r="K49" s="318"/>
      <c r="L49" s="318"/>
      <c r="M49" s="318"/>
      <c r="N49" s="318"/>
      <c r="O49" s="318"/>
      <c r="P49" s="318"/>
      <c r="Q49" s="318"/>
      <c r="R49" s="318"/>
      <c r="S49" s="318"/>
      <c r="T49" s="318"/>
      <c r="U49" s="318"/>
      <c r="V49" s="318"/>
      <c r="W49" s="318"/>
      <c r="X49" s="318"/>
      <c r="Y49" s="318"/>
      <c r="Z49" s="319"/>
    </row>
    <row r="50" customFormat="false" ht="12.75" hidden="false" customHeight="false" outlineLevel="0" collapsed="false">
      <c r="B50" s="317"/>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9"/>
    </row>
    <row r="51" customFormat="false" ht="12.75" hidden="false" customHeight="false" outlineLevel="0" collapsed="false">
      <c r="B51" s="317"/>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9"/>
    </row>
    <row r="52" customFormat="false" ht="12.75" hidden="false" customHeight="false" outlineLevel="0" collapsed="false">
      <c r="B52" s="317"/>
      <c r="C52" s="318"/>
      <c r="D52" s="318"/>
      <c r="E52" s="318"/>
      <c r="F52" s="318"/>
      <c r="G52" s="318"/>
      <c r="H52" s="318"/>
      <c r="I52" s="318"/>
      <c r="J52" s="318"/>
      <c r="K52" s="318"/>
      <c r="L52" s="318"/>
      <c r="M52" s="318"/>
      <c r="N52" s="318"/>
      <c r="O52" s="318"/>
      <c r="P52" s="318"/>
      <c r="Q52" s="318"/>
      <c r="R52" s="318"/>
      <c r="S52" s="318"/>
      <c r="T52" s="318"/>
      <c r="U52" s="318"/>
      <c r="V52" s="318"/>
      <c r="W52" s="318"/>
      <c r="X52" s="318"/>
      <c r="Y52" s="318"/>
      <c r="Z52" s="319"/>
    </row>
    <row r="53" customFormat="false" ht="12.75" hidden="false" customHeight="false" outlineLevel="0" collapsed="false">
      <c r="B53" s="317"/>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9"/>
    </row>
    <row r="54" customFormat="false" ht="12.75" hidden="false" customHeight="false" outlineLevel="0" collapsed="false">
      <c r="B54" s="317"/>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9"/>
    </row>
    <row r="55" customFormat="false" ht="12.75" hidden="false" customHeight="false" outlineLevel="0" collapsed="false">
      <c r="B55" s="317"/>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9"/>
    </row>
    <row r="56" customFormat="false" ht="12.75" hidden="false" customHeight="false" outlineLevel="0" collapsed="false">
      <c r="B56" s="317"/>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9"/>
    </row>
    <row r="57" customFormat="false" ht="12.75" hidden="false" customHeight="false" outlineLevel="0" collapsed="false">
      <c r="B57" s="317"/>
      <c r="C57" s="318"/>
      <c r="D57" s="318"/>
      <c r="E57" s="318"/>
      <c r="F57" s="318"/>
      <c r="G57" s="318"/>
      <c r="H57" s="318"/>
      <c r="I57" s="318"/>
      <c r="J57" s="318"/>
      <c r="K57" s="318"/>
      <c r="L57" s="318"/>
      <c r="M57" s="318"/>
      <c r="N57" s="318"/>
      <c r="O57" s="318"/>
      <c r="P57" s="318"/>
      <c r="Q57" s="318"/>
      <c r="R57" s="318"/>
      <c r="S57" s="318"/>
      <c r="T57" s="318"/>
      <c r="U57" s="318"/>
      <c r="V57" s="318"/>
      <c r="W57" s="318"/>
      <c r="X57" s="318"/>
      <c r="Y57" s="318"/>
      <c r="Z57" s="319"/>
    </row>
    <row r="58" customFormat="false" ht="12.75" hidden="false" customHeight="false" outlineLevel="0" collapsed="false">
      <c r="B58" s="317"/>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9"/>
    </row>
    <row r="59" customFormat="false" ht="12.75" hidden="false" customHeight="false" outlineLevel="0" collapsed="false">
      <c r="B59" s="317"/>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9"/>
    </row>
    <row r="60" customFormat="false" ht="12.75" hidden="false" customHeight="false" outlineLevel="0" collapsed="false">
      <c r="B60" s="317"/>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9"/>
    </row>
    <row r="61" customFormat="false" ht="12.75" hidden="false" customHeight="false" outlineLevel="0" collapsed="false">
      <c r="B61" s="317"/>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9"/>
    </row>
    <row r="62" customFormat="false" ht="12.75" hidden="false" customHeight="false" outlineLevel="0" collapsed="false">
      <c r="B62" s="317"/>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9"/>
    </row>
    <row r="63" customFormat="false" ht="12.75" hidden="false" customHeight="false" outlineLevel="0" collapsed="false">
      <c r="B63" s="317"/>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9"/>
    </row>
    <row r="64" customFormat="false" ht="12.75" hidden="false" customHeight="false" outlineLevel="0" collapsed="false">
      <c r="B64" s="317"/>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9"/>
    </row>
    <row r="65" customFormat="false" ht="12.75" hidden="false" customHeight="false" outlineLevel="0" collapsed="false">
      <c r="B65" s="317"/>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9"/>
    </row>
    <row r="66" customFormat="false" ht="12.75" hidden="false" customHeight="false" outlineLevel="0" collapsed="false">
      <c r="B66" s="317"/>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9"/>
    </row>
    <row r="67" customFormat="false" ht="12.75" hidden="false" customHeight="false" outlineLevel="0" collapsed="false">
      <c r="B67" s="317"/>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9"/>
    </row>
    <row r="68" customFormat="false" ht="12.75" hidden="false" customHeight="false" outlineLevel="0" collapsed="false">
      <c r="B68" s="317"/>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9"/>
    </row>
    <row r="69" customFormat="false" ht="12.75" hidden="false" customHeight="false" outlineLevel="0" collapsed="false">
      <c r="B69" s="317"/>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9"/>
    </row>
    <row r="70" customFormat="false" ht="12.75" hidden="false" customHeight="false" outlineLevel="0" collapsed="false">
      <c r="B70" s="317"/>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9"/>
    </row>
    <row r="71" customFormat="false" ht="12.75" hidden="false" customHeight="false" outlineLevel="0" collapsed="false">
      <c r="B71" s="317"/>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9"/>
    </row>
    <row r="72" customFormat="false" ht="12.75" hidden="false" customHeight="false" outlineLevel="0" collapsed="false">
      <c r="B72" s="317"/>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9"/>
    </row>
    <row r="73" customFormat="false" ht="12.75" hidden="false" customHeight="false" outlineLevel="0" collapsed="false">
      <c r="B73" s="317"/>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9"/>
    </row>
    <row r="74" customFormat="false" ht="12.75" hidden="false" customHeight="false" outlineLevel="0" collapsed="false">
      <c r="B74" s="317"/>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9"/>
    </row>
    <row r="75" customFormat="false" ht="12.75" hidden="false" customHeight="false" outlineLevel="0" collapsed="false">
      <c r="B75" s="317"/>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9"/>
    </row>
    <row r="76" customFormat="false" ht="12.75" hidden="false" customHeight="false" outlineLevel="0" collapsed="false">
      <c r="B76" s="317"/>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9"/>
    </row>
    <row r="77" customFormat="false" ht="12.75" hidden="false" customHeight="false" outlineLevel="0" collapsed="false">
      <c r="B77" s="317"/>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9"/>
    </row>
    <row r="78" customFormat="false" ht="12.75" hidden="false" customHeight="false" outlineLevel="0" collapsed="false">
      <c r="B78" s="317"/>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9"/>
    </row>
    <row r="79" customFormat="false" ht="12.75" hidden="false" customHeight="false" outlineLevel="0" collapsed="false">
      <c r="B79" s="317"/>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9"/>
    </row>
    <row r="80" customFormat="false" ht="12.75" hidden="false" customHeight="false" outlineLevel="0" collapsed="false">
      <c r="B80" s="317"/>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9"/>
    </row>
    <row r="81" customFormat="false" ht="12.75" hidden="false" customHeight="false" outlineLevel="0" collapsed="false">
      <c r="B81" s="317"/>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9"/>
    </row>
    <row r="82" customFormat="false" ht="12.75" hidden="false" customHeight="false" outlineLevel="0" collapsed="false">
      <c r="B82" s="317"/>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9"/>
    </row>
    <row r="83" customFormat="false" ht="12.75" hidden="false" customHeight="false" outlineLevel="0" collapsed="false">
      <c r="B83" s="317"/>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9"/>
    </row>
    <row r="84" customFormat="false" ht="12.75" hidden="false" customHeight="false" outlineLevel="0" collapsed="false">
      <c r="B84" s="317"/>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9"/>
    </row>
    <row r="85" customFormat="false" ht="12.75" hidden="false" customHeight="false" outlineLevel="0" collapsed="false">
      <c r="B85" s="317"/>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9"/>
    </row>
    <row r="86" customFormat="false" ht="12.75" hidden="false" customHeight="false" outlineLevel="0" collapsed="false">
      <c r="B86" s="317"/>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9"/>
    </row>
    <row r="87" customFormat="false" ht="12.75" hidden="false" customHeight="false" outlineLevel="0" collapsed="false">
      <c r="B87" s="317"/>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9"/>
    </row>
    <row r="88" customFormat="false" ht="12.75" hidden="false" customHeight="false" outlineLevel="0" collapsed="false">
      <c r="B88" s="317"/>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9"/>
    </row>
    <row r="89" customFormat="false" ht="12.75" hidden="false" customHeight="false" outlineLevel="0" collapsed="false">
      <c r="B89" s="317"/>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9"/>
    </row>
    <row r="90" customFormat="false" ht="12.75" hidden="false" customHeight="false" outlineLevel="0" collapsed="false">
      <c r="B90" s="317"/>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9"/>
    </row>
    <row r="91" customFormat="false" ht="12.75" hidden="false" customHeight="false" outlineLevel="0" collapsed="false">
      <c r="B91" s="317"/>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9"/>
    </row>
    <row r="92" customFormat="false" ht="12.75" hidden="false" customHeight="false" outlineLevel="0" collapsed="false">
      <c r="B92" s="317"/>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9"/>
    </row>
    <row r="93" customFormat="false" ht="12.75" hidden="false" customHeight="false" outlineLevel="0" collapsed="false">
      <c r="B93" s="317"/>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9"/>
    </row>
    <row r="94" customFormat="false" ht="12.75" hidden="false" customHeight="false" outlineLevel="0" collapsed="false">
      <c r="B94" s="317"/>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9"/>
    </row>
    <row r="95" customFormat="false" ht="12.75" hidden="false" customHeight="false" outlineLevel="0" collapsed="false">
      <c r="B95" s="317"/>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9"/>
    </row>
    <row r="96" customFormat="false" ht="12.75" hidden="false" customHeight="false" outlineLevel="0" collapsed="false">
      <c r="B96" s="317"/>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9"/>
    </row>
    <row r="97" customFormat="false" ht="12.75" hidden="false" customHeight="false" outlineLevel="0" collapsed="false">
      <c r="B97" s="317"/>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9"/>
    </row>
    <row r="98" customFormat="false" ht="12.75" hidden="false" customHeight="false" outlineLevel="0" collapsed="false">
      <c r="B98" s="317"/>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9"/>
    </row>
    <row r="99" customFormat="false" ht="12.75" hidden="false" customHeight="false" outlineLevel="0" collapsed="false">
      <c r="B99" s="317"/>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9"/>
    </row>
    <row r="100" customFormat="false" ht="12.75" hidden="false" customHeight="false" outlineLevel="0" collapsed="false">
      <c r="B100" s="317"/>
      <c r="C100" s="318"/>
      <c r="D100" s="318"/>
      <c r="E100" s="318"/>
      <c r="F100" s="318"/>
      <c r="G100" s="318"/>
      <c r="H100" s="318"/>
      <c r="I100" s="318"/>
      <c r="J100" s="318"/>
      <c r="K100" s="318"/>
      <c r="L100" s="318"/>
      <c r="M100" s="318"/>
      <c r="N100" s="318"/>
      <c r="O100" s="318"/>
      <c r="P100" s="318"/>
      <c r="Q100" s="318"/>
      <c r="R100" s="318"/>
      <c r="S100" s="318"/>
      <c r="T100" s="318"/>
      <c r="U100" s="318"/>
      <c r="V100" s="318"/>
      <c r="W100" s="318"/>
      <c r="X100" s="318"/>
      <c r="Y100" s="318"/>
      <c r="Z100" s="319"/>
    </row>
    <row r="101" customFormat="false" ht="12.75" hidden="false" customHeight="false" outlineLevel="0" collapsed="false">
      <c r="B101" s="317"/>
      <c r="C101" s="318"/>
      <c r="D101" s="318"/>
      <c r="E101" s="318"/>
      <c r="F101" s="318"/>
      <c r="G101" s="318"/>
      <c r="H101" s="318"/>
      <c r="I101" s="318"/>
      <c r="J101" s="318"/>
      <c r="K101" s="318"/>
      <c r="L101" s="318"/>
      <c r="M101" s="318"/>
      <c r="N101" s="318"/>
      <c r="O101" s="318"/>
      <c r="P101" s="318"/>
      <c r="Q101" s="318"/>
      <c r="R101" s="318"/>
      <c r="S101" s="318"/>
      <c r="T101" s="318"/>
      <c r="U101" s="318"/>
      <c r="V101" s="318"/>
      <c r="W101" s="318"/>
      <c r="X101" s="318"/>
      <c r="Y101" s="318"/>
      <c r="Z101" s="319"/>
    </row>
    <row r="102" customFormat="false" ht="12.75" hidden="false" customHeight="false" outlineLevel="0" collapsed="false">
      <c r="B102" s="317"/>
      <c r="C102" s="318"/>
      <c r="D102" s="318"/>
      <c r="E102" s="318"/>
      <c r="F102" s="318"/>
      <c r="G102" s="318"/>
      <c r="H102" s="318"/>
      <c r="I102" s="318"/>
      <c r="J102" s="318"/>
      <c r="K102" s="318"/>
      <c r="L102" s="318"/>
      <c r="M102" s="318"/>
      <c r="N102" s="318"/>
      <c r="O102" s="318"/>
      <c r="P102" s="318"/>
      <c r="Q102" s="318"/>
      <c r="R102" s="318"/>
      <c r="S102" s="318"/>
      <c r="T102" s="318"/>
      <c r="U102" s="318"/>
      <c r="V102" s="318"/>
      <c r="W102" s="318"/>
      <c r="X102" s="318"/>
      <c r="Y102" s="318"/>
      <c r="Z102" s="319"/>
    </row>
    <row r="103" customFormat="false" ht="12.75" hidden="false" customHeight="false" outlineLevel="0" collapsed="false">
      <c r="B103" s="317"/>
      <c r="C103" s="318"/>
      <c r="D103" s="318"/>
      <c r="E103" s="318"/>
      <c r="F103" s="318"/>
      <c r="G103" s="318"/>
      <c r="H103" s="318"/>
      <c r="I103" s="318"/>
      <c r="J103" s="318"/>
      <c r="K103" s="318"/>
      <c r="L103" s="318"/>
      <c r="M103" s="318"/>
      <c r="N103" s="318"/>
      <c r="O103" s="318"/>
      <c r="P103" s="318"/>
      <c r="Q103" s="318"/>
      <c r="R103" s="318"/>
      <c r="S103" s="318"/>
      <c r="T103" s="318"/>
      <c r="U103" s="318"/>
      <c r="V103" s="318"/>
      <c r="W103" s="318"/>
      <c r="X103" s="318"/>
      <c r="Y103" s="318"/>
      <c r="Z103" s="319"/>
    </row>
    <row r="104" customFormat="false" ht="12.75" hidden="false" customHeight="false" outlineLevel="0" collapsed="false">
      <c r="B104" s="317"/>
      <c r="C104" s="318"/>
      <c r="D104" s="318"/>
      <c r="E104" s="318"/>
      <c r="F104" s="318"/>
      <c r="G104" s="318"/>
      <c r="H104" s="318"/>
      <c r="I104" s="318"/>
      <c r="J104" s="318"/>
      <c r="K104" s="318"/>
      <c r="L104" s="318"/>
      <c r="M104" s="318"/>
      <c r="N104" s="318"/>
      <c r="O104" s="318"/>
      <c r="P104" s="318"/>
      <c r="Q104" s="318"/>
      <c r="R104" s="318"/>
      <c r="S104" s="318"/>
      <c r="T104" s="318"/>
      <c r="U104" s="318"/>
      <c r="V104" s="318"/>
      <c r="W104" s="318"/>
      <c r="X104" s="318"/>
      <c r="Y104" s="318"/>
      <c r="Z104" s="319"/>
    </row>
    <row r="105" customFormat="false" ht="12.75" hidden="false" customHeight="false" outlineLevel="0" collapsed="false">
      <c r="B105" s="317"/>
      <c r="C105" s="318"/>
      <c r="D105" s="318"/>
      <c r="E105" s="318"/>
      <c r="F105" s="318"/>
      <c r="G105" s="318"/>
      <c r="H105" s="318"/>
      <c r="I105" s="318"/>
      <c r="J105" s="318"/>
      <c r="K105" s="318"/>
      <c r="L105" s="318"/>
      <c r="M105" s="318"/>
      <c r="N105" s="318"/>
      <c r="O105" s="318"/>
      <c r="P105" s="318"/>
      <c r="Q105" s="318"/>
      <c r="R105" s="318"/>
      <c r="S105" s="318"/>
      <c r="T105" s="318"/>
      <c r="U105" s="318"/>
      <c r="V105" s="318"/>
      <c r="W105" s="318"/>
      <c r="X105" s="318"/>
      <c r="Y105" s="318"/>
      <c r="Z105" s="319"/>
    </row>
    <row r="106" customFormat="false" ht="12.75" hidden="false" customHeight="false" outlineLevel="0" collapsed="false">
      <c r="B106" s="317"/>
      <c r="C106" s="318"/>
      <c r="D106" s="318"/>
      <c r="E106" s="318"/>
      <c r="F106" s="318"/>
      <c r="G106" s="318"/>
      <c r="H106" s="318"/>
      <c r="I106" s="318"/>
      <c r="J106" s="318"/>
      <c r="K106" s="318"/>
      <c r="L106" s="318"/>
      <c r="M106" s="318"/>
      <c r="N106" s="318"/>
      <c r="O106" s="318"/>
      <c r="P106" s="318"/>
      <c r="Q106" s="318"/>
      <c r="R106" s="318"/>
      <c r="S106" s="318"/>
      <c r="T106" s="318"/>
      <c r="U106" s="318"/>
      <c r="V106" s="318"/>
      <c r="W106" s="318"/>
      <c r="X106" s="318"/>
      <c r="Y106" s="318"/>
      <c r="Z106" s="319"/>
    </row>
    <row r="107" customFormat="false" ht="12.75" hidden="false" customHeight="false" outlineLevel="0" collapsed="false">
      <c r="B107" s="317"/>
      <c r="C107" s="318"/>
      <c r="D107" s="318"/>
      <c r="E107" s="318"/>
      <c r="F107" s="318"/>
      <c r="G107" s="318"/>
      <c r="H107" s="318"/>
      <c r="I107" s="318"/>
      <c r="J107" s="318"/>
      <c r="K107" s="318"/>
      <c r="L107" s="318"/>
      <c r="M107" s="318"/>
      <c r="N107" s="318"/>
      <c r="O107" s="318"/>
      <c r="P107" s="318"/>
      <c r="Q107" s="318"/>
      <c r="R107" s="318"/>
      <c r="S107" s="318"/>
      <c r="T107" s="318"/>
      <c r="U107" s="318"/>
      <c r="V107" s="318"/>
      <c r="W107" s="318"/>
      <c r="X107" s="318"/>
      <c r="Y107" s="318"/>
      <c r="Z107" s="319"/>
    </row>
    <row r="108" customFormat="false" ht="12.75" hidden="false" customHeight="false" outlineLevel="0" collapsed="false">
      <c r="B108" s="317"/>
      <c r="C108" s="318"/>
      <c r="D108" s="318"/>
      <c r="E108" s="318"/>
      <c r="F108" s="318"/>
      <c r="G108" s="318"/>
      <c r="H108" s="318"/>
      <c r="I108" s="318"/>
      <c r="J108" s="318"/>
      <c r="K108" s="318"/>
      <c r="L108" s="318"/>
      <c r="M108" s="318"/>
      <c r="N108" s="318"/>
      <c r="O108" s="318"/>
      <c r="P108" s="318"/>
      <c r="Q108" s="318"/>
      <c r="R108" s="318"/>
      <c r="S108" s="318"/>
      <c r="T108" s="318"/>
      <c r="U108" s="318"/>
      <c r="V108" s="318"/>
      <c r="W108" s="318"/>
      <c r="X108" s="318"/>
      <c r="Y108" s="318"/>
      <c r="Z108" s="319"/>
    </row>
    <row r="109" customFormat="false" ht="12.75" hidden="false" customHeight="false" outlineLevel="0" collapsed="false">
      <c r="B109" s="317"/>
      <c r="C109" s="318"/>
      <c r="D109" s="318"/>
      <c r="E109" s="318"/>
      <c r="F109" s="318"/>
      <c r="G109" s="318"/>
      <c r="H109" s="318"/>
      <c r="I109" s="318"/>
      <c r="J109" s="318"/>
      <c r="K109" s="318"/>
      <c r="L109" s="318"/>
      <c r="M109" s="318"/>
      <c r="N109" s="318"/>
      <c r="O109" s="318"/>
      <c r="P109" s="318"/>
      <c r="Q109" s="318"/>
      <c r="R109" s="318"/>
      <c r="S109" s="318"/>
      <c r="T109" s="318"/>
      <c r="U109" s="318"/>
      <c r="V109" s="318"/>
      <c r="W109" s="318"/>
      <c r="X109" s="318"/>
      <c r="Y109" s="318"/>
      <c r="Z109" s="319"/>
    </row>
    <row r="110" customFormat="false" ht="12.75" hidden="false" customHeight="false" outlineLevel="0" collapsed="false">
      <c r="B110" s="317"/>
      <c r="C110" s="318"/>
      <c r="D110" s="318"/>
      <c r="E110" s="318"/>
      <c r="F110" s="318"/>
      <c r="G110" s="318"/>
      <c r="H110" s="318"/>
      <c r="I110" s="318"/>
      <c r="J110" s="318"/>
      <c r="K110" s="318"/>
      <c r="L110" s="318"/>
      <c r="M110" s="318"/>
      <c r="N110" s="318"/>
      <c r="O110" s="318"/>
      <c r="P110" s="318"/>
      <c r="Q110" s="318"/>
      <c r="R110" s="318"/>
      <c r="S110" s="318"/>
      <c r="T110" s="318"/>
      <c r="U110" s="318"/>
      <c r="V110" s="318"/>
      <c r="W110" s="318"/>
      <c r="X110" s="318"/>
      <c r="Y110" s="318"/>
      <c r="Z110" s="319"/>
    </row>
    <row r="111" customFormat="false" ht="12.75" hidden="false" customHeight="false" outlineLevel="0" collapsed="false">
      <c r="B111" s="317"/>
      <c r="C111" s="318"/>
      <c r="D111" s="318"/>
      <c r="E111" s="318"/>
      <c r="F111" s="318"/>
      <c r="G111" s="318"/>
      <c r="H111" s="318"/>
      <c r="I111" s="318"/>
      <c r="J111" s="318"/>
      <c r="K111" s="318"/>
      <c r="L111" s="318"/>
      <c r="M111" s="318"/>
      <c r="N111" s="318"/>
      <c r="O111" s="318"/>
      <c r="P111" s="318"/>
      <c r="Q111" s="318"/>
      <c r="R111" s="318"/>
      <c r="S111" s="318"/>
      <c r="T111" s="318"/>
      <c r="U111" s="318"/>
      <c r="V111" s="318"/>
      <c r="W111" s="318"/>
      <c r="X111" s="318"/>
      <c r="Y111" s="318"/>
      <c r="Z111" s="319"/>
    </row>
    <row r="112" customFormat="false" ht="12.75" hidden="false" customHeight="false" outlineLevel="0" collapsed="false">
      <c r="B112" s="317"/>
      <c r="C112" s="318"/>
      <c r="D112" s="318"/>
      <c r="E112" s="318"/>
      <c r="F112" s="318"/>
      <c r="G112" s="318"/>
      <c r="H112" s="318"/>
      <c r="I112" s="318"/>
      <c r="J112" s="318"/>
      <c r="K112" s="318"/>
      <c r="L112" s="318"/>
      <c r="M112" s="318"/>
      <c r="N112" s="318"/>
      <c r="O112" s="318"/>
      <c r="P112" s="318"/>
      <c r="Q112" s="318"/>
      <c r="R112" s="318"/>
      <c r="S112" s="318"/>
      <c r="T112" s="318"/>
      <c r="U112" s="318"/>
      <c r="V112" s="318"/>
      <c r="W112" s="318"/>
      <c r="X112" s="318"/>
      <c r="Y112" s="318"/>
      <c r="Z112" s="319"/>
    </row>
    <row r="113" customFormat="false" ht="12.75" hidden="false" customHeight="false" outlineLevel="0" collapsed="false">
      <c r="B113" s="317"/>
      <c r="C113" s="318"/>
      <c r="D113" s="318"/>
      <c r="E113" s="318"/>
      <c r="F113" s="318"/>
      <c r="G113" s="318"/>
      <c r="H113" s="318"/>
      <c r="I113" s="318"/>
      <c r="J113" s="318"/>
      <c r="K113" s="318"/>
      <c r="L113" s="318"/>
      <c r="M113" s="318"/>
      <c r="N113" s="318"/>
      <c r="O113" s="318"/>
      <c r="P113" s="318"/>
      <c r="Q113" s="318"/>
      <c r="R113" s="318"/>
      <c r="S113" s="318"/>
      <c r="T113" s="318"/>
      <c r="U113" s="318"/>
      <c r="V113" s="318"/>
      <c r="W113" s="318"/>
      <c r="X113" s="318"/>
      <c r="Y113" s="318"/>
      <c r="Z113" s="319"/>
    </row>
    <row r="114" customFormat="false" ht="12.75" hidden="false" customHeight="false" outlineLevel="0" collapsed="false">
      <c r="B114" s="317"/>
      <c r="C114" s="318"/>
      <c r="D114" s="318"/>
      <c r="E114" s="318"/>
      <c r="F114" s="318"/>
      <c r="G114" s="318"/>
      <c r="H114" s="318"/>
      <c r="I114" s="318"/>
      <c r="J114" s="318"/>
      <c r="K114" s="318"/>
      <c r="L114" s="318"/>
      <c r="M114" s="318"/>
      <c r="N114" s="318"/>
      <c r="O114" s="318"/>
      <c r="P114" s="318"/>
      <c r="Q114" s="318"/>
      <c r="R114" s="318"/>
      <c r="S114" s="318"/>
      <c r="T114" s="318"/>
      <c r="U114" s="318"/>
      <c r="V114" s="318"/>
      <c r="W114" s="318"/>
      <c r="X114" s="318"/>
      <c r="Y114" s="318"/>
      <c r="Z114" s="319"/>
    </row>
    <row r="115" customFormat="false" ht="12.75" hidden="false" customHeight="false" outlineLevel="0" collapsed="false">
      <c r="B115" s="317"/>
      <c r="C115" s="318"/>
      <c r="D115" s="318"/>
      <c r="E115" s="318"/>
      <c r="F115" s="318"/>
      <c r="G115" s="318"/>
      <c r="H115" s="318"/>
      <c r="I115" s="318"/>
      <c r="J115" s="318"/>
      <c r="K115" s="318"/>
      <c r="L115" s="318"/>
      <c r="M115" s="318"/>
      <c r="N115" s="318"/>
      <c r="O115" s="318"/>
      <c r="P115" s="318"/>
      <c r="Q115" s="318"/>
      <c r="R115" s="318"/>
      <c r="S115" s="318"/>
      <c r="T115" s="318"/>
      <c r="U115" s="318"/>
      <c r="V115" s="318"/>
      <c r="W115" s="318"/>
      <c r="X115" s="318"/>
      <c r="Y115" s="318"/>
      <c r="Z115" s="319"/>
    </row>
    <row r="116" customFormat="false" ht="12.75" hidden="false" customHeight="false" outlineLevel="0" collapsed="false">
      <c r="B116" s="317"/>
      <c r="C116" s="318"/>
      <c r="D116" s="318"/>
      <c r="E116" s="318"/>
      <c r="F116" s="318"/>
      <c r="G116" s="318"/>
      <c r="H116" s="318"/>
      <c r="I116" s="318"/>
      <c r="J116" s="318"/>
      <c r="K116" s="318"/>
      <c r="L116" s="318"/>
      <c r="M116" s="318"/>
      <c r="N116" s="318"/>
      <c r="O116" s="318"/>
      <c r="P116" s="318"/>
      <c r="Q116" s="318"/>
      <c r="R116" s="318"/>
      <c r="S116" s="318"/>
      <c r="T116" s="318"/>
      <c r="U116" s="318"/>
      <c r="V116" s="318"/>
      <c r="W116" s="318"/>
      <c r="X116" s="318"/>
      <c r="Y116" s="318"/>
      <c r="Z116" s="319"/>
    </row>
    <row r="117" customFormat="false" ht="12.75" hidden="false" customHeight="false" outlineLevel="0" collapsed="false">
      <c r="B117" s="317"/>
      <c r="C117" s="318"/>
      <c r="D117" s="318"/>
      <c r="E117" s="318"/>
      <c r="F117" s="318"/>
      <c r="G117" s="318"/>
      <c r="H117" s="318"/>
      <c r="I117" s="318"/>
      <c r="J117" s="318"/>
      <c r="K117" s="318"/>
      <c r="L117" s="318"/>
      <c r="M117" s="318"/>
      <c r="N117" s="318"/>
      <c r="O117" s="318"/>
      <c r="P117" s="318"/>
      <c r="Q117" s="318"/>
      <c r="R117" s="318"/>
      <c r="S117" s="318"/>
      <c r="T117" s="318"/>
      <c r="U117" s="318"/>
      <c r="V117" s="318"/>
      <c r="W117" s="318"/>
      <c r="X117" s="318"/>
      <c r="Y117" s="318"/>
      <c r="Z117" s="319"/>
    </row>
    <row r="118" customFormat="false" ht="12.75" hidden="false" customHeight="false" outlineLevel="0" collapsed="false">
      <c r="B118" s="317"/>
      <c r="C118" s="318"/>
      <c r="D118" s="318"/>
      <c r="E118" s="318"/>
      <c r="F118" s="318"/>
      <c r="G118" s="318"/>
      <c r="H118" s="318"/>
      <c r="I118" s="318"/>
      <c r="J118" s="318"/>
      <c r="K118" s="318"/>
      <c r="L118" s="318"/>
      <c r="M118" s="318"/>
      <c r="N118" s="318"/>
      <c r="O118" s="318"/>
      <c r="P118" s="318"/>
      <c r="Q118" s="318"/>
      <c r="R118" s="318"/>
      <c r="S118" s="318"/>
      <c r="T118" s="318"/>
      <c r="U118" s="318"/>
      <c r="V118" s="318"/>
      <c r="W118" s="318"/>
      <c r="X118" s="318"/>
      <c r="Y118" s="318"/>
      <c r="Z118" s="319"/>
    </row>
    <row r="119" customFormat="false" ht="12.75" hidden="false" customHeight="false" outlineLevel="0" collapsed="false">
      <c r="B119" s="317"/>
      <c r="C119" s="318"/>
      <c r="D119" s="318"/>
      <c r="E119" s="318"/>
      <c r="F119" s="318"/>
      <c r="G119" s="318"/>
      <c r="H119" s="318"/>
      <c r="I119" s="318"/>
      <c r="J119" s="318"/>
      <c r="K119" s="318"/>
      <c r="L119" s="318"/>
      <c r="M119" s="318"/>
      <c r="N119" s="318"/>
      <c r="O119" s="318"/>
      <c r="P119" s="318"/>
      <c r="Q119" s="318"/>
      <c r="R119" s="318"/>
      <c r="S119" s="318"/>
      <c r="T119" s="318"/>
      <c r="U119" s="318"/>
      <c r="V119" s="318"/>
      <c r="W119" s="318"/>
      <c r="X119" s="318"/>
      <c r="Y119" s="318"/>
      <c r="Z119" s="319"/>
    </row>
    <row r="120" customFormat="false" ht="12.75" hidden="false" customHeight="false" outlineLevel="0" collapsed="false">
      <c r="B120" s="317"/>
      <c r="C120" s="318"/>
      <c r="D120" s="318"/>
      <c r="E120" s="318"/>
      <c r="F120" s="318"/>
      <c r="G120" s="318"/>
      <c r="H120" s="318"/>
      <c r="I120" s="318"/>
      <c r="J120" s="318"/>
      <c r="K120" s="318"/>
      <c r="L120" s="318"/>
      <c r="M120" s="318"/>
      <c r="N120" s="318"/>
      <c r="O120" s="318"/>
      <c r="P120" s="318"/>
      <c r="Q120" s="318"/>
      <c r="R120" s="318"/>
      <c r="S120" s="318"/>
      <c r="T120" s="318"/>
      <c r="U120" s="318"/>
      <c r="V120" s="318"/>
      <c r="W120" s="318"/>
      <c r="X120" s="318"/>
      <c r="Y120" s="318"/>
      <c r="Z120" s="319"/>
    </row>
    <row r="121" customFormat="false" ht="12.75" hidden="false" customHeight="false" outlineLevel="0" collapsed="false">
      <c r="B121" s="317"/>
      <c r="C121" s="318"/>
      <c r="D121" s="318"/>
      <c r="E121" s="318"/>
      <c r="F121" s="318"/>
      <c r="G121" s="318"/>
      <c r="H121" s="318"/>
      <c r="I121" s="318"/>
      <c r="J121" s="318"/>
      <c r="K121" s="318"/>
      <c r="L121" s="318"/>
      <c r="M121" s="318"/>
      <c r="N121" s="318"/>
      <c r="O121" s="318"/>
      <c r="P121" s="318"/>
      <c r="Q121" s="318"/>
      <c r="R121" s="318"/>
      <c r="S121" s="318"/>
      <c r="T121" s="318"/>
      <c r="U121" s="318"/>
      <c r="V121" s="318"/>
      <c r="W121" s="318"/>
      <c r="X121" s="318"/>
      <c r="Y121" s="318"/>
      <c r="Z121" s="319"/>
    </row>
    <row r="122" customFormat="false" ht="12.75" hidden="false" customHeight="false" outlineLevel="0" collapsed="false">
      <c r="B122" s="317"/>
      <c r="C122" s="318"/>
      <c r="D122" s="318"/>
      <c r="E122" s="318"/>
      <c r="F122" s="318"/>
      <c r="G122" s="318"/>
      <c r="H122" s="318"/>
      <c r="I122" s="318"/>
      <c r="J122" s="318"/>
      <c r="K122" s="318"/>
      <c r="L122" s="318"/>
      <c r="M122" s="318"/>
      <c r="N122" s="318"/>
      <c r="O122" s="318"/>
      <c r="P122" s="318"/>
      <c r="Q122" s="318"/>
      <c r="R122" s="318"/>
      <c r="S122" s="318"/>
      <c r="T122" s="318"/>
      <c r="U122" s="318"/>
      <c r="V122" s="318"/>
      <c r="W122" s="318"/>
      <c r="X122" s="318"/>
      <c r="Y122" s="318"/>
      <c r="Z122" s="319"/>
    </row>
    <row r="123" customFormat="false" ht="12.75" hidden="false" customHeight="false" outlineLevel="0" collapsed="false">
      <c r="B123" s="317"/>
      <c r="C123" s="318"/>
      <c r="D123" s="318"/>
      <c r="E123" s="318"/>
      <c r="F123" s="318"/>
      <c r="G123" s="318"/>
      <c r="H123" s="318"/>
      <c r="I123" s="318"/>
      <c r="J123" s="318"/>
      <c r="K123" s="318"/>
      <c r="L123" s="318"/>
      <c r="M123" s="318"/>
      <c r="N123" s="318"/>
      <c r="O123" s="318"/>
      <c r="P123" s="318"/>
      <c r="Q123" s="318"/>
      <c r="R123" s="318"/>
      <c r="S123" s="318"/>
      <c r="T123" s="318"/>
      <c r="U123" s="318"/>
      <c r="V123" s="318"/>
      <c r="W123" s="318"/>
      <c r="X123" s="318"/>
      <c r="Y123" s="318"/>
      <c r="Z123" s="319"/>
    </row>
    <row r="124" customFormat="false" ht="12.75" hidden="false" customHeight="false" outlineLevel="0" collapsed="false">
      <c r="B124" s="317"/>
      <c r="C124" s="318"/>
      <c r="D124" s="318"/>
      <c r="E124" s="318"/>
      <c r="F124" s="318"/>
      <c r="G124" s="318"/>
      <c r="H124" s="318"/>
      <c r="I124" s="318"/>
      <c r="J124" s="318"/>
      <c r="K124" s="318"/>
      <c r="L124" s="318"/>
      <c r="M124" s="318"/>
      <c r="N124" s="318"/>
      <c r="O124" s="318"/>
      <c r="P124" s="318"/>
      <c r="Q124" s="318"/>
      <c r="R124" s="318"/>
      <c r="S124" s="318"/>
      <c r="T124" s="318"/>
      <c r="U124" s="318"/>
      <c r="V124" s="318"/>
      <c r="W124" s="318"/>
      <c r="X124" s="318"/>
      <c r="Y124" s="318"/>
      <c r="Z124" s="319"/>
    </row>
    <row r="125" customFormat="false" ht="12.75" hidden="false" customHeight="false" outlineLevel="0" collapsed="false">
      <c r="B125" s="317"/>
      <c r="C125" s="318"/>
      <c r="D125" s="318"/>
      <c r="E125" s="318"/>
      <c r="F125" s="318"/>
      <c r="G125" s="318"/>
      <c r="H125" s="318"/>
      <c r="I125" s="318"/>
      <c r="J125" s="318"/>
      <c r="K125" s="318"/>
      <c r="L125" s="318"/>
      <c r="M125" s="318"/>
      <c r="N125" s="318"/>
      <c r="O125" s="318"/>
      <c r="P125" s="318"/>
      <c r="Q125" s="318"/>
      <c r="R125" s="318"/>
      <c r="S125" s="318"/>
      <c r="T125" s="318"/>
      <c r="U125" s="318"/>
      <c r="V125" s="318"/>
      <c r="W125" s="318"/>
      <c r="X125" s="318"/>
      <c r="Y125" s="318"/>
      <c r="Z125" s="319"/>
    </row>
    <row r="126" customFormat="false" ht="12.75" hidden="false" customHeight="false" outlineLevel="0" collapsed="false">
      <c r="B126" s="317"/>
      <c r="C126" s="318"/>
      <c r="D126" s="318"/>
      <c r="E126" s="318"/>
      <c r="F126" s="318"/>
      <c r="G126" s="318"/>
      <c r="H126" s="318"/>
      <c r="I126" s="318"/>
      <c r="J126" s="318"/>
      <c r="K126" s="318"/>
      <c r="L126" s="318"/>
      <c r="M126" s="318"/>
      <c r="N126" s="318"/>
      <c r="O126" s="318"/>
      <c r="P126" s="318"/>
      <c r="Q126" s="318"/>
      <c r="R126" s="318"/>
      <c r="S126" s="318"/>
      <c r="T126" s="318"/>
      <c r="U126" s="318"/>
      <c r="V126" s="318"/>
      <c r="W126" s="318"/>
      <c r="X126" s="318"/>
      <c r="Y126" s="318"/>
      <c r="Z126" s="319"/>
    </row>
    <row r="127" customFormat="false" ht="12.75" hidden="false" customHeight="false" outlineLevel="0" collapsed="false">
      <c r="B127" s="317"/>
      <c r="C127" s="318"/>
      <c r="D127" s="318"/>
      <c r="E127" s="318"/>
      <c r="F127" s="318"/>
      <c r="G127" s="318"/>
      <c r="H127" s="318"/>
      <c r="I127" s="318"/>
      <c r="J127" s="318"/>
      <c r="K127" s="318"/>
      <c r="L127" s="318"/>
      <c r="M127" s="318"/>
      <c r="N127" s="318"/>
      <c r="O127" s="318"/>
      <c r="P127" s="318"/>
      <c r="Q127" s="318"/>
      <c r="R127" s="318"/>
      <c r="S127" s="318"/>
      <c r="T127" s="318"/>
      <c r="U127" s="318"/>
      <c r="V127" s="318"/>
      <c r="W127" s="318"/>
      <c r="X127" s="318"/>
      <c r="Y127" s="318"/>
      <c r="Z127" s="319"/>
    </row>
    <row r="128" customFormat="false" ht="12.75" hidden="false" customHeight="false" outlineLevel="0" collapsed="false">
      <c r="B128" s="317"/>
      <c r="C128" s="318"/>
      <c r="D128" s="318"/>
      <c r="E128" s="318"/>
      <c r="F128" s="318"/>
      <c r="G128" s="318"/>
      <c r="H128" s="318"/>
      <c r="I128" s="318"/>
      <c r="J128" s="318"/>
      <c r="K128" s="318"/>
      <c r="L128" s="318"/>
      <c r="M128" s="318"/>
      <c r="N128" s="318"/>
      <c r="O128" s="318"/>
      <c r="P128" s="318"/>
      <c r="Q128" s="318"/>
      <c r="R128" s="318"/>
      <c r="S128" s="318"/>
      <c r="T128" s="318"/>
      <c r="U128" s="318"/>
      <c r="V128" s="318"/>
      <c r="W128" s="318"/>
      <c r="X128" s="318"/>
      <c r="Y128" s="318"/>
      <c r="Z128" s="319"/>
    </row>
    <row r="129" customFormat="false" ht="12.75" hidden="false" customHeight="false" outlineLevel="0" collapsed="false">
      <c r="B129" s="317"/>
      <c r="C129" s="318"/>
      <c r="D129" s="318"/>
      <c r="E129" s="318"/>
      <c r="F129" s="318"/>
      <c r="G129" s="318"/>
      <c r="H129" s="318"/>
      <c r="I129" s="318"/>
      <c r="J129" s="318"/>
      <c r="K129" s="318"/>
      <c r="L129" s="318"/>
      <c r="M129" s="318"/>
      <c r="N129" s="318"/>
      <c r="O129" s="318"/>
      <c r="P129" s="318"/>
      <c r="Q129" s="318"/>
      <c r="R129" s="318"/>
      <c r="S129" s="318"/>
      <c r="T129" s="318"/>
      <c r="U129" s="318"/>
      <c r="V129" s="318"/>
      <c r="W129" s="318"/>
      <c r="X129" s="318"/>
      <c r="Y129" s="318"/>
      <c r="Z129" s="319"/>
    </row>
    <row r="130" customFormat="false" ht="12.75" hidden="false" customHeight="false" outlineLevel="0" collapsed="false">
      <c r="B130" s="317"/>
      <c r="C130" s="318"/>
      <c r="D130" s="318"/>
      <c r="E130" s="318"/>
      <c r="F130" s="318"/>
      <c r="G130" s="318"/>
      <c r="H130" s="318"/>
      <c r="I130" s="318"/>
      <c r="J130" s="318"/>
      <c r="K130" s="318"/>
      <c r="L130" s="318"/>
      <c r="M130" s="318"/>
      <c r="N130" s="318"/>
      <c r="O130" s="318"/>
      <c r="P130" s="318"/>
      <c r="Q130" s="318"/>
      <c r="R130" s="318"/>
      <c r="S130" s="318"/>
      <c r="T130" s="318"/>
      <c r="U130" s="318"/>
      <c r="V130" s="318"/>
      <c r="W130" s="318"/>
      <c r="X130" s="318"/>
      <c r="Y130" s="318"/>
      <c r="Z130" s="319"/>
    </row>
    <row r="131" customFormat="false" ht="12.75" hidden="false" customHeight="false" outlineLevel="0" collapsed="false">
      <c r="B131" s="317"/>
      <c r="C131" s="318"/>
      <c r="D131" s="318"/>
      <c r="E131" s="318"/>
      <c r="F131" s="318"/>
      <c r="G131" s="318"/>
      <c r="H131" s="318"/>
      <c r="I131" s="318"/>
      <c r="J131" s="318"/>
      <c r="K131" s="318"/>
      <c r="L131" s="318"/>
      <c r="M131" s="318"/>
      <c r="N131" s="318"/>
      <c r="O131" s="318"/>
      <c r="P131" s="318"/>
      <c r="Q131" s="318"/>
      <c r="R131" s="318"/>
      <c r="S131" s="318"/>
      <c r="T131" s="318"/>
      <c r="U131" s="318"/>
      <c r="V131" s="318"/>
      <c r="W131" s="318"/>
      <c r="X131" s="318"/>
      <c r="Y131" s="318"/>
      <c r="Z131" s="319"/>
    </row>
    <row r="132" customFormat="false" ht="12.75" hidden="false" customHeight="false" outlineLevel="0" collapsed="false">
      <c r="B132" s="317"/>
      <c r="C132" s="318"/>
      <c r="D132" s="318"/>
      <c r="E132" s="318"/>
      <c r="F132" s="318"/>
      <c r="G132" s="318"/>
      <c r="H132" s="318"/>
      <c r="I132" s="318"/>
      <c r="J132" s="318"/>
      <c r="K132" s="318"/>
      <c r="L132" s="318"/>
      <c r="M132" s="318"/>
      <c r="N132" s="318"/>
      <c r="O132" s="318"/>
      <c r="P132" s="318"/>
      <c r="Q132" s="318"/>
      <c r="R132" s="318"/>
      <c r="S132" s="318"/>
      <c r="T132" s="318"/>
      <c r="U132" s="318"/>
      <c r="V132" s="318"/>
      <c r="W132" s="318"/>
      <c r="X132" s="318"/>
      <c r="Y132" s="318"/>
      <c r="Z132" s="319"/>
    </row>
    <row r="133" customFormat="false" ht="12.75" hidden="false" customHeight="false" outlineLevel="0" collapsed="false">
      <c r="B133" s="317"/>
      <c r="C133" s="318"/>
      <c r="D133" s="318"/>
      <c r="E133" s="318"/>
      <c r="F133" s="318"/>
      <c r="G133" s="318"/>
      <c r="H133" s="318"/>
      <c r="I133" s="318"/>
      <c r="J133" s="318"/>
      <c r="K133" s="318"/>
      <c r="L133" s="318"/>
      <c r="M133" s="318"/>
      <c r="N133" s="318"/>
      <c r="O133" s="318"/>
      <c r="P133" s="318"/>
      <c r="Q133" s="318"/>
      <c r="R133" s="318"/>
      <c r="S133" s="318"/>
      <c r="T133" s="318"/>
      <c r="U133" s="318"/>
      <c r="V133" s="318"/>
      <c r="W133" s="318"/>
      <c r="X133" s="318"/>
      <c r="Y133" s="318"/>
      <c r="Z133" s="319"/>
    </row>
    <row r="134" customFormat="false" ht="12.75" hidden="false" customHeight="false" outlineLevel="0" collapsed="false">
      <c r="B134" s="317"/>
      <c r="C134" s="318"/>
      <c r="D134" s="318"/>
      <c r="E134" s="318"/>
      <c r="F134" s="318"/>
      <c r="G134" s="318"/>
      <c r="H134" s="318"/>
      <c r="I134" s="318"/>
      <c r="J134" s="318"/>
      <c r="K134" s="318"/>
      <c r="L134" s="318"/>
      <c r="M134" s="318"/>
      <c r="N134" s="318"/>
      <c r="O134" s="318"/>
      <c r="P134" s="318"/>
      <c r="Q134" s="318"/>
      <c r="R134" s="318"/>
      <c r="S134" s="318"/>
      <c r="T134" s="318"/>
      <c r="U134" s="318"/>
      <c r="V134" s="318"/>
      <c r="W134" s="318"/>
      <c r="X134" s="318"/>
      <c r="Y134" s="318"/>
      <c r="Z134" s="319"/>
    </row>
    <row r="135" customFormat="false" ht="12.75" hidden="false" customHeight="false" outlineLevel="0" collapsed="false">
      <c r="B135" s="317"/>
      <c r="C135" s="318"/>
      <c r="D135" s="318"/>
      <c r="E135" s="318"/>
      <c r="F135" s="318"/>
      <c r="G135" s="318"/>
      <c r="H135" s="318"/>
      <c r="I135" s="318"/>
      <c r="J135" s="318"/>
      <c r="K135" s="318"/>
      <c r="L135" s="318"/>
      <c r="M135" s="318"/>
      <c r="N135" s="318"/>
      <c r="O135" s="318"/>
      <c r="P135" s="318"/>
      <c r="Q135" s="318"/>
      <c r="R135" s="318"/>
      <c r="S135" s="318"/>
      <c r="T135" s="318"/>
      <c r="U135" s="318"/>
      <c r="V135" s="318"/>
      <c r="W135" s="318"/>
      <c r="X135" s="318"/>
      <c r="Y135" s="318"/>
      <c r="Z135" s="319"/>
    </row>
    <row r="136" customFormat="false" ht="12.75" hidden="false" customHeight="false" outlineLevel="0" collapsed="false">
      <c r="B136" s="317"/>
      <c r="C136" s="318"/>
      <c r="D136" s="318"/>
      <c r="E136" s="318"/>
      <c r="F136" s="318"/>
      <c r="G136" s="318"/>
      <c r="H136" s="318"/>
      <c r="I136" s="318"/>
      <c r="J136" s="318"/>
      <c r="K136" s="318"/>
      <c r="L136" s="318"/>
      <c r="M136" s="318"/>
      <c r="N136" s="318"/>
      <c r="O136" s="318"/>
      <c r="P136" s="318"/>
      <c r="Q136" s="318"/>
      <c r="R136" s="318"/>
      <c r="S136" s="318"/>
      <c r="T136" s="318"/>
      <c r="U136" s="318"/>
      <c r="V136" s="318"/>
      <c r="W136" s="318"/>
      <c r="X136" s="318"/>
      <c r="Y136" s="318"/>
      <c r="Z136" s="319"/>
    </row>
    <row r="137" customFormat="false" ht="12.75" hidden="false" customHeight="false" outlineLevel="0" collapsed="false">
      <c r="B137" s="317"/>
      <c r="C137" s="318"/>
      <c r="D137" s="318"/>
      <c r="E137" s="318"/>
      <c r="F137" s="318"/>
      <c r="G137" s="318"/>
      <c r="H137" s="318"/>
      <c r="I137" s="318"/>
      <c r="J137" s="318"/>
      <c r="K137" s="318"/>
      <c r="L137" s="318"/>
      <c r="M137" s="318"/>
      <c r="N137" s="318"/>
      <c r="O137" s="318"/>
      <c r="P137" s="318"/>
      <c r="Q137" s="318"/>
      <c r="R137" s="318"/>
      <c r="S137" s="318"/>
      <c r="T137" s="318"/>
      <c r="U137" s="318"/>
      <c r="V137" s="318"/>
      <c r="W137" s="318"/>
      <c r="X137" s="318"/>
      <c r="Y137" s="318"/>
      <c r="Z137" s="319"/>
    </row>
    <row r="138" customFormat="false" ht="12.75" hidden="false" customHeight="false" outlineLevel="0" collapsed="false">
      <c r="B138" s="317"/>
      <c r="C138" s="318"/>
      <c r="D138" s="318"/>
      <c r="E138" s="318"/>
      <c r="F138" s="318"/>
      <c r="G138" s="318"/>
      <c r="H138" s="318"/>
      <c r="I138" s="318"/>
      <c r="J138" s="318"/>
      <c r="K138" s="318"/>
      <c r="L138" s="318"/>
      <c r="M138" s="318"/>
      <c r="N138" s="318"/>
      <c r="O138" s="318"/>
      <c r="P138" s="318"/>
      <c r="Q138" s="318"/>
      <c r="R138" s="318"/>
      <c r="S138" s="318"/>
      <c r="T138" s="318"/>
      <c r="U138" s="318"/>
      <c r="V138" s="318"/>
      <c r="W138" s="318"/>
      <c r="X138" s="318"/>
      <c r="Y138" s="318"/>
      <c r="Z138" s="319"/>
    </row>
    <row r="139" customFormat="false" ht="12.75" hidden="false" customHeight="false" outlineLevel="0" collapsed="false">
      <c r="B139" s="317"/>
      <c r="C139" s="318"/>
      <c r="D139" s="318"/>
      <c r="E139" s="318"/>
      <c r="F139" s="318"/>
      <c r="G139" s="318"/>
      <c r="H139" s="318"/>
      <c r="I139" s="318"/>
      <c r="J139" s="318"/>
      <c r="K139" s="318"/>
      <c r="L139" s="318"/>
      <c r="M139" s="318"/>
      <c r="N139" s="318"/>
      <c r="O139" s="318"/>
      <c r="P139" s="318"/>
      <c r="Q139" s="318"/>
      <c r="R139" s="318"/>
      <c r="S139" s="318"/>
      <c r="T139" s="318"/>
      <c r="U139" s="318"/>
      <c r="V139" s="318"/>
      <c r="W139" s="318"/>
      <c r="X139" s="318"/>
      <c r="Y139" s="318"/>
      <c r="Z139" s="319"/>
    </row>
    <row r="140" customFormat="false" ht="12.75" hidden="false" customHeight="false" outlineLevel="0" collapsed="false">
      <c r="B140" s="317"/>
      <c r="C140" s="318"/>
      <c r="D140" s="318"/>
      <c r="E140" s="318"/>
      <c r="F140" s="318"/>
      <c r="G140" s="318"/>
      <c r="H140" s="318"/>
      <c r="I140" s="318"/>
      <c r="J140" s="318"/>
      <c r="K140" s="318"/>
      <c r="L140" s="318"/>
      <c r="M140" s="318"/>
      <c r="N140" s="318"/>
      <c r="O140" s="318"/>
      <c r="P140" s="318"/>
      <c r="Q140" s="318"/>
      <c r="R140" s="318"/>
      <c r="S140" s="318"/>
      <c r="T140" s="318"/>
      <c r="U140" s="318"/>
      <c r="V140" s="318"/>
      <c r="W140" s="318"/>
      <c r="X140" s="318"/>
      <c r="Y140" s="318"/>
      <c r="Z140" s="319"/>
    </row>
    <row r="141" customFormat="false" ht="12.75" hidden="false" customHeight="false" outlineLevel="0" collapsed="false">
      <c r="B141" s="317"/>
      <c r="C141" s="318"/>
      <c r="D141" s="318"/>
      <c r="E141" s="318"/>
      <c r="F141" s="318"/>
      <c r="G141" s="318"/>
      <c r="H141" s="318"/>
      <c r="I141" s="318"/>
      <c r="J141" s="318"/>
      <c r="K141" s="318"/>
      <c r="L141" s="318"/>
      <c r="M141" s="318"/>
      <c r="N141" s="318"/>
      <c r="O141" s="318"/>
      <c r="P141" s="318"/>
      <c r="Q141" s="318"/>
      <c r="R141" s="318"/>
      <c r="S141" s="318"/>
      <c r="T141" s="318"/>
      <c r="U141" s="318"/>
      <c r="V141" s="318"/>
      <c r="W141" s="318"/>
      <c r="X141" s="318"/>
      <c r="Y141" s="318"/>
      <c r="Z141" s="319"/>
    </row>
    <row r="142" customFormat="false" ht="12.75" hidden="false" customHeight="false" outlineLevel="0" collapsed="false">
      <c r="B142" s="317"/>
      <c r="C142" s="318"/>
      <c r="D142" s="318"/>
      <c r="E142" s="318"/>
      <c r="F142" s="318"/>
      <c r="G142" s="318"/>
      <c r="H142" s="318"/>
      <c r="I142" s="318"/>
      <c r="J142" s="318"/>
      <c r="K142" s="318"/>
      <c r="L142" s="318"/>
      <c r="M142" s="318"/>
      <c r="N142" s="318"/>
      <c r="O142" s="318"/>
      <c r="P142" s="318"/>
      <c r="Q142" s="318"/>
      <c r="R142" s="318"/>
      <c r="S142" s="318"/>
      <c r="T142" s="318"/>
      <c r="U142" s="318"/>
      <c r="V142" s="318"/>
      <c r="W142" s="318"/>
      <c r="X142" s="318"/>
      <c r="Y142" s="318"/>
      <c r="Z142" s="319"/>
    </row>
    <row r="143" customFormat="false" ht="12.75" hidden="false" customHeight="false" outlineLevel="0" collapsed="false">
      <c r="B143" s="317"/>
      <c r="C143" s="318"/>
      <c r="D143" s="318"/>
      <c r="E143" s="318"/>
      <c r="F143" s="318"/>
      <c r="G143" s="318"/>
      <c r="H143" s="318"/>
      <c r="I143" s="318"/>
      <c r="J143" s="318"/>
      <c r="K143" s="318"/>
      <c r="L143" s="318"/>
      <c r="M143" s="318"/>
      <c r="N143" s="318"/>
      <c r="O143" s="318"/>
      <c r="P143" s="318"/>
      <c r="Q143" s="318"/>
      <c r="R143" s="318"/>
      <c r="S143" s="318"/>
      <c r="T143" s="318"/>
      <c r="U143" s="318"/>
      <c r="V143" s="318"/>
      <c r="W143" s="318"/>
      <c r="X143" s="318"/>
      <c r="Y143" s="318"/>
      <c r="Z143" s="319"/>
    </row>
    <row r="144" customFormat="false" ht="12.75" hidden="false" customHeight="false" outlineLevel="0" collapsed="false">
      <c r="B144" s="317"/>
      <c r="C144" s="318"/>
      <c r="D144" s="318"/>
      <c r="E144" s="318"/>
      <c r="F144" s="318"/>
      <c r="G144" s="318"/>
      <c r="H144" s="318"/>
      <c r="I144" s="318"/>
      <c r="J144" s="318"/>
      <c r="K144" s="318"/>
      <c r="L144" s="318"/>
      <c r="M144" s="318"/>
      <c r="N144" s="318"/>
      <c r="O144" s="318"/>
      <c r="P144" s="318"/>
      <c r="Q144" s="318"/>
      <c r="R144" s="318"/>
      <c r="S144" s="318"/>
      <c r="T144" s="318"/>
      <c r="U144" s="318"/>
      <c r="V144" s="318"/>
      <c r="W144" s="318"/>
      <c r="X144" s="318"/>
      <c r="Y144" s="318"/>
      <c r="Z144" s="319"/>
    </row>
    <row r="145" customFormat="false" ht="12.75" hidden="false" customHeight="false" outlineLevel="0" collapsed="false">
      <c r="B145" s="317"/>
      <c r="C145" s="318"/>
      <c r="D145" s="318"/>
      <c r="E145" s="318"/>
      <c r="F145" s="318"/>
      <c r="G145" s="318"/>
      <c r="H145" s="318"/>
      <c r="I145" s="318"/>
      <c r="J145" s="318"/>
      <c r="K145" s="318"/>
      <c r="L145" s="318"/>
      <c r="M145" s="318"/>
      <c r="N145" s="318"/>
      <c r="O145" s="318"/>
      <c r="P145" s="318"/>
      <c r="Q145" s="318"/>
      <c r="R145" s="318"/>
      <c r="S145" s="318"/>
      <c r="T145" s="318"/>
      <c r="U145" s="318"/>
      <c r="V145" s="318"/>
      <c r="W145" s="318"/>
      <c r="X145" s="318"/>
      <c r="Y145" s="318"/>
      <c r="Z145" s="319"/>
    </row>
    <row r="146" customFormat="false" ht="12.75" hidden="false" customHeight="false" outlineLevel="0" collapsed="false">
      <c r="B146" s="317"/>
      <c r="C146" s="318"/>
      <c r="D146" s="318"/>
      <c r="E146" s="318"/>
      <c r="F146" s="318"/>
      <c r="G146" s="318"/>
      <c r="H146" s="318"/>
      <c r="I146" s="318"/>
      <c r="J146" s="318"/>
      <c r="K146" s="318"/>
      <c r="L146" s="318"/>
      <c r="M146" s="318"/>
      <c r="N146" s="318"/>
      <c r="O146" s="318"/>
      <c r="P146" s="318"/>
      <c r="Q146" s="318"/>
      <c r="R146" s="318"/>
      <c r="S146" s="318"/>
      <c r="T146" s="318"/>
      <c r="U146" s="318"/>
      <c r="V146" s="318"/>
      <c r="W146" s="318"/>
      <c r="X146" s="318"/>
      <c r="Y146" s="318"/>
      <c r="Z146" s="319"/>
    </row>
    <row r="147" customFormat="false" ht="12.75" hidden="false" customHeight="false" outlineLevel="0" collapsed="false">
      <c r="B147" s="317"/>
      <c r="C147" s="318"/>
      <c r="D147" s="318"/>
      <c r="E147" s="318"/>
      <c r="F147" s="318"/>
      <c r="G147" s="318"/>
      <c r="H147" s="318"/>
      <c r="I147" s="318"/>
      <c r="J147" s="318"/>
      <c r="K147" s="318"/>
      <c r="L147" s="318"/>
      <c r="M147" s="318"/>
      <c r="N147" s="318"/>
      <c r="O147" s="318"/>
      <c r="P147" s="318"/>
      <c r="Q147" s="318"/>
      <c r="R147" s="318"/>
      <c r="S147" s="318"/>
      <c r="T147" s="318"/>
      <c r="U147" s="318"/>
      <c r="V147" s="318"/>
      <c r="W147" s="318"/>
      <c r="X147" s="318"/>
      <c r="Y147" s="318"/>
      <c r="Z147" s="319"/>
    </row>
    <row r="148" customFormat="false" ht="12.75" hidden="false" customHeight="false" outlineLevel="0" collapsed="false">
      <c r="B148" s="317"/>
      <c r="C148" s="318"/>
      <c r="D148" s="318"/>
      <c r="E148" s="318"/>
      <c r="F148" s="318"/>
      <c r="G148" s="318"/>
      <c r="H148" s="318"/>
      <c r="I148" s="318"/>
      <c r="J148" s="318"/>
      <c r="K148" s="318"/>
      <c r="L148" s="318"/>
      <c r="M148" s="318"/>
      <c r="N148" s="318"/>
      <c r="O148" s="318"/>
      <c r="P148" s="318"/>
      <c r="Q148" s="318"/>
      <c r="R148" s="318"/>
      <c r="S148" s="318"/>
      <c r="T148" s="318"/>
      <c r="U148" s="318"/>
      <c r="V148" s="318"/>
      <c r="W148" s="318"/>
      <c r="X148" s="318"/>
      <c r="Y148" s="318"/>
      <c r="Z148" s="319"/>
    </row>
    <row r="149" customFormat="false" ht="12.75" hidden="false" customHeight="false" outlineLevel="0" collapsed="false">
      <c r="B149" s="317"/>
      <c r="C149" s="318"/>
      <c r="D149" s="318"/>
      <c r="E149" s="318"/>
      <c r="F149" s="318"/>
      <c r="G149" s="318"/>
      <c r="H149" s="318"/>
      <c r="I149" s="318"/>
      <c r="J149" s="318"/>
      <c r="K149" s="318"/>
      <c r="L149" s="318"/>
      <c r="M149" s="318"/>
      <c r="N149" s="318"/>
      <c r="O149" s="318"/>
      <c r="P149" s="318"/>
      <c r="Q149" s="318"/>
      <c r="R149" s="318"/>
      <c r="S149" s="318"/>
      <c r="T149" s="318"/>
      <c r="U149" s="318"/>
      <c r="V149" s="318"/>
      <c r="W149" s="318"/>
      <c r="X149" s="318"/>
      <c r="Y149" s="318"/>
      <c r="Z149" s="319"/>
    </row>
    <row r="150" customFormat="false" ht="12.75" hidden="false" customHeight="false" outlineLevel="0" collapsed="false">
      <c r="B150" s="317"/>
      <c r="C150" s="318"/>
      <c r="D150" s="318"/>
      <c r="E150" s="318"/>
      <c r="F150" s="318"/>
      <c r="G150" s="318"/>
      <c r="H150" s="318"/>
      <c r="I150" s="318"/>
      <c r="J150" s="318"/>
      <c r="K150" s="318"/>
      <c r="L150" s="318"/>
      <c r="M150" s="318"/>
      <c r="N150" s="318"/>
      <c r="O150" s="318"/>
      <c r="P150" s="318"/>
      <c r="Q150" s="318"/>
      <c r="R150" s="318"/>
      <c r="S150" s="318"/>
      <c r="T150" s="318"/>
      <c r="U150" s="318"/>
      <c r="V150" s="318"/>
      <c r="W150" s="318"/>
      <c r="X150" s="318"/>
      <c r="Y150" s="318"/>
      <c r="Z150" s="319"/>
    </row>
    <row r="151" customFormat="false" ht="12.75" hidden="false" customHeight="false" outlineLevel="0" collapsed="false">
      <c r="B151" s="317"/>
      <c r="C151" s="318"/>
      <c r="D151" s="318"/>
      <c r="E151" s="318"/>
      <c r="F151" s="318"/>
      <c r="G151" s="318"/>
      <c r="H151" s="318"/>
      <c r="I151" s="318"/>
      <c r="J151" s="318"/>
      <c r="K151" s="318"/>
      <c r="L151" s="318"/>
      <c r="M151" s="318"/>
      <c r="N151" s="318"/>
      <c r="O151" s="318"/>
      <c r="P151" s="318"/>
      <c r="Q151" s="318"/>
      <c r="R151" s="318"/>
      <c r="S151" s="318"/>
      <c r="T151" s="318"/>
      <c r="U151" s="318"/>
      <c r="V151" s="318"/>
      <c r="W151" s="318"/>
      <c r="X151" s="318"/>
      <c r="Y151" s="318"/>
      <c r="Z151" s="319"/>
    </row>
    <row r="152" customFormat="false" ht="12.75" hidden="false" customHeight="false" outlineLevel="0" collapsed="false">
      <c r="B152" s="317"/>
      <c r="C152" s="318"/>
      <c r="D152" s="318"/>
      <c r="E152" s="318"/>
      <c r="F152" s="318"/>
      <c r="G152" s="318"/>
      <c r="H152" s="318"/>
      <c r="I152" s="318"/>
      <c r="J152" s="318"/>
      <c r="K152" s="318"/>
      <c r="L152" s="318"/>
      <c r="M152" s="318"/>
      <c r="N152" s="318"/>
      <c r="O152" s="318"/>
      <c r="P152" s="318"/>
      <c r="Q152" s="318"/>
      <c r="R152" s="318"/>
      <c r="S152" s="318"/>
      <c r="T152" s="318"/>
      <c r="U152" s="318"/>
      <c r="V152" s="318"/>
      <c r="W152" s="318"/>
      <c r="X152" s="318"/>
      <c r="Y152" s="318"/>
      <c r="Z152" s="319"/>
    </row>
    <row r="153" customFormat="false" ht="12.75" hidden="false" customHeight="false" outlineLevel="0" collapsed="false">
      <c r="B153" s="317"/>
      <c r="C153" s="318"/>
      <c r="D153" s="318"/>
      <c r="E153" s="318"/>
      <c r="F153" s="318"/>
      <c r="G153" s="318"/>
      <c r="H153" s="318"/>
      <c r="I153" s="318"/>
      <c r="J153" s="318"/>
      <c r="K153" s="318"/>
      <c r="L153" s="318"/>
      <c r="M153" s="318"/>
      <c r="N153" s="318"/>
      <c r="O153" s="318"/>
      <c r="P153" s="318"/>
      <c r="Q153" s="318"/>
      <c r="R153" s="318"/>
      <c r="S153" s="318"/>
      <c r="T153" s="318"/>
      <c r="U153" s="318"/>
      <c r="V153" s="318"/>
      <c r="W153" s="318"/>
      <c r="X153" s="318"/>
      <c r="Y153" s="318"/>
      <c r="Z153" s="319"/>
    </row>
    <row r="154" customFormat="false" ht="12.75" hidden="false" customHeight="false" outlineLevel="0" collapsed="false">
      <c r="B154" s="317"/>
      <c r="C154" s="318"/>
      <c r="D154" s="318"/>
      <c r="E154" s="318"/>
      <c r="F154" s="318"/>
      <c r="G154" s="318"/>
      <c r="H154" s="318"/>
      <c r="I154" s="318"/>
      <c r="J154" s="318"/>
      <c r="K154" s="318"/>
      <c r="L154" s="318"/>
      <c r="M154" s="318"/>
      <c r="N154" s="318"/>
      <c r="O154" s="318"/>
      <c r="P154" s="318"/>
      <c r="Q154" s="318"/>
      <c r="R154" s="318"/>
      <c r="S154" s="318"/>
      <c r="T154" s="318"/>
      <c r="U154" s="318"/>
      <c r="V154" s="318"/>
      <c r="W154" s="318"/>
      <c r="X154" s="318"/>
      <c r="Y154" s="318"/>
      <c r="Z154" s="319"/>
    </row>
    <row r="155" customFormat="false" ht="12.75" hidden="false" customHeight="false" outlineLevel="0" collapsed="false">
      <c r="B155" s="317"/>
      <c r="C155" s="318"/>
      <c r="D155" s="318"/>
      <c r="E155" s="318"/>
      <c r="F155" s="318"/>
      <c r="G155" s="318"/>
      <c r="H155" s="318"/>
      <c r="I155" s="318"/>
      <c r="J155" s="318"/>
      <c r="K155" s="318"/>
      <c r="L155" s="318"/>
      <c r="M155" s="318"/>
      <c r="N155" s="318"/>
      <c r="O155" s="318"/>
      <c r="P155" s="318"/>
      <c r="Q155" s="318"/>
      <c r="R155" s="318"/>
      <c r="S155" s="318"/>
      <c r="T155" s="318"/>
      <c r="U155" s="318"/>
      <c r="V155" s="318"/>
      <c r="W155" s="318"/>
      <c r="X155" s="318"/>
      <c r="Y155" s="318"/>
      <c r="Z155" s="319"/>
    </row>
    <row r="156" customFormat="false" ht="12.75" hidden="false" customHeight="false" outlineLevel="0" collapsed="false">
      <c r="B156" s="317"/>
      <c r="C156" s="318"/>
      <c r="D156" s="318"/>
      <c r="E156" s="318"/>
      <c r="F156" s="318"/>
      <c r="G156" s="318"/>
      <c r="H156" s="318"/>
      <c r="I156" s="318"/>
      <c r="J156" s="318"/>
      <c r="K156" s="318"/>
      <c r="L156" s="318"/>
      <c r="M156" s="318"/>
      <c r="N156" s="318"/>
      <c r="O156" s="318"/>
      <c r="P156" s="318"/>
      <c r="Q156" s="318"/>
      <c r="R156" s="318"/>
      <c r="S156" s="318"/>
      <c r="T156" s="318"/>
      <c r="U156" s="318"/>
      <c r="V156" s="318"/>
      <c r="W156" s="318"/>
      <c r="X156" s="318"/>
      <c r="Y156" s="318"/>
      <c r="Z156" s="319"/>
    </row>
    <row r="157" customFormat="false" ht="12.75" hidden="false" customHeight="false" outlineLevel="0" collapsed="false">
      <c r="B157" s="317"/>
      <c r="C157" s="318"/>
      <c r="D157" s="318"/>
      <c r="E157" s="318"/>
      <c r="F157" s="318"/>
      <c r="G157" s="318"/>
      <c r="H157" s="318"/>
      <c r="I157" s="318"/>
      <c r="J157" s="318"/>
      <c r="K157" s="318"/>
      <c r="L157" s="318"/>
      <c r="M157" s="318"/>
      <c r="N157" s="318"/>
      <c r="O157" s="318"/>
      <c r="P157" s="318"/>
      <c r="Q157" s="318"/>
      <c r="R157" s="318"/>
      <c r="S157" s="318"/>
      <c r="T157" s="318"/>
      <c r="U157" s="318"/>
      <c r="V157" s="318"/>
      <c r="W157" s="318"/>
      <c r="X157" s="318"/>
      <c r="Y157" s="318"/>
      <c r="Z157" s="319"/>
    </row>
    <row r="158" customFormat="false" ht="12.75" hidden="false" customHeight="false" outlineLevel="0" collapsed="false">
      <c r="B158" s="317"/>
      <c r="C158" s="318"/>
      <c r="D158" s="318"/>
      <c r="E158" s="318"/>
      <c r="F158" s="318"/>
      <c r="G158" s="318"/>
      <c r="H158" s="318"/>
      <c r="I158" s="318"/>
      <c r="J158" s="318"/>
      <c r="K158" s="318"/>
      <c r="L158" s="318"/>
      <c r="M158" s="318"/>
      <c r="N158" s="318"/>
      <c r="O158" s="318"/>
      <c r="P158" s="318"/>
      <c r="Q158" s="318"/>
      <c r="R158" s="318"/>
      <c r="S158" s="318"/>
      <c r="T158" s="318"/>
      <c r="U158" s="318"/>
      <c r="V158" s="318"/>
      <c r="W158" s="318"/>
      <c r="X158" s="318"/>
      <c r="Y158" s="318"/>
      <c r="Z158" s="319"/>
    </row>
    <row r="159" customFormat="false" ht="12.75" hidden="false" customHeight="false" outlineLevel="0" collapsed="false">
      <c r="B159" s="317"/>
      <c r="C159" s="318"/>
      <c r="D159" s="318"/>
      <c r="E159" s="318"/>
      <c r="F159" s="318"/>
      <c r="G159" s="318"/>
      <c r="H159" s="318"/>
      <c r="I159" s="318"/>
      <c r="J159" s="318"/>
      <c r="K159" s="318"/>
      <c r="L159" s="318"/>
      <c r="M159" s="318"/>
      <c r="N159" s="318"/>
      <c r="O159" s="318"/>
      <c r="P159" s="318"/>
      <c r="Q159" s="318"/>
      <c r="R159" s="318"/>
      <c r="S159" s="318"/>
      <c r="T159" s="318"/>
      <c r="U159" s="318"/>
      <c r="V159" s="318"/>
      <c r="W159" s="318"/>
      <c r="X159" s="318"/>
      <c r="Y159" s="318"/>
      <c r="Z159" s="319"/>
    </row>
    <row r="160" customFormat="false" ht="12.75" hidden="false" customHeight="false" outlineLevel="0" collapsed="false">
      <c r="B160" s="317"/>
      <c r="C160" s="318"/>
      <c r="D160" s="318"/>
      <c r="E160" s="318"/>
      <c r="F160" s="318"/>
      <c r="G160" s="318"/>
      <c r="H160" s="318"/>
      <c r="I160" s="318"/>
      <c r="J160" s="318"/>
      <c r="K160" s="318"/>
      <c r="L160" s="318"/>
      <c r="M160" s="318"/>
      <c r="N160" s="318"/>
      <c r="O160" s="318"/>
      <c r="P160" s="318"/>
      <c r="Q160" s="318"/>
      <c r="R160" s="318"/>
      <c r="S160" s="318"/>
      <c r="T160" s="318"/>
      <c r="U160" s="318"/>
      <c r="V160" s="318"/>
      <c r="W160" s="318"/>
      <c r="X160" s="318"/>
      <c r="Y160" s="318"/>
      <c r="Z160" s="319"/>
    </row>
    <row r="161" customFormat="false" ht="12.75" hidden="false" customHeight="false" outlineLevel="0" collapsed="false">
      <c r="B161" s="317"/>
      <c r="C161" s="318"/>
      <c r="D161" s="318"/>
      <c r="E161" s="318"/>
      <c r="F161" s="318"/>
      <c r="G161" s="318"/>
      <c r="H161" s="318"/>
      <c r="I161" s="318"/>
      <c r="J161" s="318"/>
      <c r="K161" s="318"/>
      <c r="L161" s="318"/>
      <c r="M161" s="318"/>
      <c r="N161" s="318"/>
      <c r="O161" s="318"/>
      <c r="P161" s="318"/>
      <c r="Q161" s="318"/>
      <c r="R161" s="318"/>
      <c r="S161" s="318"/>
      <c r="T161" s="318"/>
      <c r="U161" s="318"/>
      <c r="V161" s="318"/>
      <c r="W161" s="318"/>
      <c r="X161" s="318"/>
      <c r="Y161" s="318"/>
      <c r="Z161" s="319"/>
    </row>
    <row r="162" customFormat="false" ht="12.75" hidden="false" customHeight="false" outlineLevel="0" collapsed="false">
      <c r="B162" s="317"/>
      <c r="C162" s="318"/>
      <c r="D162" s="318"/>
      <c r="E162" s="318"/>
      <c r="F162" s="318"/>
      <c r="G162" s="318"/>
      <c r="H162" s="318"/>
      <c r="I162" s="318"/>
      <c r="J162" s="318"/>
      <c r="K162" s="318"/>
      <c r="L162" s="318"/>
      <c r="M162" s="318"/>
      <c r="N162" s="318"/>
      <c r="O162" s="318"/>
      <c r="P162" s="318"/>
      <c r="Q162" s="318"/>
      <c r="R162" s="318"/>
      <c r="S162" s="318"/>
      <c r="T162" s="318"/>
      <c r="U162" s="318"/>
      <c r="V162" s="318"/>
      <c r="W162" s="318"/>
      <c r="X162" s="318"/>
      <c r="Y162" s="318"/>
      <c r="Z162" s="319"/>
    </row>
    <row r="163" customFormat="false" ht="12.75" hidden="false" customHeight="false" outlineLevel="0" collapsed="false">
      <c r="B163" s="317"/>
      <c r="C163" s="318"/>
      <c r="D163" s="318"/>
      <c r="E163" s="318"/>
      <c r="F163" s="318"/>
      <c r="G163" s="318"/>
      <c r="H163" s="318"/>
      <c r="I163" s="318"/>
      <c r="J163" s="318"/>
      <c r="K163" s="318"/>
      <c r="L163" s="318"/>
      <c r="M163" s="318"/>
      <c r="N163" s="318"/>
      <c r="O163" s="318"/>
      <c r="P163" s="318"/>
      <c r="Q163" s="318"/>
      <c r="R163" s="318"/>
      <c r="S163" s="318"/>
      <c r="T163" s="318"/>
      <c r="U163" s="318"/>
      <c r="V163" s="318"/>
      <c r="W163" s="318"/>
      <c r="X163" s="318"/>
      <c r="Y163" s="318"/>
      <c r="Z163" s="319"/>
    </row>
    <row r="164" customFormat="false" ht="12.75" hidden="false" customHeight="false" outlineLevel="0" collapsed="false">
      <c r="B164" s="317"/>
      <c r="C164" s="318"/>
      <c r="D164" s="318"/>
      <c r="E164" s="318"/>
      <c r="F164" s="318"/>
      <c r="G164" s="318"/>
      <c r="H164" s="318"/>
      <c r="I164" s="318"/>
      <c r="J164" s="318"/>
      <c r="K164" s="318"/>
      <c r="L164" s="318"/>
      <c r="M164" s="318"/>
      <c r="N164" s="318"/>
      <c r="O164" s="318"/>
      <c r="P164" s="318"/>
      <c r="Q164" s="318"/>
      <c r="R164" s="318"/>
      <c r="S164" s="318"/>
      <c r="T164" s="318"/>
      <c r="U164" s="318"/>
      <c r="V164" s="318"/>
      <c r="W164" s="318"/>
      <c r="X164" s="318"/>
      <c r="Y164" s="318"/>
      <c r="Z164" s="319"/>
    </row>
    <row r="165" customFormat="false" ht="12.75" hidden="false" customHeight="false" outlineLevel="0" collapsed="false">
      <c r="B165" s="317"/>
      <c r="C165" s="318"/>
      <c r="D165" s="318"/>
      <c r="E165" s="318"/>
      <c r="F165" s="318"/>
      <c r="G165" s="318"/>
      <c r="H165" s="318"/>
      <c r="I165" s="318"/>
      <c r="J165" s="318"/>
      <c r="K165" s="318"/>
      <c r="L165" s="318"/>
      <c r="M165" s="318"/>
      <c r="N165" s="318"/>
      <c r="O165" s="318"/>
      <c r="P165" s="318"/>
      <c r="Q165" s="318"/>
      <c r="R165" s="318"/>
      <c r="S165" s="318"/>
      <c r="T165" s="318"/>
      <c r="U165" s="318"/>
      <c r="V165" s="318"/>
      <c r="W165" s="318"/>
      <c r="X165" s="318"/>
      <c r="Y165" s="318"/>
      <c r="Z165" s="319"/>
    </row>
    <row r="166" customFormat="false" ht="12.75" hidden="false" customHeight="false" outlineLevel="0" collapsed="false">
      <c r="B166" s="317"/>
      <c r="C166" s="318"/>
      <c r="D166" s="318"/>
      <c r="E166" s="318"/>
      <c r="F166" s="318"/>
      <c r="G166" s="318"/>
      <c r="H166" s="318"/>
      <c r="I166" s="318"/>
      <c r="J166" s="318"/>
      <c r="K166" s="318"/>
      <c r="L166" s="318"/>
      <c r="M166" s="318"/>
      <c r="N166" s="318"/>
      <c r="O166" s="318"/>
      <c r="P166" s="318"/>
      <c r="Q166" s="318"/>
      <c r="R166" s="318"/>
      <c r="S166" s="318"/>
      <c r="T166" s="318"/>
      <c r="U166" s="318"/>
      <c r="V166" s="318"/>
      <c r="W166" s="318"/>
      <c r="X166" s="318"/>
      <c r="Y166" s="318"/>
      <c r="Z166" s="319"/>
    </row>
    <row r="167" customFormat="false" ht="12.75" hidden="false" customHeight="false" outlineLevel="0" collapsed="false">
      <c r="B167" s="317"/>
      <c r="C167" s="318"/>
      <c r="D167" s="318"/>
      <c r="E167" s="318"/>
      <c r="F167" s="318"/>
      <c r="G167" s="318"/>
      <c r="H167" s="318"/>
      <c r="I167" s="318"/>
      <c r="J167" s="318"/>
      <c r="K167" s="318"/>
      <c r="L167" s="318"/>
      <c r="M167" s="318"/>
      <c r="N167" s="318"/>
      <c r="O167" s="318"/>
      <c r="P167" s="318"/>
      <c r="Q167" s="318"/>
      <c r="R167" s="318"/>
      <c r="S167" s="318"/>
      <c r="T167" s="318"/>
      <c r="U167" s="318"/>
      <c r="V167" s="318"/>
      <c r="W167" s="318"/>
      <c r="X167" s="318"/>
      <c r="Y167" s="318"/>
      <c r="Z167" s="319"/>
    </row>
    <row r="168" customFormat="false" ht="12.75" hidden="false" customHeight="false" outlineLevel="0" collapsed="false">
      <c r="B168" s="317"/>
      <c r="C168" s="318"/>
      <c r="D168" s="318"/>
      <c r="E168" s="318"/>
      <c r="F168" s="318"/>
      <c r="G168" s="318"/>
      <c r="H168" s="318"/>
      <c r="I168" s="318"/>
      <c r="J168" s="318"/>
      <c r="K168" s="318"/>
      <c r="L168" s="318"/>
      <c r="M168" s="318"/>
      <c r="N168" s="318"/>
      <c r="O168" s="318"/>
      <c r="P168" s="318"/>
      <c r="Q168" s="318"/>
      <c r="R168" s="318"/>
      <c r="S168" s="318"/>
      <c r="T168" s="318"/>
      <c r="U168" s="318"/>
      <c r="V168" s="318"/>
      <c r="W168" s="318"/>
      <c r="X168" s="318"/>
      <c r="Y168" s="318"/>
      <c r="Z168" s="319"/>
    </row>
    <row r="169" customFormat="false" ht="12.75" hidden="false" customHeight="false" outlineLevel="0" collapsed="false">
      <c r="B169" s="317"/>
      <c r="C169" s="318"/>
      <c r="D169" s="318"/>
      <c r="E169" s="318"/>
      <c r="F169" s="318"/>
      <c r="G169" s="318"/>
      <c r="H169" s="318"/>
      <c r="I169" s="318"/>
      <c r="J169" s="318"/>
      <c r="K169" s="318"/>
      <c r="L169" s="318"/>
      <c r="M169" s="318"/>
      <c r="N169" s="318"/>
      <c r="O169" s="318"/>
      <c r="P169" s="318"/>
      <c r="Q169" s="318"/>
      <c r="R169" s="318"/>
      <c r="S169" s="318"/>
      <c r="T169" s="318"/>
      <c r="U169" s="318"/>
      <c r="V169" s="318"/>
      <c r="W169" s="318"/>
      <c r="X169" s="318"/>
      <c r="Y169" s="318"/>
      <c r="Z169" s="319"/>
    </row>
    <row r="170" customFormat="false" ht="12.75" hidden="false" customHeight="false" outlineLevel="0" collapsed="false">
      <c r="B170" s="317"/>
      <c r="C170" s="318"/>
      <c r="D170" s="318"/>
      <c r="E170" s="318"/>
      <c r="F170" s="318"/>
      <c r="G170" s="318"/>
      <c r="H170" s="318"/>
      <c r="I170" s="318"/>
      <c r="J170" s="318"/>
      <c r="K170" s="318"/>
      <c r="L170" s="318"/>
      <c r="M170" s="318"/>
      <c r="N170" s="318"/>
      <c r="O170" s="318"/>
      <c r="P170" s="318"/>
      <c r="Q170" s="318"/>
      <c r="R170" s="318"/>
      <c r="S170" s="318"/>
      <c r="T170" s="318"/>
      <c r="U170" s="318"/>
      <c r="V170" s="318"/>
      <c r="W170" s="318"/>
      <c r="X170" s="318"/>
      <c r="Y170" s="318"/>
      <c r="Z170" s="319"/>
    </row>
    <row r="171" customFormat="false" ht="12.75" hidden="false" customHeight="false" outlineLevel="0" collapsed="false">
      <c r="B171" s="317"/>
      <c r="C171" s="318"/>
      <c r="D171" s="318"/>
      <c r="E171" s="318"/>
      <c r="F171" s="318"/>
      <c r="G171" s="318"/>
      <c r="H171" s="318"/>
      <c r="I171" s="318"/>
      <c r="J171" s="318"/>
      <c r="K171" s="318"/>
      <c r="L171" s="318"/>
      <c r="M171" s="318"/>
      <c r="N171" s="318"/>
      <c r="O171" s="318"/>
      <c r="P171" s="318"/>
      <c r="Q171" s="318"/>
      <c r="R171" s="318"/>
      <c r="S171" s="318"/>
      <c r="T171" s="318"/>
      <c r="U171" s="318"/>
      <c r="V171" s="318"/>
      <c r="W171" s="318"/>
      <c r="X171" s="318"/>
      <c r="Y171" s="318"/>
      <c r="Z171" s="319"/>
    </row>
    <row r="172" customFormat="false" ht="12.75" hidden="false" customHeight="false" outlineLevel="0" collapsed="false">
      <c r="B172" s="317"/>
      <c r="C172" s="318"/>
      <c r="D172" s="318"/>
      <c r="E172" s="318"/>
      <c r="F172" s="318"/>
      <c r="G172" s="318"/>
      <c r="H172" s="318"/>
      <c r="I172" s="318"/>
      <c r="J172" s="318"/>
      <c r="K172" s="318"/>
      <c r="L172" s="318"/>
      <c r="M172" s="318"/>
      <c r="N172" s="318"/>
      <c r="O172" s="318"/>
      <c r="P172" s="318"/>
      <c r="Q172" s="318"/>
      <c r="R172" s="318"/>
      <c r="S172" s="318"/>
      <c r="T172" s="318"/>
      <c r="U172" s="318"/>
      <c r="V172" s="318"/>
      <c r="W172" s="318"/>
      <c r="X172" s="318"/>
      <c r="Y172" s="318"/>
      <c r="Z172" s="319"/>
    </row>
    <row r="173" customFormat="false" ht="12.75" hidden="false" customHeight="false" outlineLevel="0" collapsed="false">
      <c r="B173" s="317"/>
      <c r="C173" s="318"/>
      <c r="D173" s="318"/>
      <c r="E173" s="318"/>
      <c r="F173" s="318"/>
      <c r="G173" s="318"/>
      <c r="H173" s="318"/>
      <c r="I173" s="318"/>
      <c r="J173" s="318"/>
      <c r="K173" s="318"/>
      <c r="L173" s="318"/>
      <c r="M173" s="318"/>
      <c r="N173" s="318"/>
      <c r="O173" s="318"/>
      <c r="P173" s="318"/>
      <c r="Q173" s="318"/>
      <c r="R173" s="318"/>
      <c r="S173" s="318"/>
      <c r="T173" s="318"/>
      <c r="U173" s="318"/>
      <c r="V173" s="318"/>
      <c r="W173" s="318"/>
      <c r="X173" s="318"/>
      <c r="Y173" s="318"/>
      <c r="Z173" s="319"/>
    </row>
    <row r="174" customFormat="false" ht="12.75" hidden="false" customHeight="false" outlineLevel="0" collapsed="false">
      <c r="B174" s="317"/>
      <c r="C174" s="318"/>
      <c r="D174" s="318"/>
      <c r="E174" s="318"/>
      <c r="F174" s="318"/>
      <c r="G174" s="318"/>
      <c r="H174" s="318"/>
      <c r="I174" s="318"/>
      <c r="J174" s="318"/>
      <c r="K174" s="318"/>
      <c r="L174" s="318"/>
      <c r="M174" s="318"/>
      <c r="N174" s="318"/>
      <c r="O174" s="318"/>
      <c r="P174" s="318"/>
      <c r="Q174" s="318"/>
      <c r="R174" s="318"/>
      <c r="S174" s="318"/>
      <c r="T174" s="318"/>
      <c r="U174" s="318"/>
      <c r="V174" s="318"/>
      <c r="W174" s="318"/>
      <c r="X174" s="318"/>
      <c r="Y174" s="318"/>
      <c r="Z174" s="319"/>
    </row>
    <row r="175" customFormat="false" ht="12.75" hidden="false" customHeight="false" outlineLevel="0" collapsed="false">
      <c r="B175" s="317"/>
      <c r="C175" s="318"/>
      <c r="D175" s="318"/>
      <c r="E175" s="318"/>
      <c r="F175" s="318"/>
      <c r="G175" s="318"/>
      <c r="H175" s="318"/>
      <c r="I175" s="318"/>
      <c r="J175" s="318"/>
      <c r="K175" s="318"/>
      <c r="L175" s="318"/>
      <c r="M175" s="318"/>
      <c r="N175" s="318"/>
      <c r="O175" s="318"/>
      <c r="P175" s="318"/>
      <c r="Q175" s="318"/>
      <c r="R175" s="318"/>
      <c r="S175" s="318"/>
      <c r="T175" s="318"/>
      <c r="U175" s="318"/>
      <c r="V175" s="318"/>
      <c r="W175" s="318"/>
      <c r="X175" s="318"/>
      <c r="Y175" s="318"/>
      <c r="Z175" s="319"/>
    </row>
    <row r="176" customFormat="false" ht="12.75" hidden="false" customHeight="false" outlineLevel="0" collapsed="false">
      <c r="B176" s="317"/>
      <c r="C176" s="318"/>
      <c r="D176" s="318"/>
      <c r="E176" s="318"/>
      <c r="F176" s="318"/>
      <c r="G176" s="318"/>
      <c r="H176" s="318"/>
      <c r="I176" s="318"/>
      <c r="J176" s="318"/>
      <c r="K176" s="318"/>
      <c r="L176" s="318"/>
      <c r="M176" s="318"/>
      <c r="N176" s="318"/>
      <c r="O176" s="318"/>
      <c r="P176" s="318"/>
      <c r="Q176" s="318"/>
      <c r="R176" s="318"/>
      <c r="S176" s="318"/>
      <c r="T176" s="318"/>
      <c r="U176" s="318"/>
      <c r="V176" s="318"/>
      <c r="W176" s="318"/>
      <c r="X176" s="318"/>
      <c r="Y176" s="318"/>
      <c r="Z176" s="319"/>
    </row>
    <row r="177" customFormat="false" ht="12.75" hidden="false" customHeight="false" outlineLevel="0" collapsed="false">
      <c r="B177" s="317"/>
      <c r="C177" s="318"/>
      <c r="D177" s="318"/>
      <c r="E177" s="318"/>
      <c r="F177" s="318"/>
      <c r="G177" s="318"/>
      <c r="H177" s="318"/>
      <c r="I177" s="318"/>
      <c r="J177" s="318"/>
      <c r="K177" s="318"/>
      <c r="L177" s="318"/>
      <c r="M177" s="318"/>
      <c r="N177" s="318"/>
      <c r="O177" s="318"/>
      <c r="P177" s="318"/>
      <c r="Q177" s="318"/>
      <c r="R177" s="318"/>
      <c r="S177" s="318"/>
      <c r="T177" s="318"/>
      <c r="U177" s="318"/>
      <c r="V177" s="318"/>
      <c r="W177" s="318"/>
      <c r="X177" s="318"/>
      <c r="Y177" s="318"/>
      <c r="Z177" s="319"/>
    </row>
    <row r="178" customFormat="false" ht="12.75" hidden="false" customHeight="false" outlineLevel="0" collapsed="false">
      <c r="B178" s="317"/>
      <c r="C178" s="318"/>
      <c r="D178" s="318"/>
      <c r="E178" s="318"/>
      <c r="F178" s="318"/>
      <c r="G178" s="318"/>
      <c r="H178" s="318"/>
      <c r="I178" s="318"/>
      <c r="J178" s="318"/>
      <c r="K178" s="318"/>
      <c r="L178" s="318"/>
      <c r="M178" s="318"/>
      <c r="N178" s="318"/>
      <c r="O178" s="318"/>
      <c r="P178" s="318"/>
      <c r="Q178" s="318"/>
      <c r="R178" s="318"/>
      <c r="S178" s="318"/>
      <c r="T178" s="318"/>
      <c r="U178" s="318"/>
      <c r="V178" s="318"/>
      <c r="W178" s="318"/>
      <c r="X178" s="318"/>
      <c r="Y178" s="318"/>
      <c r="Z178" s="319"/>
    </row>
    <row r="179" customFormat="false" ht="12.75" hidden="false" customHeight="false" outlineLevel="0" collapsed="false">
      <c r="B179" s="317"/>
      <c r="C179" s="318"/>
      <c r="D179" s="318"/>
      <c r="E179" s="318"/>
      <c r="F179" s="318"/>
      <c r="G179" s="318"/>
      <c r="H179" s="318"/>
      <c r="I179" s="318"/>
      <c r="J179" s="318"/>
      <c r="K179" s="318"/>
      <c r="L179" s="318"/>
      <c r="M179" s="318"/>
      <c r="N179" s="318"/>
      <c r="O179" s="318"/>
      <c r="P179" s="318"/>
      <c r="Q179" s="318"/>
      <c r="R179" s="318"/>
      <c r="S179" s="318"/>
      <c r="T179" s="318"/>
      <c r="U179" s="318"/>
      <c r="V179" s="318"/>
      <c r="W179" s="318"/>
      <c r="X179" s="318"/>
      <c r="Y179" s="318"/>
      <c r="Z179" s="319"/>
    </row>
    <row r="180" customFormat="false" ht="12.75" hidden="false" customHeight="false" outlineLevel="0" collapsed="false">
      <c r="B180" s="317"/>
      <c r="C180" s="318"/>
      <c r="D180" s="318"/>
      <c r="E180" s="318"/>
      <c r="F180" s="318"/>
      <c r="G180" s="318"/>
      <c r="H180" s="318"/>
      <c r="I180" s="318"/>
      <c r="J180" s="318"/>
      <c r="K180" s="318"/>
      <c r="L180" s="318"/>
      <c r="M180" s="318"/>
      <c r="N180" s="318"/>
      <c r="O180" s="318"/>
      <c r="P180" s="318"/>
      <c r="Q180" s="318"/>
      <c r="R180" s="318"/>
      <c r="S180" s="318"/>
      <c r="T180" s="318"/>
      <c r="U180" s="318"/>
      <c r="V180" s="318"/>
      <c r="W180" s="318"/>
      <c r="X180" s="318"/>
      <c r="Y180" s="318"/>
      <c r="Z180" s="319"/>
    </row>
    <row r="181" customFormat="false" ht="12.75" hidden="false" customHeight="false" outlineLevel="0" collapsed="false">
      <c r="B181" s="317"/>
      <c r="C181" s="318"/>
      <c r="D181" s="318"/>
      <c r="E181" s="318"/>
      <c r="F181" s="318"/>
      <c r="G181" s="318"/>
      <c r="H181" s="318"/>
      <c r="I181" s="318"/>
      <c r="J181" s="318"/>
      <c r="K181" s="318"/>
      <c r="L181" s="318"/>
      <c r="M181" s="318"/>
      <c r="N181" s="318"/>
      <c r="O181" s="318"/>
      <c r="P181" s="318"/>
      <c r="Q181" s="318"/>
      <c r="R181" s="318"/>
      <c r="S181" s="318"/>
      <c r="T181" s="318"/>
      <c r="U181" s="318"/>
      <c r="V181" s="318"/>
      <c r="W181" s="318"/>
      <c r="X181" s="318"/>
      <c r="Y181" s="318"/>
      <c r="Z181" s="319"/>
    </row>
    <row r="182" customFormat="false" ht="12.75" hidden="false" customHeight="false" outlineLevel="0" collapsed="false">
      <c r="B182" s="317"/>
      <c r="C182" s="318"/>
      <c r="D182" s="318"/>
      <c r="E182" s="318"/>
      <c r="F182" s="318"/>
      <c r="G182" s="318"/>
      <c r="H182" s="318"/>
      <c r="I182" s="318"/>
      <c r="J182" s="318"/>
      <c r="K182" s="318"/>
      <c r="L182" s="318"/>
      <c r="M182" s="318"/>
      <c r="N182" s="318"/>
      <c r="O182" s="318"/>
      <c r="P182" s="318"/>
      <c r="Q182" s="318"/>
      <c r="R182" s="318"/>
      <c r="S182" s="318"/>
      <c r="T182" s="318"/>
      <c r="U182" s="318"/>
      <c r="V182" s="318"/>
      <c r="W182" s="318"/>
      <c r="X182" s="318"/>
      <c r="Y182" s="318"/>
      <c r="Z182" s="319"/>
    </row>
    <row r="183" customFormat="false" ht="12.75" hidden="false" customHeight="false" outlineLevel="0" collapsed="false">
      <c r="B183" s="317"/>
      <c r="C183" s="318"/>
      <c r="D183" s="318"/>
      <c r="E183" s="318"/>
      <c r="F183" s="318"/>
      <c r="G183" s="318"/>
      <c r="H183" s="318"/>
      <c r="I183" s="318"/>
      <c r="J183" s="318"/>
      <c r="K183" s="318"/>
      <c r="L183" s="318"/>
      <c r="M183" s="318"/>
      <c r="N183" s="318"/>
      <c r="O183" s="318"/>
      <c r="P183" s="318"/>
      <c r="Q183" s="318"/>
      <c r="R183" s="318"/>
      <c r="S183" s="318"/>
      <c r="T183" s="318"/>
      <c r="U183" s="318"/>
      <c r="V183" s="318"/>
      <c r="W183" s="318"/>
      <c r="X183" s="318"/>
      <c r="Y183" s="318"/>
      <c r="Z183" s="319"/>
    </row>
    <row r="184" customFormat="false" ht="12.75" hidden="false" customHeight="false" outlineLevel="0" collapsed="false">
      <c r="B184" s="317"/>
      <c r="C184" s="318"/>
      <c r="D184" s="318"/>
      <c r="E184" s="318"/>
      <c r="F184" s="318"/>
      <c r="G184" s="318"/>
      <c r="H184" s="318"/>
      <c r="I184" s="318"/>
      <c r="J184" s="318"/>
      <c r="K184" s="318"/>
      <c r="L184" s="318"/>
      <c r="M184" s="318"/>
      <c r="N184" s="318"/>
      <c r="O184" s="318"/>
      <c r="P184" s="318"/>
      <c r="Q184" s="318"/>
      <c r="R184" s="318"/>
      <c r="S184" s="318"/>
      <c r="T184" s="318"/>
      <c r="U184" s="318"/>
      <c r="V184" s="318"/>
      <c r="W184" s="318"/>
      <c r="X184" s="318"/>
      <c r="Y184" s="318"/>
      <c r="Z184" s="319"/>
    </row>
    <row r="185" customFormat="false" ht="12.75" hidden="false" customHeight="false" outlineLevel="0" collapsed="false">
      <c r="B185" s="317"/>
      <c r="C185" s="318"/>
      <c r="D185" s="318"/>
      <c r="E185" s="318"/>
      <c r="F185" s="318"/>
      <c r="G185" s="318"/>
      <c r="H185" s="318"/>
      <c r="I185" s="318"/>
      <c r="J185" s="318"/>
      <c r="K185" s="318"/>
      <c r="L185" s="318"/>
      <c r="M185" s="318"/>
      <c r="N185" s="318"/>
      <c r="O185" s="318"/>
      <c r="P185" s="318"/>
      <c r="Q185" s="318"/>
      <c r="R185" s="318"/>
      <c r="S185" s="318"/>
      <c r="T185" s="318"/>
      <c r="U185" s="318"/>
      <c r="V185" s="318"/>
      <c r="W185" s="318"/>
      <c r="X185" s="318"/>
      <c r="Y185" s="318"/>
      <c r="Z185" s="319"/>
    </row>
    <row r="186" customFormat="false" ht="12.75" hidden="false" customHeight="false" outlineLevel="0" collapsed="false">
      <c r="B186" s="317"/>
      <c r="C186" s="318"/>
      <c r="D186" s="318"/>
      <c r="E186" s="318"/>
      <c r="F186" s="318"/>
      <c r="G186" s="318"/>
      <c r="H186" s="318"/>
      <c r="I186" s="318"/>
      <c r="J186" s="318"/>
      <c r="K186" s="318"/>
      <c r="L186" s="318"/>
      <c r="M186" s="318"/>
      <c r="N186" s="318"/>
      <c r="O186" s="318"/>
      <c r="P186" s="318"/>
      <c r="Q186" s="318"/>
      <c r="R186" s="318"/>
      <c r="S186" s="318"/>
      <c r="T186" s="318"/>
      <c r="U186" s="318"/>
      <c r="V186" s="318"/>
      <c r="W186" s="318"/>
      <c r="X186" s="318"/>
      <c r="Y186" s="318"/>
      <c r="Z186" s="319"/>
    </row>
    <row r="187" customFormat="false" ht="12.75" hidden="false" customHeight="false" outlineLevel="0" collapsed="false">
      <c r="B187" s="317"/>
      <c r="C187" s="318"/>
      <c r="D187" s="318"/>
      <c r="E187" s="318"/>
      <c r="F187" s="318"/>
      <c r="G187" s="318"/>
      <c r="H187" s="318"/>
      <c r="I187" s="318"/>
      <c r="J187" s="318"/>
      <c r="K187" s="318"/>
      <c r="L187" s="318"/>
      <c r="M187" s="318"/>
      <c r="N187" s="318"/>
      <c r="O187" s="318"/>
      <c r="P187" s="318"/>
      <c r="Q187" s="318"/>
      <c r="R187" s="318"/>
      <c r="S187" s="318"/>
      <c r="T187" s="318"/>
      <c r="U187" s="318"/>
      <c r="V187" s="318"/>
      <c r="W187" s="318"/>
      <c r="X187" s="318"/>
      <c r="Y187" s="318"/>
      <c r="Z187" s="319"/>
    </row>
    <row r="188" customFormat="false" ht="12.75" hidden="false" customHeight="false" outlineLevel="0" collapsed="false">
      <c r="B188" s="317"/>
      <c r="C188" s="318"/>
      <c r="D188" s="318"/>
      <c r="E188" s="318"/>
      <c r="F188" s="318"/>
      <c r="G188" s="318"/>
      <c r="H188" s="318"/>
      <c r="I188" s="318"/>
      <c r="J188" s="318"/>
      <c r="K188" s="318"/>
      <c r="L188" s="318"/>
      <c r="M188" s="318"/>
      <c r="N188" s="318"/>
      <c r="O188" s="318"/>
      <c r="P188" s="318"/>
      <c r="Q188" s="318"/>
      <c r="R188" s="318"/>
      <c r="S188" s="318"/>
      <c r="T188" s="318"/>
      <c r="U188" s="318"/>
      <c r="V188" s="318"/>
      <c r="W188" s="318"/>
      <c r="X188" s="318"/>
      <c r="Y188" s="318"/>
      <c r="Z188" s="319"/>
    </row>
    <row r="189" customFormat="false" ht="12.75" hidden="false" customHeight="false" outlineLevel="0" collapsed="false">
      <c r="B189" s="317"/>
      <c r="C189" s="318"/>
      <c r="D189" s="318"/>
      <c r="E189" s="318"/>
      <c r="F189" s="318"/>
      <c r="G189" s="318"/>
      <c r="H189" s="318"/>
      <c r="I189" s="318"/>
      <c r="J189" s="318"/>
      <c r="K189" s="318"/>
      <c r="L189" s="318"/>
      <c r="M189" s="318"/>
      <c r="N189" s="318"/>
      <c r="O189" s="318"/>
      <c r="P189" s="318"/>
      <c r="Q189" s="318"/>
      <c r="R189" s="318"/>
      <c r="S189" s="318"/>
      <c r="T189" s="318"/>
      <c r="U189" s="318"/>
      <c r="V189" s="318"/>
      <c r="W189" s="318"/>
      <c r="X189" s="318"/>
      <c r="Y189" s="318"/>
      <c r="Z189" s="319"/>
    </row>
    <row r="190" customFormat="false" ht="12.75" hidden="false" customHeight="false" outlineLevel="0" collapsed="false">
      <c r="B190" s="317"/>
      <c r="C190" s="318"/>
      <c r="D190" s="318"/>
      <c r="E190" s="318"/>
      <c r="F190" s="318"/>
      <c r="G190" s="318"/>
      <c r="H190" s="318"/>
      <c r="I190" s="318"/>
      <c r="J190" s="318"/>
      <c r="K190" s="318"/>
      <c r="L190" s="318"/>
      <c r="M190" s="318"/>
      <c r="N190" s="318"/>
      <c r="O190" s="318"/>
      <c r="P190" s="318"/>
      <c r="Q190" s="318"/>
      <c r="R190" s="318"/>
      <c r="S190" s="318"/>
      <c r="T190" s="318"/>
      <c r="U190" s="318"/>
      <c r="V190" s="318"/>
      <c r="W190" s="318"/>
      <c r="X190" s="318"/>
      <c r="Y190" s="318"/>
      <c r="Z190" s="319"/>
    </row>
    <row r="191" customFormat="false" ht="12.75" hidden="false" customHeight="false" outlineLevel="0" collapsed="false">
      <c r="B191" s="317"/>
      <c r="C191" s="318"/>
      <c r="D191" s="318"/>
      <c r="E191" s="318"/>
      <c r="F191" s="318"/>
      <c r="G191" s="318"/>
      <c r="H191" s="318"/>
      <c r="I191" s="318"/>
      <c r="J191" s="318"/>
      <c r="K191" s="318"/>
      <c r="L191" s="318"/>
      <c r="M191" s="318"/>
      <c r="N191" s="318"/>
      <c r="O191" s="318"/>
      <c r="P191" s="318"/>
      <c r="Q191" s="318"/>
      <c r="R191" s="318"/>
      <c r="S191" s="318"/>
      <c r="T191" s="318"/>
      <c r="U191" s="318"/>
      <c r="V191" s="318"/>
      <c r="W191" s="318"/>
      <c r="X191" s="318"/>
      <c r="Y191" s="318"/>
      <c r="Z191" s="319"/>
    </row>
    <row r="192" customFormat="false" ht="12.75" hidden="false" customHeight="false" outlineLevel="0" collapsed="false">
      <c r="B192" s="317"/>
      <c r="C192" s="318"/>
      <c r="D192" s="318"/>
      <c r="E192" s="318"/>
      <c r="F192" s="318"/>
      <c r="G192" s="318"/>
      <c r="H192" s="318"/>
      <c r="I192" s="318"/>
      <c r="J192" s="318"/>
      <c r="K192" s="318"/>
      <c r="L192" s="318"/>
      <c r="M192" s="318"/>
      <c r="N192" s="318"/>
      <c r="O192" s="318"/>
      <c r="P192" s="318"/>
      <c r="Q192" s="318"/>
      <c r="R192" s="318"/>
      <c r="S192" s="318"/>
      <c r="T192" s="318"/>
      <c r="U192" s="318"/>
      <c r="V192" s="318"/>
      <c r="W192" s="318"/>
      <c r="X192" s="318"/>
      <c r="Y192" s="318"/>
      <c r="Z192" s="319"/>
    </row>
    <row r="193" customFormat="false" ht="12.75" hidden="false" customHeight="false" outlineLevel="0" collapsed="false">
      <c r="B193" s="320"/>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2"/>
    </row>
  </sheetData>
  <sheetProtection algorithmName="SHA-512" hashValue="bFe9cysZ4OV94fzsSSStBpqY83KFimrldjeggu9e7IoQUFHrDC47D9UG0OpicACEr3Z+y2M+5fJ5fKITtXDwYA==" saltValue="7DKjjpeEX7hQvG+4NVVeBQ==" spinCount="100000" sheet="true" scenarios="true"/>
  <protectedRanges>
    <protectedRange name="Bereich1" sqref="F2 E5:F5 E6 E15:E19 F22:F24 L15:N18 B42:Z193"/>
  </protectedRanges>
  <mergeCells count="11">
    <mergeCell ref="C2:E2"/>
    <mergeCell ref="F2:G2"/>
    <mergeCell ref="N5:N12"/>
    <mergeCell ref="L6:L11"/>
    <mergeCell ref="J13:M13"/>
    <mergeCell ref="L15:N15"/>
    <mergeCell ref="U15:W15"/>
    <mergeCell ref="X15:Z15"/>
    <mergeCell ref="L16:N16"/>
    <mergeCell ref="L17:N17"/>
    <mergeCell ref="L18:N18"/>
  </mergeCells>
  <conditionalFormatting sqref="H30:H36 H38:H39">
    <cfRule type="cellIs" priority="2" operator="greaterThanOrEqual" aboveAverage="0" equalAverage="0" bottom="0" percent="0" rank="0" text="" dxfId="94">
      <formula>100</formula>
    </cfRule>
    <cfRule type="cellIs" priority="3" operator="lessThan" aboveAverage="0" equalAverage="0" bottom="0" percent="0" rank="0" text="" dxfId="95">
      <formula>100</formula>
    </cfRule>
  </conditionalFormatting>
  <conditionalFormatting sqref="H37">
    <cfRule type="cellIs" priority="4" operator="greaterThanOrEqual" aboveAverage="0" equalAverage="0" bottom="0" percent="0" rank="0" text="" dxfId="96">
      <formula>100.01</formula>
    </cfRule>
    <cfRule type="cellIs" priority="5" operator="lessThan" aboveAverage="0" equalAverage="0" bottom="0" percent="0" rank="0" text="" dxfId="97">
      <formula>100.01</formula>
    </cfRule>
  </conditionalFormatting>
  <conditionalFormatting sqref="E19">
    <cfRule type="cellIs" priority="6" operator="lessThan" aboveAverage="0" equalAverage="0" bottom="0" percent="0" rank="0" text="" dxfId="98">
      <formula>1.2</formula>
    </cfRule>
  </conditionalFormatting>
  <dataValidations count="6">
    <dataValidation allowBlank="true" operator="between" promptTitle="Select Material" showDropDown="false" showErrorMessage="true" showInputMessage="true" sqref="C6 F6 G13:G17" type="none">
      <formula1>0</formula1>
      <formula2>0</formula2>
    </dataValidation>
    <dataValidation allowBlank="true" operator="between" promptTitle="Select Material" showDropDown="false" showErrorMessage="true" showInputMessage="true" sqref="E6" type="list">
      <formula1>'T3.13 T3.5 Ft Bulkhead'!Tube_Type</formula1>
      <formula2>0</formula2>
    </dataValidation>
    <dataValidation allowBlank="true" operator="between" showDropDown="false" showErrorMessage="true" showInputMessage="true" sqref="F2:G2" type="list">
      <formula1>'T3.13 T3.5 Ft Bulkhead'!ConstructionType</formula1>
      <formula2>0</formula2>
    </dataValidation>
    <dataValidation allowBlank="true" operator="between" promptTitle="Select Material" showDropDown="false" showErrorMessage="true" showInputMessage="true" sqref="C5:D5 D6" type="list">
      <formula1>'T3.13 T3.5 Ft Bulkhead'!Materials</formula1>
      <formula2>0</formula2>
    </dataValidation>
    <dataValidation allowBlank="true" operator="between" showDropDown="false" showErrorMessage="true" showInputMessage="true" sqref="E5" type="list">
      <formula1>'T3.13 T3.5 Ft Bulkhead'!Metallic_Mats</formula1>
      <formula2>0</formula2>
    </dataValidation>
    <dataValidation allowBlank="true" operator="between" showDropDown="false" showErrorMessage="true" showInputMessage="true" sqref="F5" type="list">
      <formula1>'T3.13 T3.5 Ft Bulkhead'!Materials</formula1>
      <formula2>0</formula2>
    </dataValidation>
  </dataValidations>
  <hyperlinks>
    <hyperlink ref="P39"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57"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colBreaks count="1" manualBreakCount="1">
    <brk id="9" man="true" max="65535" min="0"/>
  </colBreaks>
  <drawing r:id="rId2"/>
  <legacyDrawing r:id="rId3"/>
</worksheet>
</file>

<file path=xl/worksheets/sheet14.xml><?xml version="1.0" encoding="utf-8"?>
<worksheet xmlns="http://schemas.openxmlformats.org/spreadsheetml/2006/main" xmlns:r="http://schemas.openxmlformats.org/officeDocument/2006/relationships">
  <sheetPr filterMode="false">
    <pageSetUpPr fitToPage="true"/>
  </sheetPr>
  <dimension ref="B1:O188"/>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D4" activeCellId="0" sqref="D4"/>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72"/>
    <col collapsed="false" customWidth="true" hidden="false" outlineLevel="0" max="3" min="3" style="0" width="11.4"/>
    <col collapsed="false" customWidth="true" hidden="false" outlineLevel="0" max="4" min="4" style="0" width="15.4"/>
    <col collapsed="false" customWidth="true" hidden="false" outlineLevel="0" max="5" min="5" style="0" width="6.13"/>
    <col collapsed="false" customWidth="true" hidden="false" outlineLevel="0" max="6" min="6" style="0" width="8.73"/>
    <col collapsed="false" customWidth="true" hidden="false" outlineLevel="0" max="7" min="7" style="0" width="10"/>
    <col collapsed="false" customWidth="true" hidden="false" outlineLevel="0" max="15" min="8" style="0" width="11.4"/>
    <col collapsed="false" customWidth="true" hidden="false" outlineLevel="0" max="16" min="16" style="0" width="3.4"/>
    <col collapsed="false" customWidth="true" hidden="false" outlineLevel="0" max="1025" min="17" style="0" width="11.4"/>
  </cols>
  <sheetData>
    <row r="1" customFormat="false" ht="15" hidden="false" customHeight="false" outlineLevel="0" collapsed="false">
      <c r="B1" s="185" t="s">
        <v>327</v>
      </c>
    </row>
    <row r="3" customFormat="false" ht="13.15" hidden="false" customHeight="false" outlineLevel="0" collapsed="false">
      <c r="B3" s="10" t="s">
        <v>328</v>
      </c>
    </row>
    <row r="4" customFormat="false" ht="12.75" hidden="false" customHeight="true" outlineLevel="0" collapsed="false">
      <c r="B4" s="323" t="s">
        <v>329</v>
      </c>
      <c r="C4" s="323"/>
      <c r="D4" s="324" t="s">
        <v>330</v>
      </c>
      <c r="F4" s="325"/>
    </row>
    <row r="5" customFormat="false" ht="12.75" hidden="false" customHeight="true" outlineLevel="0" collapsed="false">
      <c r="B5" s="326" t="s">
        <v>331</v>
      </c>
      <c r="C5" s="326"/>
      <c r="D5" s="327" t="s">
        <v>134</v>
      </c>
    </row>
    <row r="7" customFormat="false" ht="13.15" hidden="false" customHeight="false" outlineLevel="0" collapsed="false">
      <c r="B7" s="22" t="s">
        <v>239</v>
      </c>
      <c r="C7" s="22" t="s">
        <v>240</v>
      </c>
      <c r="D7" s="22" t="s">
        <v>332</v>
      </c>
      <c r="F7" s="18"/>
      <c r="G7" s="328"/>
      <c r="H7" s="328"/>
      <c r="I7" s="16"/>
    </row>
    <row r="8" customFormat="false" ht="12.75" hidden="false" customHeight="false" outlineLevel="0" collapsed="false">
      <c r="B8" s="53" t="s">
        <v>242</v>
      </c>
      <c r="C8" s="186" t="s">
        <v>185</v>
      </c>
      <c r="D8" s="188" t="s">
        <v>185</v>
      </c>
      <c r="F8" s="329"/>
      <c r="G8" s="16"/>
      <c r="H8" s="330"/>
      <c r="I8" s="16"/>
    </row>
    <row r="9" customFormat="false" ht="12.75" hidden="false" customHeight="false" outlineLevel="0" collapsed="false">
      <c r="B9" s="146" t="s">
        <v>244</v>
      </c>
      <c r="C9" s="167" t="str">
        <f aca="false">HLOOKUP(C8,MaterialData!$C$3:$O$4,2,0)</f>
        <v>Steel</v>
      </c>
      <c r="D9" s="167" t="str">
        <f aca="false">IF(D8="Alternative AIP","N/A",HLOOKUP(D8,MaterialData!$C$3:$O$4,2,0))</f>
        <v>Steel</v>
      </c>
      <c r="F9" s="329"/>
      <c r="G9" s="16"/>
      <c r="H9" s="330"/>
      <c r="I9" s="16"/>
    </row>
    <row r="10" customFormat="false" ht="12.75" hidden="false" customHeight="false" outlineLevel="0" collapsed="false">
      <c r="B10" s="53" t="s">
        <v>211</v>
      </c>
      <c r="C10" s="167" t="n">
        <f aca="false">INDEX(Innertable,MATCH($B10,MaterialData!$B$6:$B$11,0),MATCH(C$9,MaterialData!$C$4:$O$4,0))</f>
        <v>200000000000</v>
      </c>
      <c r="D10" s="211" t="n">
        <f aca="false">IF(D8="Alternative AIP","N/A",INDEX(Innertable,MATCH($B10,MaterialData!$B$6:$B$11,0),MATCH(D$9,MaterialData!$C$4:$O$4,0)))</f>
        <v>200000000000</v>
      </c>
      <c r="F10" s="16"/>
      <c r="G10" s="16"/>
      <c r="H10" s="16"/>
    </row>
    <row r="11" customFormat="false" ht="12.75" hidden="false" customHeight="false" outlineLevel="0" collapsed="false">
      <c r="B11" s="146" t="s">
        <v>212</v>
      </c>
      <c r="C11" s="167" t="n">
        <f aca="false">INDEX(Innertable,MATCH($B11,MaterialData!$B$6:$B$11,0),MATCH(C$9,MaterialData!$C$4:$O$4,0))</f>
        <v>305000000</v>
      </c>
      <c r="D11" s="211" t="n">
        <f aca="false">IF(D8="Alternative AIP","N/A",INDEX(Innertable,MATCH($B11,MaterialData!$B$6:$B$11,0),MATCH(D$9,MaterialData!$C$4:$O$4,0)))</f>
        <v>305000000</v>
      </c>
      <c r="F11" s="329"/>
      <c r="G11" s="331"/>
      <c r="H11" s="329"/>
    </row>
    <row r="12" customFormat="false" ht="12.75" hidden="false" customHeight="false" outlineLevel="0" collapsed="false">
      <c r="B12" s="146" t="s">
        <v>213</v>
      </c>
      <c r="C12" s="167" t="n">
        <f aca="false">INDEX(Innertable,MATCH($B12,MaterialData!$B$6:$B$11,0),MATCH(C$9,MaterialData!$C$4:$O$4,0))</f>
        <v>365000000</v>
      </c>
      <c r="D12" s="211" t="n">
        <f aca="false">IF(D8="Alternative AIP","N/A",INDEX(Innertable,MATCH($B12,MaterialData!$B$6:$B$11,0),MATCH(D$9,MaterialData!$C$4:$O$4,0)))</f>
        <v>365000000</v>
      </c>
      <c r="F12" s="329"/>
      <c r="G12" s="331"/>
      <c r="H12" s="329"/>
    </row>
    <row r="13" customFormat="false" ht="12.75" hidden="false" customHeight="false" outlineLevel="0" collapsed="false">
      <c r="B13" s="146" t="s">
        <v>214</v>
      </c>
      <c r="C13" s="167" t="n">
        <f aca="false">INDEX(Innertable,MATCH($B13,MaterialData!$B$6:$B$11,0),MATCH(C$9,MaterialData!$C$4:$O$4,0))</f>
        <v>180000000</v>
      </c>
      <c r="D13" s="211" t="n">
        <f aca="false">IF(D8="Alternative AIP","N/A",INDEX(Innertable,MATCH($B13,MaterialData!$B$6:$B$11,0),MATCH(D$9,MaterialData!$C$4:$O$4,0)))</f>
        <v>180000000</v>
      </c>
      <c r="F13" s="329"/>
      <c r="G13" s="16"/>
      <c r="H13" s="329"/>
      <c r="I13" s="331"/>
    </row>
    <row r="14" customFormat="false" ht="12.75" hidden="false" customHeight="false" outlineLevel="0" collapsed="false">
      <c r="B14" s="146" t="s">
        <v>215</v>
      </c>
      <c r="C14" s="167" t="n">
        <f aca="false">INDEX(Innertable,MATCH($B14,MaterialData!$B$6:$B$11,0),MATCH(C$9,MaterialData!$C$4:$O$4,0))</f>
        <v>300000000</v>
      </c>
      <c r="D14" s="211" t="n">
        <f aca="false">IF(D8="Alternative AIP","N/A",INDEX(Innertable,MATCH($B14,MaterialData!$B$6:$B$11,0),MATCH(D$9,MaterialData!$C$4:$O$4,0)))</f>
        <v>300000000</v>
      </c>
      <c r="F14" s="329"/>
      <c r="G14" s="16"/>
      <c r="H14" s="329"/>
      <c r="I14" s="331"/>
    </row>
    <row r="15" customFormat="false" ht="12.75" hidden="false" customHeight="false" outlineLevel="0" collapsed="false">
      <c r="B15" s="146" t="s">
        <v>216</v>
      </c>
      <c r="C15" s="167" t="n">
        <f aca="false">INDEX(Innertable,MATCH($B15,MaterialData!$B$6:$B$11,0),MATCH(C$9,MaterialData!$C$4:$O$4,0))</f>
        <v>219000000</v>
      </c>
      <c r="D15" s="211" t="n">
        <f aca="false">IF(D8="Alternative AIP","N/A",INDEX(Innertable,MATCH($B15,MaterialData!$B$6:$B$11,0),MATCH(D$9,MaterialData!$C$4:$O$4,0)))</f>
        <v>219000000</v>
      </c>
      <c r="F15" s="329"/>
      <c r="G15" s="332"/>
      <c r="H15" s="329"/>
      <c r="I15" s="331"/>
    </row>
    <row r="16" customFormat="false" ht="12.75" hidden="false" customHeight="false" outlineLevel="0" collapsed="false">
      <c r="F16" s="16"/>
      <c r="G16" s="16"/>
      <c r="H16" s="16"/>
      <c r="I16" s="16"/>
    </row>
    <row r="17" customFormat="false" ht="13.15" hidden="false" customHeight="false" outlineLevel="0" collapsed="false">
      <c r="B17" s="182"/>
      <c r="C17" s="200" t="s">
        <v>333</v>
      </c>
      <c r="D17" s="333" t="s">
        <v>334</v>
      </c>
      <c r="F17" s="334" t="str">
        <f aca="false">IF(OR($D$17="NO",$D$8="Alternative AIP"),"Test per T3.19 required","Per T3.17.8 possibilty to avoid testing (T3.19), pending bulkhead measurements")</f>
        <v>Per T3.17.8 possibilty to avoid testing (T3.19), pending bulkhead measurements</v>
      </c>
      <c r="G17" s="28"/>
      <c r="H17" s="28"/>
      <c r="I17" s="28"/>
    </row>
    <row r="18" customFormat="false" ht="12.75" hidden="false" customHeight="false" outlineLevel="0" collapsed="false">
      <c r="F18" s="16"/>
      <c r="G18" s="16"/>
      <c r="H18" s="16"/>
      <c r="I18" s="16"/>
    </row>
    <row r="19" customFormat="false" ht="13.15" hidden="false" customHeight="false" outlineLevel="0" collapsed="false">
      <c r="B19" s="146" t="s">
        <v>283</v>
      </c>
      <c r="C19" s="335" t="n">
        <v>1.5</v>
      </c>
      <c r="D19" s="336" t="n">
        <f aca="false">IF(D8="steel",1.5,IF(D8="aluminium 1",4,IF(D8="Alternative AIP","N/A")))</f>
        <v>1.5</v>
      </c>
      <c r="F19" s="337"/>
      <c r="H19" s="328"/>
      <c r="I19" s="16"/>
    </row>
    <row r="20" customFormat="false" ht="12.75" hidden="false" customHeight="true" outlineLevel="0" collapsed="false">
      <c r="B20" s="53" t="s">
        <v>335</v>
      </c>
      <c r="C20" s="186" t="n">
        <v>350</v>
      </c>
      <c r="D20" s="186" t="n">
        <f aca="false">IF('T3.13 T3.5 Ft Bulkhead'!$F$2="Tubing only",'T3.13 T3.5 Ft Bulkhead'!E16,IF('T3.13 T3.5 Ft Bulkhead'!$F$2="Composite only",'T3.13 T3.5 Ft Bulkhead'!L16,'T3.13 T3.5 Ft Bulkhead'!L16))</f>
        <v>388</v>
      </c>
      <c r="F20" s="338" t="str">
        <f aca="false">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338"/>
      <c r="H20" s="338"/>
      <c r="I20" s="338"/>
      <c r="J20" s="338"/>
      <c r="K20" s="338"/>
    </row>
    <row r="21" customFormat="false" ht="12.75" hidden="false" customHeight="false" outlineLevel="0" collapsed="false">
      <c r="B21" s="53" t="s">
        <v>336</v>
      </c>
      <c r="C21" s="186" t="n">
        <v>400</v>
      </c>
      <c r="D21" s="186" t="n">
        <f aca="false">IF('T3.13 T3.5 Ft Bulkhead'!$F$2="Tubing only",'T3.13 T3.5 Ft Bulkhead'!E15,IF('T3.13 T3.5 Ft Bulkhead'!$F$2="Composite only",'T3.13 T3.5 Ft Bulkhead'!L15,'T3.13 T3.5 Ft Bulkhead'!L15))</f>
        <v>388</v>
      </c>
      <c r="F21" s="338"/>
      <c r="G21" s="338"/>
      <c r="H21" s="338"/>
      <c r="I21" s="338"/>
      <c r="J21" s="338"/>
      <c r="K21" s="338"/>
    </row>
    <row r="22" customFormat="false" ht="12.75" hidden="false" customHeight="false" outlineLevel="0" collapsed="false">
      <c r="B22" s="182"/>
      <c r="C22" s="339"/>
      <c r="D22" s="340"/>
      <c r="H22" s="16"/>
    </row>
    <row r="23" customFormat="false" ht="12.75" hidden="false" customHeight="false" outlineLevel="0" collapsed="false">
      <c r="C23" s="200" t="s">
        <v>337</v>
      </c>
      <c r="D23" s="341" t="str">
        <f aca="false">IF(OR(AND($D$8="steel",$D$19&gt;=1.5,$D$17="YES"),AND($D$8="aluminium 1",$D$19&gt;=4,$D$17="YES")),"YES","NO")</f>
        <v>YES</v>
      </c>
      <c r="F23" s="329"/>
      <c r="G23" s="331"/>
      <c r="H23" s="329"/>
      <c r="I23" s="331"/>
    </row>
    <row r="24" customFormat="false" ht="12.75" hidden="false" customHeight="false" outlineLevel="0" collapsed="false">
      <c r="F24" s="329"/>
      <c r="G24" s="16"/>
      <c r="H24" s="329"/>
      <c r="I24" s="331"/>
    </row>
    <row r="25" customFormat="false" ht="13.15" hidden="false" customHeight="false" outlineLevel="0" collapsed="false">
      <c r="B25" s="10" t="s">
        <v>338</v>
      </c>
      <c r="F25" s="329"/>
      <c r="G25" s="332"/>
      <c r="H25" s="329"/>
      <c r="I25" s="331"/>
    </row>
    <row r="26" customFormat="false" ht="12.75" hidden="false" customHeight="false" outlineLevel="0" collapsed="false">
      <c r="B26" s="146" t="s">
        <v>339</v>
      </c>
      <c r="C26" s="53" t="s">
        <v>123</v>
      </c>
      <c r="D26" s="206" t="n">
        <v>250</v>
      </c>
      <c r="E26" s="0" t="str">
        <f aca="false">IF(D26&gt;D20,"INVALID ENTRY, AIP IS TOO HIGH","")</f>
        <v/>
      </c>
      <c r="F26" s="16"/>
      <c r="G26" s="16"/>
      <c r="I26" s="16"/>
    </row>
    <row r="27" customFormat="false" ht="12.75" hidden="false" customHeight="false" outlineLevel="0" collapsed="false">
      <c r="B27" s="53" t="s">
        <v>340</v>
      </c>
      <c r="C27" s="53" t="s">
        <v>123</v>
      </c>
      <c r="D27" s="206" t="n">
        <v>250</v>
      </c>
      <c r="E27" s="0" t="str">
        <f aca="false" t="array" ref="E27:E27">_xlfn.IFS(D27&gt;D21,"INVALID ENTRY, AIP IS TOO WIDE",D27&lt;200,"INVALID ENTRY, AIP IS TOO NARROW",AND(D27&lt;=D21,D27&gt;=200),"")</f>
        <v/>
      </c>
      <c r="G27" s="214"/>
      <c r="I27" s="214"/>
      <c r="L27" s="48" t="s">
        <v>259</v>
      </c>
    </row>
    <row r="28" customFormat="false" ht="12.75" hidden="false" customHeight="false" outlineLevel="0" collapsed="false">
      <c r="B28" s="13"/>
      <c r="C28" s="13"/>
      <c r="D28" s="342"/>
    </row>
    <row r="29" customFormat="false" ht="13.15" hidden="false" customHeight="false" outlineLevel="0" collapsed="false">
      <c r="B29" s="10" t="s">
        <v>288</v>
      </c>
      <c r="E29" s="187"/>
    </row>
    <row r="30" customFormat="false" ht="12.75" hidden="false" customHeight="false" outlineLevel="0" collapsed="false">
      <c r="B30" s="215"/>
      <c r="C30" s="216"/>
      <c r="D30" s="216"/>
      <c r="E30" s="216"/>
      <c r="F30" s="216"/>
      <c r="G30" s="216"/>
      <c r="H30" s="216"/>
      <c r="I30" s="216"/>
      <c r="J30" s="216"/>
      <c r="K30" s="216"/>
      <c r="L30" s="216"/>
      <c r="M30" s="216"/>
      <c r="N30" s="216"/>
      <c r="O30" s="217"/>
    </row>
    <row r="31" customFormat="false" ht="12.75" hidden="false" customHeight="false" outlineLevel="0" collapsed="false">
      <c r="B31" s="218" t="s">
        <v>341</v>
      </c>
      <c r="C31" s="140"/>
      <c r="D31" s="96"/>
      <c r="E31" s="96"/>
      <c r="F31" s="96"/>
      <c r="G31" s="96"/>
      <c r="H31" s="96"/>
      <c r="I31" s="96"/>
      <c r="J31" s="96"/>
      <c r="K31" s="96"/>
      <c r="L31" s="96"/>
      <c r="M31" s="96"/>
      <c r="N31" s="96"/>
      <c r="O31" s="135"/>
    </row>
    <row r="32" customFormat="false" ht="12.75" hidden="false" customHeight="false" outlineLevel="0" collapsed="false">
      <c r="B32" s="134"/>
      <c r="C32" s="96"/>
      <c r="D32" s="96"/>
      <c r="E32" s="96"/>
      <c r="F32" s="96"/>
      <c r="G32" s="96"/>
      <c r="H32" s="96"/>
      <c r="I32" s="96"/>
      <c r="J32" s="96"/>
      <c r="K32" s="96"/>
      <c r="L32" s="96"/>
      <c r="M32" s="96"/>
      <c r="N32" s="96"/>
      <c r="O32" s="135"/>
    </row>
    <row r="33" customFormat="false" ht="12.75" hidden="false" customHeight="false" outlineLevel="0" collapsed="false">
      <c r="B33" s="134"/>
      <c r="C33" s="96"/>
      <c r="D33" s="96"/>
      <c r="E33" s="96"/>
      <c r="F33" s="96"/>
      <c r="G33" s="96"/>
      <c r="H33" s="96"/>
      <c r="I33" s="96"/>
      <c r="J33" s="96"/>
      <c r="K33" s="96"/>
      <c r="L33" s="96"/>
      <c r="M33" s="96"/>
      <c r="N33" s="96"/>
      <c r="O33" s="135"/>
    </row>
    <row r="34" customFormat="false" ht="12.75" hidden="false" customHeight="false" outlineLevel="0" collapsed="false">
      <c r="B34" s="134"/>
      <c r="C34" s="96"/>
      <c r="D34" s="96"/>
      <c r="E34" s="96"/>
      <c r="F34" s="96"/>
      <c r="G34" s="96"/>
      <c r="H34" s="96"/>
      <c r="I34" s="96"/>
      <c r="J34" s="96"/>
      <c r="K34" s="96"/>
      <c r="L34" s="96"/>
      <c r="M34" s="96"/>
      <c r="N34" s="96"/>
      <c r="O34" s="135"/>
    </row>
    <row r="35" customFormat="false" ht="12.75" hidden="false" customHeight="false" outlineLevel="0" collapsed="false">
      <c r="B35" s="134"/>
      <c r="C35" s="96"/>
      <c r="D35" s="96"/>
      <c r="E35" s="96"/>
      <c r="F35" s="96"/>
      <c r="G35" s="96"/>
      <c r="H35" s="96"/>
      <c r="I35" s="96"/>
      <c r="J35" s="96"/>
      <c r="K35" s="96"/>
      <c r="L35" s="96"/>
      <c r="M35" s="96"/>
      <c r="N35" s="96"/>
      <c r="O35" s="135"/>
    </row>
    <row r="36" customFormat="false" ht="12.75" hidden="false" customHeight="false" outlineLevel="0" collapsed="false">
      <c r="B36" s="134"/>
      <c r="C36" s="96"/>
      <c r="D36" s="96"/>
      <c r="E36" s="96"/>
      <c r="F36" s="96"/>
      <c r="G36" s="96"/>
      <c r="H36" s="96"/>
      <c r="I36" s="96"/>
      <c r="J36" s="96"/>
      <c r="K36" s="96"/>
      <c r="L36" s="96"/>
      <c r="M36" s="96"/>
      <c r="N36" s="96"/>
      <c r="O36" s="135"/>
    </row>
    <row r="37" customFormat="false" ht="12.75" hidden="false" customHeight="false" outlineLevel="0" collapsed="false">
      <c r="B37" s="134"/>
      <c r="C37" s="96"/>
      <c r="D37" s="96"/>
      <c r="E37" s="96"/>
      <c r="F37" s="96"/>
      <c r="G37" s="96"/>
      <c r="H37" s="96"/>
      <c r="I37" s="96"/>
      <c r="J37" s="96"/>
      <c r="K37" s="96"/>
      <c r="L37" s="96"/>
      <c r="M37" s="96"/>
      <c r="N37" s="96"/>
      <c r="O37" s="135"/>
    </row>
    <row r="38" customFormat="false" ht="12.75" hidden="false" customHeight="false" outlineLevel="0" collapsed="false">
      <c r="B38" s="134"/>
      <c r="C38" s="96"/>
      <c r="D38" s="96"/>
      <c r="E38" s="96"/>
      <c r="F38" s="96"/>
      <c r="G38" s="96"/>
      <c r="H38" s="96"/>
      <c r="I38" s="96"/>
      <c r="J38" s="96"/>
      <c r="K38" s="96"/>
      <c r="L38" s="96"/>
      <c r="M38" s="96"/>
      <c r="N38" s="96"/>
      <c r="O38" s="135"/>
    </row>
    <row r="39" customFormat="false" ht="12.75" hidden="false" customHeight="false" outlineLevel="0" collapsed="false">
      <c r="B39" s="134"/>
      <c r="C39" s="96"/>
      <c r="D39" s="96"/>
      <c r="E39" s="96"/>
      <c r="F39" s="96"/>
      <c r="G39" s="96"/>
      <c r="H39" s="96"/>
      <c r="I39" s="96"/>
      <c r="J39" s="96"/>
      <c r="K39" s="96"/>
      <c r="L39" s="96"/>
      <c r="M39" s="96"/>
      <c r="N39" s="96"/>
      <c r="O39" s="135"/>
    </row>
    <row r="40" customFormat="false" ht="12.75" hidden="false" customHeight="false" outlineLevel="0" collapsed="false">
      <c r="B40" s="134"/>
      <c r="C40" s="96"/>
      <c r="D40" s="96"/>
      <c r="E40" s="96"/>
      <c r="F40" s="96"/>
      <c r="G40" s="96"/>
      <c r="H40" s="96"/>
      <c r="I40" s="96"/>
      <c r="J40" s="96"/>
      <c r="K40" s="96"/>
      <c r="L40" s="96"/>
      <c r="M40" s="96"/>
      <c r="N40" s="96"/>
      <c r="O40" s="135"/>
    </row>
    <row r="41" customFormat="false" ht="12.75" hidden="false" customHeight="false" outlineLevel="0" collapsed="false">
      <c r="B41" s="134"/>
      <c r="C41" s="96"/>
      <c r="D41" s="96"/>
      <c r="E41" s="96"/>
      <c r="F41" s="96"/>
      <c r="G41" s="96"/>
      <c r="H41" s="96"/>
      <c r="I41" s="96"/>
      <c r="J41" s="96"/>
      <c r="K41" s="96"/>
      <c r="L41" s="96"/>
      <c r="M41" s="96"/>
      <c r="N41" s="96"/>
      <c r="O41" s="135"/>
    </row>
    <row r="42" customFormat="false" ht="12.75" hidden="false" customHeight="false" outlineLevel="0" collapsed="false">
      <c r="B42" s="134"/>
      <c r="C42" s="96"/>
      <c r="D42" s="96"/>
      <c r="E42" s="96"/>
      <c r="F42" s="96"/>
      <c r="G42" s="96"/>
      <c r="H42" s="96"/>
      <c r="I42" s="96"/>
      <c r="J42" s="96"/>
      <c r="K42" s="96"/>
      <c r="L42" s="96"/>
      <c r="M42" s="96"/>
      <c r="N42" s="96"/>
      <c r="O42" s="135"/>
    </row>
    <row r="43" customFormat="false" ht="12.75" hidden="false" customHeight="false" outlineLevel="0" collapsed="false">
      <c r="B43" s="134"/>
      <c r="C43" s="96"/>
      <c r="D43" s="96"/>
      <c r="E43" s="96"/>
      <c r="F43" s="96"/>
      <c r="G43" s="96"/>
      <c r="H43" s="96"/>
      <c r="I43" s="96"/>
      <c r="J43" s="96"/>
      <c r="K43" s="96"/>
      <c r="L43" s="96"/>
      <c r="M43" s="96"/>
      <c r="N43" s="96"/>
      <c r="O43" s="135"/>
    </row>
    <row r="44" customFormat="false" ht="12.75" hidden="false" customHeight="false" outlineLevel="0" collapsed="false">
      <c r="B44" s="134"/>
      <c r="C44" s="96"/>
      <c r="D44" s="96"/>
      <c r="E44" s="96"/>
      <c r="F44" s="96"/>
      <c r="G44" s="96"/>
      <c r="H44" s="96"/>
      <c r="I44" s="96"/>
      <c r="J44" s="96"/>
      <c r="K44" s="96"/>
      <c r="L44" s="96"/>
      <c r="M44" s="96"/>
      <c r="N44" s="96"/>
      <c r="O44" s="135"/>
    </row>
    <row r="45" customFormat="false" ht="12.75" hidden="false" customHeight="false" outlineLevel="0" collapsed="false">
      <c r="B45" s="134"/>
      <c r="C45" s="96"/>
      <c r="D45" s="96"/>
      <c r="E45" s="96"/>
      <c r="F45" s="96"/>
      <c r="G45" s="96"/>
      <c r="H45" s="96"/>
      <c r="I45" s="96"/>
      <c r="J45" s="96"/>
      <c r="K45" s="96"/>
      <c r="L45" s="96"/>
      <c r="M45" s="96"/>
      <c r="N45" s="96"/>
      <c r="O45" s="135"/>
    </row>
    <row r="46" customFormat="false" ht="12.75" hidden="false" customHeight="false" outlineLevel="0" collapsed="false">
      <c r="B46" s="134"/>
      <c r="C46" s="96"/>
      <c r="D46" s="96"/>
      <c r="E46" s="96"/>
      <c r="F46" s="96"/>
      <c r="G46" s="96"/>
      <c r="H46" s="96"/>
      <c r="I46" s="96"/>
      <c r="J46" s="96"/>
      <c r="K46" s="96"/>
      <c r="L46" s="96"/>
      <c r="M46" s="96"/>
      <c r="N46" s="96"/>
      <c r="O46" s="135"/>
    </row>
    <row r="47" customFormat="false" ht="12.75" hidden="false" customHeight="false" outlineLevel="0" collapsed="false">
      <c r="B47" s="134"/>
      <c r="C47" s="96"/>
      <c r="D47" s="96"/>
      <c r="E47" s="96"/>
      <c r="F47" s="96"/>
      <c r="G47" s="96"/>
      <c r="H47" s="96"/>
      <c r="I47" s="96"/>
      <c r="J47" s="96"/>
      <c r="K47" s="96"/>
      <c r="L47" s="96"/>
      <c r="M47" s="96"/>
      <c r="N47" s="96"/>
      <c r="O47" s="135"/>
    </row>
    <row r="48" customFormat="false" ht="12.75" hidden="false" customHeight="false" outlineLevel="0" collapsed="false">
      <c r="B48" s="134"/>
      <c r="C48" s="96"/>
      <c r="D48" s="96"/>
      <c r="E48" s="96"/>
      <c r="F48" s="96"/>
      <c r="G48" s="96"/>
      <c r="H48" s="96"/>
      <c r="I48" s="96"/>
      <c r="J48" s="96"/>
      <c r="K48" s="96"/>
      <c r="L48" s="96"/>
      <c r="M48" s="96"/>
      <c r="N48" s="96"/>
      <c r="O48" s="135"/>
    </row>
    <row r="49" customFormat="false" ht="12.75" hidden="false" customHeight="false" outlineLevel="0" collapsed="false">
      <c r="B49" s="134"/>
      <c r="C49" s="96"/>
      <c r="D49" s="96"/>
      <c r="E49" s="96"/>
      <c r="F49" s="96"/>
      <c r="G49" s="96"/>
      <c r="H49" s="96"/>
      <c r="I49" s="96"/>
      <c r="J49" s="96"/>
      <c r="K49" s="96"/>
      <c r="L49" s="96"/>
      <c r="M49" s="96"/>
      <c r="N49" s="96"/>
      <c r="O49" s="135"/>
    </row>
    <row r="50" customFormat="false" ht="12.75" hidden="false" customHeight="false" outlineLevel="0" collapsed="false">
      <c r="B50" s="134"/>
      <c r="C50" s="96"/>
      <c r="D50" s="96"/>
      <c r="E50" s="96"/>
      <c r="F50" s="96"/>
      <c r="G50" s="96"/>
      <c r="H50" s="96"/>
      <c r="I50" s="96"/>
      <c r="J50" s="96"/>
      <c r="K50" s="96"/>
      <c r="L50" s="96"/>
      <c r="M50" s="96"/>
      <c r="N50" s="96"/>
      <c r="O50" s="135"/>
    </row>
    <row r="51" customFormat="false" ht="12.75" hidden="false" customHeight="false" outlineLevel="0" collapsed="false">
      <c r="B51" s="134"/>
      <c r="C51" s="96"/>
      <c r="D51" s="96"/>
      <c r="E51" s="96"/>
      <c r="F51" s="96"/>
      <c r="G51" s="96"/>
      <c r="H51" s="96"/>
      <c r="I51" s="96"/>
      <c r="J51" s="96"/>
      <c r="K51" s="96"/>
      <c r="L51" s="96"/>
      <c r="M51" s="96"/>
      <c r="N51" s="96"/>
      <c r="O51" s="135"/>
    </row>
    <row r="52" customFormat="false" ht="12.75" hidden="false" customHeight="false" outlineLevel="0" collapsed="false">
      <c r="B52" s="134"/>
      <c r="C52" s="96"/>
      <c r="D52" s="96"/>
      <c r="E52" s="96"/>
      <c r="F52" s="96"/>
      <c r="G52" s="96"/>
      <c r="H52" s="96"/>
      <c r="I52" s="96"/>
      <c r="J52" s="96"/>
      <c r="K52" s="96"/>
      <c r="L52" s="96"/>
      <c r="M52" s="96"/>
      <c r="N52" s="96"/>
      <c r="O52" s="135"/>
    </row>
    <row r="53" customFormat="false" ht="12.75" hidden="false" customHeight="false" outlineLevel="0" collapsed="false">
      <c r="B53" s="134"/>
      <c r="C53" s="96"/>
      <c r="D53" s="96"/>
      <c r="E53" s="96"/>
      <c r="F53" s="96"/>
      <c r="G53" s="96"/>
      <c r="H53" s="96"/>
      <c r="I53" s="96"/>
      <c r="J53" s="96"/>
      <c r="K53" s="96"/>
      <c r="L53" s="96"/>
      <c r="M53" s="96"/>
      <c r="N53" s="96"/>
      <c r="O53" s="135"/>
    </row>
    <row r="54" customFormat="false" ht="12.75" hidden="false" customHeight="false" outlineLevel="0" collapsed="false">
      <c r="B54" s="134"/>
      <c r="C54" s="96"/>
      <c r="D54" s="96"/>
      <c r="E54" s="96"/>
      <c r="F54" s="96"/>
      <c r="G54" s="96"/>
      <c r="H54" s="96"/>
      <c r="I54" s="96"/>
      <c r="J54" s="96"/>
      <c r="K54" s="96"/>
      <c r="L54" s="96"/>
      <c r="M54" s="96"/>
      <c r="N54" s="96"/>
      <c r="O54" s="135"/>
    </row>
    <row r="55" customFormat="false" ht="12.75" hidden="false" customHeight="false" outlineLevel="0" collapsed="false">
      <c r="B55" s="134"/>
      <c r="C55" s="96"/>
      <c r="D55" s="96"/>
      <c r="E55" s="96"/>
      <c r="F55" s="96"/>
      <c r="G55" s="96"/>
      <c r="H55" s="96"/>
      <c r="I55" s="96"/>
      <c r="J55" s="96"/>
      <c r="K55" s="96"/>
      <c r="L55" s="96"/>
      <c r="M55" s="96"/>
      <c r="N55" s="96"/>
      <c r="O55" s="135"/>
    </row>
    <row r="56" customFormat="false" ht="12.75" hidden="false" customHeight="false" outlineLevel="0" collapsed="false">
      <c r="B56" s="134"/>
      <c r="C56" s="96"/>
      <c r="D56" s="96"/>
      <c r="E56" s="96"/>
      <c r="F56" s="96"/>
      <c r="G56" s="96"/>
      <c r="H56" s="96"/>
      <c r="I56" s="96"/>
      <c r="J56" s="96"/>
      <c r="K56" s="96"/>
      <c r="L56" s="96"/>
      <c r="M56" s="96"/>
      <c r="N56" s="96"/>
      <c r="O56" s="135"/>
    </row>
    <row r="57" customFormat="false" ht="12.75" hidden="false" customHeight="false" outlineLevel="0" collapsed="false">
      <c r="B57" s="134"/>
      <c r="C57" s="96"/>
      <c r="D57" s="96"/>
      <c r="E57" s="96"/>
      <c r="F57" s="96"/>
      <c r="G57" s="96"/>
      <c r="H57" s="96"/>
      <c r="I57" s="96"/>
      <c r="J57" s="96"/>
      <c r="K57" s="96"/>
      <c r="L57" s="96"/>
      <c r="M57" s="96"/>
      <c r="N57" s="96"/>
      <c r="O57" s="135"/>
    </row>
    <row r="58" customFormat="false" ht="12.75" hidden="false" customHeight="false" outlineLevel="0" collapsed="false">
      <c r="B58" s="134"/>
      <c r="C58" s="96"/>
      <c r="D58" s="96"/>
      <c r="E58" s="96"/>
      <c r="F58" s="96"/>
      <c r="G58" s="96"/>
      <c r="H58" s="96"/>
      <c r="I58" s="96"/>
      <c r="J58" s="96"/>
      <c r="K58" s="96"/>
      <c r="L58" s="96"/>
      <c r="M58" s="96"/>
      <c r="N58" s="96"/>
      <c r="O58" s="135"/>
    </row>
    <row r="59" customFormat="false" ht="12.75" hidden="false" customHeight="false" outlineLevel="0" collapsed="false">
      <c r="B59" s="134"/>
      <c r="C59" s="96"/>
      <c r="D59" s="96"/>
      <c r="E59" s="96"/>
      <c r="F59" s="96"/>
      <c r="G59" s="96"/>
      <c r="H59" s="96"/>
      <c r="I59" s="96"/>
      <c r="J59" s="96"/>
      <c r="K59" s="96"/>
      <c r="L59" s="96"/>
      <c r="M59" s="96"/>
      <c r="N59" s="96"/>
      <c r="O59" s="135"/>
    </row>
    <row r="60" customFormat="false" ht="12.75" hidden="false" customHeight="false" outlineLevel="0" collapsed="false">
      <c r="B60" s="134"/>
      <c r="C60" s="96"/>
      <c r="D60" s="96"/>
      <c r="E60" s="96"/>
      <c r="F60" s="96"/>
      <c r="G60" s="96"/>
      <c r="H60" s="96"/>
      <c r="I60" s="96"/>
      <c r="J60" s="96"/>
      <c r="K60" s="96"/>
      <c r="L60" s="96"/>
      <c r="M60" s="96"/>
      <c r="N60" s="96"/>
      <c r="O60" s="135"/>
    </row>
    <row r="61" customFormat="false" ht="12.75" hidden="false" customHeight="false" outlineLevel="0" collapsed="false">
      <c r="B61" s="134"/>
      <c r="C61" s="96"/>
      <c r="D61" s="96"/>
      <c r="E61" s="96"/>
      <c r="F61" s="96"/>
      <c r="G61" s="96"/>
      <c r="H61" s="96"/>
      <c r="I61" s="96"/>
      <c r="J61" s="96"/>
      <c r="K61" s="96"/>
      <c r="L61" s="96"/>
      <c r="M61" s="96"/>
      <c r="N61" s="96"/>
      <c r="O61" s="135"/>
    </row>
    <row r="62" customFormat="false" ht="12.75" hidden="false" customHeight="false" outlineLevel="0" collapsed="false">
      <c r="B62" s="134"/>
      <c r="C62" s="96"/>
      <c r="D62" s="96"/>
      <c r="E62" s="96"/>
      <c r="F62" s="96"/>
      <c r="G62" s="96"/>
      <c r="H62" s="96"/>
      <c r="I62" s="96"/>
      <c r="J62" s="96"/>
      <c r="K62" s="96"/>
      <c r="L62" s="96"/>
      <c r="M62" s="96"/>
      <c r="N62" s="96"/>
      <c r="O62" s="135"/>
    </row>
    <row r="63" customFormat="false" ht="12.75" hidden="false" customHeight="false" outlineLevel="0" collapsed="false">
      <c r="B63" s="134"/>
      <c r="C63" s="96"/>
      <c r="D63" s="96"/>
      <c r="E63" s="96"/>
      <c r="F63" s="96"/>
      <c r="G63" s="96"/>
      <c r="H63" s="96"/>
      <c r="I63" s="96"/>
      <c r="J63" s="96"/>
      <c r="K63" s="96"/>
      <c r="L63" s="96"/>
      <c r="M63" s="96"/>
      <c r="N63" s="96"/>
      <c r="O63" s="135"/>
    </row>
    <row r="64" customFormat="false" ht="12.75" hidden="false" customHeight="false" outlineLevel="0" collapsed="false">
      <c r="B64" s="134"/>
      <c r="C64" s="96"/>
      <c r="D64" s="96"/>
      <c r="E64" s="96"/>
      <c r="F64" s="96"/>
      <c r="G64" s="96"/>
      <c r="H64" s="96"/>
      <c r="I64" s="96"/>
      <c r="J64" s="96"/>
      <c r="K64" s="96"/>
      <c r="L64" s="96"/>
      <c r="M64" s="96"/>
      <c r="N64" s="96"/>
      <c r="O64" s="135"/>
    </row>
    <row r="65" customFormat="false" ht="12.75" hidden="false" customHeight="false" outlineLevel="0" collapsed="false">
      <c r="B65" s="134"/>
      <c r="C65" s="96"/>
      <c r="D65" s="96"/>
      <c r="E65" s="96"/>
      <c r="F65" s="96"/>
      <c r="G65" s="96"/>
      <c r="H65" s="96"/>
      <c r="I65" s="96"/>
      <c r="J65" s="96"/>
      <c r="K65" s="96"/>
      <c r="L65" s="96"/>
      <c r="M65" s="96"/>
      <c r="N65" s="96"/>
      <c r="O65" s="135"/>
    </row>
    <row r="66" customFormat="false" ht="12.75" hidden="false" customHeight="false" outlineLevel="0" collapsed="false">
      <c r="B66" s="134"/>
      <c r="C66" s="96"/>
      <c r="D66" s="96"/>
      <c r="E66" s="96"/>
      <c r="F66" s="96"/>
      <c r="G66" s="96"/>
      <c r="H66" s="96"/>
      <c r="I66" s="96"/>
      <c r="J66" s="96"/>
      <c r="K66" s="96"/>
      <c r="L66" s="96"/>
      <c r="M66" s="96"/>
      <c r="N66" s="96"/>
      <c r="O66" s="135"/>
    </row>
    <row r="67" customFormat="false" ht="12.75" hidden="false" customHeight="false" outlineLevel="0" collapsed="false">
      <c r="B67" s="134"/>
      <c r="C67" s="96"/>
      <c r="D67" s="96"/>
      <c r="E67" s="96"/>
      <c r="F67" s="96"/>
      <c r="G67" s="96"/>
      <c r="H67" s="96"/>
      <c r="I67" s="96"/>
      <c r="J67" s="96"/>
      <c r="K67" s="96"/>
      <c r="L67" s="96"/>
      <c r="M67" s="96"/>
      <c r="N67" s="96"/>
      <c r="O67" s="135"/>
    </row>
    <row r="68" customFormat="false" ht="12.75" hidden="false" customHeight="false" outlineLevel="0" collapsed="false">
      <c r="B68" s="134"/>
      <c r="C68" s="96"/>
      <c r="D68" s="96"/>
      <c r="E68" s="96"/>
      <c r="F68" s="96"/>
      <c r="G68" s="96"/>
      <c r="H68" s="96"/>
      <c r="I68" s="96"/>
      <c r="J68" s="96"/>
      <c r="K68" s="96"/>
      <c r="L68" s="96"/>
      <c r="M68" s="96"/>
      <c r="N68" s="96"/>
      <c r="O68" s="135"/>
    </row>
    <row r="69" customFormat="false" ht="12.75" hidden="false" customHeight="false" outlineLevel="0" collapsed="false">
      <c r="B69" s="134"/>
      <c r="C69" s="96"/>
      <c r="D69" s="96"/>
      <c r="E69" s="96"/>
      <c r="F69" s="96"/>
      <c r="G69" s="96"/>
      <c r="H69" s="96"/>
      <c r="I69" s="96"/>
      <c r="J69" s="96"/>
      <c r="K69" s="96"/>
      <c r="L69" s="96"/>
      <c r="M69" s="96"/>
      <c r="N69" s="96"/>
      <c r="O69" s="135"/>
    </row>
    <row r="70" customFormat="false" ht="12.75" hidden="false" customHeight="false" outlineLevel="0" collapsed="false">
      <c r="B70" s="134"/>
      <c r="C70" s="96"/>
      <c r="D70" s="96"/>
      <c r="E70" s="96"/>
      <c r="F70" s="96"/>
      <c r="G70" s="96"/>
      <c r="H70" s="96"/>
      <c r="I70" s="96"/>
      <c r="J70" s="96"/>
      <c r="K70" s="96"/>
      <c r="L70" s="96"/>
      <c r="M70" s="96"/>
      <c r="N70" s="96"/>
      <c r="O70" s="135"/>
    </row>
    <row r="71" customFormat="false" ht="12.75" hidden="false" customHeight="false" outlineLevel="0" collapsed="false">
      <c r="B71" s="134"/>
      <c r="C71" s="96"/>
      <c r="D71" s="96"/>
      <c r="E71" s="96"/>
      <c r="F71" s="96"/>
      <c r="G71" s="96"/>
      <c r="H71" s="96"/>
      <c r="I71" s="96"/>
      <c r="J71" s="96"/>
      <c r="K71" s="96"/>
      <c r="L71" s="96"/>
      <c r="M71" s="96"/>
      <c r="N71" s="96"/>
      <c r="O71" s="135"/>
    </row>
    <row r="72" customFormat="false" ht="12.75" hidden="false" customHeight="false" outlineLevel="0" collapsed="false">
      <c r="B72" s="134"/>
      <c r="C72" s="96"/>
      <c r="D72" s="96"/>
      <c r="E72" s="96"/>
      <c r="F72" s="96"/>
      <c r="G72" s="96"/>
      <c r="H72" s="96"/>
      <c r="I72" s="96"/>
      <c r="J72" s="96"/>
      <c r="K72" s="96"/>
      <c r="L72" s="96"/>
      <c r="M72" s="96"/>
      <c r="N72" s="96"/>
      <c r="O72" s="135"/>
    </row>
    <row r="73" customFormat="false" ht="12.75" hidden="false" customHeight="false" outlineLevel="0" collapsed="false">
      <c r="B73" s="134"/>
      <c r="C73" s="96"/>
      <c r="D73" s="96"/>
      <c r="E73" s="96"/>
      <c r="F73" s="96"/>
      <c r="G73" s="96"/>
      <c r="H73" s="96"/>
      <c r="I73" s="96"/>
      <c r="J73" s="96"/>
      <c r="K73" s="96"/>
      <c r="L73" s="96"/>
      <c r="M73" s="96"/>
      <c r="N73" s="96"/>
      <c r="O73" s="135"/>
    </row>
    <row r="74" customFormat="false" ht="12.75" hidden="false" customHeight="false" outlineLevel="0" collapsed="false">
      <c r="B74" s="134"/>
      <c r="C74" s="96"/>
      <c r="D74" s="96"/>
      <c r="E74" s="96"/>
      <c r="F74" s="96"/>
      <c r="G74" s="96"/>
      <c r="H74" s="96"/>
      <c r="I74" s="96"/>
      <c r="J74" s="96"/>
      <c r="K74" s="96"/>
      <c r="L74" s="96"/>
      <c r="M74" s="96"/>
      <c r="N74" s="96"/>
      <c r="O74" s="135"/>
    </row>
    <row r="75" customFormat="false" ht="12.75" hidden="false" customHeight="false" outlineLevel="0" collapsed="false">
      <c r="B75" s="134"/>
      <c r="C75" s="96"/>
      <c r="D75" s="96"/>
      <c r="E75" s="96"/>
      <c r="F75" s="96"/>
      <c r="G75" s="96"/>
      <c r="H75" s="96"/>
      <c r="I75" s="96"/>
      <c r="J75" s="96"/>
      <c r="K75" s="96"/>
      <c r="L75" s="96"/>
      <c r="M75" s="96"/>
      <c r="N75" s="96"/>
      <c r="O75" s="135"/>
    </row>
    <row r="76" customFormat="false" ht="12.75" hidden="false" customHeight="false" outlineLevel="0" collapsed="false">
      <c r="B76" s="134"/>
      <c r="C76" s="96"/>
      <c r="D76" s="96"/>
      <c r="E76" s="96"/>
      <c r="F76" s="96"/>
      <c r="G76" s="96"/>
      <c r="H76" s="96"/>
      <c r="I76" s="96"/>
      <c r="J76" s="96"/>
      <c r="K76" s="96"/>
      <c r="L76" s="96"/>
      <c r="M76" s="96"/>
      <c r="N76" s="96"/>
      <c r="O76" s="135"/>
    </row>
    <row r="77" customFormat="false" ht="12.75" hidden="false" customHeight="false" outlineLevel="0" collapsed="false">
      <c r="B77" s="134"/>
      <c r="C77" s="96"/>
      <c r="D77" s="96"/>
      <c r="E77" s="96"/>
      <c r="F77" s="96"/>
      <c r="G77" s="96"/>
      <c r="H77" s="96"/>
      <c r="I77" s="96"/>
      <c r="J77" s="96"/>
      <c r="K77" s="96"/>
      <c r="L77" s="96"/>
      <c r="M77" s="96"/>
      <c r="N77" s="96"/>
      <c r="O77" s="135"/>
    </row>
    <row r="78" customFormat="false" ht="12.75" hidden="false" customHeight="false" outlineLevel="0" collapsed="false">
      <c r="B78" s="134"/>
      <c r="C78" s="96"/>
      <c r="D78" s="96"/>
      <c r="E78" s="96"/>
      <c r="F78" s="96"/>
      <c r="G78" s="96"/>
      <c r="H78" s="96"/>
      <c r="I78" s="96"/>
      <c r="J78" s="96"/>
      <c r="K78" s="96"/>
      <c r="L78" s="96"/>
      <c r="M78" s="96"/>
      <c r="N78" s="96"/>
      <c r="O78" s="135"/>
    </row>
    <row r="79" customFormat="false" ht="12.75" hidden="false" customHeight="false" outlineLevel="0" collapsed="false">
      <c r="B79" s="134"/>
      <c r="C79" s="96"/>
      <c r="D79" s="96"/>
      <c r="E79" s="96"/>
      <c r="F79" s="96"/>
      <c r="G79" s="96"/>
      <c r="H79" s="96"/>
      <c r="I79" s="96"/>
      <c r="J79" s="96"/>
      <c r="K79" s="96"/>
      <c r="L79" s="96"/>
      <c r="M79" s="96"/>
      <c r="N79" s="96"/>
      <c r="O79" s="135"/>
    </row>
    <row r="80" customFormat="false" ht="12.75" hidden="false" customHeight="false" outlineLevel="0" collapsed="false">
      <c r="B80" s="134"/>
      <c r="C80" s="96"/>
      <c r="D80" s="96"/>
      <c r="E80" s="96"/>
      <c r="F80" s="96"/>
      <c r="G80" s="96"/>
      <c r="H80" s="96"/>
      <c r="I80" s="96"/>
      <c r="J80" s="96"/>
      <c r="K80" s="96"/>
      <c r="L80" s="96"/>
      <c r="M80" s="96"/>
      <c r="N80" s="96"/>
      <c r="O80" s="135"/>
    </row>
    <row r="81" customFormat="false" ht="12.75" hidden="false" customHeight="false" outlineLevel="0" collapsed="false">
      <c r="B81" s="134"/>
      <c r="C81" s="96"/>
      <c r="D81" s="96"/>
      <c r="E81" s="96"/>
      <c r="F81" s="96"/>
      <c r="G81" s="96"/>
      <c r="H81" s="96"/>
      <c r="I81" s="96"/>
      <c r="J81" s="96"/>
      <c r="K81" s="96"/>
      <c r="L81" s="96"/>
      <c r="M81" s="96"/>
      <c r="N81" s="96"/>
      <c r="O81" s="135"/>
    </row>
    <row r="82" customFormat="false" ht="12.75" hidden="false" customHeight="false" outlineLevel="0" collapsed="false">
      <c r="B82" s="134"/>
      <c r="C82" s="96"/>
      <c r="D82" s="96"/>
      <c r="E82" s="96"/>
      <c r="F82" s="96"/>
      <c r="G82" s="96"/>
      <c r="H82" s="96"/>
      <c r="I82" s="96"/>
      <c r="J82" s="96"/>
      <c r="K82" s="96"/>
      <c r="L82" s="96"/>
      <c r="M82" s="96"/>
      <c r="N82" s="96"/>
      <c r="O82" s="135"/>
    </row>
    <row r="83" customFormat="false" ht="12.75" hidden="false" customHeight="false" outlineLevel="0" collapsed="false">
      <c r="B83" s="134"/>
      <c r="C83" s="96"/>
      <c r="D83" s="96"/>
      <c r="E83" s="96"/>
      <c r="F83" s="96"/>
      <c r="G83" s="96"/>
      <c r="H83" s="96"/>
      <c r="I83" s="96"/>
      <c r="J83" s="96"/>
      <c r="K83" s="96"/>
      <c r="L83" s="96"/>
      <c r="M83" s="96"/>
      <c r="N83" s="96"/>
      <c r="O83" s="135"/>
    </row>
    <row r="84" customFormat="false" ht="12.75" hidden="false" customHeight="false" outlineLevel="0" collapsed="false">
      <c r="B84" s="134"/>
      <c r="C84" s="96"/>
      <c r="D84" s="96"/>
      <c r="E84" s="96"/>
      <c r="F84" s="96"/>
      <c r="G84" s="96"/>
      <c r="H84" s="96"/>
      <c r="I84" s="96"/>
      <c r="J84" s="96"/>
      <c r="K84" s="96"/>
      <c r="L84" s="96"/>
      <c r="M84" s="96"/>
      <c r="N84" s="96"/>
      <c r="O84" s="135"/>
    </row>
    <row r="85" customFormat="false" ht="12.75" hidden="false" customHeight="false" outlineLevel="0" collapsed="false">
      <c r="B85" s="134"/>
      <c r="C85" s="96"/>
      <c r="D85" s="96"/>
      <c r="E85" s="96"/>
      <c r="F85" s="96"/>
      <c r="G85" s="96"/>
      <c r="H85" s="96"/>
      <c r="I85" s="96"/>
      <c r="J85" s="96"/>
      <c r="K85" s="96"/>
      <c r="L85" s="96"/>
      <c r="M85" s="96"/>
      <c r="N85" s="96"/>
      <c r="O85" s="135"/>
    </row>
    <row r="86" customFormat="false" ht="12.75" hidden="false" customHeight="false" outlineLevel="0" collapsed="false">
      <c r="B86" s="134"/>
      <c r="C86" s="96"/>
      <c r="D86" s="96"/>
      <c r="E86" s="96"/>
      <c r="F86" s="96"/>
      <c r="G86" s="96"/>
      <c r="H86" s="96"/>
      <c r="I86" s="96"/>
      <c r="J86" s="96"/>
      <c r="K86" s="96"/>
      <c r="L86" s="96"/>
      <c r="M86" s="96"/>
      <c r="N86" s="96"/>
      <c r="O86" s="135"/>
    </row>
    <row r="87" customFormat="false" ht="12.75" hidden="false" customHeight="false" outlineLevel="0" collapsed="false">
      <c r="B87" s="134"/>
      <c r="C87" s="96"/>
      <c r="D87" s="96"/>
      <c r="E87" s="96"/>
      <c r="F87" s="96"/>
      <c r="G87" s="96"/>
      <c r="H87" s="96"/>
      <c r="I87" s="96"/>
      <c r="J87" s="96"/>
      <c r="K87" s="96"/>
      <c r="L87" s="96"/>
      <c r="M87" s="96"/>
      <c r="N87" s="96"/>
      <c r="O87" s="135"/>
    </row>
    <row r="88" customFormat="false" ht="12.75" hidden="false" customHeight="false" outlineLevel="0" collapsed="false">
      <c r="B88" s="134"/>
      <c r="C88" s="96"/>
      <c r="D88" s="96"/>
      <c r="E88" s="96"/>
      <c r="F88" s="96"/>
      <c r="G88" s="96"/>
      <c r="H88" s="96"/>
      <c r="I88" s="96"/>
      <c r="J88" s="96"/>
      <c r="K88" s="96"/>
      <c r="L88" s="96"/>
      <c r="M88" s="96"/>
      <c r="N88" s="96"/>
      <c r="O88" s="135"/>
    </row>
    <row r="89" customFormat="false" ht="12.75" hidden="false" customHeight="false" outlineLevel="0" collapsed="false">
      <c r="B89" s="134"/>
      <c r="C89" s="96"/>
      <c r="D89" s="96"/>
      <c r="E89" s="96"/>
      <c r="F89" s="96"/>
      <c r="G89" s="96"/>
      <c r="H89" s="96"/>
      <c r="I89" s="96"/>
      <c r="J89" s="96"/>
      <c r="K89" s="96"/>
      <c r="L89" s="96"/>
      <c r="M89" s="96"/>
      <c r="N89" s="96"/>
      <c r="O89" s="135"/>
    </row>
    <row r="90" customFormat="false" ht="12.75" hidden="false" customHeight="false" outlineLevel="0" collapsed="false">
      <c r="B90" s="134"/>
      <c r="C90" s="96"/>
      <c r="D90" s="96"/>
      <c r="E90" s="96"/>
      <c r="F90" s="96"/>
      <c r="G90" s="96"/>
      <c r="H90" s="96"/>
      <c r="I90" s="96"/>
      <c r="J90" s="96"/>
      <c r="K90" s="96"/>
      <c r="L90" s="96"/>
      <c r="M90" s="96"/>
      <c r="N90" s="96"/>
      <c r="O90" s="135"/>
    </row>
    <row r="91" customFormat="false" ht="12.75" hidden="false" customHeight="false" outlineLevel="0" collapsed="false">
      <c r="B91" s="134"/>
      <c r="C91" s="96"/>
      <c r="D91" s="96"/>
      <c r="E91" s="96"/>
      <c r="F91" s="96"/>
      <c r="G91" s="96"/>
      <c r="H91" s="96"/>
      <c r="I91" s="96"/>
      <c r="J91" s="96"/>
      <c r="K91" s="96"/>
      <c r="L91" s="96"/>
      <c r="M91" s="96"/>
      <c r="N91" s="96"/>
      <c r="O91" s="135"/>
    </row>
    <row r="92" customFormat="false" ht="12.75" hidden="false" customHeight="false" outlineLevel="0" collapsed="false">
      <c r="B92" s="134"/>
      <c r="C92" s="96"/>
      <c r="D92" s="96"/>
      <c r="E92" s="96"/>
      <c r="F92" s="96"/>
      <c r="G92" s="96"/>
      <c r="H92" s="96"/>
      <c r="I92" s="96"/>
      <c r="J92" s="96"/>
      <c r="K92" s="96"/>
      <c r="L92" s="96"/>
      <c r="M92" s="96"/>
      <c r="N92" s="96"/>
      <c r="O92" s="135"/>
    </row>
    <row r="93" customFormat="false" ht="12.75" hidden="false" customHeight="false" outlineLevel="0" collapsed="false">
      <c r="B93" s="134"/>
      <c r="C93" s="96"/>
      <c r="D93" s="96"/>
      <c r="E93" s="96"/>
      <c r="F93" s="96"/>
      <c r="G93" s="96"/>
      <c r="H93" s="96"/>
      <c r="I93" s="96"/>
      <c r="J93" s="96"/>
      <c r="K93" s="96"/>
      <c r="L93" s="96"/>
      <c r="M93" s="96"/>
      <c r="N93" s="96"/>
      <c r="O93" s="135"/>
    </row>
    <row r="94" customFormat="false" ht="12.75" hidden="false" customHeight="false" outlineLevel="0" collapsed="false">
      <c r="B94" s="134"/>
      <c r="C94" s="96"/>
      <c r="D94" s="96"/>
      <c r="E94" s="96"/>
      <c r="F94" s="96"/>
      <c r="G94" s="96"/>
      <c r="H94" s="96"/>
      <c r="I94" s="96"/>
      <c r="J94" s="96"/>
      <c r="K94" s="96"/>
      <c r="L94" s="96"/>
      <c r="M94" s="96"/>
      <c r="N94" s="96"/>
      <c r="O94" s="135"/>
    </row>
    <row r="95" customFormat="false" ht="12.75" hidden="false" customHeight="false" outlineLevel="0" collapsed="false">
      <c r="B95" s="134"/>
      <c r="C95" s="96"/>
      <c r="D95" s="96"/>
      <c r="E95" s="96"/>
      <c r="F95" s="96"/>
      <c r="G95" s="96"/>
      <c r="H95" s="96"/>
      <c r="I95" s="96"/>
      <c r="J95" s="96"/>
      <c r="K95" s="96"/>
      <c r="L95" s="96"/>
      <c r="M95" s="96"/>
      <c r="N95" s="96"/>
      <c r="O95" s="135"/>
    </row>
    <row r="96" customFormat="false" ht="12.75" hidden="false" customHeight="false" outlineLevel="0" collapsed="false">
      <c r="B96" s="134"/>
      <c r="C96" s="96"/>
      <c r="D96" s="96"/>
      <c r="E96" s="96"/>
      <c r="F96" s="96"/>
      <c r="G96" s="96"/>
      <c r="H96" s="96"/>
      <c r="I96" s="96"/>
      <c r="J96" s="96"/>
      <c r="K96" s="96"/>
      <c r="L96" s="96"/>
      <c r="M96" s="96"/>
      <c r="N96" s="96"/>
      <c r="O96" s="135"/>
    </row>
    <row r="97" customFormat="false" ht="12.75" hidden="false" customHeight="false" outlineLevel="0" collapsed="false">
      <c r="B97" s="134"/>
      <c r="C97" s="96"/>
      <c r="D97" s="96"/>
      <c r="E97" s="96"/>
      <c r="F97" s="96"/>
      <c r="G97" s="96"/>
      <c r="H97" s="96"/>
      <c r="I97" s="96"/>
      <c r="J97" s="96"/>
      <c r="K97" s="96"/>
      <c r="L97" s="96"/>
      <c r="M97" s="96"/>
      <c r="N97" s="96"/>
      <c r="O97" s="135"/>
    </row>
    <row r="98" customFormat="false" ht="12.75" hidden="false" customHeight="false" outlineLevel="0" collapsed="false">
      <c r="B98" s="134"/>
      <c r="C98" s="96"/>
      <c r="D98" s="96"/>
      <c r="E98" s="96"/>
      <c r="F98" s="96"/>
      <c r="G98" s="96"/>
      <c r="H98" s="96"/>
      <c r="I98" s="96"/>
      <c r="J98" s="96"/>
      <c r="K98" s="96"/>
      <c r="L98" s="96"/>
      <c r="M98" s="96"/>
      <c r="N98" s="96"/>
      <c r="O98" s="135"/>
    </row>
    <row r="99" customFormat="false" ht="12.75" hidden="false" customHeight="false" outlineLevel="0" collapsed="false">
      <c r="B99" s="134"/>
      <c r="C99" s="96"/>
      <c r="D99" s="96"/>
      <c r="E99" s="96"/>
      <c r="F99" s="96"/>
      <c r="G99" s="96"/>
      <c r="H99" s="96"/>
      <c r="I99" s="96"/>
      <c r="J99" s="96"/>
      <c r="K99" s="96"/>
      <c r="L99" s="96"/>
      <c r="M99" s="96"/>
      <c r="N99" s="96"/>
      <c r="O99" s="135"/>
    </row>
    <row r="100" customFormat="false" ht="12.75" hidden="false" customHeight="false" outlineLevel="0" collapsed="false">
      <c r="B100" s="134"/>
      <c r="C100" s="96"/>
      <c r="D100" s="96"/>
      <c r="E100" s="96"/>
      <c r="F100" s="96"/>
      <c r="G100" s="96"/>
      <c r="H100" s="96"/>
      <c r="I100" s="96"/>
      <c r="J100" s="96"/>
      <c r="K100" s="96"/>
      <c r="L100" s="96"/>
      <c r="M100" s="96"/>
      <c r="N100" s="96"/>
      <c r="O100" s="135"/>
    </row>
    <row r="101" customFormat="false" ht="12.75" hidden="false" customHeight="false" outlineLevel="0" collapsed="false">
      <c r="B101" s="134"/>
      <c r="C101" s="96"/>
      <c r="D101" s="96"/>
      <c r="E101" s="96"/>
      <c r="F101" s="96"/>
      <c r="G101" s="96"/>
      <c r="H101" s="96"/>
      <c r="I101" s="96"/>
      <c r="J101" s="96"/>
      <c r="K101" s="96"/>
      <c r="L101" s="96"/>
      <c r="M101" s="96"/>
      <c r="N101" s="96"/>
      <c r="O101" s="135"/>
    </row>
    <row r="102" customFormat="false" ht="12.75" hidden="false" customHeight="false" outlineLevel="0" collapsed="false">
      <c r="B102" s="134"/>
      <c r="C102" s="96"/>
      <c r="D102" s="96"/>
      <c r="E102" s="96"/>
      <c r="F102" s="96"/>
      <c r="G102" s="96"/>
      <c r="H102" s="96"/>
      <c r="I102" s="96"/>
      <c r="J102" s="96"/>
      <c r="K102" s="96"/>
      <c r="L102" s="96"/>
      <c r="M102" s="96"/>
      <c r="N102" s="96"/>
      <c r="O102" s="135"/>
    </row>
    <row r="103" customFormat="false" ht="12.75" hidden="false" customHeight="false" outlineLevel="0" collapsed="false">
      <c r="B103" s="134"/>
      <c r="C103" s="96"/>
      <c r="D103" s="96"/>
      <c r="E103" s="96"/>
      <c r="F103" s="96"/>
      <c r="G103" s="96"/>
      <c r="H103" s="96"/>
      <c r="I103" s="96"/>
      <c r="J103" s="96"/>
      <c r="K103" s="96"/>
      <c r="L103" s="96"/>
      <c r="M103" s="96"/>
      <c r="N103" s="96"/>
      <c r="O103" s="135"/>
    </row>
    <row r="104" customFormat="false" ht="12.75" hidden="false" customHeight="false" outlineLevel="0" collapsed="false">
      <c r="B104" s="134"/>
      <c r="C104" s="96"/>
      <c r="D104" s="96"/>
      <c r="E104" s="96"/>
      <c r="F104" s="96"/>
      <c r="G104" s="96"/>
      <c r="H104" s="96"/>
      <c r="I104" s="96"/>
      <c r="J104" s="96"/>
      <c r="K104" s="96"/>
      <c r="L104" s="96"/>
      <c r="M104" s="96"/>
      <c r="N104" s="96"/>
      <c r="O104" s="135"/>
    </row>
    <row r="105" customFormat="false" ht="12.75" hidden="false" customHeight="false" outlineLevel="0" collapsed="false">
      <c r="B105" s="134"/>
      <c r="C105" s="96"/>
      <c r="D105" s="96"/>
      <c r="E105" s="96"/>
      <c r="F105" s="96"/>
      <c r="G105" s="96"/>
      <c r="H105" s="96"/>
      <c r="I105" s="96"/>
      <c r="J105" s="96"/>
      <c r="K105" s="96"/>
      <c r="L105" s="96"/>
      <c r="M105" s="96"/>
      <c r="N105" s="96"/>
      <c r="O105" s="135"/>
    </row>
    <row r="106" customFormat="false" ht="12.75" hidden="false" customHeight="false" outlineLevel="0" collapsed="false">
      <c r="B106" s="134"/>
      <c r="C106" s="96"/>
      <c r="D106" s="96"/>
      <c r="E106" s="96"/>
      <c r="F106" s="96"/>
      <c r="G106" s="96"/>
      <c r="H106" s="96"/>
      <c r="I106" s="96"/>
      <c r="J106" s="96"/>
      <c r="K106" s="96"/>
      <c r="L106" s="96"/>
      <c r="M106" s="96"/>
      <c r="N106" s="96"/>
      <c r="O106" s="135"/>
    </row>
    <row r="107" customFormat="false" ht="12.75" hidden="false" customHeight="false" outlineLevel="0" collapsed="false">
      <c r="B107" s="134"/>
      <c r="C107" s="96"/>
      <c r="D107" s="96"/>
      <c r="E107" s="96"/>
      <c r="F107" s="96"/>
      <c r="G107" s="96"/>
      <c r="H107" s="96"/>
      <c r="I107" s="96"/>
      <c r="J107" s="96"/>
      <c r="K107" s="96"/>
      <c r="L107" s="96"/>
      <c r="M107" s="96"/>
      <c r="N107" s="96"/>
      <c r="O107" s="135"/>
    </row>
    <row r="108" customFormat="false" ht="12.75" hidden="false" customHeight="false" outlineLevel="0" collapsed="false">
      <c r="B108" s="134"/>
      <c r="C108" s="96"/>
      <c r="D108" s="96"/>
      <c r="E108" s="96"/>
      <c r="F108" s="96"/>
      <c r="G108" s="96"/>
      <c r="H108" s="96"/>
      <c r="I108" s="96"/>
      <c r="J108" s="96"/>
      <c r="K108" s="96"/>
      <c r="L108" s="96"/>
      <c r="M108" s="96"/>
      <c r="N108" s="96"/>
      <c r="O108" s="135"/>
    </row>
    <row r="109" customFormat="false" ht="12.75" hidden="false" customHeight="false" outlineLevel="0" collapsed="false">
      <c r="B109" s="134"/>
      <c r="C109" s="96"/>
      <c r="D109" s="96"/>
      <c r="E109" s="96"/>
      <c r="F109" s="96"/>
      <c r="G109" s="96"/>
      <c r="H109" s="96"/>
      <c r="I109" s="96"/>
      <c r="J109" s="96"/>
      <c r="K109" s="96"/>
      <c r="L109" s="96"/>
      <c r="M109" s="96"/>
      <c r="N109" s="96"/>
      <c r="O109" s="135"/>
    </row>
    <row r="110" customFormat="false" ht="12.75" hidden="false" customHeight="false" outlineLevel="0" collapsed="false">
      <c r="B110" s="134"/>
      <c r="C110" s="96"/>
      <c r="D110" s="96"/>
      <c r="E110" s="96"/>
      <c r="F110" s="96"/>
      <c r="G110" s="96"/>
      <c r="H110" s="96"/>
      <c r="I110" s="96"/>
      <c r="J110" s="96"/>
      <c r="K110" s="96"/>
      <c r="L110" s="96"/>
      <c r="M110" s="96"/>
      <c r="N110" s="96"/>
      <c r="O110" s="135"/>
    </row>
    <row r="111" customFormat="false" ht="12.75" hidden="false" customHeight="false" outlineLevel="0" collapsed="false">
      <c r="B111" s="134"/>
      <c r="C111" s="96"/>
      <c r="D111" s="96"/>
      <c r="E111" s="96"/>
      <c r="F111" s="96"/>
      <c r="G111" s="96"/>
      <c r="H111" s="96"/>
      <c r="I111" s="96"/>
      <c r="J111" s="96"/>
      <c r="K111" s="96"/>
      <c r="L111" s="96"/>
      <c r="M111" s="96"/>
      <c r="N111" s="96"/>
      <c r="O111" s="135"/>
    </row>
    <row r="112" customFormat="false" ht="12.75" hidden="false" customHeight="false" outlineLevel="0" collapsed="false">
      <c r="B112" s="134"/>
      <c r="C112" s="96"/>
      <c r="D112" s="96"/>
      <c r="E112" s="96"/>
      <c r="F112" s="96"/>
      <c r="G112" s="96"/>
      <c r="H112" s="96"/>
      <c r="I112" s="96"/>
      <c r="J112" s="96"/>
      <c r="K112" s="96"/>
      <c r="L112" s="96"/>
      <c r="M112" s="96"/>
      <c r="N112" s="96"/>
      <c r="O112" s="135"/>
    </row>
    <row r="113" customFormat="false" ht="12.75" hidden="false" customHeight="false" outlineLevel="0" collapsed="false">
      <c r="B113" s="134"/>
      <c r="C113" s="96"/>
      <c r="D113" s="96"/>
      <c r="E113" s="96"/>
      <c r="F113" s="96"/>
      <c r="G113" s="96"/>
      <c r="H113" s="96"/>
      <c r="I113" s="96"/>
      <c r="J113" s="96"/>
      <c r="K113" s="96"/>
      <c r="L113" s="96"/>
      <c r="M113" s="96"/>
      <c r="N113" s="96"/>
      <c r="O113" s="135"/>
    </row>
    <row r="114" customFormat="false" ht="12.75" hidden="false" customHeight="false" outlineLevel="0" collapsed="false">
      <c r="B114" s="134"/>
      <c r="C114" s="96"/>
      <c r="D114" s="96"/>
      <c r="E114" s="96"/>
      <c r="F114" s="96"/>
      <c r="G114" s="96"/>
      <c r="H114" s="96"/>
      <c r="I114" s="96"/>
      <c r="J114" s="96"/>
      <c r="K114" s="96"/>
      <c r="L114" s="96"/>
      <c r="M114" s="96"/>
      <c r="N114" s="96"/>
      <c r="O114" s="135"/>
    </row>
    <row r="115" customFormat="false" ht="12.75" hidden="false" customHeight="false" outlineLevel="0" collapsed="false">
      <c r="B115" s="134"/>
      <c r="C115" s="96"/>
      <c r="D115" s="96"/>
      <c r="E115" s="96"/>
      <c r="F115" s="96"/>
      <c r="G115" s="96"/>
      <c r="H115" s="96"/>
      <c r="I115" s="96"/>
      <c r="J115" s="96"/>
      <c r="K115" s="96"/>
      <c r="L115" s="96"/>
      <c r="M115" s="96"/>
      <c r="N115" s="96"/>
      <c r="O115" s="135"/>
    </row>
    <row r="116" customFormat="false" ht="12.75" hidden="false" customHeight="false" outlineLevel="0" collapsed="false">
      <c r="B116" s="134"/>
      <c r="C116" s="96"/>
      <c r="D116" s="96"/>
      <c r="E116" s="96"/>
      <c r="F116" s="96"/>
      <c r="G116" s="96"/>
      <c r="H116" s="96"/>
      <c r="I116" s="96"/>
      <c r="J116" s="96"/>
      <c r="K116" s="96"/>
      <c r="L116" s="96"/>
      <c r="M116" s="96"/>
      <c r="N116" s="96"/>
      <c r="O116" s="135"/>
    </row>
    <row r="117" customFormat="false" ht="12.75" hidden="false" customHeight="false" outlineLevel="0" collapsed="false">
      <c r="B117" s="134"/>
      <c r="C117" s="96"/>
      <c r="D117" s="96"/>
      <c r="E117" s="96"/>
      <c r="F117" s="96"/>
      <c r="G117" s="96"/>
      <c r="H117" s="96"/>
      <c r="I117" s="96"/>
      <c r="J117" s="96"/>
      <c r="K117" s="96"/>
      <c r="L117" s="96"/>
      <c r="M117" s="96"/>
      <c r="N117" s="96"/>
      <c r="O117" s="135"/>
    </row>
    <row r="118" customFormat="false" ht="12.75" hidden="false" customHeight="false" outlineLevel="0" collapsed="false">
      <c r="B118" s="134"/>
      <c r="C118" s="96"/>
      <c r="D118" s="96"/>
      <c r="E118" s="96"/>
      <c r="F118" s="96"/>
      <c r="G118" s="96"/>
      <c r="H118" s="96"/>
      <c r="I118" s="96"/>
      <c r="J118" s="96"/>
      <c r="K118" s="96"/>
      <c r="L118" s="96"/>
      <c r="M118" s="96"/>
      <c r="N118" s="96"/>
      <c r="O118" s="135"/>
    </row>
    <row r="119" customFormat="false" ht="12.75" hidden="false" customHeight="false" outlineLevel="0" collapsed="false">
      <c r="B119" s="134"/>
      <c r="C119" s="96"/>
      <c r="D119" s="96"/>
      <c r="E119" s="96"/>
      <c r="F119" s="96"/>
      <c r="G119" s="96"/>
      <c r="H119" s="96"/>
      <c r="I119" s="96"/>
      <c r="J119" s="96"/>
      <c r="K119" s="96"/>
      <c r="L119" s="96"/>
      <c r="M119" s="96"/>
      <c r="N119" s="96"/>
      <c r="O119" s="135"/>
    </row>
    <row r="120" customFormat="false" ht="12.75" hidden="false" customHeight="false" outlineLevel="0" collapsed="false">
      <c r="B120" s="134"/>
      <c r="C120" s="96"/>
      <c r="D120" s="96"/>
      <c r="E120" s="96"/>
      <c r="F120" s="96"/>
      <c r="G120" s="96"/>
      <c r="H120" s="96"/>
      <c r="I120" s="96"/>
      <c r="J120" s="96"/>
      <c r="K120" s="96"/>
      <c r="L120" s="96"/>
      <c r="M120" s="96"/>
      <c r="N120" s="96"/>
      <c r="O120" s="135"/>
    </row>
    <row r="121" customFormat="false" ht="12.75" hidden="false" customHeight="false" outlineLevel="0" collapsed="false">
      <c r="B121" s="134"/>
      <c r="C121" s="96"/>
      <c r="D121" s="96"/>
      <c r="E121" s="96"/>
      <c r="F121" s="96"/>
      <c r="G121" s="96"/>
      <c r="H121" s="96"/>
      <c r="I121" s="96"/>
      <c r="J121" s="96"/>
      <c r="K121" s="96"/>
      <c r="L121" s="96"/>
      <c r="M121" s="96"/>
      <c r="N121" s="96"/>
      <c r="O121" s="135"/>
    </row>
    <row r="122" customFormat="false" ht="12.75" hidden="false" customHeight="false" outlineLevel="0" collapsed="false">
      <c r="B122" s="134"/>
      <c r="C122" s="96"/>
      <c r="D122" s="96"/>
      <c r="E122" s="96"/>
      <c r="F122" s="96"/>
      <c r="G122" s="96"/>
      <c r="H122" s="96"/>
      <c r="I122" s="96"/>
      <c r="J122" s="96"/>
      <c r="K122" s="96"/>
      <c r="L122" s="96"/>
      <c r="M122" s="96"/>
      <c r="N122" s="96"/>
      <c r="O122" s="135"/>
    </row>
    <row r="123" customFormat="false" ht="12.75" hidden="false" customHeight="false" outlineLevel="0" collapsed="false">
      <c r="B123" s="134"/>
      <c r="C123" s="96"/>
      <c r="D123" s="96"/>
      <c r="E123" s="96"/>
      <c r="F123" s="96"/>
      <c r="G123" s="96"/>
      <c r="H123" s="96"/>
      <c r="I123" s="96"/>
      <c r="J123" s="96"/>
      <c r="K123" s="96"/>
      <c r="L123" s="96"/>
      <c r="M123" s="96"/>
      <c r="N123" s="96"/>
      <c r="O123" s="135"/>
    </row>
    <row r="124" customFormat="false" ht="12.75" hidden="false" customHeight="false" outlineLevel="0" collapsed="false">
      <c r="B124" s="134"/>
      <c r="C124" s="96"/>
      <c r="D124" s="96"/>
      <c r="E124" s="96"/>
      <c r="F124" s="96"/>
      <c r="G124" s="96"/>
      <c r="H124" s="96"/>
      <c r="I124" s="96"/>
      <c r="J124" s="96"/>
      <c r="K124" s="96"/>
      <c r="L124" s="96"/>
      <c r="M124" s="96"/>
      <c r="N124" s="96"/>
      <c r="O124" s="135"/>
    </row>
    <row r="125" customFormat="false" ht="12.75" hidden="false" customHeight="false" outlineLevel="0" collapsed="false">
      <c r="B125" s="134"/>
      <c r="C125" s="96"/>
      <c r="D125" s="96"/>
      <c r="E125" s="96"/>
      <c r="F125" s="96"/>
      <c r="G125" s="96"/>
      <c r="H125" s="96"/>
      <c r="I125" s="96"/>
      <c r="J125" s="96"/>
      <c r="K125" s="96"/>
      <c r="L125" s="96"/>
      <c r="M125" s="96"/>
      <c r="N125" s="96"/>
      <c r="O125" s="135"/>
    </row>
    <row r="126" customFormat="false" ht="12.75" hidden="false" customHeight="false" outlineLevel="0" collapsed="false">
      <c r="B126" s="134"/>
      <c r="C126" s="96"/>
      <c r="D126" s="96"/>
      <c r="E126" s="96"/>
      <c r="F126" s="96"/>
      <c r="G126" s="96"/>
      <c r="H126" s="96"/>
      <c r="I126" s="96"/>
      <c r="J126" s="96"/>
      <c r="K126" s="96"/>
      <c r="L126" s="96"/>
      <c r="M126" s="96"/>
      <c r="N126" s="96"/>
      <c r="O126" s="135"/>
    </row>
    <row r="127" customFormat="false" ht="12.75" hidden="false" customHeight="false" outlineLevel="0" collapsed="false">
      <c r="B127" s="134"/>
      <c r="C127" s="96"/>
      <c r="D127" s="96"/>
      <c r="E127" s="96"/>
      <c r="F127" s="96"/>
      <c r="G127" s="96"/>
      <c r="H127" s="96"/>
      <c r="I127" s="96"/>
      <c r="J127" s="96"/>
      <c r="K127" s="96"/>
      <c r="L127" s="96"/>
      <c r="M127" s="96"/>
      <c r="N127" s="96"/>
      <c r="O127" s="135"/>
    </row>
    <row r="128" customFormat="false" ht="12.75" hidden="false" customHeight="false" outlineLevel="0" collapsed="false">
      <c r="B128" s="134"/>
      <c r="C128" s="96"/>
      <c r="D128" s="96"/>
      <c r="E128" s="96"/>
      <c r="F128" s="96"/>
      <c r="G128" s="96"/>
      <c r="H128" s="96"/>
      <c r="I128" s="96"/>
      <c r="J128" s="96"/>
      <c r="K128" s="96"/>
      <c r="L128" s="96"/>
      <c r="M128" s="96"/>
      <c r="N128" s="96"/>
      <c r="O128" s="135"/>
    </row>
    <row r="129" customFormat="false" ht="12.75" hidden="false" customHeight="false" outlineLevel="0" collapsed="false">
      <c r="B129" s="134"/>
      <c r="C129" s="96"/>
      <c r="D129" s="96"/>
      <c r="E129" s="96"/>
      <c r="F129" s="96"/>
      <c r="G129" s="96"/>
      <c r="H129" s="96"/>
      <c r="I129" s="96"/>
      <c r="J129" s="96"/>
      <c r="K129" s="96"/>
      <c r="L129" s="96"/>
      <c r="M129" s="96"/>
      <c r="N129" s="96"/>
      <c r="O129" s="135"/>
    </row>
    <row r="130" customFormat="false" ht="12.75" hidden="false" customHeight="false" outlineLevel="0" collapsed="false">
      <c r="B130" s="134"/>
      <c r="C130" s="96"/>
      <c r="D130" s="96"/>
      <c r="E130" s="96"/>
      <c r="F130" s="96"/>
      <c r="G130" s="96"/>
      <c r="H130" s="96"/>
      <c r="I130" s="96"/>
      <c r="J130" s="96"/>
      <c r="K130" s="96"/>
      <c r="L130" s="96"/>
      <c r="M130" s="96"/>
      <c r="N130" s="96"/>
      <c r="O130" s="135"/>
    </row>
    <row r="131" customFormat="false" ht="12.75" hidden="false" customHeight="false" outlineLevel="0" collapsed="false">
      <c r="B131" s="134"/>
      <c r="C131" s="96"/>
      <c r="D131" s="96"/>
      <c r="E131" s="96"/>
      <c r="F131" s="96"/>
      <c r="G131" s="96"/>
      <c r="H131" s="96"/>
      <c r="I131" s="96"/>
      <c r="J131" s="96"/>
      <c r="K131" s="96"/>
      <c r="L131" s="96"/>
      <c r="M131" s="96"/>
      <c r="N131" s="96"/>
      <c r="O131" s="135"/>
    </row>
    <row r="132" customFormat="false" ht="12.75" hidden="false" customHeight="false" outlineLevel="0" collapsed="false">
      <c r="B132" s="134"/>
      <c r="C132" s="96"/>
      <c r="D132" s="96"/>
      <c r="E132" s="96"/>
      <c r="F132" s="96"/>
      <c r="G132" s="96"/>
      <c r="H132" s="96"/>
      <c r="I132" s="96"/>
      <c r="J132" s="96"/>
      <c r="K132" s="96"/>
      <c r="L132" s="96"/>
      <c r="M132" s="96"/>
      <c r="N132" s="96"/>
      <c r="O132" s="135"/>
    </row>
    <row r="133" customFormat="false" ht="12.75" hidden="false" customHeight="false" outlineLevel="0" collapsed="false">
      <c r="B133" s="134"/>
      <c r="C133" s="96"/>
      <c r="D133" s="96"/>
      <c r="E133" s="96"/>
      <c r="F133" s="96"/>
      <c r="G133" s="96"/>
      <c r="H133" s="96"/>
      <c r="I133" s="96"/>
      <c r="J133" s="96"/>
      <c r="K133" s="96"/>
      <c r="L133" s="96"/>
      <c r="M133" s="96"/>
      <c r="N133" s="96"/>
      <c r="O133" s="135"/>
    </row>
    <row r="134" customFormat="false" ht="12.75" hidden="false" customHeight="false" outlineLevel="0" collapsed="false">
      <c r="B134" s="134"/>
      <c r="C134" s="96"/>
      <c r="D134" s="96"/>
      <c r="E134" s="96"/>
      <c r="F134" s="96"/>
      <c r="G134" s="96"/>
      <c r="H134" s="96"/>
      <c r="I134" s="96"/>
      <c r="J134" s="96"/>
      <c r="K134" s="96"/>
      <c r="L134" s="96"/>
      <c r="M134" s="96"/>
      <c r="N134" s="96"/>
      <c r="O134" s="135"/>
    </row>
    <row r="135" customFormat="false" ht="12.75" hidden="false" customHeight="false" outlineLevel="0" collapsed="false">
      <c r="B135" s="134"/>
      <c r="C135" s="96"/>
      <c r="D135" s="96"/>
      <c r="E135" s="96"/>
      <c r="F135" s="96"/>
      <c r="G135" s="96"/>
      <c r="H135" s="96"/>
      <c r="I135" s="96"/>
      <c r="J135" s="96"/>
      <c r="K135" s="96"/>
      <c r="L135" s="96"/>
      <c r="M135" s="96"/>
      <c r="N135" s="96"/>
      <c r="O135" s="135"/>
    </row>
    <row r="136" customFormat="false" ht="12.75" hidden="false" customHeight="false" outlineLevel="0" collapsed="false">
      <c r="B136" s="134"/>
      <c r="C136" s="96"/>
      <c r="D136" s="96"/>
      <c r="E136" s="96"/>
      <c r="F136" s="96"/>
      <c r="G136" s="96"/>
      <c r="H136" s="96"/>
      <c r="I136" s="96"/>
      <c r="J136" s="96"/>
      <c r="K136" s="96"/>
      <c r="L136" s="96"/>
      <c r="M136" s="96"/>
      <c r="N136" s="96"/>
      <c r="O136" s="135"/>
    </row>
    <row r="137" customFormat="false" ht="12.75" hidden="false" customHeight="false" outlineLevel="0" collapsed="false">
      <c r="B137" s="134"/>
      <c r="C137" s="96"/>
      <c r="D137" s="96"/>
      <c r="E137" s="96"/>
      <c r="F137" s="96"/>
      <c r="G137" s="96"/>
      <c r="H137" s="96"/>
      <c r="I137" s="96"/>
      <c r="J137" s="96"/>
      <c r="K137" s="96"/>
      <c r="L137" s="96"/>
      <c r="M137" s="96"/>
      <c r="N137" s="96"/>
      <c r="O137" s="135"/>
    </row>
    <row r="138" customFormat="false" ht="12.75" hidden="false" customHeight="false" outlineLevel="0" collapsed="false">
      <c r="B138" s="134"/>
      <c r="C138" s="96"/>
      <c r="D138" s="96"/>
      <c r="E138" s="96"/>
      <c r="F138" s="96"/>
      <c r="G138" s="96"/>
      <c r="H138" s="96"/>
      <c r="I138" s="96"/>
      <c r="J138" s="96"/>
      <c r="K138" s="96"/>
      <c r="L138" s="96"/>
      <c r="M138" s="96"/>
      <c r="N138" s="96"/>
      <c r="O138" s="135"/>
    </row>
    <row r="139" customFormat="false" ht="12.75" hidden="false" customHeight="false" outlineLevel="0" collapsed="false">
      <c r="B139" s="134"/>
      <c r="C139" s="96"/>
      <c r="D139" s="96"/>
      <c r="E139" s="96"/>
      <c r="F139" s="96"/>
      <c r="G139" s="96"/>
      <c r="H139" s="96"/>
      <c r="I139" s="96"/>
      <c r="J139" s="96"/>
      <c r="K139" s="96"/>
      <c r="L139" s="96"/>
      <c r="M139" s="96"/>
      <c r="N139" s="96"/>
      <c r="O139" s="135"/>
    </row>
    <row r="140" customFormat="false" ht="12.75" hidden="false" customHeight="false" outlineLevel="0" collapsed="false">
      <c r="B140" s="134"/>
      <c r="C140" s="96"/>
      <c r="D140" s="96"/>
      <c r="E140" s="96"/>
      <c r="F140" s="96"/>
      <c r="G140" s="96"/>
      <c r="H140" s="96"/>
      <c r="I140" s="96"/>
      <c r="J140" s="96"/>
      <c r="K140" s="96"/>
      <c r="L140" s="96"/>
      <c r="M140" s="96"/>
      <c r="N140" s="96"/>
      <c r="O140" s="135"/>
    </row>
    <row r="141" customFormat="false" ht="12.75" hidden="false" customHeight="false" outlineLevel="0" collapsed="false">
      <c r="B141" s="134"/>
      <c r="C141" s="96"/>
      <c r="D141" s="96"/>
      <c r="E141" s="96"/>
      <c r="F141" s="96"/>
      <c r="G141" s="96"/>
      <c r="H141" s="96"/>
      <c r="I141" s="96"/>
      <c r="J141" s="96"/>
      <c r="K141" s="96"/>
      <c r="L141" s="96"/>
      <c r="M141" s="96"/>
      <c r="N141" s="96"/>
      <c r="O141" s="135"/>
    </row>
    <row r="142" customFormat="false" ht="12.75" hidden="false" customHeight="false" outlineLevel="0" collapsed="false">
      <c r="B142" s="134"/>
      <c r="C142" s="96"/>
      <c r="D142" s="96"/>
      <c r="E142" s="96"/>
      <c r="F142" s="96"/>
      <c r="G142" s="96"/>
      <c r="H142" s="96"/>
      <c r="I142" s="96"/>
      <c r="J142" s="96"/>
      <c r="K142" s="96"/>
      <c r="L142" s="96"/>
      <c r="M142" s="96"/>
      <c r="N142" s="96"/>
      <c r="O142" s="135"/>
    </row>
    <row r="143" customFormat="false" ht="12.75" hidden="false" customHeight="false" outlineLevel="0" collapsed="false">
      <c r="B143" s="134"/>
      <c r="C143" s="96"/>
      <c r="D143" s="96"/>
      <c r="E143" s="96"/>
      <c r="F143" s="96"/>
      <c r="G143" s="96"/>
      <c r="H143" s="96"/>
      <c r="I143" s="96"/>
      <c r="J143" s="96"/>
      <c r="K143" s="96"/>
      <c r="L143" s="96"/>
      <c r="M143" s="96"/>
      <c r="N143" s="96"/>
      <c r="O143" s="135"/>
    </row>
    <row r="144" customFormat="false" ht="12.75" hidden="false" customHeight="false" outlineLevel="0" collapsed="false">
      <c r="B144" s="134"/>
      <c r="C144" s="96"/>
      <c r="D144" s="96"/>
      <c r="E144" s="96"/>
      <c r="F144" s="96"/>
      <c r="G144" s="96"/>
      <c r="H144" s="96"/>
      <c r="I144" s="96"/>
      <c r="J144" s="96"/>
      <c r="K144" s="96"/>
      <c r="L144" s="96"/>
      <c r="M144" s="96"/>
      <c r="N144" s="96"/>
      <c r="O144" s="135"/>
    </row>
    <row r="145" customFormat="false" ht="12.75" hidden="false" customHeight="false" outlineLevel="0" collapsed="false">
      <c r="B145" s="134"/>
      <c r="C145" s="96"/>
      <c r="D145" s="96"/>
      <c r="E145" s="96"/>
      <c r="F145" s="96"/>
      <c r="G145" s="96"/>
      <c r="H145" s="96"/>
      <c r="I145" s="96"/>
      <c r="J145" s="96"/>
      <c r="K145" s="96"/>
      <c r="L145" s="96"/>
      <c r="M145" s="96"/>
      <c r="N145" s="96"/>
      <c r="O145" s="135"/>
    </row>
    <row r="146" customFormat="false" ht="12.75" hidden="false" customHeight="false" outlineLevel="0" collapsed="false">
      <c r="B146" s="134"/>
      <c r="C146" s="96"/>
      <c r="D146" s="96"/>
      <c r="E146" s="96"/>
      <c r="F146" s="96"/>
      <c r="G146" s="96"/>
      <c r="H146" s="96"/>
      <c r="I146" s="96"/>
      <c r="J146" s="96"/>
      <c r="K146" s="96"/>
      <c r="L146" s="96"/>
      <c r="M146" s="96"/>
      <c r="N146" s="96"/>
      <c r="O146" s="135"/>
    </row>
    <row r="147" customFormat="false" ht="12.75" hidden="false" customHeight="false" outlineLevel="0" collapsed="false">
      <c r="B147" s="134"/>
      <c r="C147" s="96"/>
      <c r="D147" s="96"/>
      <c r="E147" s="96"/>
      <c r="F147" s="96"/>
      <c r="G147" s="96"/>
      <c r="H147" s="96"/>
      <c r="I147" s="96"/>
      <c r="J147" s="96"/>
      <c r="K147" s="96"/>
      <c r="L147" s="96"/>
      <c r="M147" s="96"/>
      <c r="N147" s="96"/>
      <c r="O147" s="135"/>
    </row>
    <row r="148" customFormat="false" ht="12.75" hidden="false" customHeight="false" outlineLevel="0" collapsed="false">
      <c r="B148" s="134"/>
      <c r="C148" s="96"/>
      <c r="D148" s="96"/>
      <c r="E148" s="96"/>
      <c r="F148" s="96"/>
      <c r="G148" s="96"/>
      <c r="H148" s="96"/>
      <c r="I148" s="96"/>
      <c r="J148" s="96"/>
      <c r="K148" s="96"/>
      <c r="L148" s="96"/>
      <c r="M148" s="96"/>
      <c r="N148" s="96"/>
      <c r="O148" s="135"/>
    </row>
    <row r="149" customFormat="false" ht="12.75" hidden="false" customHeight="false" outlineLevel="0" collapsed="false">
      <c r="B149" s="134"/>
      <c r="C149" s="96"/>
      <c r="D149" s="96"/>
      <c r="E149" s="96"/>
      <c r="F149" s="96"/>
      <c r="G149" s="96"/>
      <c r="H149" s="96"/>
      <c r="I149" s="96"/>
      <c r="J149" s="96"/>
      <c r="K149" s="96"/>
      <c r="L149" s="96"/>
      <c r="M149" s="96"/>
      <c r="N149" s="96"/>
      <c r="O149" s="135"/>
    </row>
    <row r="150" customFormat="false" ht="12.75" hidden="false" customHeight="false" outlineLevel="0" collapsed="false">
      <c r="B150" s="134"/>
      <c r="C150" s="96"/>
      <c r="D150" s="96"/>
      <c r="E150" s="96"/>
      <c r="F150" s="96"/>
      <c r="G150" s="96"/>
      <c r="H150" s="96"/>
      <c r="I150" s="96"/>
      <c r="J150" s="96"/>
      <c r="K150" s="96"/>
      <c r="L150" s="96"/>
      <c r="M150" s="96"/>
      <c r="N150" s="96"/>
      <c r="O150" s="135"/>
    </row>
    <row r="151" customFormat="false" ht="12.75" hidden="false" customHeight="false" outlineLevel="0" collapsed="false">
      <c r="B151" s="134"/>
      <c r="C151" s="96"/>
      <c r="D151" s="96"/>
      <c r="E151" s="96"/>
      <c r="F151" s="96"/>
      <c r="G151" s="96"/>
      <c r="H151" s="96"/>
      <c r="I151" s="96"/>
      <c r="J151" s="96"/>
      <c r="K151" s="96"/>
      <c r="L151" s="96"/>
      <c r="M151" s="96"/>
      <c r="N151" s="96"/>
      <c r="O151" s="135"/>
    </row>
    <row r="152" customFormat="false" ht="12.75" hidden="false" customHeight="false" outlineLevel="0" collapsed="false">
      <c r="B152" s="134"/>
      <c r="C152" s="96"/>
      <c r="D152" s="96"/>
      <c r="E152" s="96"/>
      <c r="F152" s="96"/>
      <c r="G152" s="96"/>
      <c r="H152" s="96"/>
      <c r="I152" s="96"/>
      <c r="J152" s="96"/>
      <c r="K152" s="96"/>
      <c r="L152" s="96"/>
      <c r="M152" s="96"/>
      <c r="N152" s="96"/>
      <c r="O152" s="135"/>
    </row>
    <row r="153" customFormat="false" ht="12.75" hidden="false" customHeight="false" outlineLevel="0" collapsed="false">
      <c r="B153" s="134"/>
      <c r="C153" s="96"/>
      <c r="D153" s="96"/>
      <c r="E153" s="96"/>
      <c r="F153" s="96"/>
      <c r="G153" s="96"/>
      <c r="H153" s="96"/>
      <c r="I153" s="96"/>
      <c r="J153" s="96"/>
      <c r="K153" s="96"/>
      <c r="L153" s="96"/>
      <c r="M153" s="96"/>
      <c r="N153" s="96"/>
      <c r="O153" s="135"/>
    </row>
    <row r="154" customFormat="false" ht="12.75" hidden="false" customHeight="false" outlineLevel="0" collapsed="false">
      <c r="B154" s="134"/>
      <c r="C154" s="96"/>
      <c r="D154" s="96"/>
      <c r="E154" s="96"/>
      <c r="F154" s="96"/>
      <c r="G154" s="96"/>
      <c r="H154" s="96"/>
      <c r="I154" s="96"/>
      <c r="J154" s="96"/>
      <c r="K154" s="96"/>
      <c r="L154" s="96"/>
      <c r="M154" s="96"/>
      <c r="N154" s="96"/>
      <c r="O154" s="135"/>
    </row>
    <row r="155" customFormat="false" ht="12.75" hidden="false" customHeight="false" outlineLevel="0" collapsed="false">
      <c r="B155" s="134"/>
      <c r="C155" s="96"/>
      <c r="D155" s="96"/>
      <c r="E155" s="96"/>
      <c r="F155" s="96"/>
      <c r="G155" s="96"/>
      <c r="H155" s="96"/>
      <c r="I155" s="96"/>
      <c r="J155" s="96"/>
      <c r="K155" s="96"/>
      <c r="L155" s="96"/>
      <c r="M155" s="96"/>
      <c r="N155" s="96"/>
      <c r="O155" s="135"/>
    </row>
    <row r="156" customFormat="false" ht="12.75" hidden="false" customHeight="false" outlineLevel="0" collapsed="false">
      <c r="B156" s="134"/>
      <c r="C156" s="96"/>
      <c r="D156" s="96"/>
      <c r="E156" s="96"/>
      <c r="F156" s="96"/>
      <c r="G156" s="96"/>
      <c r="H156" s="96"/>
      <c r="I156" s="96"/>
      <c r="J156" s="96"/>
      <c r="K156" s="96"/>
      <c r="L156" s="96"/>
      <c r="M156" s="96"/>
      <c r="N156" s="96"/>
      <c r="O156" s="135"/>
    </row>
    <row r="157" customFormat="false" ht="12.75" hidden="false" customHeight="false" outlineLevel="0" collapsed="false">
      <c r="B157" s="134"/>
      <c r="C157" s="96"/>
      <c r="D157" s="96"/>
      <c r="E157" s="96"/>
      <c r="F157" s="96"/>
      <c r="G157" s="96"/>
      <c r="H157" s="96"/>
      <c r="I157" s="96"/>
      <c r="J157" s="96"/>
      <c r="K157" s="96"/>
      <c r="L157" s="96"/>
      <c r="M157" s="96"/>
      <c r="N157" s="96"/>
      <c r="O157" s="135"/>
    </row>
    <row r="158" customFormat="false" ht="12.75" hidden="false" customHeight="false" outlineLevel="0" collapsed="false">
      <c r="B158" s="134"/>
      <c r="C158" s="96"/>
      <c r="D158" s="96"/>
      <c r="E158" s="96"/>
      <c r="F158" s="96"/>
      <c r="G158" s="96"/>
      <c r="H158" s="96"/>
      <c r="I158" s="96"/>
      <c r="J158" s="96"/>
      <c r="K158" s="96"/>
      <c r="L158" s="96"/>
      <c r="M158" s="96"/>
      <c r="N158" s="96"/>
      <c r="O158" s="135"/>
    </row>
    <row r="159" customFormat="false" ht="12.75" hidden="false" customHeight="false" outlineLevel="0" collapsed="false">
      <c r="B159" s="134"/>
      <c r="C159" s="96"/>
      <c r="D159" s="96"/>
      <c r="E159" s="96"/>
      <c r="F159" s="96"/>
      <c r="G159" s="96"/>
      <c r="H159" s="96"/>
      <c r="I159" s="96"/>
      <c r="J159" s="96"/>
      <c r="K159" s="96"/>
      <c r="L159" s="96"/>
      <c r="M159" s="96"/>
      <c r="N159" s="96"/>
      <c r="O159" s="135"/>
    </row>
    <row r="160" customFormat="false" ht="12.75" hidden="false" customHeight="false" outlineLevel="0" collapsed="false">
      <c r="B160" s="134"/>
      <c r="C160" s="96"/>
      <c r="D160" s="96"/>
      <c r="E160" s="96"/>
      <c r="F160" s="96"/>
      <c r="G160" s="96"/>
      <c r="H160" s="96"/>
      <c r="I160" s="96"/>
      <c r="J160" s="96"/>
      <c r="K160" s="96"/>
      <c r="L160" s="96"/>
      <c r="M160" s="96"/>
      <c r="N160" s="96"/>
      <c r="O160" s="135"/>
    </row>
    <row r="161" customFormat="false" ht="12.75" hidden="false" customHeight="false" outlineLevel="0" collapsed="false">
      <c r="B161" s="134"/>
      <c r="C161" s="96"/>
      <c r="D161" s="96"/>
      <c r="E161" s="96"/>
      <c r="F161" s="96"/>
      <c r="G161" s="96"/>
      <c r="H161" s="96"/>
      <c r="I161" s="96"/>
      <c r="J161" s="96"/>
      <c r="K161" s="96"/>
      <c r="L161" s="96"/>
      <c r="M161" s="96"/>
      <c r="N161" s="96"/>
      <c r="O161" s="135"/>
    </row>
    <row r="162" customFormat="false" ht="12.75" hidden="false" customHeight="false" outlineLevel="0" collapsed="false">
      <c r="B162" s="134"/>
      <c r="C162" s="96"/>
      <c r="D162" s="96"/>
      <c r="E162" s="96"/>
      <c r="F162" s="96"/>
      <c r="G162" s="96"/>
      <c r="H162" s="96"/>
      <c r="I162" s="96"/>
      <c r="J162" s="96"/>
      <c r="K162" s="96"/>
      <c r="L162" s="96"/>
      <c r="M162" s="96"/>
      <c r="N162" s="96"/>
      <c r="O162" s="135"/>
    </row>
    <row r="163" customFormat="false" ht="12.75" hidden="false" customHeight="false" outlineLevel="0" collapsed="false">
      <c r="B163" s="134"/>
      <c r="C163" s="96"/>
      <c r="D163" s="96"/>
      <c r="E163" s="96"/>
      <c r="F163" s="96"/>
      <c r="G163" s="96"/>
      <c r="H163" s="96"/>
      <c r="I163" s="96"/>
      <c r="J163" s="96"/>
      <c r="K163" s="96"/>
      <c r="L163" s="96"/>
      <c r="M163" s="96"/>
      <c r="N163" s="96"/>
      <c r="O163" s="135"/>
    </row>
    <row r="164" customFormat="false" ht="12.75" hidden="false" customHeight="false" outlineLevel="0" collapsed="false">
      <c r="B164" s="134"/>
      <c r="C164" s="96"/>
      <c r="D164" s="96"/>
      <c r="E164" s="96"/>
      <c r="F164" s="96"/>
      <c r="G164" s="96"/>
      <c r="H164" s="96"/>
      <c r="I164" s="96"/>
      <c r="J164" s="96"/>
      <c r="K164" s="96"/>
      <c r="L164" s="96"/>
      <c r="M164" s="96"/>
      <c r="N164" s="96"/>
      <c r="O164" s="135"/>
    </row>
    <row r="165" customFormat="false" ht="12.75" hidden="false" customHeight="false" outlineLevel="0" collapsed="false">
      <c r="B165" s="134"/>
      <c r="C165" s="96"/>
      <c r="D165" s="96"/>
      <c r="E165" s="96"/>
      <c r="F165" s="96"/>
      <c r="G165" s="96"/>
      <c r="H165" s="96"/>
      <c r="I165" s="96"/>
      <c r="J165" s="96"/>
      <c r="K165" s="96"/>
      <c r="L165" s="96"/>
      <c r="M165" s="96"/>
      <c r="N165" s="96"/>
      <c r="O165" s="135"/>
    </row>
    <row r="166" customFormat="false" ht="12.75" hidden="false" customHeight="false" outlineLevel="0" collapsed="false">
      <c r="B166" s="134"/>
      <c r="C166" s="96"/>
      <c r="D166" s="96"/>
      <c r="E166" s="96"/>
      <c r="F166" s="96"/>
      <c r="G166" s="96"/>
      <c r="H166" s="96"/>
      <c r="I166" s="96"/>
      <c r="J166" s="96"/>
      <c r="K166" s="96"/>
      <c r="L166" s="96"/>
      <c r="M166" s="96"/>
      <c r="N166" s="96"/>
      <c r="O166" s="135"/>
    </row>
    <row r="167" customFormat="false" ht="12.75" hidden="false" customHeight="false" outlineLevel="0" collapsed="false">
      <c r="B167" s="134"/>
      <c r="C167" s="96"/>
      <c r="D167" s="96"/>
      <c r="E167" s="96"/>
      <c r="F167" s="96"/>
      <c r="G167" s="96"/>
      <c r="H167" s="96"/>
      <c r="I167" s="96"/>
      <c r="J167" s="96"/>
      <c r="K167" s="96"/>
      <c r="L167" s="96"/>
      <c r="M167" s="96"/>
      <c r="N167" s="96"/>
      <c r="O167" s="135"/>
    </row>
    <row r="168" customFormat="false" ht="12.75" hidden="false" customHeight="false" outlineLevel="0" collapsed="false">
      <c r="B168" s="134"/>
      <c r="C168" s="96"/>
      <c r="D168" s="96"/>
      <c r="E168" s="96"/>
      <c r="F168" s="96"/>
      <c r="G168" s="96"/>
      <c r="H168" s="96"/>
      <c r="I168" s="96"/>
      <c r="J168" s="96"/>
      <c r="K168" s="96"/>
      <c r="L168" s="96"/>
      <c r="M168" s="96"/>
      <c r="N168" s="96"/>
      <c r="O168" s="135"/>
    </row>
    <row r="169" customFormat="false" ht="12.75" hidden="false" customHeight="false" outlineLevel="0" collapsed="false">
      <c r="B169" s="134"/>
      <c r="C169" s="96"/>
      <c r="D169" s="96"/>
      <c r="E169" s="96"/>
      <c r="F169" s="96"/>
      <c r="G169" s="96"/>
      <c r="H169" s="96"/>
      <c r="I169" s="96"/>
      <c r="J169" s="96"/>
      <c r="K169" s="96"/>
      <c r="L169" s="96"/>
      <c r="M169" s="96"/>
      <c r="N169" s="96"/>
      <c r="O169" s="135"/>
    </row>
    <row r="170" customFormat="false" ht="12.75" hidden="false" customHeight="false" outlineLevel="0" collapsed="false">
      <c r="B170" s="134"/>
      <c r="C170" s="96"/>
      <c r="D170" s="96"/>
      <c r="E170" s="96"/>
      <c r="F170" s="96"/>
      <c r="G170" s="96"/>
      <c r="H170" s="96"/>
      <c r="I170" s="96"/>
      <c r="J170" s="96"/>
      <c r="K170" s="96"/>
      <c r="L170" s="96"/>
      <c r="M170" s="96"/>
      <c r="N170" s="96"/>
      <c r="O170" s="135"/>
    </row>
    <row r="171" customFormat="false" ht="12.75" hidden="false" customHeight="false" outlineLevel="0" collapsed="false">
      <c r="B171" s="134"/>
      <c r="C171" s="96"/>
      <c r="D171" s="96"/>
      <c r="E171" s="96"/>
      <c r="F171" s="96"/>
      <c r="G171" s="96"/>
      <c r="H171" s="96"/>
      <c r="I171" s="96"/>
      <c r="J171" s="96"/>
      <c r="K171" s="96"/>
      <c r="L171" s="96"/>
      <c r="M171" s="96"/>
      <c r="N171" s="96"/>
      <c r="O171" s="135"/>
    </row>
    <row r="172" customFormat="false" ht="12.75" hidden="false" customHeight="false" outlineLevel="0" collapsed="false">
      <c r="B172" s="134"/>
      <c r="C172" s="96"/>
      <c r="D172" s="96"/>
      <c r="E172" s="96"/>
      <c r="F172" s="96"/>
      <c r="G172" s="96"/>
      <c r="H172" s="96"/>
      <c r="I172" s="96"/>
      <c r="J172" s="96"/>
      <c r="K172" s="96"/>
      <c r="L172" s="96"/>
      <c r="M172" s="96"/>
      <c r="N172" s="96"/>
      <c r="O172" s="135"/>
    </row>
    <row r="173" customFormat="false" ht="12.75" hidden="false" customHeight="false" outlineLevel="0" collapsed="false">
      <c r="B173" s="134"/>
      <c r="C173" s="96"/>
      <c r="D173" s="96"/>
      <c r="E173" s="96"/>
      <c r="F173" s="96"/>
      <c r="G173" s="96"/>
      <c r="H173" s="96"/>
      <c r="I173" s="96"/>
      <c r="J173" s="96"/>
      <c r="K173" s="96"/>
      <c r="L173" s="96"/>
      <c r="M173" s="96"/>
      <c r="N173" s="96"/>
      <c r="O173" s="135"/>
    </row>
    <row r="174" customFormat="false" ht="12.75" hidden="false" customHeight="false" outlineLevel="0" collapsed="false">
      <c r="B174" s="134"/>
      <c r="C174" s="96"/>
      <c r="D174" s="96"/>
      <c r="E174" s="96"/>
      <c r="F174" s="96"/>
      <c r="G174" s="96"/>
      <c r="H174" s="96"/>
      <c r="I174" s="96"/>
      <c r="J174" s="96"/>
      <c r="K174" s="96"/>
      <c r="L174" s="96"/>
      <c r="M174" s="96"/>
      <c r="N174" s="96"/>
      <c r="O174" s="135"/>
    </row>
    <row r="175" customFormat="false" ht="12.75" hidden="false" customHeight="false" outlineLevel="0" collapsed="false">
      <c r="B175" s="134"/>
      <c r="C175" s="96"/>
      <c r="D175" s="96"/>
      <c r="E175" s="96"/>
      <c r="F175" s="96"/>
      <c r="G175" s="96"/>
      <c r="H175" s="96"/>
      <c r="I175" s="96"/>
      <c r="J175" s="96"/>
      <c r="K175" s="96"/>
      <c r="L175" s="96"/>
      <c r="M175" s="96"/>
      <c r="N175" s="96"/>
      <c r="O175" s="135"/>
    </row>
    <row r="176" customFormat="false" ht="12.75" hidden="false" customHeight="false" outlineLevel="0" collapsed="false">
      <c r="B176" s="134"/>
      <c r="C176" s="96"/>
      <c r="D176" s="96"/>
      <c r="E176" s="96"/>
      <c r="F176" s="96"/>
      <c r="G176" s="96"/>
      <c r="H176" s="96"/>
      <c r="I176" s="96"/>
      <c r="J176" s="96"/>
      <c r="K176" s="96"/>
      <c r="L176" s="96"/>
      <c r="M176" s="96"/>
      <c r="N176" s="96"/>
      <c r="O176" s="135"/>
    </row>
    <row r="177" customFormat="false" ht="12.75" hidden="false" customHeight="false" outlineLevel="0" collapsed="false">
      <c r="B177" s="134"/>
      <c r="C177" s="96"/>
      <c r="D177" s="96"/>
      <c r="E177" s="96"/>
      <c r="F177" s="96"/>
      <c r="G177" s="96"/>
      <c r="H177" s="96"/>
      <c r="I177" s="96"/>
      <c r="J177" s="96"/>
      <c r="K177" s="96"/>
      <c r="L177" s="96"/>
      <c r="M177" s="96"/>
      <c r="N177" s="96"/>
      <c r="O177" s="135"/>
    </row>
    <row r="178" customFormat="false" ht="12.75" hidden="false" customHeight="false" outlineLevel="0" collapsed="false">
      <c r="B178" s="134"/>
      <c r="C178" s="96"/>
      <c r="D178" s="96"/>
      <c r="E178" s="96"/>
      <c r="F178" s="96"/>
      <c r="G178" s="96"/>
      <c r="H178" s="96"/>
      <c r="I178" s="96"/>
      <c r="J178" s="96"/>
      <c r="K178" s="96"/>
      <c r="L178" s="96"/>
      <c r="M178" s="96"/>
      <c r="N178" s="96"/>
      <c r="O178" s="135"/>
    </row>
    <row r="179" customFormat="false" ht="12.75" hidden="false" customHeight="false" outlineLevel="0" collapsed="false">
      <c r="B179" s="134"/>
      <c r="C179" s="96"/>
      <c r="D179" s="96"/>
      <c r="E179" s="96"/>
      <c r="F179" s="96"/>
      <c r="G179" s="96"/>
      <c r="H179" s="96"/>
      <c r="I179" s="96"/>
      <c r="J179" s="96"/>
      <c r="K179" s="96"/>
      <c r="L179" s="96"/>
      <c r="M179" s="96"/>
      <c r="N179" s="96"/>
      <c r="O179" s="135"/>
    </row>
    <row r="180" customFormat="false" ht="12.75" hidden="false" customHeight="false" outlineLevel="0" collapsed="false">
      <c r="B180" s="134"/>
      <c r="C180" s="96"/>
      <c r="D180" s="96"/>
      <c r="E180" s="96"/>
      <c r="F180" s="96"/>
      <c r="G180" s="96"/>
      <c r="H180" s="96"/>
      <c r="I180" s="96"/>
      <c r="J180" s="96"/>
      <c r="K180" s="96"/>
      <c r="L180" s="96"/>
      <c r="M180" s="96"/>
      <c r="N180" s="96"/>
      <c r="O180" s="135"/>
    </row>
    <row r="181" customFormat="false" ht="12.75" hidden="false" customHeight="false" outlineLevel="0" collapsed="false">
      <c r="B181" s="134"/>
      <c r="C181" s="96"/>
      <c r="D181" s="96"/>
      <c r="E181" s="96"/>
      <c r="F181" s="96"/>
      <c r="G181" s="96"/>
      <c r="H181" s="96"/>
      <c r="I181" s="96"/>
      <c r="J181" s="96"/>
      <c r="K181" s="96"/>
      <c r="L181" s="96"/>
      <c r="M181" s="96"/>
      <c r="N181" s="96"/>
      <c r="O181" s="135"/>
    </row>
    <row r="182" customFormat="false" ht="12.75" hidden="false" customHeight="false" outlineLevel="0" collapsed="false">
      <c r="B182" s="134"/>
      <c r="C182" s="96"/>
      <c r="D182" s="96"/>
      <c r="E182" s="96"/>
      <c r="F182" s="96"/>
      <c r="G182" s="96"/>
      <c r="H182" s="96"/>
      <c r="I182" s="96"/>
      <c r="J182" s="96"/>
      <c r="K182" s="96"/>
      <c r="L182" s="96"/>
      <c r="M182" s="96"/>
      <c r="N182" s="96"/>
      <c r="O182" s="135"/>
    </row>
    <row r="183" customFormat="false" ht="12.75" hidden="false" customHeight="false" outlineLevel="0" collapsed="false">
      <c r="B183" s="134"/>
      <c r="C183" s="96"/>
      <c r="D183" s="96"/>
      <c r="E183" s="96"/>
      <c r="F183" s="96"/>
      <c r="G183" s="96"/>
      <c r="H183" s="96"/>
      <c r="I183" s="96"/>
      <c r="J183" s="96"/>
      <c r="K183" s="96"/>
      <c r="L183" s="96"/>
      <c r="M183" s="96"/>
      <c r="N183" s="96"/>
      <c r="O183" s="135"/>
    </row>
    <row r="184" customFormat="false" ht="12.75" hidden="false" customHeight="false" outlineLevel="0" collapsed="false">
      <c r="B184" s="134"/>
      <c r="C184" s="96"/>
      <c r="D184" s="96"/>
      <c r="E184" s="96"/>
      <c r="F184" s="96"/>
      <c r="G184" s="96"/>
      <c r="H184" s="96"/>
      <c r="I184" s="96"/>
      <c r="J184" s="96"/>
      <c r="K184" s="96"/>
      <c r="L184" s="96"/>
      <c r="M184" s="96"/>
      <c r="N184" s="96"/>
      <c r="O184" s="135"/>
    </row>
    <row r="185" customFormat="false" ht="12.75" hidden="false" customHeight="false" outlineLevel="0" collapsed="false">
      <c r="B185" s="134"/>
      <c r="C185" s="96"/>
      <c r="D185" s="96"/>
      <c r="E185" s="96"/>
      <c r="F185" s="96"/>
      <c r="G185" s="96"/>
      <c r="H185" s="96"/>
      <c r="I185" s="96"/>
      <c r="J185" s="96"/>
      <c r="K185" s="96"/>
      <c r="L185" s="96"/>
      <c r="M185" s="96"/>
      <c r="N185" s="96"/>
      <c r="O185" s="135"/>
    </row>
    <row r="186" customFormat="false" ht="12.75" hidden="false" customHeight="false" outlineLevel="0" collapsed="false">
      <c r="B186" s="134"/>
      <c r="C186" s="96"/>
      <c r="D186" s="96"/>
      <c r="E186" s="96"/>
      <c r="F186" s="96"/>
      <c r="G186" s="96"/>
      <c r="H186" s="96"/>
      <c r="I186" s="96"/>
      <c r="J186" s="96"/>
      <c r="K186" s="96"/>
      <c r="L186" s="96"/>
      <c r="M186" s="96"/>
      <c r="N186" s="96"/>
      <c r="O186" s="135"/>
    </row>
    <row r="187" customFormat="false" ht="12.75" hidden="false" customHeight="false" outlineLevel="0" collapsed="false">
      <c r="B187" s="134"/>
      <c r="C187" s="96"/>
      <c r="D187" s="96"/>
      <c r="E187" s="96"/>
      <c r="F187" s="96"/>
      <c r="G187" s="96"/>
      <c r="H187" s="96"/>
      <c r="I187" s="96"/>
      <c r="J187" s="96"/>
      <c r="K187" s="96"/>
      <c r="L187" s="96"/>
      <c r="M187" s="96"/>
      <c r="N187" s="96"/>
      <c r="O187" s="135"/>
    </row>
    <row r="188" customFormat="false" ht="12.75" hidden="false" customHeight="false" outlineLevel="0" collapsed="false">
      <c r="B188" s="141"/>
      <c r="C188" s="142"/>
      <c r="D188" s="142"/>
      <c r="E188" s="142"/>
      <c r="F188" s="142"/>
      <c r="G188" s="142"/>
      <c r="H188" s="142"/>
      <c r="I188" s="142"/>
      <c r="J188" s="142"/>
      <c r="K188" s="142"/>
      <c r="L188" s="142"/>
      <c r="M188" s="142"/>
      <c r="N188" s="142"/>
      <c r="O188" s="219"/>
    </row>
  </sheetData>
  <sheetProtection algorithmName="SHA-512" hashValue="HYDIEtAhh3R7QH4NEP9pRPgDlTpGfyINChLqmzI4mvma6YdX50rfdk+vAd//LKsmerbblRDqf1LwXmckCEp0aQ==" saltValue="qj6Rj4yEJRaPSiZXVFxKWA==" spinCount="100000" sheet="true" scenarios="true"/>
  <protectedRanges>
    <protectedRange name="Bereich1" sqref="D4:D5 D8 D17 D26 D27 B30:O188"/>
  </protectedRanges>
  <mergeCells count="3">
    <mergeCell ref="B4:C4"/>
    <mergeCell ref="B5:C5"/>
    <mergeCell ref="F20:K21"/>
  </mergeCells>
  <conditionalFormatting sqref="D26">
    <cfRule type="cellIs" priority="2" operator="greaterThan" aboveAverage="0" equalAverage="0" bottom="0" percent="0" rank="0" text="" dxfId="99">
      <formula>$D$20</formula>
    </cfRule>
    <cfRule type="cellIs" priority="3" operator="lessThan" aboveAverage="0" equalAverage="0" bottom="0" percent="0" rank="0" text="" dxfId="100">
      <formula>100</formula>
    </cfRule>
  </conditionalFormatting>
  <conditionalFormatting sqref="D27">
    <cfRule type="cellIs" priority="4" operator="greaterThan" aboveAverage="0" equalAverage="0" bottom="0" percent="0" rank="0" text="" dxfId="101">
      <formula>$D$21</formula>
    </cfRule>
  </conditionalFormatting>
  <conditionalFormatting sqref="F20">
    <cfRule type="expression" priority="5" aboveAverage="0" equalAverage="0" bottom="0" percent="0" rank="0" text="" dxfId="102">
      <formula>F20="No action required"</formula>
    </cfRule>
    <cfRule type="expression" priority="6" aboveAverage="0" equalAverage="0" bottom="0" percent="0" rank="0" text="" dxfId="103">
      <formula>I22="T3.17.4 applies"</formula>
    </cfRule>
  </conditionalFormatting>
  <conditionalFormatting sqref="F17">
    <cfRule type="expression" priority="7" aboveAverage="0" equalAverage="0" bottom="0" percent="0" rank="0" text="" dxfId="104">
      <formula>F17="No action required"</formula>
    </cfRule>
    <cfRule type="expression" priority="8" aboveAverage="0" equalAverage="0" bottom="0" percent="0" rank="0" text="" dxfId="105">
      <formula>I25="T3.17.4 applies"</formula>
    </cfRule>
  </conditionalFormatting>
  <conditionalFormatting sqref="D4">
    <cfRule type="cellIs" priority="9" operator="greaterThan" aboveAverage="0" equalAverage="0" bottom="0" percent="0" rank="0" text="" dxfId="106">
      <formula>350</formula>
    </cfRule>
    <cfRule type="cellIs" priority="10" operator="lessThan" aboveAverage="0" equalAverage="0" bottom="0" percent="0" rank="0" text="" dxfId="107">
      <formula>130</formula>
    </cfRule>
  </conditionalFormatting>
  <conditionalFormatting sqref="D5">
    <cfRule type="cellIs" priority="11" operator="equal" aboveAverage="0" equalAverage="0" bottom="0" percent="0" rank="0" text="" dxfId="108">
      <formula>"yes"</formula>
    </cfRule>
  </conditionalFormatting>
  <conditionalFormatting sqref="D5">
    <cfRule type="cellIs" priority="12" operator="equal" aboveAverage="0" equalAverage="0" bottom="0" percent="0" rank="0" text="" dxfId="109">
      <formula>"No"</formula>
    </cfRule>
  </conditionalFormatting>
  <conditionalFormatting sqref="D5">
    <cfRule type="cellIs" priority="13" operator="equal" aboveAverage="0" equalAverage="0" bottom="0" percent="0" rank="0" text="" dxfId="110">
      <formula>"N/A"</formula>
    </cfRule>
  </conditionalFormatting>
  <conditionalFormatting sqref="D4">
    <cfRule type="cellIs" priority="14" operator="between" aboveAverage="0" equalAverage="0" bottom="0" percent="0" rank="0" text="" dxfId="111">
      <formula>100</formula>
      <formula>350</formula>
    </cfRule>
  </conditionalFormatting>
  <conditionalFormatting sqref="D27">
    <cfRule type="cellIs" priority="15" operator="lessThan" aboveAverage="0" equalAverage="0" bottom="0" percent="0" rank="0" text="" dxfId="112">
      <formula>200</formula>
    </cfRule>
  </conditionalFormatting>
  <dataValidations count="4">
    <dataValidation allowBlank="true" operator="between" promptTitle="Select Material" showDropDown="false" showErrorMessage="true" showInputMessage="true" sqref="C8" type="list">
      <formula1>Materials</formula1>
      <formula2>0</formula2>
    </dataValidation>
    <dataValidation allowBlank="true" operator="between" promptTitle="Select Material" showDropDown="false" showErrorMessage="true" showInputMessage="true" sqref="D8" type="list">
      <formula1>"Steel,Aluminium 1,Alternative AIP"</formula1>
      <formula2>0</formula2>
    </dataValidation>
    <dataValidation allowBlank="true" operator="between" promptTitle="Select Material" showDropDown="false" showErrorMessage="true" showInputMessage="true" sqref="D17" type="list">
      <formula1>"YES,NO"</formula1>
      <formula2>0</formula2>
    </dataValidation>
    <dataValidation allowBlank="true" operator="between" showDropDown="false" showErrorMessage="true" showInputMessage="true" sqref="D5" type="list">
      <formula1>"No,Yes"</formula1>
      <formula2>0</formula2>
    </dataValidation>
  </dataValidations>
  <hyperlinks>
    <hyperlink ref="L27" location="'Cover Sheet'!A1" display="BACK to COVER SHEET"/>
    <hyperlink ref="B31" location="Guidance_notes_IA_and_AIP" display="Link to GUIDANCE NOTES"/>
  </hyperlinks>
  <printOptions headings="false" gridLines="false" gridLinesSet="true" horizontalCentered="false" verticalCentered="false"/>
  <pageMargins left="0.75" right="0.75" top="1" bottom="1" header="0.511805555555555" footer="0.511805555555555"/>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true"/>
  </sheetPr>
  <dimension ref="B1:S190"/>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D18" activeCellId="0" sqref="D18"/>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86"/>
    <col collapsed="false" customWidth="true" hidden="false" outlineLevel="0" max="3" min="3" style="0" width="11.4"/>
    <col collapsed="false" customWidth="true" hidden="false" outlineLevel="0" max="4" min="4" style="0" width="3.6"/>
    <col collapsed="false" customWidth="true" hidden="false" outlineLevel="0" max="8" min="5" style="0" width="11.72"/>
    <col collapsed="false" customWidth="true" hidden="false" outlineLevel="0" max="9" min="9" style="0" width="14.27"/>
    <col collapsed="false" customWidth="true" hidden="false" outlineLevel="0" max="10" min="10" style="0" width="11.72"/>
    <col collapsed="false" customWidth="true" hidden="false" outlineLevel="0" max="11" min="11" style="0" width="8.6"/>
    <col collapsed="false" customWidth="true" hidden="false" outlineLevel="0" max="12" min="12" style="0" width="11.13"/>
    <col collapsed="false" customWidth="true" hidden="false" outlineLevel="0" max="15" min="13" style="0" width="11.4"/>
    <col collapsed="false" customWidth="true" hidden="false" outlineLevel="0" max="16" min="16" style="0" width="3.4"/>
    <col collapsed="false" customWidth="true" hidden="false" outlineLevel="0" max="1025" min="17" style="0" width="11.4"/>
  </cols>
  <sheetData>
    <row r="1" customFormat="false" ht="15" hidden="false" customHeight="false" outlineLevel="0" collapsed="false">
      <c r="B1" s="185" t="s">
        <v>342</v>
      </c>
    </row>
    <row r="2" customFormat="false" ht="13.15" hidden="false" customHeight="false" outlineLevel="0" collapsed="false">
      <c r="C2" s="21" t="s">
        <v>263</v>
      </c>
      <c r="D2" s="21"/>
      <c r="E2" s="21"/>
      <c r="F2" s="197" t="s">
        <v>224</v>
      </c>
      <c r="G2" s="197"/>
    </row>
    <row r="4" customFormat="false" ht="26.25" hidden="false" customHeight="false" outlineLevel="0" collapsed="false">
      <c r="B4" s="22" t="s">
        <v>239</v>
      </c>
      <c r="C4" s="22" t="s">
        <v>240</v>
      </c>
      <c r="D4" s="10"/>
      <c r="E4" s="343" t="s">
        <v>343</v>
      </c>
      <c r="F4" s="343" t="s">
        <v>344</v>
      </c>
      <c r="G4" s="343" t="s">
        <v>345</v>
      </c>
      <c r="H4" s="343" t="s">
        <v>346</v>
      </c>
      <c r="I4" s="344" t="s">
        <v>264</v>
      </c>
      <c r="J4" s="343" t="s">
        <v>265</v>
      </c>
      <c r="L4" s="10"/>
      <c r="M4" s="27" t="s">
        <v>266</v>
      </c>
      <c r="N4" s="27" t="s">
        <v>267</v>
      </c>
    </row>
    <row r="5" customFormat="false" ht="12.75" hidden="false" customHeight="false" outlineLevel="0" collapsed="false">
      <c r="B5" s="53" t="s">
        <v>242</v>
      </c>
      <c r="C5" s="186" t="s">
        <v>185</v>
      </c>
      <c r="E5" s="192" t="s">
        <v>185</v>
      </c>
      <c r="F5" s="192" t="s">
        <v>185</v>
      </c>
      <c r="G5" s="192" t="s">
        <v>185</v>
      </c>
      <c r="H5" s="199"/>
      <c r="I5" s="345" t="s">
        <v>189</v>
      </c>
      <c r="J5" s="199"/>
      <c r="L5" s="200" t="s">
        <v>268</v>
      </c>
      <c r="M5" s="0" t="n">
        <f aca="false">I22/1000</f>
        <v>0.15</v>
      </c>
      <c r="N5" s="201" t="n">
        <f aca="false">M5</f>
        <v>0.15</v>
      </c>
    </row>
    <row r="6" customFormat="false" ht="12.75" hidden="false" customHeight="false" outlineLevel="0" collapsed="false">
      <c r="B6" s="53" t="s">
        <v>269</v>
      </c>
      <c r="C6" s="186" t="s">
        <v>231</v>
      </c>
      <c r="E6" s="192" t="s">
        <v>231</v>
      </c>
      <c r="F6" s="192" t="s">
        <v>231</v>
      </c>
      <c r="G6" s="192" t="s">
        <v>231</v>
      </c>
      <c r="H6" s="203"/>
      <c r="I6" s="202" t="s">
        <v>270</v>
      </c>
      <c r="J6" s="203"/>
      <c r="L6" s="200" t="s">
        <v>271</v>
      </c>
      <c r="M6" s="0" t="n">
        <f aca="false">I21/1000</f>
        <v>0.002</v>
      </c>
      <c r="N6" s="201" t="n">
        <f aca="false">I20/1000</f>
        <v>0.002</v>
      </c>
    </row>
    <row r="7" customFormat="false" ht="12.75" hidden="false" customHeight="false" outlineLevel="0" collapsed="false">
      <c r="B7" s="146" t="s">
        <v>244</v>
      </c>
      <c r="C7" s="167" t="str">
        <f aca="false">HLOOKUP(C5,MaterialData!$C$3:$O$4,2,0)</f>
        <v>Steel</v>
      </c>
      <c r="D7" s="187"/>
      <c r="E7" s="167" t="str">
        <f aca="false">HLOOKUP(E5,MaterialData!$C$3:$O$4,2,0)</f>
        <v>Steel</v>
      </c>
      <c r="F7" s="167" t="str">
        <f aca="false">HLOOKUP(F5,MaterialData!$C$3:$O$4,2,0)</f>
        <v>Steel</v>
      </c>
      <c r="G7" s="167" t="str">
        <f aca="false">HLOOKUP(G5,MaterialData!$C$3:$O$4,2,0)</f>
        <v>Steel</v>
      </c>
      <c r="H7" s="204"/>
      <c r="I7" s="167" t="str">
        <f aca="false">HLOOKUP(I5,MaterialData!$C$3:$R$4,2,0)</f>
        <v>FBHS</v>
      </c>
      <c r="J7" s="204"/>
    </row>
    <row r="8" customFormat="false" ht="15.75" hidden="false" customHeight="true" outlineLevel="0" collapsed="false">
      <c r="B8" s="146"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200000000000</v>
      </c>
      <c r="G8" s="167" t="n">
        <f aca="false">INDEX(Innertable,MATCH($B8,MaterialData!$B$6:$B$11,0),MATCH(G$7,MaterialData!$C$4:$R$4,0))</f>
        <v>200000000000</v>
      </c>
      <c r="H8" s="204"/>
      <c r="I8" s="167" t="n">
        <f aca="false">INDEX(Innertable,MATCH($B8,MaterialData!$B$6:$B$11,0),MATCH(I$7,MaterialData!$C$4:$R$4,0))</f>
        <v>0</v>
      </c>
      <c r="J8" s="204"/>
      <c r="L8" s="200" t="s">
        <v>272</v>
      </c>
      <c r="M8" s="187" t="n">
        <f aca="false">M5*M6</f>
        <v>0.0003</v>
      </c>
      <c r="N8" s="200" t="s">
        <v>273</v>
      </c>
      <c r="O8" s="187" t="n">
        <f aca="false">(M5*M6^3)/12</f>
        <v>1E-010</v>
      </c>
    </row>
    <row r="9" customFormat="false" ht="15.75" hidden="false" customHeight="true" outlineLevel="0" collapsed="false">
      <c r="B9" s="146"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305000000</v>
      </c>
      <c r="G9" s="167" t="n">
        <f aca="false">INDEX(Innertable,MATCH($B9,MaterialData!$B$6:$B$11,0),MATCH(G$7,MaterialData!$C$4:$R$4,0))</f>
        <v>305000000</v>
      </c>
      <c r="H9" s="204"/>
      <c r="I9" s="167" t="n">
        <f aca="false">INDEX(Innertable,MATCH($B9,MaterialData!$B$6:$B$11,0),MATCH(I$7,MaterialData!$C$4:$R$4,0))</f>
        <v>0</v>
      </c>
      <c r="J9" s="204"/>
      <c r="L9" s="200" t="s">
        <v>274</v>
      </c>
      <c r="M9" s="187" t="n">
        <f aca="false">N5*N6</f>
        <v>0.0003</v>
      </c>
      <c r="N9" s="200" t="s">
        <v>275</v>
      </c>
      <c r="O9" s="187" t="n">
        <f aca="false">(N5*N6^3)/12</f>
        <v>1E-010</v>
      </c>
    </row>
    <row r="10" customFormat="false" ht="15.75" hidden="false" customHeight="true" outlineLevel="0" collapsed="false">
      <c r="B10" s="146"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365000000</v>
      </c>
      <c r="G10" s="167" t="n">
        <f aca="false">INDEX(Innertable,MATCH($B10,MaterialData!$B$6:$B$11,0),MATCH(G$7,MaterialData!$C$4:$R$4,0))</f>
        <v>365000000</v>
      </c>
      <c r="H10" s="204"/>
      <c r="I10" s="167" t="n">
        <f aca="false">INDEX(Innertable,MATCH($B10,MaterialData!$B$6:$B$11,0),MATCH(I$7,MaterialData!$C$4:$R$4,0))</f>
        <v>0</v>
      </c>
      <c r="J10" s="204"/>
      <c r="L10" s="200" t="s">
        <v>276</v>
      </c>
      <c r="M10" s="0" t="n">
        <f aca="false">M6/2</f>
        <v>0.001</v>
      </c>
      <c r="N10" s="200" t="s">
        <v>277</v>
      </c>
      <c r="O10" s="187" t="n">
        <f aca="false">O8+(M8*($M$12-M10)^2)</f>
        <v>3.64E-008</v>
      </c>
    </row>
    <row r="11" customFormat="false" ht="15.75" hidden="false" customHeight="true" outlineLevel="0" collapsed="false">
      <c r="B11" s="146" t="s">
        <v>214</v>
      </c>
      <c r="C11" s="167" t="n">
        <f aca="false">INDEX(Innertable,MATCH($B11,MaterialData!$B$6:$B$11,0),MATCH(C$7,MaterialData!$C$4:$O$4,0))</f>
        <v>180000000</v>
      </c>
      <c r="D11" s="187"/>
      <c r="E11" s="167" t="n">
        <f aca="false">INDEX(Innertable,MATCH($B11,MaterialData!$B$6:$B$11,0),MATCH(E$7,MaterialData!$C$4:$R$4,0))</f>
        <v>180000000</v>
      </c>
      <c r="F11" s="167" t="n">
        <f aca="false">INDEX(Innertable,MATCH($B11,MaterialData!$B$6:$B$11,0),MATCH(F$7,MaterialData!$C$4:$R$4,0))</f>
        <v>180000000</v>
      </c>
      <c r="G11" s="167" t="n">
        <f aca="false">INDEX(Innertable,MATCH($B11,MaterialData!$B$6:$B$11,0),MATCH(G$7,MaterialData!$C$4:$R$4,0))</f>
        <v>180000000</v>
      </c>
      <c r="H11" s="204"/>
      <c r="I11" s="167" t="str">
        <f aca="false">INDEX(Innertable,MATCH($B11,MaterialData!$B$6:$B$11,0),MATCH(I$7,MaterialData!$C$4:$R$4,0))</f>
        <v>N/A</v>
      </c>
      <c r="J11" s="204"/>
      <c r="L11" s="200" t="s">
        <v>278</v>
      </c>
      <c r="M11" s="0" t="n">
        <f aca="false">(I18-0.5*I20)*0.001</f>
        <v>0.023</v>
      </c>
      <c r="N11" s="200" t="s">
        <v>279</v>
      </c>
      <c r="O11" s="187" t="n">
        <f aca="false">O9+(M9*($M$12-M11)^2)</f>
        <v>3.64E-008</v>
      </c>
    </row>
    <row r="12" customFormat="false" ht="15.75" hidden="false" customHeight="true" outlineLevel="0" collapsed="false">
      <c r="B12" s="146" t="s">
        <v>215</v>
      </c>
      <c r="C12" s="167" t="n">
        <f aca="false">INDEX(Innertable,MATCH($B12,MaterialData!$B$6:$B$11,0),MATCH(C$7,MaterialData!$C$4:$O$4,0))</f>
        <v>300000000</v>
      </c>
      <c r="D12" s="187"/>
      <c r="E12" s="167" t="n">
        <f aca="false">INDEX(Innertable,MATCH($B12,MaterialData!$B$6:$B$11,0),MATCH(E$7,MaterialData!$C$4:$R$4,0))</f>
        <v>300000000</v>
      </c>
      <c r="F12" s="167" t="n">
        <f aca="false">INDEX(Innertable,MATCH($B12,MaterialData!$B$6:$B$11,0),MATCH(F$7,MaterialData!$C$4:$R$4,0))</f>
        <v>300000000</v>
      </c>
      <c r="G12" s="167" t="n">
        <f aca="false">INDEX(Innertable,MATCH($B12,MaterialData!$B$6:$B$11,0),MATCH(G$7,MaterialData!$C$4:$R$4,0))</f>
        <v>300000000</v>
      </c>
      <c r="H12" s="204"/>
      <c r="I12" s="167" t="str">
        <f aca="false">INDEX(Innertable,MATCH($B12,MaterialData!$B$6:$B$11,0),MATCH(I$7,MaterialData!$C$4:$R$4,0))</f>
        <v>N/A</v>
      </c>
      <c r="J12" s="204"/>
      <c r="L12" s="200" t="s">
        <v>280</v>
      </c>
      <c r="M12" s="205" t="n">
        <f aca="false">(M8*M10+M9*M11)/(M8+M9)</f>
        <v>0.012</v>
      </c>
      <c r="N12" s="200" t="s">
        <v>281</v>
      </c>
      <c r="O12" s="169" t="n">
        <f aca="false">SUM(O10:O11)</f>
        <v>7.28E-008</v>
      </c>
    </row>
    <row r="13" customFormat="false" ht="12.75" hidden="false" customHeight="false" outlineLevel="0" collapsed="false">
      <c r="E13" s="346"/>
      <c r="G13" s="347"/>
      <c r="H13" s="203"/>
      <c r="J13" s="203"/>
      <c r="O13" s="187"/>
    </row>
    <row r="14" customFormat="false" ht="12.75" hidden="false" customHeight="false" outlineLevel="0" collapsed="false">
      <c r="B14" s="146" t="s">
        <v>282</v>
      </c>
      <c r="C14" s="186" t="n">
        <v>3</v>
      </c>
      <c r="E14" s="206" t="n">
        <v>10</v>
      </c>
      <c r="F14" s="206" t="n">
        <v>0</v>
      </c>
      <c r="G14" s="206" t="n">
        <v>0</v>
      </c>
      <c r="H14" s="203"/>
      <c r="J14" s="203"/>
      <c r="O14" s="187"/>
    </row>
    <row r="15" customFormat="false" ht="12.8" hidden="false" customHeight="false" outlineLevel="0" collapsed="false">
      <c r="B15" s="146" t="s">
        <v>245</v>
      </c>
      <c r="C15" s="186" t="n">
        <v>25.4</v>
      </c>
      <c r="E15" s="206" t="n">
        <v>25</v>
      </c>
      <c r="F15" s="206"/>
      <c r="G15" s="206"/>
      <c r="H15" s="203"/>
      <c r="J15" s="203"/>
      <c r="O15" s="187"/>
    </row>
    <row r="16" customFormat="false" ht="12.75" hidden="false" customHeight="false" outlineLevel="0" collapsed="false">
      <c r="B16" s="146" t="s">
        <v>246</v>
      </c>
      <c r="C16" s="186" t="n">
        <v>1.2</v>
      </c>
      <c r="E16" s="206" t="n">
        <v>1.5</v>
      </c>
      <c r="F16" s="206" t="n">
        <v>1.2</v>
      </c>
      <c r="G16" s="206" t="n">
        <v>1.2</v>
      </c>
      <c r="H16" s="203"/>
      <c r="J16" s="203"/>
      <c r="L16" s="220"/>
      <c r="O16" s="187"/>
    </row>
    <row r="17" customFormat="false" ht="12.75" hidden="false" customHeight="false" outlineLevel="0" collapsed="false">
      <c r="E17" s="348"/>
      <c r="F17" s="349" t="s">
        <v>347</v>
      </c>
      <c r="G17" s="77" t="str">
        <f aca="false">IF(AND(K27&gt;=100,F2="tubing only",NOT(OR(E18="NO",F18="NO",G18="NO"))),"YES","NO")</f>
        <v>NO</v>
      </c>
      <c r="H17" s="203"/>
      <c r="J17" s="203"/>
      <c r="O17" s="187"/>
    </row>
    <row r="18" customFormat="false" ht="12.75" hidden="false" customHeight="true" outlineLevel="0" collapsed="false">
      <c r="B18" s="146" t="s">
        <v>283</v>
      </c>
      <c r="E18" s="350" t="str">
        <f aca="false">IF(E14=0,"N/A",IF(AND(E5=$C$5,E15&gt;=25.4,E16&gt;=1.2),"YES","NO"))</f>
        <v>NO</v>
      </c>
      <c r="F18" s="351" t="str">
        <f aca="false">IF(F14=0,"N/A",IF(AND(F5=$C$5,F15&gt;=25.4,F16&gt;=1.2),"YES","NO"))</f>
        <v>N/A</v>
      </c>
      <c r="G18" s="352" t="str">
        <f aca="false">IF(G14=0,"N/A",IF(AND(G5=$C$5,G15&gt;=25.4,G16&gt;=1.2),"YES","NO"))</f>
        <v>N/A</v>
      </c>
      <c r="H18" s="203"/>
      <c r="I18" s="208" t="n">
        <f aca="false">I19+I20+I21</f>
        <v>24</v>
      </c>
      <c r="J18" s="203"/>
      <c r="O18" s="187"/>
    </row>
    <row r="19" customFormat="false" ht="12.75" hidden="false" customHeight="false" outlineLevel="0" collapsed="false">
      <c r="B19" s="146" t="s">
        <v>284</v>
      </c>
      <c r="E19" s="353"/>
      <c r="F19" s="353"/>
      <c r="G19" s="353"/>
      <c r="H19" s="203"/>
      <c r="I19" s="209" t="n">
        <v>20</v>
      </c>
      <c r="J19" s="203"/>
      <c r="O19" s="187"/>
    </row>
    <row r="20" customFormat="false" ht="12.75" hidden="false" customHeight="false" outlineLevel="0" collapsed="false">
      <c r="B20" s="146" t="s">
        <v>285</v>
      </c>
      <c r="E20" s="353"/>
      <c r="F20" s="353"/>
      <c r="G20" s="353"/>
      <c r="H20" s="203"/>
      <c r="I20" s="209" t="n">
        <v>2</v>
      </c>
      <c r="J20" s="203"/>
      <c r="O20" s="187"/>
    </row>
    <row r="21" customFormat="false" ht="12.75" hidden="false" customHeight="false" outlineLevel="0" collapsed="false">
      <c r="B21" s="53" t="s">
        <v>286</v>
      </c>
      <c r="E21" s="353"/>
      <c r="F21" s="353"/>
      <c r="G21" s="353"/>
      <c r="H21" s="203"/>
      <c r="I21" s="209" t="n">
        <v>2</v>
      </c>
      <c r="J21" s="203"/>
      <c r="O21" s="187"/>
    </row>
    <row r="22" customFormat="false" ht="12.75" hidden="false" customHeight="false" outlineLevel="0" collapsed="false">
      <c r="B22" s="146" t="s">
        <v>287</v>
      </c>
      <c r="E22" s="353"/>
      <c r="F22" s="353"/>
      <c r="G22" s="353"/>
      <c r="H22" s="203"/>
      <c r="I22" s="209" t="n">
        <v>150</v>
      </c>
      <c r="J22" s="203"/>
      <c r="K22" s="13"/>
      <c r="O22" s="187"/>
    </row>
    <row r="23" customFormat="false" ht="12.75" hidden="false" customHeight="false" outlineLevel="0" collapsed="false">
      <c r="E23" s="354"/>
      <c r="F23" s="20"/>
      <c r="G23" s="355"/>
      <c r="H23" s="203"/>
      <c r="J23" s="203"/>
      <c r="O23" s="187"/>
    </row>
    <row r="24" customFormat="false" ht="12.75" hidden="false" customHeight="false" outlineLevel="0" collapsed="false">
      <c r="B24" s="146" t="s">
        <v>247</v>
      </c>
      <c r="C24" s="186" t="n">
        <f aca="false">C15/1000</f>
        <v>0.0254</v>
      </c>
      <c r="E24" s="186" t="n">
        <f aca="false">IF($F$2="composite only","No tubes",IF(E14=0,"No tubes",E15/1000))</f>
        <v>0.025</v>
      </c>
      <c r="F24" s="186" t="str">
        <f aca="false">IF($F$2="composite only","No tubes",IF(F14=0,"No tubes",F15/1000))</f>
        <v>No tubes</v>
      </c>
      <c r="G24" s="186" t="str">
        <f aca="false">IF($F$2="composite only","No tubes",IF(G14=0,"No tubes",G15/1000))</f>
        <v>No tubes</v>
      </c>
      <c r="H24" s="203"/>
      <c r="J24" s="203"/>
      <c r="O24" s="187"/>
    </row>
    <row r="25" customFormat="false" ht="12.75" hidden="false" customHeight="false" outlineLevel="0" collapsed="false">
      <c r="B25" s="146" t="s">
        <v>248</v>
      </c>
      <c r="C25" s="186" t="n">
        <f aca="false">C16/1000</f>
        <v>0.0012</v>
      </c>
      <c r="E25" s="186" t="n">
        <f aca="false">IF(E24="no tubes","",IF(E14=0,"",E16/1000))</f>
        <v>0.0015</v>
      </c>
      <c r="F25" s="186" t="str">
        <f aca="false">IF(F24="no tubes","",IF(F14=0,"",F16/1000))</f>
        <v/>
      </c>
      <c r="G25" s="186" t="str">
        <f aca="false">IF(G24="no tubes","",IF(G14=0,"",G16/1000))</f>
        <v/>
      </c>
      <c r="H25" s="210"/>
      <c r="J25" s="210"/>
      <c r="O25" s="187"/>
      <c r="S25" s="189"/>
    </row>
    <row r="26" customFormat="false" ht="12.75" hidden="false" customHeight="false" outlineLevel="0" collapsed="false">
      <c r="B26" s="146" t="s">
        <v>249</v>
      </c>
      <c r="C26" s="167" t="n">
        <f aca="false">IF(C6="Round",((C24)^4-((C24-2*C25))^4)*3.142/64,((C24)^4-((C24-2*C25))^4)/12)</f>
        <v>6.6959174568E-009</v>
      </c>
      <c r="E26" s="167" t="n">
        <f aca="false">IF(E24="no tubes","",IF(E14=0,"",IF(E6="Round",(((E24)^4-((E24-2*E25))^4)*3.142/64),IF(E6="Square",(((E24)^4-((E24-2*E25))^4)/12),""))))</f>
        <v>7.67674059375E-009</v>
      </c>
      <c r="F26" s="167" t="str">
        <f aca="false">IF(F24="no tubes","",IF(F14=0,"",IF(F6="Round",(((F24)^4-((F24-2*F25))^4)*3.142/64),IF(F6="Square",(((F24)^4-((F24-2*F25))^4)/12),""))))</f>
        <v/>
      </c>
      <c r="G26" s="167" t="str">
        <f aca="false">IF(G24="no tubes","",IF(G14=0,"",IF(G6="Round",(((G24)^4-((G24-2*G25))^4)*3.142/64),IF(G6="Square",(((G24)^4-((G24-2*G25))^4)/12),""))))</f>
        <v/>
      </c>
      <c r="H26" s="167" t="n">
        <f aca="false">IF(SUM(E26:G26)&gt;0,SUM(E26:G26),"")</f>
        <v>7.67674059375E-009</v>
      </c>
      <c r="I26" s="211" t="str">
        <f aca="false">IF($F$2="Tubing only","Tubing Only",O12)</f>
        <v>Tubing Only</v>
      </c>
      <c r="J26" s="167" t="n">
        <f aca="false">IF($F$2="Tubing only",H26,IF($F$2="Composite only",I26,IF($F$2="Tubes + Composite",H26+I26,"No Type Selected")))</f>
        <v>7.67674059375E-009</v>
      </c>
      <c r="O26" s="187"/>
      <c r="R26" s="187"/>
      <c r="S26" s="189"/>
    </row>
    <row r="27" customFormat="false" ht="12.75" hidden="false" customHeight="false" outlineLevel="0" collapsed="false">
      <c r="B27" s="146" t="s">
        <v>250</v>
      </c>
      <c r="C27" s="167" t="n">
        <f aca="false">C8*C26*C14</f>
        <v>4017.55047408</v>
      </c>
      <c r="D27" s="187"/>
      <c r="E27" s="167" t="n">
        <f aca="false">IF(E24="no tubes","",IF(E14=0,"",E8*E26*E14))</f>
        <v>15353.4811875</v>
      </c>
      <c r="F27" s="167" t="str">
        <f aca="false">IF(F24="no tubes","",IF(F14=0,"",F8*F26*F14))</f>
        <v/>
      </c>
      <c r="G27" s="167" t="str">
        <f aca="false">IF(G24="no tubes","",IF(G14=0,"",G8*G26*G14))</f>
        <v/>
      </c>
      <c r="H27" s="167" t="n">
        <f aca="false">IF(SUM(E27:G27)&gt;0,SUM(E27:G27),"")</f>
        <v>15353.4811875</v>
      </c>
      <c r="I27" s="211" t="str">
        <f aca="false">IF(I26="Tubing Only","",I26*I8)</f>
        <v/>
      </c>
      <c r="J27" s="167" t="n">
        <f aca="false">IF($F$2="Tubing only",H27,IF($F$2="Composite only",I27,IF($F$2="Tubes + Composite",H27+I27,"No Type Selected")))</f>
        <v>15353.4811875</v>
      </c>
      <c r="K27" s="212" t="n">
        <f aca="false">IF(AND(NOT($F$2="tubes + composite"),OR(AND($G$14&gt;0,G27&lt;(C27/3)),AND($F$14&gt;0,F27&lt;(C27/3)),AND($E$14&gt;0,E27&lt;(C27/3)))),0,100*J27/C27)</f>
        <v>382.160256269484</v>
      </c>
      <c r="L27" s="0" t="str">
        <f aca="false">IF((99.9&gt;K27)*AND(K27&gt;33.3),"For Composites Only, Additional Proof Required","")</f>
        <v/>
      </c>
    </row>
    <row r="28" customFormat="false" ht="12.75" hidden="false" customHeight="false" outlineLevel="0" collapsed="false">
      <c r="B28" s="146" t="s">
        <v>251</v>
      </c>
      <c r="C28" s="191" t="n">
        <f aca="false">IF(C24="no tubes","",IF(C14=0,"",IF(C6="Round",C14*((C15^2-(C15-2*C16)^2)*PI()/4),IF(C6="Square",C14*(C15^2-(C15-2*C16)^2),""))))</f>
        <v>273.695551980743</v>
      </c>
      <c r="D28" s="356"/>
      <c r="E28" s="191" t="n">
        <f aca="false">IF(E24="no tubes","",IF(E14=0,"",IF(E6="Round",E14*((E15^2-(E15-2*E16)^2)*PI()/4),IF(E6="Square",E14*(E15^2-(E15-2*E16)^2),""))))</f>
        <v>1107.4114103904</v>
      </c>
      <c r="F28" s="191" t="str">
        <f aca="false">IF(F24="no tubes","",IF(F14=0,"",IF(F6="Round",F14*((F15^2-(F15-2*F16)^2)*PI()/4),IF(F6="Square",F14*(F15^2-(F15-2*F16)^2),""))))</f>
        <v/>
      </c>
      <c r="G28" s="191" t="str">
        <f aca="false">IF(G24="no tubes","",IF(G14=0,"",IF(G6="Round",G14*((G15^2-(G15-2*G16)^2)*PI()/4),IF(G6="Square",G14*(G15^2-(G15-2*G16)^2),""))))</f>
        <v/>
      </c>
      <c r="H28" s="191" t="n">
        <f aca="false">IF(SUM(E28:G28)&gt;0,SUM(E28:G28),"")</f>
        <v>1107.4114103904</v>
      </c>
      <c r="I28" s="191" t="str">
        <f aca="false">IF(I26="Tubing Only","",(I18-I19)*I22)</f>
        <v/>
      </c>
      <c r="J28" s="191" t="n">
        <f aca="false">IF($F$2="Tubing only",H28,IF($F$2="Composite only",I28,IF($F$2="Tubes + Composite",H28+I28,"No Type Selected")))</f>
        <v>1107.4114103904</v>
      </c>
      <c r="K28" s="212" t="n">
        <f aca="false">IF(AND($F$2="tubing only",AND(E5="steel",F5="steel",G5="steel")),100*J28/C28,"NA")</f>
        <v>404.614325068871</v>
      </c>
      <c r="L28" s="0" t="str">
        <f aca="false">IF(AND(95&lt;K28,K28&lt;100),"For tubes only, provided your actual tube measures &gt;= your nominal OD and wall this is OK","")</f>
        <v/>
      </c>
      <c r="R28" s="187"/>
    </row>
    <row r="29" customFormat="false" ht="12.75" hidden="false" customHeight="false" outlineLevel="0" collapsed="false">
      <c r="B29" s="146" t="s">
        <v>252</v>
      </c>
      <c r="C29" s="167" t="n">
        <f aca="false">C$28*C9/1000000</f>
        <v>83477.1433541265</v>
      </c>
      <c r="D29" s="187"/>
      <c r="E29" s="167" t="n">
        <f aca="false">IF(E24="no tubes","",IF(E14=0,"",E$28*E9/1000000))</f>
        <v>337760.480169073</v>
      </c>
      <c r="F29" s="167" t="str">
        <f aca="false">IF(F24="no tubes","",IF(F14=0,"",F$28*F9/1000000))</f>
        <v/>
      </c>
      <c r="G29" s="167" t="str">
        <f aca="false">IF(G24="no tubes","",IF(G14=0,"",G$28*G9/1000000))</f>
        <v/>
      </c>
      <c r="H29" s="167" t="n">
        <f aca="false">IF(SUM(E29:G29)&gt;0,SUM(E29:G29),"")</f>
        <v>337760.480169073</v>
      </c>
      <c r="I29" s="167" t="str">
        <f aca="false">IF(I26="Tubing Only","",I28*I9/1000000)</f>
        <v/>
      </c>
      <c r="J29" s="167" t="n">
        <f aca="false">IF($F$2="Tubing only",H29,IF($F$2="Composite only",I29,IF($F$2="Tubes + Composite",H29+I29,"No Type Selected")))</f>
        <v>337760.480169073</v>
      </c>
      <c r="K29" s="212" t="n">
        <f aca="false">IF(AND($F$2="tubing only",OR($E$29&lt;(E14/$C$14)*$C$29,$F$29&lt;(F14/$C$14)*$C$29,$G$29&lt;(G14/$C$14)*$C$29)),0,100*J29/C29)</f>
        <v>404.614325068871</v>
      </c>
      <c r="L29" s="0" t="str">
        <f aca="false">IF(AND(95&lt;K29,K29&lt;100),"For tubes only, provided your actual tube measures &gt;= your nominal OD and wall this is OK","")</f>
        <v/>
      </c>
    </row>
    <row r="30" customFormat="false" ht="12.75" hidden="false" customHeight="false" outlineLevel="0" collapsed="false">
      <c r="B30" s="146" t="s">
        <v>253</v>
      </c>
      <c r="C30" s="167" t="n">
        <f aca="false">C$28*C10/1000000</f>
        <v>99898.8764729711</v>
      </c>
      <c r="D30" s="187"/>
      <c r="E30" s="167" t="n">
        <f aca="false">IF(E24="no tubes","",IF(E14=0,"",E$28*E10/1000000))</f>
        <v>404205.164792497</v>
      </c>
      <c r="F30" s="167" t="str">
        <f aca="false">IF(F24="no tubes","",IF(F14=0,"",F$28*F10/1000000))</f>
        <v/>
      </c>
      <c r="G30" s="167" t="str">
        <f aca="false">IF(G24="no tubes","",IF(G14=0,"",G$28*G10/1000000))</f>
        <v/>
      </c>
      <c r="H30" s="167" t="n">
        <f aca="false">IF(SUM(E30:G30)&gt;0,SUM(E30:G30),"")</f>
        <v>404205.164792497</v>
      </c>
      <c r="I30" s="167" t="str">
        <f aca="false">IF(I26="Tubing Only","",I28*I10/1000000)</f>
        <v/>
      </c>
      <c r="J30" s="167" t="n">
        <f aca="false">IF($F$2="Tubing only",H30,IF($F$2="Composite only",I30,IF($F$2="Tubes + Composite",H30+I30,"No Type Selected")))</f>
        <v>404205.164792497</v>
      </c>
      <c r="K30" s="212" t="n">
        <f aca="false">IF(AND($F$2="tubing only",OR($E$30&lt;(E14/$C$14)*$C$30,$F$30&lt;(F14/$C$14)*$C$30,$G$30&lt;(G14/$C$14)*$C$30)),0,100*J30/C30)</f>
        <v>404.614325068871</v>
      </c>
      <c r="L30" s="0" t="str">
        <f aca="false">IF(AND(95&lt;K30,K30&lt;100),"For tubes only, provided your actual tube measures &gt;= your nominal OD and wall this is OK","")</f>
        <v/>
      </c>
      <c r="R30" s="187"/>
    </row>
    <row r="31" customFormat="false" ht="12.75" hidden="false" customHeight="false" outlineLevel="0" collapsed="false">
      <c r="B31" s="146" t="s">
        <v>254</v>
      </c>
      <c r="C31" s="167" t="n">
        <f aca="false">C$28*C11/1000000</f>
        <v>49265.1993565337</v>
      </c>
      <c r="D31" s="187"/>
      <c r="E31" s="167" t="n">
        <f aca="false">IF(E24="no tubes","",IF(E14=0,"",E$28*E11/1000000))</f>
        <v>199334.053870272</v>
      </c>
      <c r="F31" s="167" t="str">
        <f aca="false">IF(F24="no tubes","",IF(F14=0,"",F$28*F11/1000000))</f>
        <v/>
      </c>
      <c r="G31" s="167" t="str">
        <f aca="false">IF(G24="no tubes","",IF(G14=0,"",G$28*G11/1000000))</f>
        <v/>
      </c>
      <c r="H31" s="167" t="n">
        <f aca="false">IF(SUM(E31:G31)&gt;0,SUM(E31:G31),"")</f>
        <v>199334.053870272</v>
      </c>
      <c r="I31" s="167" t="str">
        <f aca="false">IF(I26="Tubing Only","",I28*I9/1000000)</f>
        <v/>
      </c>
      <c r="J31" s="167" t="n">
        <f aca="false">IF($F$2="Tubing only",H31,IF($F$2="Composite only",I31,IF($F$2="Tubes + Composite",H31+I31,"No Type Selected")))</f>
        <v>199334.053870272</v>
      </c>
      <c r="K31" s="212" t="n">
        <f aca="false">IF(AND($F$2="tubing only",OR($E$31&lt;(E14/$C$14)*$C$31,$F$31&lt;(F14/$C$14)*$C$31,$G$31&lt;(G14/$C$14)*$C$31)),0,100*J31/C31)</f>
        <v>404.614325068871</v>
      </c>
      <c r="L31" s="0" t="str">
        <f aca="false">IF(AND(95&lt;K31,K31&lt;100),"For tubes only, provided your actual tube measures &gt;= your nominal OD and wall this is OK","")</f>
        <v/>
      </c>
      <c r="R31" s="187"/>
    </row>
    <row r="32" customFormat="false" ht="12.75" hidden="false" customHeight="false" outlineLevel="0" collapsed="false">
      <c r="B32" s="146" t="s">
        <v>255</v>
      </c>
      <c r="C32" s="167" t="n">
        <f aca="false">IF(C14=0,"",C$28*C12/1000000)</f>
        <v>82108.6655942228</v>
      </c>
      <c r="D32" s="187"/>
      <c r="E32" s="167" t="n">
        <f aca="false">IF(E24="no tubes","",IF(E14=0,"",E$28*E12/1000000))</f>
        <v>332223.423117121</v>
      </c>
      <c r="F32" s="167" t="str">
        <f aca="false">IF(F24="no tubes","",IF(F14=0,"",F$28*F12/1000000))</f>
        <v/>
      </c>
      <c r="G32" s="167" t="str">
        <f aca="false">IF(G24="no tubes","",IF(G14=0,"",G$28*G12/1000000))</f>
        <v/>
      </c>
      <c r="H32" s="167" t="n">
        <f aca="false">IF(SUM(E32:G32)&gt;0,SUM(E32:G32),"")</f>
        <v>332223.423117121</v>
      </c>
      <c r="I32" s="167" t="str">
        <f aca="false">IF(I26="tubing only","",I28*I10/1000000)</f>
        <v/>
      </c>
      <c r="J32" s="167" t="n">
        <f aca="false">IF($F$2="Tubing only",H32,IF($F$2="Composite only",I32,IF($F$2="Tubes + Composite",H32+I32,"No Type Selected")))</f>
        <v>332223.423117121</v>
      </c>
      <c r="K32" s="212" t="n">
        <f aca="false">IF(AND($F$2="tubing only",OR($E$32&lt;(E14/$C$14)*$C$32,$F$32&lt;(F14/$C$14)*$C$32,$G$32&lt;(G14/$C$14)*$C$32)),0,100*J32/C32)</f>
        <v>404.614325068871</v>
      </c>
      <c r="L32" s="0" t="str">
        <f aca="false">IF(AND(95&lt;K32,K32&lt;100),"For tubes only, provided your actual tube measures &gt;= your nominal OD and wall this is OK","")</f>
        <v/>
      </c>
      <c r="R32" s="187"/>
    </row>
    <row r="33" customFormat="false" ht="12.75" hidden="false" customHeight="false" outlineLevel="0" collapsed="false">
      <c r="B33" s="146" t="s">
        <v>256</v>
      </c>
      <c r="C33" s="167" t="n">
        <f aca="false">C14*4*C10*C26/(0.5*C24*1)</f>
        <v>2309.30066620346</v>
      </c>
      <c r="E33" s="167" t="n">
        <f aca="false">IF(E24="no tubes","",IF(E14=0,"",E14*4*E10*E26/(0.5*E24*1)))</f>
        <v>8966.4330135</v>
      </c>
      <c r="F33" s="167" t="str">
        <f aca="false">IF(F24="no tubes","",IF(F14=0,"",F14*4*F10*F26/(0.5*F24*1)))</f>
        <v/>
      </c>
      <c r="G33" s="167" t="str">
        <f aca="false">IF(G24="no tubes","",IF(G14=0,"",G14*4*G10*G26/(0.5*G24*1)))</f>
        <v/>
      </c>
      <c r="H33" s="167" t="n">
        <f aca="false">IF(SUM(E33:G33)&gt;0,SUM(E33:G33),"")</f>
        <v>8966.4330135</v>
      </c>
      <c r="I33" s="167" t="str">
        <f aca="false">IF(I26="tubing only","",4*I10*(I26*2/(I18/1000))/1)</f>
        <v/>
      </c>
      <c r="J33" s="167" t="n">
        <f aca="false">IF($F$2="Tubing only",H33,IF($F$2="Composite only",I33,IF($F$2="Tubes + Composite",H33+I33,"No Type Selected")))</f>
        <v>8966.4330135</v>
      </c>
      <c r="K33" s="212" t="n">
        <f aca="false">IF(AND($F$2="tubing only",OR($E$33&lt;(E14/$C$14)*$C$33,$F$33&lt;(F14/$C$14)*$C$33,$G$33&lt;(G14/$C$14)*$C$33)),0,100*J33/C33)</f>
        <v>388.274820369796</v>
      </c>
      <c r="L33" s="0" t="str">
        <f aca="false">IF((99.9&gt;K33)*AND(K33&gt;33.3),"For Composites Only, Additional Proof Required","")</f>
        <v/>
      </c>
    </row>
    <row r="34" customFormat="false" ht="12.75" hidden="false" customHeight="false" outlineLevel="0" collapsed="false">
      <c r="B34" s="146" t="s">
        <v>257</v>
      </c>
      <c r="C34" s="167" t="n">
        <f aca="false">IF(C14=0,"",C33*1^3/(48*C27))</f>
        <v>0.0119750656167979</v>
      </c>
      <c r="E34" s="167" t="n">
        <f aca="false">IF(E24="no tubes","",IF(E14=0,"",($C$33*1^3/(48*E27))))</f>
        <v>0.0031335193600963</v>
      </c>
      <c r="F34" s="167" t="str">
        <f aca="false">IF(F24="no tubes","",IF(F14=0,"",($C$33*1^3/(48*F27))))</f>
        <v/>
      </c>
      <c r="G34" s="167" t="str">
        <f aca="false">IF(G24="no tubes","",IF(G14=0,"",($C$33*1^3/(48*G27))))</f>
        <v/>
      </c>
      <c r="H34" s="167" t="n">
        <f aca="false">IF(F2="composite only","",$C$33*1^3/(48*H27))</f>
        <v>0.0031335193600963</v>
      </c>
      <c r="I34" s="167" t="str">
        <f aca="false">IF(NOT($F$2="tubing only"),$C$33*1^3/(48*I27),"")</f>
        <v/>
      </c>
      <c r="J34" s="167" t="n">
        <f aca="false">IF($F$2="Tubing only",H34,IF($F$2="Composite only",I34,IF($F$2="Tubes + Composite",$C$33*1^3/(48*J27),"No Type Selected")))</f>
        <v>0.0031335193600963</v>
      </c>
      <c r="K34" s="212" t="n">
        <f aca="false">IF(AND($F$2="tubing only",J34&gt;1.05*C34),101,100*J34/C34)</f>
        <v>26.1670329029411</v>
      </c>
      <c r="L34" s="0" t="str">
        <f aca="false">IF((100.1&lt;K34)*AND(K34&lt;300.1),"For Composites Only, Additional Proof Required","")</f>
        <v/>
      </c>
    </row>
    <row r="35" customFormat="false" ht="12.75" hidden="false" customHeight="false" outlineLevel="0" collapsed="false">
      <c r="B35" s="146" t="s">
        <v>258</v>
      </c>
      <c r="C35" s="167" t="n">
        <f aca="false">0.5*C33*(C33*1^3/(48*C27))</f>
        <v>13.8270135033508</v>
      </c>
      <c r="E35" s="167" t="n">
        <f aca="false">IF(E24="no tubes","",0.5*E33*(E33*1^3/(48*E27)))</f>
        <v>54.545800832125</v>
      </c>
      <c r="F35" s="167" t="str">
        <f aca="false">IF(F24="no tubes","",0.5*F33*(F33*1^3/(48*F27)))</f>
        <v/>
      </c>
      <c r="G35" s="167" t="str">
        <f aca="false">IF(G24="no tubes","",0.5*G33*(G33*1^3/(48*G27)))</f>
        <v/>
      </c>
      <c r="H35" s="167" t="n">
        <f aca="false">IF(SUM(E35:G35)&gt;0,SUM(E35:G35),"")</f>
        <v>54.545800832125</v>
      </c>
      <c r="I35" s="167" t="str">
        <f aca="false">IF(I26="tubing only","",0.5*I33*(I33*1^3/(48*I27)))</f>
        <v/>
      </c>
      <c r="J35" s="167" t="n">
        <f aca="false">IF($F$2="Tubing only",H35,IF($F$2="Composite only",I35,IF($F$2="Tubes + Composite",H35+I35,"No Type Selected")))</f>
        <v>54.545800832125</v>
      </c>
      <c r="K35" s="212" t="n">
        <f aca="false">IF(AND($F$2="tubing only",OR($E$36&lt;$C$36,$F$36&lt;$C$36,$G$36&lt;$C$36)),0,100*J35/C35)</f>
        <v>394.487217495712</v>
      </c>
      <c r="L35" s="0" t="str">
        <f aca="false">IF((99.9&gt;K35)*AND(K35&gt;33.3),"For Composites Only, Additional Proof Required","")</f>
        <v/>
      </c>
      <c r="M35" s="48" t="s">
        <v>259</v>
      </c>
      <c r="N35" s="48"/>
    </row>
    <row r="36" customFormat="false" ht="12.75" hidden="false" customHeight="false" outlineLevel="0" collapsed="false">
      <c r="C36" s="357" t="n">
        <f aca="false">0.99*C27/C14</f>
        <v>1325.7916564464</v>
      </c>
      <c r="D36" s="358"/>
      <c r="E36" s="357" t="n">
        <f aca="false">IF(AND($F$2="tubing only",E14&gt;0),E27/E14,9E+099)</f>
        <v>1535.34811875</v>
      </c>
      <c r="F36" s="357" t="n">
        <f aca="false">IF(AND($F$2="tubing only",F14&gt;0),F27/F14,9E+099)</f>
        <v>9E+099</v>
      </c>
      <c r="G36" s="357" t="n">
        <f aca="false">IF(AND($F$2="tubing only",G14&gt;0),G27/G14,9E+099)</f>
        <v>9E+099</v>
      </c>
      <c r="H36" s="13"/>
      <c r="O36" s="214"/>
    </row>
    <row r="37" customFormat="false" ht="13.15" hidden="false" customHeight="false" outlineLevel="0" collapsed="false">
      <c r="B37" s="10" t="s">
        <v>288</v>
      </c>
      <c r="E37" s="187"/>
    </row>
    <row r="38" customFormat="false" ht="12.75" hidden="false" customHeight="false" outlineLevel="0" collapsed="false">
      <c r="B38" s="359"/>
      <c r="C38" s="360"/>
      <c r="D38" s="361"/>
      <c r="E38" s="361"/>
      <c r="F38" s="361"/>
      <c r="G38" s="361"/>
      <c r="H38" s="361"/>
      <c r="I38" s="361"/>
      <c r="J38" s="361"/>
      <c r="K38" s="361"/>
      <c r="L38" s="361"/>
      <c r="M38" s="361"/>
      <c r="N38" s="361"/>
      <c r="O38" s="362"/>
    </row>
    <row r="39" customFormat="false" ht="12.75" hidden="false" customHeight="false" outlineLevel="0" collapsed="false">
      <c r="B39" s="218" t="s">
        <v>289</v>
      </c>
      <c r="C39" s="363" t="s">
        <v>348</v>
      </c>
      <c r="D39" s="97"/>
      <c r="E39" s="97"/>
      <c r="F39" s="97"/>
      <c r="G39" s="97"/>
      <c r="H39" s="97"/>
      <c r="I39" s="97"/>
      <c r="J39" s="97"/>
      <c r="K39" s="97"/>
      <c r="L39" s="97"/>
      <c r="M39" s="97"/>
      <c r="N39" s="97"/>
      <c r="O39" s="364"/>
    </row>
    <row r="40" customFormat="false" ht="12.75" hidden="false" customHeight="false" outlineLevel="0" collapsed="false">
      <c r="B40" s="134"/>
      <c r="C40" s="363" t="s">
        <v>349</v>
      </c>
      <c r="D40" s="96"/>
      <c r="E40" s="96"/>
      <c r="F40" s="96"/>
      <c r="G40" s="96"/>
      <c r="H40" s="96"/>
      <c r="I40" s="96"/>
      <c r="J40" s="96"/>
      <c r="K40" s="96"/>
      <c r="L40" s="96"/>
      <c r="M40" s="96"/>
      <c r="N40" s="96"/>
      <c r="O40" s="135"/>
    </row>
    <row r="41" customFormat="false" ht="12.75" hidden="false" customHeight="false" outlineLevel="0" collapsed="false">
      <c r="B41" s="134"/>
      <c r="C41" s="96"/>
      <c r="D41" s="96"/>
      <c r="E41" s="96"/>
      <c r="F41" s="96"/>
      <c r="G41" s="96"/>
      <c r="H41" s="96"/>
      <c r="I41" s="96"/>
      <c r="J41" s="96"/>
      <c r="K41" s="96"/>
      <c r="L41" s="96"/>
      <c r="M41" s="96"/>
      <c r="N41" s="96"/>
      <c r="O41" s="135"/>
    </row>
    <row r="42" customFormat="false" ht="12.75" hidden="false" customHeight="false" outlineLevel="0" collapsed="false">
      <c r="B42" s="134"/>
      <c r="C42" s="96"/>
      <c r="D42" s="96"/>
      <c r="E42" s="96"/>
      <c r="F42" s="96"/>
      <c r="G42" s="96"/>
      <c r="H42" s="96"/>
      <c r="I42" s="96"/>
      <c r="J42" s="96"/>
      <c r="K42" s="96"/>
      <c r="L42" s="96"/>
      <c r="M42" s="96"/>
      <c r="N42" s="96"/>
      <c r="O42" s="135"/>
    </row>
    <row r="43" customFormat="false" ht="12.75" hidden="false" customHeight="false" outlineLevel="0" collapsed="false">
      <c r="B43" s="134"/>
      <c r="C43" s="96"/>
      <c r="D43" s="96"/>
      <c r="E43" s="96"/>
      <c r="F43" s="96"/>
      <c r="G43" s="96"/>
      <c r="H43" s="96"/>
      <c r="I43" s="96"/>
      <c r="J43" s="96"/>
      <c r="K43" s="96"/>
      <c r="L43" s="96"/>
      <c r="M43" s="96"/>
      <c r="N43" s="96"/>
      <c r="O43" s="135"/>
    </row>
    <row r="44" customFormat="false" ht="12.75" hidden="false" customHeight="false" outlineLevel="0" collapsed="false">
      <c r="B44" s="134"/>
      <c r="C44" s="96"/>
      <c r="D44" s="96"/>
      <c r="E44" s="96"/>
      <c r="F44" s="96"/>
      <c r="G44" s="96"/>
      <c r="H44" s="96"/>
      <c r="I44" s="96"/>
      <c r="J44" s="96"/>
      <c r="K44" s="96"/>
      <c r="L44" s="96"/>
      <c r="M44" s="96"/>
      <c r="N44" s="96"/>
      <c r="O44" s="135"/>
    </row>
    <row r="45" customFormat="false" ht="12.75" hidden="false" customHeight="false" outlineLevel="0" collapsed="false">
      <c r="B45" s="134"/>
      <c r="C45" s="96"/>
      <c r="D45" s="96"/>
      <c r="E45" s="96"/>
      <c r="F45" s="96"/>
      <c r="G45" s="96"/>
      <c r="H45" s="96"/>
      <c r="I45" s="96"/>
      <c r="J45" s="96"/>
      <c r="K45" s="96"/>
      <c r="L45" s="96"/>
      <c r="M45" s="96"/>
      <c r="N45" s="96"/>
      <c r="O45" s="135"/>
    </row>
    <row r="46" customFormat="false" ht="12.75" hidden="false" customHeight="false" outlineLevel="0" collapsed="false">
      <c r="B46" s="134"/>
      <c r="C46" s="96"/>
      <c r="D46" s="96"/>
      <c r="E46" s="96"/>
      <c r="F46" s="96"/>
      <c r="G46" s="96"/>
      <c r="H46" s="96"/>
      <c r="I46" s="96"/>
      <c r="J46" s="96"/>
      <c r="K46" s="96"/>
      <c r="L46" s="96"/>
      <c r="M46" s="96"/>
      <c r="N46" s="96"/>
      <c r="O46" s="135"/>
    </row>
    <row r="47" customFormat="false" ht="12.75" hidden="false" customHeight="false" outlineLevel="0" collapsed="false">
      <c r="B47" s="134"/>
      <c r="C47" s="96"/>
      <c r="D47" s="96"/>
      <c r="E47" s="96"/>
      <c r="F47" s="96"/>
      <c r="G47" s="96"/>
      <c r="H47" s="96"/>
      <c r="I47" s="96"/>
      <c r="J47" s="96"/>
      <c r="K47" s="96"/>
      <c r="L47" s="96"/>
      <c r="M47" s="96"/>
      <c r="N47" s="96"/>
      <c r="O47" s="135"/>
    </row>
    <row r="48" customFormat="false" ht="12.75" hidden="false" customHeight="false" outlineLevel="0" collapsed="false">
      <c r="B48" s="134"/>
      <c r="C48" s="96"/>
      <c r="D48" s="96"/>
      <c r="E48" s="96"/>
      <c r="F48" s="96"/>
      <c r="G48" s="96"/>
      <c r="H48" s="96"/>
      <c r="I48" s="96"/>
      <c r="J48" s="96"/>
      <c r="K48" s="96"/>
      <c r="L48" s="96"/>
      <c r="M48" s="96"/>
      <c r="N48" s="96"/>
      <c r="O48" s="135"/>
    </row>
    <row r="49" customFormat="false" ht="12.75" hidden="false" customHeight="false" outlineLevel="0" collapsed="false">
      <c r="B49" s="134"/>
      <c r="C49" s="96"/>
      <c r="D49" s="96"/>
      <c r="E49" s="96"/>
      <c r="F49" s="96"/>
      <c r="G49" s="96"/>
      <c r="H49" s="96"/>
      <c r="I49" s="96"/>
      <c r="J49" s="96"/>
      <c r="K49" s="96"/>
      <c r="L49" s="96"/>
      <c r="M49" s="96"/>
      <c r="N49" s="96"/>
      <c r="O49" s="135"/>
    </row>
    <row r="50" customFormat="false" ht="12.75" hidden="false" customHeight="false" outlineLevel="0" collapsed="false">
      <c r="B50" s="134"/>
      <c r="C50" s="96"/>
      <c r="D50" s="96"/>
      <c r="E50" s="96"/>
      <c r="F50" s="96"/>
      <c r="G50" s="96"/>
      <c r="H50" s="96"/>
      <c r="I50" s="96"/>
      <c r="J50" s="96"/>
      <c r="K50" s="96"/>
      <c r="L50" s="96"/>
      <c r="M50" s="96"/>
      <c r="N50" s="96"/>
      <c r="O50" s="135"/>
    </row>
    <row r="51" customFormat="false" ht="12.75" hidden="false" customHeight="false" outlineLevel="0" collapsed="false">
      <c r="B51" s="134"/>
      <c r="C51" s="96"/>
      <c r="D51" s="96"/>
      <c r="E51" s="96"/>
      <c r="F51" s="96"/>
      <c r="G51" s="96"/>
      <c r="H51" s="96"/>
      <c r="I51" s="96"/>
      <c r="J51" s="96"/>
      <c r="K51" s="96"/>
      <c r="L51" s="96"/>
      <c r="M51" s="96"/>
      <c r="N51" s="96"/>
      <c r="O51" s="135"/>
    </row>
    <row r="52" customFormat="false" ht="12.75" hidden="false" customHeight="false" outlineLevel="0" collapsed="false">
      <c r="B52" s="134"/>
      <c r="C52" s="96"/>
      <c r="D52" s="96"/>
      <c r="E52" s="96"/>
      <c r="F52" s="96"/>
      <c r="G52" s="96"/>
      <c r="H52" s="96"/>
      <c r="I52" s="96"/>
      <c r="J52" s="96"/>
      <c r="K52" s="96"/>
      <c r="L52" s="96"/>
      <c r="M52" s="96"/>
      <c r="N52" s="96"/>
      <c r="O52" s="135"/>
    </row>
    <row r="53" customFormat="false" ht="12.75" hidden="false" customHeight="false" outlineLevel="0" collapsed="false">
      <c r="B53" s="134"/>
      <c r="C53" s="96"/>
      <c r="D53" s="96"/>
      <c r="E53" s="96"/>
      <c r="F53" s="96"/>
      <c r="G53" s="96"/>
      <c r="H53" s="96"/>
      <c r="I53" s="96"/>
      <c r="J53" s="96"/>
      <c r="K53" s="96"/>
      <c r="L53" s="96"/>
      <c r="M53" s="96"/>
      <c r="N53" s="96"/>
      <c r="O53" s="135"/>
    </row>
    <row r="54" customFormat="false" ht="12.75" hidden="false" customHeight="false" outlineLevel="0" collapsed="false">
      <c r="B54" s="134"/>
      <c r="C54" s="96"/>
      <c r="D54" s="96"/>
      <c r="E54" s="96"/>
      <c r="F54" s="96"/>
      <c r="G54" s="96"/>
      <c r="H54" s="96"/>
      <c r="I54" s="96"/>
      <c r="J54" s="96"/>
      <c r="K54" s="96"/>
      <c r="L54" s="96"/>
      <c r="M54" s="96"/>
      <c r="N54" s="96"/>
      <c r="O54" s="135"/>
    </row>
    <row r="55" customFormat="false" ht="12.75" hidden="false" customHeight="false" outlineLevel="0" collapsed="false">
      <c r="B55" s="134"/>
      <c r="C55" s="96"/>
      <c r="D55" s="96"/>
      <c r="E55" s="96"/>
      <c r="F55" s="96"/>
      <c r="G55" s="96"/>
      <c r="H55" s="96"/>
      <c r="I55" s="96"/>
      <c r="J55" s="96"/>
      <c r="K55" s="96"/>
      <c r="L55" s="96"/>
      <c r="M55" s="96"/>
      <c r="N55" s="96"/>
      <c r="O55" s="135"/>
    </row>
    <row r="56" customFormat="false" ht="12.75" hidden="false" customHeight="false" outlineLevel="0" collapsed="false">
      <c r="B56" s="134"/>
      <c r="C56" s="96"/>
      <c r="D56" s="96"/>
      <c r="E56" s="96"/>
      <c r="F56" s="96"/>
      <c r="G56" s="96"/>
      <c r="H56" s="96"/>
      <c r="I56" s="96"/>
      <c r="J56" s="96"/>
      <c r="K56" s="96"/>
      <c r="L56" s="96"/>
      <c r="M56" s="96"/>
      <c r="N56" s="96"/>
      <c r="O56" s="135"/>
    </row>
    <row r="57" customFormat="false" ht="12.75" hidden="false" customHeight="false" outlineLevel="0" collapsed="false">
      <c r="B57" s="134"/>
      <c r="C57" s="96"/>
      <c r="D57" s="96"/>
      <c r="E57" s="96"/>
      <c r="F57" s="96"/>
      <c r="G57" s="96"/>
      <c r="H57" s="96"/>
      <c r="I57" s="96"/>
      <c r="J57" s="96"/>
      <c r="K57" s="96"/>
      <c r="L57" s="96"/>
      <c r="M57" s="96"/>
      <c r="N57" s="96"/>
      <c r="O57" s="135"/>
    </row>
    <row r="58" customFormat="false" ht="12.75" hidden="false" customHeight="false" outlineLevel="0" collapsed="false">
      <c r="B58" s="134"/>
      <c r="C58" s="96"/>
      <c r="D58" s="96"/>
      <c r="E58" s="96"/>
      <c r="F58" s="96"/>
      <c r="G58" s="96"/>
      <c r="H58" s="96"/>
      <c r="I58" s="96"/>
      <c r="J58" s="96"/>
      <c r="K58" s="96"/>
      <c r="L58" s="96"/>
      <c r="M58" s="96"/>
      <c r="N58" s="96"/>
      <c r="O58" s="135"/>
    </row>
    <row r="59" customFormat="false" ht="12.75" hidden="false" customHeight="false" outlineLevel="0" collapsed="false">
      <c r="B59" s="134"/>
      <c r="C59" s="96"/>
      <c r="D59" s="96"/>
      <c r="E59" s="96"/>
      <c r="F59" s="96"/>
      <c r="G59" s="96"/>
      <c r="H59" s="96"/>
      <c r="I59" s="96"/>
      <c r="J59" s="96"/>
      <c r="K59" s="96"/>
      <c r="L59" s="96"/>
      <c r="M59" s="96"/>
      <c r="N59" s="96"/>
      <c r="O59" s="135"/>
    </row>
    <row r="60" customFormat="false" ht="12.75" hidden="false" customHeight="false" outlineLevel="0" collapsed="false">
      <c r="B60" s="134"/>
      <c r="C60" s="96"/>
      <c r="D60" s="96"/>
      <c r="E60" s="96"/>
      <c r="F60" s="96"/>
      <c r="G60" s="96"/>
      <c r="H60" s="96"/>
      <c r="I60" s="96"/>
      <c r="J60" s="96"/>
      <c r="K60" s="96"/>
      <c r="L60" s="96"/>
      <c r="M60" s="96"/>
      <c r="N60" s="96"/>
      <c r="O60" s="135"/>
    </row>
    <row r="61" customFormat="false" ht="12.75" hidden="false" customHeight="false" outlineLevel="0" collapsed="false">
      <c r="B61" s="134"/>
      <c r="C61" s="96"/>
      <c r="D61" s="96"/>
      <c r="E61" s="96"/>
      <c r="F61" s="96"/>
      <c r="G61" s="96"/>
      <c r="H61" s="96"/>
      <c r="I61" s="96"/>
      <c r="J61" s="96"/>
      <c r="K61" s="96"/>
      <c r="L61" s="96"/>
      <c r="M61" s="96"/>
      <c r="N61" s="96"/>
      <c r="O61" s="135"/>
    </row>
    <row r="62" customFormat="false" ht="12.75" hidden="false" customHeight="false" outlineLevel="0" collapsed="false">
      <c r="B62" s="134"/>
      <c r="C62" s="96"/>
      <c r="D62" s="96"/>
      <c r="E62" s="96"/>
      <c r="F62" s="96"/>
      <c r="G62" s="96"/>
      <c r="H62" s="96"/>
      <c r="I62" s="96"/>
      <c r="J62" s="96"/>
      <c r="K62" s="96"/>
      <c r="L62" s="96"/>
      <c r="M62" s="96"/>
      <c r="N62" s="96"/>
      <c r="O62" s="135"/>
    </row>
    <row r="63" customFormat="false" ht="12.75" hidden="false" customHeight="false" outlineLevel="0" collapsed="false">
      <c r="B63" s="134"/>
      <c r="C63" s="96"/>
      <c r="D63" s="96"/>
      <c r="E63" s="96"/>
      <c r="F63" s="96"/>
      <c r="G63" s="96"/>
      <c r="H63" s="96"/>
      <c r="I63" s="96"/>
      <c r="J63" s="96"/>
      <c r="K63" s="96"/>
      <c r="L63" s="96"/>
      <c r="M63" s="96"/>
      <c r="N63" s="96"/>
      <c r="O63" s="135"/>
    </row>
    <row r="64" customFormat="false" ht="12.75" hidden="false" customHeight="false" outlineLevel="0" collapsed="false">
      <c r="B64" s="134"/>
      <c r="C64" s="96"/>
      <c r="D64" s="96"/>
      <c r="E64" s="96"/>
      <c r="F64" s="96"/>
      <c r="G64" s="96"/>
      <c r="H64" s="96"/>
      <c r="I64" s="96"/>
      <c r="J64" s="96"/>
      <c r="K64" s="96"/>
      <c r="L64" s="96"/>
      <c r="M64" s="96"/>
      <c r="N64" s="96"/>
      <c r="O64" s="135"/>
    </row>
    <row r="65" customFormat="false" ht="12.75" hidden="false" customHeight="false" outlineLevel="0" collapsed="false">
      <c r="B65" s="134"/>
      <c r="C65" s="96"/>
      <c r="D65" s="96"/>
      <c r="E65" s="96"/>
      <c r="F65" s="96"/>
      <c r="G65" s="96"/>
      <c r="H65" s="96"/>
      <c r="I65" s="96"/>
      <c r="J65" s="96"/>
      <c r="K65" s="96"/>
      <c r="L65" s="96"/>
      <c r="M65" s="96"/>
      <c r="N65" s="96"/>
      <c r="O65" s="135"/>
    </row>
    <row r="66" customFormat="false" ht="12.75" hidden="false" customHeight="false" outlineLevel="0" collapsed="false">
      <c r="B66" s="134"/>
      <c r="C66" s="96"/>
      <c r="D66" s="96"/>
      <c r="E66" s="96"/>
      <c r="F66" s="96"/>
      <c r="G66" s="96"/>
      <c r="H66" s="96"/>
      <c r="I66" s="96"/>
      <c r="J66" s="96"/>
      <c r="K66" s="96"/>
      <c r="L66" s="96"/>
      <c r="M66" s="96"/>
      <c r="N66" s="96"/>
      <c r="O66" s="135"/>
    </row>
    <row r="67" customFormat="false" ht="12.75" hidden="false" customHeight="false" outlineLevel="0" collapsed="false">
      <c r="B67" s="134"/>
      <c r="C67" s="96"/>
      <c r="D67" s="96"/>
      <c r="E67" s="96"/>
      <c r="F67" s="96"/>
      <c r="G67" s="96"/>
      <c r="H67" s="96"/>
      <c r="I67" s="96"/>
      <c r="J67" s="96"/>
      <c r="K67" s="96"/>
      <c r="L67" s="96"/>
      <c r="M67" s="96"/>
      <c r="N67" s="96"/>
      <c r="O67" s="135"/>
    </row>
    <row r="68" customFormat="false" ht="12.75" hidden="false" customHeight="false" outlineLevel="0" collapsed="false">
      <c r="B68" s="134"/>
      <c r="C68" s="96"/>
      <c r="D68" s="96"/>
      <c r="E68" s="96"/>
      <c r="F68" s="96"/>
      <c r="G68" s="96"/>
      <c r="H68" s="96"/>
      <c r="I68" s="96"/>
      <c r="J68" s="96"/>
      <c r="K68" s="96"/>
      <c r="L68" s="96"/>
      <c r="M68" s="96"/>
      <c r="N68" s="96"/>
      <c r="O68" s="135"/>
    </row>
    <row r="69" customFormat="false" ht="12.75" hidden="false" customHeight="false" outlineLevel="0" collapsed="false">
      <c r="B69" s="134"/>
      <c r="C69" s="96"/>
      <c r="D69" s="96"/>
      <c r="E69" s="96"/>
      <c r="F69" s="96"/>
      <c r="G69" s="96"/>
      <c r="H69" s="96"/>
      <c r="I69" s="96"/>
      <c r="J69" s="96"/>
      <c r="K69" s="96"/>
      <c r="L69" s="96"/>
      <c r="M69" s="96"/>
      <c r="N69" s="96"/>
      <c r="O69" s="135"/>
    </row>
    <row r="70" customFormat="false" ht="12.75" hidden="false" customHeight="false" outlineLevel="0" collapsed="false">
      <c r="B70" s="134"/>
      <c r="C70" s="96"/>
      <c r="D70" s="96"/>
      <c r="E70" s="96"/>
      <c r="F70" s="96"/>
      <c r="G70" s="96"/>
      <c r="H70" s="96"/>
      <c r="I70" s="96"/>
      <c r="J70" s="96"/>
      <c r="K70" s="96"/>
      <c r="L70" s="96"/>
      <c r="M70" s="96"/>
      <c r="N70" s="96"/>
      <c r="O70" s="135"/>
    </row>
    <row r="71" customFormat="false" ht="12.75" hidden="false" customHeight="false" outlineLevel="0" collapsed="false">
      <c r="B71" s="134"/>
      <c r="C71" s="96"/>
      <c r="D71" s="96"/>
      <c r="E71" s="96"/>
      <c r="F71" s="96"/>
      <c r="G71" s="96"/>
      <c r="H71" s="96"/>
      <c r="I71" s="96"/>
      <c r="J71" s="96"/>
      <c r="K71" s="96"/>
      <c r="L71" s="96"/>
      <c r="M71" s="96"/>
      <c r="N71" s="96"/>
      <c r="O71" s="135"/>
    </row>
    <row r="72" customFormat="false" ht="12.75" hidden="false" customHeight="false" outlineLevel="0" collapsed="false">
      <c r="B72" s="134"/>
      <c r="C72" s="96"/>
      <c r="D72" s="96"/>
      <c r="E72" s="96"/>
      <c r="F72" s="96"/>
      <c r="G72" s="96"/>
      <c r="H72" s="96"/>
      <c r="I72" s="96"/>
      <c r="J72" s="96"/>
      <c r="K72" s="96"/>
      <c r="L72" s="96"/>
      <c r="M72" s="96"/>
      <c r="N72" s="96"/>
      <c r="O72" s="135"/>
    </row>
    <row r="73" customFormat="false" ht="12.75" hidden="false" customHeight="false" outlineLevel="0" collapsed="false">
      <c r="B73" s="134"/>
      <c r="C73" s="96"/>
      <c r="D73" s="96"/>
      <c r="E73" s="96"/>
      <c r="F73" s="96"/>
      <c r="G73" s="96"/>
      <c r="H73" s="96"/>
      <c r="I73" s="96"/>
      <c r="J73" s="96"/>
      <c r="K73" s="96"/>
      <c r="L73" s="96"/>
      <c r="M73" s="96"/>
      <c r="N73" s="96"/>
      <c r="O73" s="135"/>
    </row>
    <row r="74" customFormat="false" ht="12.75" hidden="false" customHeight="false" outlineLevel="0" collapsed="false">
      <c r="B74" s="134"/>
      <c r="C74" s="96"/>
      <c r="D74" s="96"/>
      <c r="E74" s="96"/>
      <c r="F74" s="96"/>
      <c r="G74" s="96"/>
      <c r="H74" s="96"/>
      <c r="I74" s="96"/>
      <c r="J74" s="96"/>
      <c r="K74" s="96"/>
      <c r="L74" s="96"/>
      <c r="M74" s="96"/>
      <c r="N74" s="96"/>
      <c r="O74" s="135"/>
    </row>
    <row r="75" customFormat="false" ht="12.75" hidden="false" customHeight="false" outlineLevel="0" collapsed="false">
      <c r="B75" s="134"/>
      <c r="C75" s="96"/>
      <c r="D75" s="96"/>
      <c r="E75" s="96"/>
      <c r="F75" s="96"/>
      <c r="G75" s="96"/>
      <c r="H75" s="96"/>
      <c r="I75" s="96"/>
      <c r="J75" s="96"/>
      <c r="K75" s="96"/>
      <c r="L75" s="96"/>
      <c r="M75" s="96"/>
      <c r="N75" s="96"/>
      <c r="O75" s="135"/>
    </row>
    <row r="76" customFormat="false" ht="12.75" hidden="false" customHeight="false" outlineLevel="0" collapsed="false">
      <c r="B76" s="134"/>
      <c r="C76" s="96"/>
      <c r="D76" s="96"/>
      <c r="E76" s="96"/>
      <c r="F76" s="96"/>
      <c r="G76" s="96"/>
      <c r="H76" s="96"/>
      <c r="I76" s="96"/>
      <c r="J76" s="96"/>
      <c r="K76" s="96"/>
      <c r="L76" s="96"/>
      <c r="M76" s="96"/>
      <c r="N76" s="96"/>
      <c r="O76" s="135"/>
    </row>
    <row r="77" customFormat="false" ht="12.75" hidden="false" customHeight="false" outlineLevel="0" collapsed="false">
      <c r="B77" s="134"/>
      <c r="C77" s="96"/>
      <c r="D77" s="96"/>
      <c r="E77" s="96"/>
      <c r="F77" s="96"/>
      <c r="G77" s="96"/>
      <c r="H77" s="96"/>
      <c r="I77" s="96"/>
      <c r="J77" s="96"/>
      <c r="K77" s="96"/>
      <c r="L77" s="96"/>
      <c r="M77" s="96"/>
      <c r="N77" s="96"/>
      <c r="O77" s="135"/>
    </row>
    <row r="78" customFormat="false" ht="12.75" hidden="false" customHeight="false" outlineLevel="0" collapsed="false">
      <c r="B78" s="134"/>
      <c r="C78" s="96"/>
      <c r="D78" s="96"/>
      <c r="E78" s="96"/>
      <c r="F78" s="96"/>
      <c r="G78" s="96"/>
      <c r="H78" s="96"/>
      <c r="I78" s="96"/>
      <c r="J78" s="96"/>
      <c r="K78" s="96"/>
      <c r="L78" s="96"/>
      <c r="M78" s="96"/>
      <c r="N78" s="96"/>
      <c r="O78" s="135"/>
    </row>
    <row r="79" customFormat="false" ht="12.75" hidden="false" customHeight="false" outlineLevel="0" collapsed="false">
      <c r="B79" s="134"/>
      <c r="C79" s="96"/>
      <c r="D79" s="96"/>
      <c r="E79" s="96"/>
      <c r="F79" s="96"/>
      <c r="G79" s="96"/>
      <c r="H79" s="96"/>
      <c r="I79" s="96"/>
      <c r="J79" s="96"/>
      <c r="K79" s="96"/>
      <c r="L79" s="96"/>
      <c r="M79" s="96"/>
      <c r="N79" s="96"/>
      <c r="O79" s="135"/>
    </row>
    <row r="80" customFormat="false" ht="12.75" hidden="false" customHeight="false" outlineLevel="0" collapsed="false">
      <c r="B80" s="134"/>
      <c r="C80" s="96"/>
      <c r="D80" s="96"/>
      <c r="E80" s="96"/>
      <c r="F80" s="96"/>
      <c r="G80" s="96"/>
      <c r="H80" s="96"/>
      <c r="I80" s="96"/>
      <c r="J80" s="96"/>
      <c r="K80" s="96"/>
      <c r="L80" s="96"/>
      <c r="M80" s="96"/>
      <c r="N80" s="96"/>
      <c r="O80" s="135"/>
    </row>
    <row r="81" customFormat="false" ht="12.75" hidden="false" customHeight="false" outlineLevel="0" collapsed="false">
      <c r="B81" s="134"/>
      <c r="C81" s="96"/>
      <c r="D81" s="96"/>
      <c r="E81" s="96"/>
      <c r="F81" s="96"/>
      <c r="G81" s="96"/>
      <c r="H81" s="96"/>
      <c r="I81" s="96"/>
      <c r="J81" s="96"/>
      <c r="K81" s="96"/>
      <c r="L81" s="96"/>
      <c r="M81" s="96"/>
      <c r="N81" s="96"/>
      <c r="O81" s="135"/>
    </row>
    <row r="82" customFormat="false" ht="12.75" hidden="false" customHeight="false" outlineLevel="0" collapsed="false">
      <c r="B82" s="134"/>
      <c r="C82" s="96"/>
      <c r="D82" s="96"/>
      <c r="E82" s="96"/>
      <c r="F82" s="96"/>
      <c r="G82" s="96"/>
      <c r="H82" s="96"/>
      <c r="I82" s="96"/>
      <c r="J82" s="96"/>
      <c r="K82" s="96"/>
      <c r="L82" s="96"/>
      <c r="M82" s="96"/>
      <c r="N82" s="96"/>
      <c r="O82" s="135"/>
    </row>
    <row r="83" customFormat="false" ht="12.75" hidden="false" customHeight="false" outlineLevel="0" collapsed="false">
      <c r="B83" s="134"/>
      <c r="C83" s="96"/>
      <c r="D83" s="96"/>
      <c r="E83" s="96"/>
      <c r="F83" s="96"/>
      <c r="G83" s="96"/>
      <c r="H83" s="96"/>
      <c r="I83" s="96"/>
      <c r="J83" s="96"/>
      <c r="K83" s="96"/>
      <c r="L83" s="96"/>
      <c r="M83" s="96"/>
      <c r="N83" s="96"/>
      <c r="O83" s="135"/>
    </row>
    <row r="84" customFormat="false" ht="12.75" hidden="false" customHeight="false" outlineLevel="0" collapsed="false">
      <c r="B84" s="134"/>
      <c r="C84" s="96"/>
      <c r="D84" s="96"/>
      <c r="E84" s="96"/>
      <c r="F84" s="96"/>
      <c r="G84" s="96"/>
      <c r="H84" s="96"/>
      <c r="I84" s="96"/>
      <c r="J84" s="96"/>
      <c r="K84" s="96"/>
      <c r="L84" s="96"/>
      <c r="M84" s="96"/>
      <c r="N84" s="96"/>
      <c r="O84" s="135"/>
    </row>
    <row r="85" customFormat="false" ht="12.75" hidden="false" customHeight="false" outlineLevel="0" collapsed="false">
      <c r="B85" s="134"/>
      <c r="C85" s="96"/>
      <c r="D85" s="96"/>
      <c r="E85" s="96"/>
      <c r="F85" s="96"/>
      <c r="G85" s="96"/>
      <c r="H85" s="96"/>
      <c r="I85" s="96"/>
      <c r="J85" s="96"/>
      <c r="K85" s="96"/>
      <c r="L85" s="96"/>
      <c r="M85" s="96"/>
      <c r="N85" s="96"/>
      <c r="O85" s="135"/>
    </row>
    <row r="86" customFormat="false" ht="12.75" hidden="false" customHeight="false" outlineLevel="0" collapsed="false">
      <c r="B86" s="134"/>
      <c r="C86" s="96"/>
      <c r="D86" s="96"/>
      <c r="E86" s="96"/>
      <c r="F86" s="96"/>
      <c r="G86" s="96"/>
      <c r="H86" s="96"/>
      <c r="I86" s="96"/>
      <c r="J86" s="96"/>
      <c r="K86" s="96"/>
      <c r="L86" s="96"/>
      <c r="M86" s="96"/>
      <c r="N86" s="96"/>
      <c r="O86" s="135"/>
    </row>
    <row r="87" customFormat="false" ht="12.75" hidden="false" customHeight="false" outlineLevel="0" collapsed="false">
      <c r="B87" s="134"/>
      <c r="C87" s="96"/>
      <c r="D87" s="96"/>
      <c r="E87" s="96"/>
      <c r="F87" s="96"/>
      <c r="G87" s="96"/>
      <c r="H87" s="96"/>
      <c r="I87" s="96"/>
      <c r="J87" s="96"/>
      <c r="K87" s="96"/>
      <c r="L87" s="96"/>
      <c r="M87" s="96"/>
      <c r="N87" s="96"/>
      <c r="O87" s="135"/>
    </row>
    <row r="88" customFormat="false" ht="12.75" hidden="false" customHeight="false" outlineLevel="0" collapsed="false">
      <c r="B88" s="134"/>
      <c r="C88" s="96"/>
      <c r="D88" s="96"/>
      <c r="E88" s="96"/>
      <c r="F88" s="96"/>
      <c r="G88" s="96"/>
      <c r="H88" s="96"/>
      <c r="I88" s="96"/>
      <c r="J88" s="96"/>
      <c r="K88" s="96"/>
      <c r="L88" s="96"/>
      <c r="M88" s="96"/>
      <c r="N88" s="96"/>
      <c r="O88" s="135"/>
    </row>
    <row r="89" customFormat="false" ht="12.75" hidden="false" customHeight="false" outlineLevel="0" collapsed="false">
      <c r="B89" s="134"/>
      <c r="C89" s="96"/>
      <c r="D89" s="96"/>
      <c r="E89" s="96"/>
      <c r="F89" s="96"/>
      <c r="G89" s="96"/>
      <c r="H89" s="96"/>
      <c r="I89" s="96"/>
      <c r="J89" s="96"/>
      <c r="K89" s="96"/>
      <c r="L89" s="96"/>
      <c r="M89" s="96"/>
      <c r="N89" s="96"/>
      <c r="O89" s="135"/>
    </row>
    <row r="90" customFormat="false" ht="12.75" hidden="false" customHeight="false" outlineLevel="0" collapsed="false">
      <c r="B90" s="134"/>
      <c r="C90" s="96"/>
      <c r="D90" s="96"/>
      <c r="E90" s="96"/>
      <c r="F90" s="96"/>
      <c r="G90" s="96"/>
      <c r="H90" s="96"/>
      <c r="I90" s="96"/>
      <c r="J90" s="96"/>
      <c r="K90" s="96"/>
      <c r="L90" s="96"/>
      <c r="M90" s="96"/>
      <c r="N90" s="96"/>
      <c r="O90" s="135"/>
    </row>
    <row r="91" customFormat="false" ht="12.75" hidden="false" customHeight="false" outlineLevel="0" collapsed="false">
      <c r="B91" s="134"/>
      <c r="C91" s="96"/>
      <c r="D91" s="96"/>
      <c r="E91" s="96"/>
      <c r="F91" s="96"/>
      <c r="G91" s="96"/>
      <c r="H91" s="96"/>
      <c r="I91" s="96"/>
      <c r="J91" s="96"/>
      <c r="K91" s="96"/>
      <c r="L91" s="96"/>
      <c r="M91" s="96"/>
      <c r="N91" s="96"/>
      <c r="O91" s="135"/>
    </row>
    <row r="92" customFormat="false" ht="12.75" hidden="false" customHeight="false" outlineLevel="0" collapsed="false">
      <c r="B92" s="134"/>
      <c r="C92" s="96"/>
      <c r="D92" s="96"/>
      <c r="E92" s="96"/>
      <c r="F92" s="96"/>
      <c r="G92" s="96"/>
      <c r="H92" s="96"/>
      <c r="I92" s="96"/>
      <c r="J92" s="96"/>
      <c r="K92" s="96"/>
      <c r="L92" s="96"/>
      <c r="M92" s="96"/>
      <c r="N92" s="96"/>
      <c r="O92" s="135"/>
    </row>
    <row r="93" customFormat="false" ht="12.75" hidden="false" customHeight="false" outlineLevel="0" collapsed="false">
      <c r="B93" s="134"/>
      <c r="C93" s="96"/>
      <c r="D93" s="96"/>
      <c r="E93" s="96"/>
      <c r="F93" s="96"/>
      <c r="G93" s="96"/>
      <c r="H93" s="96"/>
      <c r="I93" s="96"/>
      <c r="J93" s="96"/>
      <c r="K93" s="96"/>
      <c r="L93" s="96"/>
      <c r="M93" s="96"/>
      <c r="N93" s="96"/>
      <c r="O93" s="135"/>
    </row>
    <row r="94" customFormat="false" ht="12.75" hidden="false" customHeight="false" outlineLevel="0" collapsed="false">
      <c r="B94" s="134"/>
      <c r="C94" s="96"/>
      <c r="D94" s="96"/>
      <c r="E94" s="96"/>
      <c r="F94" s="96"/>
      <c r="G94" s="96"/>
      <c r="H94" s="96"/>
      <c r="I94" s="96"/>
      <c r="J94" s="96"/>
      <c r="K94" s="96"/>
      <c r="L94" s="96"/>
      <c r="M94" s="96"/>
      <c r="N94" s="96"/>
      <c r="O94" s="135"/>
    </row>
    <row r="95" customFormat="false" ht="12.75" hidden="false" customHeight="false" outlineLevel="0" collapsed="false">
      <c r="B95" s="134"/>
      <c r="C95" s="96"/>
      <c r="D95" s="96"/>
      <c r="E95" s="96"/>
      <c r="F95" s="96"/>
      <c r="G95" s="96"/>
      <c r="H95" s="96"/>
      <c r="I95" s="96"/>
      <c r="J95" s="96"/>
      <c r="K95" s="96"/>
      <c r="L95" s="96"/>
      <c r="M95" s="96"/>
      <c r="N95" s="96"/>
      <c r="O95" s="135"/>
    </row>
    <row r="96" customFormat="false" ht="12.75" hidden="false" customHeight="false" outlineLevel="0" collapsed="false">
      <c r="B96" s="134"/>
      <c r="C96" s="96"/>
      <c r="D96" s="96"/>
      <c r="E96" s="96"/>
      <c r="F96" s="96"/>
      <c r="G96" s="96"/>
      <c r="H96" s="96"/>
      <c r="I96" s="96"/>
      <c r="J96" s="96"/>
      <c r="K96" s="96"/>
      <c r="L96" s="96"/>
      <c r="M96" s="96"/>
      <c r="N96" s="96"/>
      <c r="O96" s="135"/>
    </row>
    <row r="97" customFormat="false" ht="12.75" hidden="false" customHeight="false" outlineLevel="0" collapsed="false">
      <c r="B97" s="134"/>
      <c r="C97" s="96"/>
      <c r="D97" s="96"/>
      <c r="E97" s="96"/>
      <c r="F97" s="96"/>
      <c r="G97" s="96"/>
      <c r="H97" s="96"/>
      <c r="I97" s="96"/>
      <c r="J97" s="96"/>
      <c r="K97" s="96"/>
      <c r="L97" s="96"/>
      <c r="M97" s="96"/>
      <c r="N97" s="96"/>
      <c r="O97" s="135"/>
    </row>
    <row r="98" customFormat="false" ht="12.75" hidden="false" customHeight="false" outlineLevel="0" collapsed="false">
      <c r="B98" s="134"/>
      <c r="C98" s="96"/>
      <c r="D98" s="96"/>
      <c r="E98" s="96"/>
      <c r="F98" s="96"/>
      <c r="G98" s="96"/>
      <c r="H98" s="96"/>
      <c r="I98" s="96"/>
      <c r="J98" s="96"/>
      <c r="K98" s="96"/>
      <c r="L98" s="96"/>
      <c r="M98" s="96"/>
      <c r="N98" s="96"/>
      <c r="O98" s="135"/>
    </row>
    <row r="99" customFormat="false" ht="12.75" hidden="false" customHeight="false" outlineLevel="0" collapsed="false">
      <c r="B99" s="134"/>
      <c r="C99" s="96"/>
      <c r="D99" s="96"/>
      <c r="E99" s="96"/>
      <c r="F99" s="96"/>
      <c r="G99" s="96"/>
      <c r="H99" s="96"/>
      <c r="I99" s="96"/>
      <c r="J99" s="96"/>
      <c r="K99" s="96"/>
      <c r="L99" s="96"/>
      <c r="M99" s="96"/>
      <c r="N99" s="96"/>
      <c r="O99" s="135"/>
    </row>
    <row r="100" customFormat="false" ht="12.75" hidden="false" customHeight="false" outlineLevel="0" collapsed="false">
      <c r="B100" s="134"/>
      <c r="C100" s="96"/>
      <c r="D100" s="96"/>
      <c r="E100" s="96"/>
      <c r="F100" s="96"/>
      <c r="G100" s="96"/>
      <c r="H100" s="96"/>
      <c r="I100" s="96"/>
      <c r="J100" s="96"/>
      <c r="K100" s="96"/>
      <c r="L100" s="96"/>
      <c r="M100" s="96"/>
      <c r="N100" s="96"/>
      <c r="O100" s="135"/>
    </row>
    <row r="101" customFormat="false" ht="12.75" hidden="false" customHeight="false" outlineLevel="0" collapsed="false">
      <c r="B101" s="134"/>
      <c r="C101" s="96"/>
      <c r="D101" s="96"/>
      <c r="E101" s="96"/>
      <c r="F101" s="96"/>
      <c r="G101" s="96"/>
      <c r="H101" s="96"/>
      <c r="I101" s="96"/>
      <c r="J101" s="96"/>
      <c r="K101" s="96"/>
      <c r="L101" s="96"/>
      <c r="M101" s="96"/>
      <c r="N101" s="96"/>
      <c r="O101" s="135"/>
    </row>
    <row r="102" customFormat="false" ht="12.75" hidden="false" customHeight="false" outlineLevel="0" collapsed="false">
      <c r="B102" s="134"/>
      <c r="C102" s="96"/>
      <c r="D102" s="96"/>
      <c r="E102" s="96"/>
      <c r="F102" s="96"/>
      <c r="G102" s="96"/>
      <c r="H102" s="96"/>
      <c r="I102" s="96"/>
      <c r="J102" s="96"/>
      <c r="K102" s="96"/>
      <c r="L102" s="96"/>
      <c r="M102" s="96"/>
      <c r="N102" s="96"/>
      <c r="O102" s="135"/>
    </row>
    <row r="103" customFormat="false" ht="12.75" hidden="false" customHeight="false" outlineLevel="0" collapsed="false">
      <c r="B103" s="134"/>
      <c r="C103" s="96"/>
      <c r="D103" s="96"/>
      <c r="E103" s="96"/>
      <c r="F103" s="96"/>
      <c r="G103" s="96"/>
      <c r="H103" s="96"/>
      <c r="I103" s="96"/>
      <c r="J103" s="96"/>
      <c r="K103" s="96"/>
      <c r="L103" s="96"/>
      <c r="M103" s="96"/>
      <c r="N103" s="96"/>
      <c r="O103" s="135"/>
    </row>
    <row r="104" customFormat="false" ht="12.75" hidden="false" customHeight="false" outlineLevel="0" collapsed="false">
      <c r="B104" s="134"/>
      <c r="C104" s="96"/>
      <c r="D104" s="96"/>
      <c r="E104" s="96"/>
      <c r="F104" s="96"/>
      <c r="G104" s="96"/>
      <c r="H104" s="96"/>
      <c r="I104" s="96"/>
      <c r="J104" s="96"/>
      <c r="K104" s="96"/>
      <c r="L104" s="96"/>
      <c r="M104" s="96"/>
      <c r="N104" s="96"/>
      <c r="O104" s="135"/>
    </row>
    <row r="105" customFormat="false" ht="12.75" hidden="false" customHeight="false" outlineLevel="0" collapsed="false">
      <c r="B105" s="134"/>
      <c r="C105" s="96"/>
      <c r="D105" s="96"/>
      <c r="E105" s="96"/>
      <c r="F105" s="96"/>
      <c r="G105" s="96"/>
      <c r="H105" s="96"/>
      <c r="I105" s="96"/>
      <c r="J105" s="96"/>
      <c r="K105" s="96"/>
      <c r="L105" s="96"/>
      <c r="M105" s="96"/>
      <c r="N105" s="96"/>
      <c r="O105" s="135"/>
    </row>
    <row r="106" customFormat="false" ht="12.75" hidden="false" customHeight="false" outlineLevel="0" collapsed="false">
      <c r="B106" s="134"/>
      <c r="C106" s="96"/>
      <c r="D106" s="96"/>
      <c r="E106" s="96"/>
      <c r="F106" s="96"/>
      <c r="G106" s="96"/>
      <c r="H106" s="96"/>
      <c r="I106" s="96"/>
      <c r="J106" s="96"/>
      <c r="K106" s="96"/>
      <c r="L106" s="96"/>
      <c r="M106" s="96"/>
      <c r="N106" s="96"/>
      <c r="O106" s="135"/>
    </row>
    <row r="107" customFormat="false" ht="12.75" hidden="false" customHeight="false" outlineLevel="0" collapsed="false">
      <c r="B107" s="134"/>
      <c r="C107" s="96"/>
      <c r="D107" s="96"/>
      <c r="E107" s="96"/>
      <c r="F107" s="96"/>
      <c r="G107" s="96"/>
      <c r="H107" s="96"/>
      <c r="I107" s="96"/>
      <c r="J107" s="96"/>
      <c r="K107" s="96"/>
      <c r="L107" s="96"/>
      <c r="M107" s="96"/>
      <c r="N107" s="96"/>
      <c r="O107" s="135"/>
    </row>
    <row r="108" customFormat="false" ht="12.75" hidden="false" customHeight="false" outlineLevel="0" collapsed="false">
      <c r="B108" s="134"/>
      <c r="C108" s="96"/>
      <c r="D108" s="96"/>
      <c r="E108" s="96"/>
      <c r="F108" s="96"/>
      <c r="G108" s="96"/>
      <c r="H108" s="96"/>
      <c r="I108" s="96"/>
      <c r="J108" s="96"/>
      <c r="K108" s="96"/>
      <c r="L108" s="96"/>
      <c r="M108" s="96"/>
      <c r="N108" s="96"/>
      <c r="O108" s="135"/>
    </row>
    <row r="109" customFormat="false" ht="12.75" hidden="false" customHeight="false" outlineLevel="0" collapsed="false">
      <c r="B109" s="134"/>
      <c r="C109" s="96"/>
      <c r="D109" s="96"/>
      <c r="E109" s="96"/>
      <c r="F109" s="96"/>
      <c r="G109" s="96"/>
      <c r="H109" s="96"/>
      <c r="I109" s="96"/>
      <c r="J109" s="96"/>
      <c r="K109" s="96"/>
      <c r="L109" s="96"/>
      <c r="M109" s="96"/>
      <c r="N109" s="96"/>
      <c r="O109" s="135"/>
    </row>
    <row r="110" customFormat="false" ht="12.75" hidden="false" customHeight="false" outlineLevel="0" collapsed="false">
      <c r="B110" s="134"/>
      <c r="C110" s="96"/>
      <c r="D110" s="96"/>
      <c r="E110" s="96"/>
      <c r="F110" s="96"/>
      <c r="G110" s="96"/>
      <c r="H110" s="96"/>
      <c r="I110" s="96"/>
      <c r="J110" s="96"/>
      <c r="K110" s="96"/>
      <c r="L110" s="96"/>
      <c r="M110" s="96"/>
      <c r="N110" s="96"/>
      <c r="O110" s="135"/>
    </row>
    <row r="111" customFormat="false" ht="12.75" hidden="false" customHeight="false" outlineLevel="0" collapsed="false">
      <c r="B111" s="134"/>
      <c r="C111" s="96"/>
      <c r="D111" s="96"/>
      <c r="E111" s="96"/>
      <c r="F111" s="96"/>
      <c r="G111" s="96"/>
      <c r="H111" s="96"/>
      <c r="I111" s="96"/>
      <c r="J111" s="96"/>
      <c r="K111" s="96"/>
      <c r="L111" s="96"/>
      <c r="M111" s="96"/>
      <c r="N111" s="96"/>
      <c r="O111" s="135"/>
    </row>
    <row r="112" customFormat="false" ht="12.75" hidden="false" customHeight="false" outlineLevel="0" collapsed="false">
      <c r="B112" s="134"/>
      <c r="C112" s="96"/>
      <c r="D112" s="96"/>
      <c r="E112" s="96"/>
      <c r="F112" s="96"/>
      <c r="G112" s="96"/>
      <c r="H112" s="96"/>
      <c r="I112" s="96"/>
      <c r="J112" s="96"/>
      <c r="K112" s="96"/>
      <c r="L112" s="96"/>
      <c r="M112" s="96"/>
      <c r="N112" s="96"/>
      <c r="O112" s="135"/>
    </row>
    <row r="113" customFormat="false" ht="12.75" hidden="false" customHeight="false" outlineLevel="0" collapsed="false">
      <c r="B113" s="134"/>
      <c r="C113" s="96"/>
      <c r="D113" s="96"/>
      <c r="E113" s="96"/>
      <c r="F113" s="96"/>
      <c r="G113" s="96"/>
      <c r="H113" s="96"/>
      <c r="I113" s="96"/>
      <c r="J113" s="96"/>
      <c r="K113" s="96"/>
      <c r="L113" s="96"/>
      <c r="M113" s="96"/>
      <c r="N113" s="96"/>
      <c r="O113" s="135"/>
    </row>
    <row r="114" customFormat="false" ht="12.75" hidden="false" customHeight="false" outlineLevel="0" collapsed="false">
      <c r="B114" s="134"/>
      <c r="C114" s="96"/>
      <c r="D114" s="96"/>
      <c r="E114" s="96"/>
      <c r="F114" s="96"/>
      <c r="G114" s="96"/>
      <c r="H114" s="96"/>
      <c r="I114" s="96"/>
      <c r="J114" s="96"/>
      <c r="K114" s="96"/>
      <c r="L114" s="96"/>
      <c r="M114" s="96"/>
      <c r="N114" s="96"/>
      <c r="O114" s="135"/>
    </row>
    <row r="115" customFormat="false" ht="12.75" hidden="false" customHeight="false" outlineLevel="0" collapsed="false">
      <c r="B115" s="134"/>
      <c r="C115" s="96"/>
      <c r="D115" s="96"/>
      <c r="E115" s="96"/>
      <c r="F115" s="96"/>
      <c r="G115" s="96"/>
      <c r="H115" s="96"/>
      <c r="I115" s="96"/>
      <c r="J115" s="96"/>
      <c r="K115" s="96"/>
      <c r="L115" s="96"/>
      <c r="M115" s="96"/>
      <c r="N115" s="96"/>
      <c r="O115" s="135"/>
    </row>
    <row r="116" customFormat="false" ht="12.75" hidden="false" customHeight="false" outlineLevel="0" collapsed="false">
      <c r="B116" s="134"/>
      <c r="C116" s="96"/>
      <c r="D116" s="96"/>
      <c r="E116" s="96"/>
      <c r="F116" s="96"/>
      <c r="G116" s="96"/>
      <c r="H116" s="96"/>
      <c r="I116" s="96"/>
      <c r="J116" s="96"/>
      <c r="K116" s="96"/>
      <c r="L116" s="96"/>
      <c r="M116" s="96"/>
      <c r="N116" s="96"/>
      <c r="O116" s="135"/>
    </row>
    <row r="117" customFormat="false" ht="12.75" hidden="false" customHeight="false" outlineLevel="0" collapsed="false">
      <c r="B117" s="134"/>
      <c r="C117" s="96"/>
      <c r="D117" s="96"/>
      <c r="E117" s="96"/>
      <c r="F117" s="96"/>
      <c r="G117" s="96"/>
      <c r="H117" s="96"/>
      <c r="I117" s="96"/>
      <c r="J117" s="96"/>
      <c r="K117" s="96"/>
      <c r="L117" s="96"/>
      <c r="M117" s="96"/>
      <c r="N117" s="96"/>
      <c r="O117" s="135"/>
    </row>
    <row r="118" customFormat="false" ht="12.75" hidden="false" customHeight="false" outlineLevel="0" collapsed="false">
      <c r="B118" s="134"/>
      <c r="C118" s="96"/>
      <c r="D118" s="96"/>
      <c r="E118" s="96"/>
      <c r="F118" s="96"/>
      <c r="G118" s="96"/>
      <c r="H118" s="96"/>
      <c r="I118" s="96"/>
      <c r="J118" s="96"/>
      <c r="K118" s="96"/>
      <c r="L118" s="96"/>
      <c r="M118" s="96"/>
      <c r="N118" s="96"/>
      <c r="O118" s="135"/>
    </row>
    <row r="119" customFormat="false" ht="12.75" hidden="false" customHeight="false" outlineLevel="0" collapsed="false">
      <c r="B119" s="134"/>
      <c r="C119" s="96"/>
      <c r="D119" s="96"/>
      <c r="E119" s="96"/>
      <c r="F119" s="96"/>
      <c r="G119" s="96"/>
      <c r="H119" s="96"/>
      <c r="I119" s="96"/>
      <c r="J119" s="96"/>
      <c r="K119" s="96"/>
      <c r="L119" s="96"/>
      <c r="M119" s="96"/>
      <c r="N119" s="96"/>
      <c r="O119" s="135"/>
    </row>
    <row r="120" customFormat="false" ht="12.75" hidden="false" customHeight="false" outlineLevel="0" collapsed="false">
      <c r="B120" s="134"/>
      <c r="C120" s="96"/>
      <c r="D120" s="96"/>
      <c r="E120" s="96"/>
      <c r="F120" s="96"/>
      <c r="G120" s="96"/>
      <c r="H120" s="96"/>
      <c r="I120" s="96"/>
      <c r="J120" s="96"/>
      <c r="K120" s="96"/>
      <c r="L120" s="96"/>
      <c r="M120" s="96"/>
      <c r="N120" s="96"/>
      <c r="O120" s="135"/>
    </row>
    <row r="121" customFormat="false" ht="12.75" hidden="false" customHeight="false" outlineLevel="0" collapsed="false">
      <c r="B121" s="134"/>
      <c r="C121" s="96"/>
      <c r="D121" s="96"/>
      <c r="E121" s="96"/>
      <c r="F121" s="96"/>
      <c r="G121" s="96"/>
      <c r="H121" s="96"/>
      <c r="I121" s="96"/>
      <c r="J121" s="96"/>
      <c r="K121" s="96"/>
      <c r="L121" s="96"/>
      <c r="M121" s="96"/>
      <c r="N121" s="96"/>
      <c r="O121" s="135"/>
    </row>
    <row r="122" customFormat="false" ht="12.75" hidden="false" customHeight="false" outlineLevel="0" collapsed="false">
      <c r="B122" s="134"/>
      <c r="C122" s="96"/>
      <c r="D122" s="96"/>
      <c r="E122" s="96"/>
      <c r="F122" s="96"/>
      <c r="G122" s="96"/>
      <c r="H122" s="96"/>
      <c r="I122" s="96"/>
      <c r="J122" s="96"/>
      <c r="K122" s="96"/>
      <c r="L122" s="96"/>
      <c r="M122" s="96"/>
      <c r="N122" s="96"/>
      <c r="O122" s="135"/>
    </row>
    <row r="123" customFormat="false" ht="12.75" hidden="false" customHeight="false" outlineLevel="0" collapsed="false">
      <c r="B123" s="134"/>
      <c r="C123" s="96"/>
      <c r="D123" s="96"/>
      <c r="E123" s="96"/>
      <c r="F123" s="96"/>
      <c r="G123" s="96"/>
      <c r="H123" s="96"/>
      <c r="I123" s="96"/>
      <c r="J123" s="96"/>
      <c r="K123" s="96"/>
      <c r="L123" s="96"/>
      <c r="M123" s="96"/>
      <c r="N123" s="96"/>
      <c r="O123" s="135"/>
    </row>
    <row r="124" customFormat="false" ht="12.75" hidden="false" customHeight="false" outlineLevel="0" collapsed="false">
      <c r="B124" s="134"/>
      <c r="C124" s="96"/>
      <c r="D124" s="96"/>
      <c r="E124" s="96"/>
      <c r="F124" s="96"/>
      <c r="G124" s="96"/>
      <c r="H124" s="96"/>
      <c r="I124" s="96"/>
      <c r="J124" s="96"/>
      <c r="K124" s="96"/>
      <c r="L124" s="96"/>
      <c r="M124" s="96"/>
      <c r="N124" s="96"/>
      <c r="O124" s="135"/>
    </row>
    <row r="125" customFormat="false" ht="12.75" hidden="false" customHeight="false" outlineLevel="0" collapsed="false">
      <c r="B125" s="134"/>
      <c r="C125" s="96"/>
      <c r="D125" s="96"/>
      <c r="E125" s="96"/>
      <c r="F125" s="96"/>
      <c r="G125" s="96"/>
      <c r="H125" s="96"/>
      <c r="I125" s="96"/>
      <c r="J125" s="96"/>
      <c r="K125" s="96"/>
      <c r="L125" s="96"/>
      <c r="M125" s="96"/>
      <c r="N125" s="96"/>
      <c r="O125" s="135"/>
    </row>
    <row r="126" customFormat="false" ht="12.75" hidden="false" customHeight="false" outlineLevel="0" collapsed="false">
      <c r="B126" s="134"/>
      <c r="C126" s="96"/>
      <c r="D126" s="96"/>
      <c r="E126" s="96"/>
      <c r="F126" s="96"/>
      <c r="G126" s="96"/>
      <c r="H126" s="96"/>
      <c r="I126" s="96"/>
      <c r="J126" s="96"/>
      <c r="K126" s="96"/>
      <c r="L126" s="96"/>
      <c r="M126" s="96"/>
      <c r="N126" s="96"/>
      <c r="O126" s="135"/>
    </row>
    <row r="127" customFormat="false" ht="12.75" hidden="false" customHeight="false" outlineLevel="0" collapsed="false">
      <c r="B127" s="134"/>
      <c r="C127" s="96"/>
      <c r="D127" s="96"/>
      <c r="E127" s="96"/>
      <c r="F127" s="96"/>
      <c r="G127" s="96"/>
      <c r="H127" s="96"/>
      <c r="I127" s="96"/>
      <c r="J127" s="96"/>
      <c r="K127" s="96"/>
      <c r="L127" s="96"/>
      <c r="M127" s="96"/>
      <c r="N127" s="96"/>
      <c r="O127" s="135"/>
    </row>
    <row r="128" customFormat="false" ht="12.75" hidden="false" customHeight="false" outlineLevel="0" collapsed="false">
      <c r="B128" s="134"/>
      <c r="C128" s="96"/>
      <c r="D128" s="96"/>
      <c r="E128" s="96"/>
      <c r="F128" s="96"/>
      <c r="G128" s="96"/>
      <c r="H128" s="96"/>
      <c r="I128" s="96"/>
      <c r="J128" s="96"/>
      <c r="K128" s="96"/>
      <c r="L128" s="96"/>
      <c r="M128" s="96"/>
      <c r="N128" s="96"/>
      <c r="O128" s="135"/>
    </row>
    <row r="129" customFormat="false" ht="12.75" hidden="false" customHeight="false" outlineLevel="0" collapsed="false">
      <c r="B129" s="134"/>
      <c r="C129" s="96"/>
      <c r="D129" s="96"/>
      <c r="E129" s="96"/>
      <c r="F129" s="96"/>
      <c r="G129" s="96"/>
      <c r="H129" s="96"/>
      <c r="I129" s="96"/>
      <c r="J129" s="96"/>
      <c r="K129" s="96"/>
      <c r="L129" s="96"/>
      <c r="M129" s="96"/>
      <c r="N129" s="96"/>
      <c r="O129" s="135"/>
    </row>
    <row r="130" customFormat="false" ht="12.75" hidden="false" customHeight="false" outlineLevel="0" collapsed="false">
      <c r="B130" s="134"/>
      <c r="C130" s="96"/>
      <c r="D130" s="96"/>
      <c r="E130" s="96"/>
      <c r="F130" s="96"/>
      <c r="G130" s="96"/>
      <c r="H130" s="96"/>
      <c r="I130" s="96"/>
      <c r="J130" s="96"/>
      <c r="K130" s="96"/>
      <c r="L130" s="96"/>
      <c r="M130" s="96"/>
      <c r="N130" s="96"/>
      <c r="O130" s="135"/>
    </row>
    <row r="131" customFormat="false" ht="12.75" hidden="false" customHeight="false" outlineLevel="0" collapsed="false">
      <c r="B131" s="134"/>
      <c r="C131" s="96"/>
      <c r="D131" s="96"/>
      <c r="E131" s="96"/>
      <c r="F131" s="96"/>
      <c r="G131" s="96"/>
      <c r="H131" s="96"/>
      <c r="I131" s="96"/>
      <c r="J131" s="96"/>
      <c r="K131" s="96"/>
      <c r="L131" s="96"/>
      <c r="M131" s="96"/>
      <c r="N131" s="96"/>
      <c r="O131" s="135"/>
    </row>
    <row r="132" customFormat="false" ht="12.75" hidden="false" customHeight="false" outlineLevel="0" collapsed="false">
      <c r="B132" s="134"/>
      <c r="C132" s="96"/>
      <c r="D132" s="96"/>
      <c r="E132" s="96"/>
      <c r="F132" s="96"/>
      <c r="G132" s="96"/>
      <c r="H132" s="96"/>
      <c r="I132" s="96"/>
      <c r="J132" s="96"/>
      <c r="K132" s="96"/>
      <c r="L132" s="96"/>
      <c r="M132" s="96"/>
      <c r="N132" s="96"/>
      <c r="O132" s="135"/>
    </row>
    <row r="133" customFormat="false" ht="12.75" hidden="false" customHeight="false" outlineLevel="0" collapsed="false">
      <c r="B133" s="134"/>
      <c r="C133" s="96"/>
      <c r="D133" s="96"/>
      <c r="E133" s="96"/>
      <c r="F133" s="96"/>
      <c r="G133" s="96"/>
      <c r="H133" s="96"/>
      <c r="I133" s="96"/>
      <c r="J133" s="96"/>
      <c r="K133" s="96"/>
      <c r="L133" s="96"/>
      <c r="M133" s="96"/>
      <c r="N133" s="96"/>
      <c r="O133" s="135"/>
    </row>
    <row r="134" customFormat="false" ht="12.75" hidden="false" customHeight="false" outlineLevel="0" collapsed="false">
      <c r="B134" s="134"/>
      <c r="C134" s="96"/>
      <c r="D134" s="96"/>
      <c r="E134" s="96"/>
      <c r="F134" s="96"/>
      <c r="G134" s="96"/>
      <c r="H134" s="96"/>
      <c r="I134" s="96"/>
      <c r="J134" s="96"/>
      <c r="K134" s="96"/>
      <c r="L134" s="96"/>
      <c r="M134" s="96"/>
      <c r="N134" s="96"/>
      <c r="O134" s="135"/>
    </row>
    <row r="135" customFormat="false" ht="12.75" hidden="false" customHeight="false" outlineLevel="0" collapsed="false">
      <c r="B135" s="134"/>
      <c r="C135" s="96"/>
      <c r="D135" s="96"/>
      <c r="E135" s="96"/>
      <c r="F135" s="96"/>
      <c r="G135" s="96"/>
      <c r="H135" s="96"/>
      <c r="I135" s="96"/>
      <c r="J135" s="96"/>
      <c r="K135" s="96"/>
      <c r="L135" s="96"/>
      <c r="M135" s="96"/>
      <c r="N135" s="96"/>
      <c r="O135" s="135"/>
    </row>
    <row r="136" customFormat="false" ht="12.75" hidden="false" customHeight="false" outlineLevel="0" collapsed="false">
      <c r="B136" s="134"/>
      <c r="C136" s="96"/>
      <c r="D136" s="96"/>
      <c r="E136" s="96"/>
      <c r="F136" s="96"/>
      <c r="G136" s="96"/>
      <c r="H136" s="96"/>
      <c r="I136" s="96"/>
      <c r="J136" s="96"/>
      <c r="K136" s="96"/>
      <c r="L136" s="96"/>
      <c r="M136" s="96"/>
      <c r="N136" s="96"/>
      <c r="O136" s="135"/>
    </row>
    <row r="137" customFormat="false" ht="12.75" hidden="false" customHeight="false" outlineLevel="0" collapsed="false">
      <c r="B137" s="134"/>
      <c r="C137" s="96"/>
      <c r="D137" s="96"/>
      <c r="E137" s="96"/>
      <c r="F137" s="96"/>
      <c r="G137" s="96"/>
      <c r="H137" s="96"/>
      <c r="I137" s="96"/>
      <c r="J137" s="96"/>
      <c r="K137" s="96"/>
      <c r="L137" s="96"/>
      <c r="M137" s="96"/>
      <c r="N137" s="96"/>
      <c r="O137" s="135"/>
    </row>
    <row r="138" customFormat="false" ht="12.75" hidden="false" customHeight="false" outlineLevel="0" collapsed="false">
      <c r="B138" s="134"/>
      <c r="C138" s="96"/>
      <c r="D138" s="96"/>
      <c r="E138" s="96"/>
      <c r="F138" s="96"/>
      <c r="G138" s="96"/>
      <c r="H138" s="96"/>
      <c r="I138" s="96"/>
      <c r="J138" s="96"/>
      <c r="K138" s="96"/>
      <c r="L138" s="96"/>
      <c r="M138" s="96"/>
      <c r="N138" s="96"/>
      <c r="O138" s="135"/>
    </row>
    <row r="139" customFormat="false" ht="12.75" hidden="false" customHeight="false" outlineLevel="0" collapsed="false">
      <c r="B139" s="134"/>
      <c r="C139" s="96"/>
      <c r="D139" s="96"/>
      <c r="E139" s="96"/>
      <c r="F139" s="96"/>
      <c r="G139" s="96"/>
      <c r="H139" s="96"/>
      <c r="I139" s="96"/>
      <c r="J139" s="96"/>
      <c r="K139" s="96"/>
      <c r="L139" s="96"/>
      <c r="M139" s="96"/>
      <c r="N139" s="96"/>
      <c r="O139" s="135"/>
    </row>
    <row r="140" customFormat="false" ht="12.75" hidden="false" customHeight="false" outlineLevel="0" collapsed="false">
      <c r="B140" s="134"/>
      <c r="C140" s="96"/>
      <c r="D140" s="96"/>
      <c r="E140" s="96"/>
      <c r="F140" s="96"/>
      <c r="G140" s="96"/>
      <c r="H140" s="96"/>
      <c r="I140" s="96"/>
      <c r="J140" s="96"/>
      <c r="K140" s="96"/>
      <c r="L140" s="96"/>
      <c r="M140" s="96"/>
      <c r="N140" s="96"/>
      <c r="O140" s="135"/>
    </row>
    <row r="141" customFormat="false" ht="12.75" hidden="false" customHeight="false" outlineLevel="0" collapsed="false">
      <c r="B141" s="134"/>
      <c r="C141" s="96"/>
      <c r="D141" s="96"/>
      <c r="E141" s="96"/>
      <c r="F141" s="96"/>
      <c r="G141" s="96"/>
      <c r="H141" s="96"/>
      <c r="I141" s="96"/>
      <c r="J141" s="96"/>
      <c r="K141" s="96"/>
      <c r="L141" s="96"/>
      <c r="M141" s="96"/>
      <c r="N141" s="96"/>
      <c r="O141" s="135"/>
    </row>
    <row r="142" customFormat="false" ht="12.75" hidden="false" customHeight="false" outlineLevel="0" collapsed="false">
      <c r="B142" s="134"/>
      <c r="C142" s="96"/>
      <c r="D142" s="96"/>
      <c r="E142" s="96"/>
      <c r="F142" s="96"/>
      <c r="G142" s="96"/>
      <c r="H142" s="96"/>
      <c r="I142" s="96"/>
      <c r="J142" s="96"/>
      <c r="K142" s="96"/>
      <c r="L142" s="96"/>
      <c r="M142" s="96"/>
      <c r="N142" s="96"/>
      <c r="O142" s="135"/>
    </row>
    <row r="143" customFormat="false" ht="12.75" hidden="false" customHeight="false" outlineLevel="0" collapsed="false">
      <c r="B143" s="134"/>
      <c r="C143" s="96"/>
      <c r="D143" s="96"/>
      <c r="E143" s="96"/>
      <c r="F143" s="96"/>
      <c r="G143" s="96"/>
      <c r="H143" s="96"/>
      <c r="I143" s="96"/>
      <c r="J143" s="96"/>
      <c r="K143" s="96"/>
      <c r="L143" s="96"/>
      <c r="M143" s="96"/>
      <c r="N143" s="96"/>
      <c r="O143" s="135"/>
    </row>
    <row r="144" customFormat="false" ht="12.75" hidden="false" customHeight="false" outlineLevel="0" collapsed="false">
      <c r="B144" s="134"/>
      <c r="C144" s="96"/>
      <c r="D144" s="96"/>
      <c r="E144" s="96"/>
      <c r="F144" s="96"/>
      <c r="G144" s="96"/>
      <c r="H144" s="96"/>
      <c r="I144" s="96"/>
      <c r="J144" s="96"/>
      <c r="K144" s="96"/>
      <c r="L144" s="96"/>
      <c r="M144" s="96"/>
      <c r="N144" s="96"/>
      <c r="O144" s="135"/>
    </row>
    <row r="145" customFormat="false" ht="12.75" hidden="false" customHeight="false" outlineLevel="0" collapsed="false">
      <c r="B145" s="134"/>
      <c r="C145" s="96"/>
      <c r="D145" s="96"/>
      <c r="E145" s="96"/>
      <c r="F145" s="96"/>
      <c r="G145" s="96"/>
      <c r="H145" s="96"/>
      <c r="I145" s="96"/>
      <c r="J145" s="96"/>
      <c r="K145" s="96"/>
      <c r="L145" s="96"/>
      <c r="M145" s="96"/>
      <c r="N145" s="96"/>
      <c r="O145" s="135"/>
    </row>
    <row r="146" customFormat="false" ht="12.75" hidden="false" customHeight="false" outlineLevel="0" collapsed="false">
      <c r="B146" s="134"/>
      <c r="C146" s="96"/>
      <c r="D146" s="96"/>
      <c r="E146" s="96"/>
      <c r="F146" s="96"/>
      <c r="G146" s="96"/>
      <c r="H146" s="96"/>
      <c r="I146" s="96"/>
      <c r="J146" s="96"/>
      <c r="K146" s="96"/>
      <c r="L146" s="96"/>
      <c r="M146" s="96"/>
      <c r="N146" s="96"/>
      <c r="O146" s="135"/>
    </row>
    <row r="147" customFormat="false" ht="12.75" hidden="false" customHeight="false" outlineLevel="0" collapsed="false">
      <c r="B147" s="134"/>
      <c r="C147" s="96"/>
      <c r="D147" s="96"/>
      <c r="E147" s="96"/>
      <c r="F147" s="96"/>
      <c r="G147" s="96"/>
      <c r="H147" s="96"/>
      <c r="I147" s="96"/>
      <c r="J147" s="96"/>
      <c r="K147" s="96"/>
      <c r="L147" s="96"/>
      <c r="M147" s="96"/>
      <c r="N147" s="96"/>
      <c r="O147" s="135"/>
    </row>
    <row r="148" customFormat="false" ht="12.75" hidden="false" customHeight="false" outlineLevel="0" collapsed="false">
      <c r="B148" s="134"/>
      <c r="C148" s="96"/>
      <c r="D148" s="96"/>
      <c r="E148" s="96"/>
      <c r="F148" s="96"/>
      <c r="G148" s="96"/>
      <c r="H148" s="96"/>
      <c r="I148" s="96"/>
      <c r="J148" s="96"/>
      <c r="K148" s="96"/>
      <c r="L148" s="96"/>
      <c r="M148" s="96"/>
      <c r="N148" s="96"/>
      <c r="O148" s="135"/>
    </row>
    <row r="149" customFormat="false" ht="12.75" hidden="false" customHeight="false" outlineLevel="0" collapsed="false">
      <c r="B149" s="134"/>
      <c r="C149" s="96"/>
      <c r="D149" s="96"/>
      <c r="E149" s="96"/>
      <c r="F149" s="96"/>
      <c r="G149" s="96"/>
      <c r="H149" s="96"/>
      <c r="I149" s="96"/>
      <c r="J149" s="96"/>
      <c r="K149" s="96"/>
      <c r="L149" s="96"/>
      <c r="M149" s="96"/>
      <c r="N149" s="96"/>
      <c r="O149" s="135"/>
    </row>
    <row r="150" customFormat="false" ht="12.75" hidden="false" customHeight="false" outlineLevel="0" collapsed="false">
      <c r="B150" s="134"/>
      <c r="C150" s="96"/>
      <c r="D150" s="96"/>
      <c r="E150" s="96"/>
      <c r="F150" s="96"/>
      <c r="G150" s="96"/>
      <c r="H150" s="96"/>
      <c r="I150" s="96"/>
      <c r="J150" s="96"/>
      <c r="K150" s="96"/>
      <c r="L150" s="96"/>
      <c r="M150" s="96"/>
      <c r="N150" s="96"/>
      <c r="O150" s="135"/>
    </row>
    <row r="151" customFormat="false" ht="12.75" hidden="false" customHeight="false" outlineLevel="0" collapsed="false">
      <c r="B151" s="134"/>
      <c r="C151" s="96"/>
      <c r="D151" s="96"/>
      <c r="E151" s="96"/>
      <c r="F151" s="96"/>
      <c r="G151" s="96"/>
      <c r="H151" s="96"/>
      <c r="I151" s="96"/>
      <c r="J151" s="96"/>
      <c r="K151" s="96"/>
      <c r="L151" s="96"/>
      <c r="M151" s="96"/>
      <c r="N151" s="96"/>
      <c r="O151" s="135"/>
    </row>
    <row r="152" customFormat="false" ht="12.75" hidden="false" customHeight="false" outlineLevel="0" collapsed="false">
      <c r="B152" s="134"/>
      <c r="C152" s="96"/>
      <c r="D152" s="96"/>
      <c r="E152" s="96"/>
      <c r="F152" s="96"/>
      <c r="G152" s="96"/>
      <c r="H152" s="96"/>
      <c r="I152" s="96"/>
      <c r="J152" s="96"/>
      <c r="K152" s="96"/>
      <c r="L152" s="96"/>
      <c r="M152" s="96"/>
      <c r="N152" s="96"/>
      <c r="O152" s="135"/>
    </row>
    <row r="153" customFormat="false" ht="12.75" hidden="false" customHeight="false" outlineLevel="0" collapsed="false">
      <c r="B153" s="134"/>
      <c r="C153" s="96"/>
      <c r="D153" s="96"/>
      <c r="E153" s="96"/>
      <c r="F153" s="96"/>
      <c r="G153" s="96"/>
      <c r="H153" s="96"/>
      <c r="I153" s="96"/>
      <c r="J153" s="96"/>
      <c r="K153" s="96"/>
      <c r="L153" s="96"/>
      <c r="M153" s="96"/>
      <c r="N153" s="96"/>
      <c r="O153" s="135"/>
    </row>
    <row r="154" customFormat="false" ht="12.75" hidden="false" customHeight="false" outlineLevel="0" collapsed="false">
      <c r="B154" s="134"/>
      <c r="C154" s="96"/>
      <c r="D154" s="96"/>
      <c r="E154" s="96"/>
      <c r="F154" s="96"/>
      <c r="G154" s="96"/>
      <c r="H154" s="96"/>
      <c r="I154" s="96"/>
      <c r="J154" s="96"/>
      <c r="K154" s="96"/>
      <c r="L154" s="96"/>
      <c r="M154" s="96"/>
      <c r="N154" s="96"/>
      <c r="O154" s="135"/>
    </row>
    <row r="155" customFormat="false" ht="12.75" hidden="false" customHeight="false" outlineLevel="0" collapsed="false">
      <c r="B155" s="134"/>
      <c r="C155" s="96"/>
      <c r="D155" s="96"/>
      <c r="E155" s="96"/>
      <c r="F155" s="96"/>
      <c r="G155" s="96"/>
      <c r="H155" s="96"/>
      <c r="I155" s="96"/>
      <c r="J155" s="96"/>
      <c r="K155" s="96"/>
      <c r="L155" s="96"/>
      <c r="M155" s="96"/>
      <c r="N155" s="96"/>
      <c r="O155" s="135"/>
    </row>
    <row r="156" customFormat="false" ht="12.75" hidden="false" customHeight="false" outlineLevel="0" collapsed="false">
      <c r="B156" s="134"/>
      <c r="C156" s="96"/>
      <c r="D156" s="96"/>
      <c r="E156" s="96"/>
      <c r="F156" s="96"/>
      <c r="G156" s="96"/>
      <c r="H156" s="96"/>
      <c r="I156" s="96"/>
      <c r="J156" s="96"/>
      <c r="K156" s="96"/>
      <c r="L156" s="96"/>
      <c r="M156" s="96"/>
      <c r="N156" s="96"/>
      <c r="O156" s="135"/>
    </row>
    <row r="157" customFormat="false" ht="12.75" hidden="false" customHeight="false" outlineLevel="0" collapsed="false">
      <c r="B157" s="134"/>
      <c r="C157" s="96"/>
      <c r="D157" s="96"/>
      <c r="E157" s="96"/>
      <c r="F157" s="96"/>
      <c r="G157" s="96"/>
      <c r="H157" s="96"/>
      <c r="I157" s="96"/>
      <c r="J157" s="96"/>
      <c r="K157" s="96"/>
      <c r="L157" s="96"/>
      <c r="M157" s="96"/>
      <c r="N157" s="96"/>
      <c r="O157" s="135"/>
    </row>
    <row r="158" customFormat="false" ht="12.75" hidden="false" customHeight="false" outlineLevel="0" collapsed="false">
      <c r="B158" s="134"/>
      <c r="C158" s="96"/>
      <c r="D158" s="96"/>
      <c r="E158" s="96"/>
      <c r="F158" s="96"/>
      <c r="G158" s="96"/>
      <c r="H158" s="96"/>
      <c r="I158" s="96"/>
      <c r="J158" s="96"/>
      <c r="K158" s="96"/>
      <c r="L158" s="96"/>
      <c r="M158" s="96"/>
      <c r="N158" s="96"/>
      <c r="O158" s="135"/>
    </row>
    <row r="159" customFormat="false" ht="12.75" hidden="false" customHeight="false" outlineLevel="0" collapsed="false">
      <c r="B159" s="134"/>
      <c r="C159" s="96"/>
      <c r="D159" s="96"/>
      <c r="E159" s="96"/>
      <c r="F159" s="96"/>
      <c r="G159" s="96"/>
      <c r="H159" s="96"/>
      <c r="I159" s="96"/>
      <c r="J159" s="96"/>
      <c r="K159" s="96"/>
      <c r="L159" s="96"/>
      <c r="M159" s="96"/>
      <c r="N159" s="96"/>
      <c r="O159" s="135"/>
    </row>
    <row r="160" customFormat="false" ht="12.75" hidden="false" customHeight="false" outlineLevel="0" collapsed="false">
      <c r="B160" s="134"/>
      <c r="C160" s="96"/>
      <c r="D160" s="96"/>
      <c r="E160" s="96"/>
      <c r="F160" s="96"/>
      <c r="G160" s="96"/>
      <c r="H160" s="96"/>
      <c r="I160" s="96"/>
      <c r="J160" s="96"/>
      <c r="K160" s="96"/>
      <c r="L160" s="96"/>
      <c r="M160" s="96"/>
      <c r="N160" s="96"/>
      <c r="O160" s="135"/>
    </row>
    <row r="161" customFormat="false" ht="12.75" hidden="false" customHeight="false" outlineLevel="0" collapsed="false">
      <c r="B161" s="134"/>
      <c r="C161" s="96"/>
      <c r="D161" s="96"/>
      <c r="E161" s="96"/>
      <c r="F161" s="96"/>
      <c r="G161" s="96"/>
      <c r="H161" s="96"/>
      <c r="I161" s="96"/>
      <c r="J161" s="96"/>
      <c r="K161" s="96"/>
      <c r="L161" s="96"/>
      <c r="M161" s="96"/>
      <c r="N161" s="96"/>
      <c r="O161" s="135"/>
    </row>
    <row r="162" customFormat="false" ht="12.75" hidden="false" customHeight="false" outlineLevel="0" collapsed="false">
      <c r="B162" s="134"/>
      <c r="C162" s="96"/>
      <c r="D162" s="96"/>
      <c r="E162" s="96"/>
      <c r="F162" s="96"/>
      <c r="G162" s="96"/>
      <c r="H162" s="96"/>
      <c r="I162" s="96"/>
      <c r="J162" s="96"/>
      <c r="K162" s="96"/>
      <c r="L162" s="96"/>
      <c r="M162" s="96"/>
      <c r="N162" s="96"/>
      <c r="O162" s="135"/>
    </row>
    <row r="163" customFormat="false" ht="12.75" hidden="false" customHeight="false" outlineLevel="0" collapsed="false">
      <c r="B163" s="134"/>
      <c r="C163" s="96"/>
      <c r="D163" s="96"/>
      <c r="E163" s="96"/>
      <c r="F163" s="96"/>
      <c r="G163" s="96"/>
      <c r="H163" s="96"/>
      <c r="I163" s="96"/>
      <c r="J163" s="96"/>
      <c r="K163" s="96"/>
      <c r="L163" s="96"/>
      <c r="M163" s="96"/>
      <c r="N163" s="96"/>
      <c r="O163" s="135"/>
    </row>
    <row r="164" customFormat="false" ht="12.75" hidden="false" customHeight="false" outlineLevel="0" collapsed="false">
      <c r="B164" s="134"/>
      <c r="C164" s="96"/>
      <c r="D164" s="96"/>
      <c r="E164" s="96"/>
      <c r="F164" s="96"/>
      <c r="G164" s="96"/>
      <c r="H164" s="96"/>
      <c r="I164" s="96"/>
      <c r="J164" s="96"/>
      <c r="K164" s="96"/>
      <c r="L164" s="96"/>
      <c r="M164" s="96"/>
      <c r="N164" s="96"/>
      <c r="O164" s="135"/>
    </row>
    <row r="165" customFormat="false" ht="12.75" hidden="false" customHeight="false" outlineLevel="0" collapsed="false">
      <c r="B165" s="134"/>
      <c r="C165" s="96"/>
      <c r="D165" s="96"/>
      <c r="E165" s="96"/>
      <c r="F165" s="96"/>
      <c r="G165" s="96"/>
      <c r="H165" s="96"/>
      <c r="I165" s="96"/>
      <c r="J165" s="96"/>
      <c r="K165" s="96"/>
      <c r="L165" s="96"/>
      <c r="M165" s="96"/>
      <c r="N165" s="96"/>
      <c r="O165" s="135"/>
    </row>
    <row r="166" customFormat="false" ht="12.75" hidden="false" customHeight="false" outlineLevel="0" collapsed="false">
      <c r="B166" s="134"/>
      <c r="C166" s="96"/>
      <c r="D166" s="96"/>
      <c r="E166" s="96"/>
      <c r="F166" s="96"/>
      <c r="G166" s="96"/>
      <c r="H166" s="96"/>
      <c r="I166" s="96"/>
      <c r="J166" s="96"/>
      <c r="K166" s="96"/>
      <c r="L166" s="96"/>
      <c r="M166" s="96"/>
      <c r="N166" s="96"/>
      <c r="O166" s="135"/>
    </row>
    <row r="167" customFormat="false" ht="12.75" hidden="false" customHeight="false" outlineLevel="0" collapsed="false">
      <c r="B167" s="134"/>
      <c r="C167" s="96"/>
      <c r="D167" s="96"/>
      <c r="E167" s="96"/>
      <c r="F167" s="96"/>
      <c r="G167" s="96"/>
      <c r="H167" s="96"/>
      <c r="I167" s="96"/>
      <c r="J167" s="96"/>
      <c r="K167" s="96"/>
      <c r="L167" s="96"/>
      <c r="M167" s="96"/>
      <c r="N167" s="96"/>
      <c r="O167" s="135"/>
    </row>
    <row r="168" customFormat="false" ht="12.75" hidden="false" customHeight="false" outlineLevel="0" collapsed="false">
      <c r="B168" s="134"/>
      <c r="C168" s="96"/>
      <c r="D168" s="96"/>
      <c r="E168" s="96"/>
      <c r="F168" s="96"/>
      <c r="G168" s="96"/>
      <c r="H168" s="96"/>
      <c r="I168" s="96"/>
      <c r="J168" s="96"/>
      <c r="K168" s="96"/>
      <c r="L168" s="96"/>
      <c r="M168" s="96"/>
      <c r="N168" s="96"/>
      <c r="O168" s="135"/>
    </row>
    <row r="169" customFormat="false" ht="12.75" hidden="false" customHeight="false" outlineLevel="0" collapsed="false">
      <c r="B169" s="134"/>
      <c r="C169" s="96"/>
      <c r="D169" s="96"/>
      <c r="E169" s="96"/>
      <c r="F169" s="96"/>
      <c r="G169" s="96"/>
      <c r="H169" s="96"/>
      <c r="I169" s="96"/>
      <c r="J169" s="96"/>
      <c r="K169" s="96"/>
      <c r="L169" s="96"/>
      <c r="M169" s="96"/>
      <c r="N169" s="96"/>
      <c r="O169" s="135"/>
    </row>
    <row r="170" customFormat="false" ht="12.75" hidden="false" customHeight="false" outlineLevel="0" collapsed="false">
      <c r="B170" s="134"/>
      <c r="C170" s="96"/>
      <c r="D170" s="96"/>
      <c r="E170" s="96"/>
      <c r="F170" s="96"/>
      <c r="G170" s="96"/>
      <c r="H170" s="96"/>
      <c r="I170" s="96"/>
      <c r="J170" s="96"/>
      <c r="K170" s="96"/>
      <c r="L170" s="96"/>
      <c r="M170" s="96"/>
      <c r="N170" s="96"/>
      <c r="O170" s="135"/>
    </row>
    <row r="171" customFormat="false" ht="12.75" hidden="false" customHeight="false" outlineLevel="0" collapsed="false">
      <c r="B171" s="134"/>
      <c r="C171" s="96"/>
      <c r="D171" s="96"/>
      <c r="E171" s="96"/>
      <c r="F171" s="96"/>
      <c r="G171" s="96"/>
      <c r="H171" s="96"/>
      <c r="I171" s="96"/>
      <c r="J171" s="96"/>
      <c r="K171" s="96"/>
      <c r="L171" s="96"/>
      <c r="M171" s="96"/>
      <c r="N171" s="96"/>
      <c r="O171" s="135"/>
    </row>
    <row r="172" customFormat="false" ht="12.75" hidden="false" customHeight="false" outlineLevel="0" collapsed="false">
      <c r="B172" s="134"/>
      <c r="C172" s="96"/>
      <c r="D172" s="96"/>
      <c r="E172" s="96"/>
      <c r="F172" s="96"/>
      <c r="G172" s="96"/>
      <c r="H172" s="96"/>
      <c r="I172" s="96"/>
      <c r="J172" s="96"/>
      <c r="K172" s="96"/>
      <c r="L172" s="96"/>
      <c r="M172" s="96"/>
      <c r="N172" s="96"/>
      <c r="O172" s="135"/>
    </row>
    <row r="173" customFormat="false" ht="12.75" hidden="false" customHeight="false" outlineLevel="0" collapsed="false">
      <c r="B173" s="134"/>
      <c r="C173" s="96"/>
      <c r="D173" s="96"/>
      <c r="E173" s="96"/>
      <c r="F173" s="96"/>
      <c r="G173" s="96"/>
      <c r="H173" s="96"/>
      <c r="I173" s="96"/>
      <c r="J173" s="96"/>
      <c r="K173" s="96"/>
      <c r="L173" s="96"/>
      <c r="M173" s="96"/>
      <c r="N173" s="96"/>
      <c r="O173" s="135"/>
    </row>
    <row r="174" customFormat="false" ht="12.75" hidden="false" customHeight="false" outlineLevel="0" collapsed="false">
      <c r="B174" s="134"/>
      <c r="C174" s="96"/>
      <c r="D174" s="96"/>
      <c r="E174" s="96"/>
      <c r="F174" s="96"/>
      <c r="G174" s="96"/>
      <c r="H174" s="96"/>
      <c r="I174" s="96"/>
      <c r="J174" s="96"/>
      <c r="K174" s="96"/>
      <c r="L174" s="96"/>
      <c r="M174" s="96"/>
      <c r="N174" s="96"/>
      <c r="O174" s="135"/>
    </row>
    <row r="175" customFormat="false" ht="12.75" hidden="false" customHeight="false" outlineLevel="0" collapsed="false">
      <c r="B175" s="134"/>
      <c r="C175" s="96"/>
      <c r="D175" s="96"/>
      <c r="E175" s="96"/>
      <c r="F175" s="96"/>
      <c r="G175" s="96"/>
      <c r="H175" s="96"/>
      <c r="I175" s="96"/>
      <c r="J175" s="96"/>
      <c r="K175" s="96"/>
      <c r="L175" s="96"/>
      <c r="M175" s="96"/>
      <c r="N175" s="96"/>
      <c r="O175" s="135"/>
    </row>
    <row r="176" customFormat="false" ht="12.75" hidden="false" customHeight="false" outlineLevel="0" collapsed="false">
      <c r="B176" s="134"/>
      <c r="C176" s="96"/>
      <c r="D176" s="96"/>
      <c r="E176" s="96"/>
      <c r="F176" s="96"/>
      <c r="G176" s="96"/>
      <c r="H176" s="96"/>
      <c r="I176" s="96"/>
      <c r="J176" s="96"/>
      <c r="K176" s="96"/>
      <c r="L176" s="96"/>
      <c r="M176" s="96"/>
      <c r="N176" s="96"/>
      <c r="O176" s="135"/>
    </row>
    <row r="177" customFormat="false" ht="12.75" hidden="false" customHeight="false" outlineLevel="0" collapsed="false">
      <c r="B177" s="134"/>
      <c r="C177" s="96"/>
      <c r="D177" s="96"/>
      <c r="E177" s="96"/>
      <c r="F177" s="96"/>
      <c r="G177" s="96"/>
      <c r="H177" s="96"/>
      <c r="I177" s="96"/>
      <c r="J177" s="96"/>
      <c r="K177" s="96"/>
      <c r="L177" s="96"/>
      <c r="M177" s="96"/>
      <c r="N177" s="96"/>
      <c r="O177" s="135"/>
    </row>
    <row r="178" customFormat="false" ht="12.75" hidden="false" customHeight="false" outlineLevel="0" collapsed="false">
      <c r="B178" s="134"/>
      <c r="C178" s="96"/>
      <c r="D178" s="96"/>
      <c r="E178" s="96"/>
      <c r="F178" s="96"/>
      <c r="G178" s="96"/>
      <c r="H178" s="96"/>
      <c r="I178" s="96"/>
      <c r="J178" s="96"/>
      <c r="K178" s="96"/>
      <c r="L178" s="96"/>
      <c r="M178" s="96"/>
      <c r="N178" s="96"/>
      <c r="O178" s="135"/>
    </row>
    <row r="179" customFormat="false" ht="12.75" hidden="false" customHeight="false" outlineLevel="0" collapsed="false">
      <c r="B179" s="134"/>
      <c r="C179" s="96"/>
      <c r="D179" s="96"/>
      <c r="E179" s="96"/>
      <c r="F179" s="96"/>
      <c r="G179" s="96"/>
      <c r="H179" s="96"/>
      <c r="I179" s="96"/>
      <c r="J179" s="96"/>
      <c r="K179" s="96"/>
      <c r="L179" s="96"/>
      <c r="M179" s="96"/>
      <c r="N179" s="96"/>
      <c r="O179" s="135"/>
    </row>
    <row r="180" customFormat="false" ht="12.75" hidden="false" customHeight="false" outlineLevel="0" collapsed="false">
      <c r="B180" s="134"/>
      <c r="C180" s="96"/>
      <c r="D180" s="96"/>
      <c r="E180" s="96"/>
      <c r="F180" s="96"/>
      <c r="G180" s="96"/>
      <c r="H180" s="96"/>
      <c r="I180" s="96"/>
      <c r="J180" s="96"/>
      <c r="K180" s="96"/>
      <c r="L180" s="96"/>
      <c r="M180" s="96"/>
      <c r="N180" s="96"/>
      <c r="O180" s="135"/>
    </row>
    <row r="181" customFormat="false" ht="12.75" hidden="false" customHeight="false" outlineLevel="0" collapsed="false">
      <c r="B181" s="134"/>
      <c r="C181" s="96"/>
      <c r="D181" s="96"/>
      <c r="E181" s="96"/>
      <c r="F181" s="96"/>
      <c r="G181" s="96"/>
      <c r="H181" s="96"/>
      <c r="I181" s="96"/>
      <c r="J181" s="96"/>
      <c r="K181" s="96"/>
      <c r="L181" s="96"/>
      <c r="M181" s="96"/>
      <c r="N181" s="96"/>
      <c r="O181" s="135"/>
    </row>
    <row r="182" customFormat="false" ht="12.75" hidden="false" customHeight="false" outlineLevel="0" collapsed="false">
      <c r="B182" s="134"/>
      <c r="C182" s="96"/>
      <c r="D182" s="96"/>
      <c r="E182" s="96"/>
      <c r="F182" s="96"/>
      <c r="G182" s="96"/>
      <c r="H182" s="96"/>
      <c r="I182" s="96"/>
      <c r="J182" s="96"/>
      <c r="K182" s="96"/>
      <c r="L182" s="96"/>
      <c r="M182" s="96"/>
      <c r="N182" s="96"/>
      <c r="O182" s="135"/>
    </row>
    <row r="183" customFormat="false" ht="12.75" hidden="false" customHeight="false" outlineLevel="0" collapsed="false">
      <c r="B183" s="134"/>
      <c r="C183" s="96"/>
      <c r="D183" s="96"/>
      <c r="E183" s="96"/>
      <c r="F183" s="96"/>
      <c r="G183" s="96"/>
      <c r="H183" s="96"/>
      <c r="I183" s="96"/>
      <c r="J183" s="96"/>
      <c r="K183" s="96"/>
      <c r="L183" s="96"/>
      <c r="M183" s="96"/>
      <c r="N183" s="96"/>
      <c r="O183" s="135"/>
    </row>
    <row r="184" customFormat="false" ht="12.75" hidden="false" customHeight="false" outlineLevel="0" collapsed="false">
      <c r="B184" s="134"/>
      <c r="C184" s="96"/>
      <c r="D184" s="96"/>
      <c r="E184" s="96"/>
      <c r="F184" s="96"/>
      <c r="G184" s="96"/>
      <c r="H184" s="96"/>
      <c r="I184" s="96"/>
      <c r="J184" s="96"/>
      <c r="K184" s="96"/>
      <c r="L184" s="96"/>
      <c r="M184" s="96"/>
      <c r="N184" s="96"/>
      <c r="O184" s="135"/>
    </row>
    <row r="185" customFormat="false" ht="12.75" hidden="false" customHeight="false" outlineLevel="0" collapsed="false">
      <c r="B185" s="134"/>
      <c r="C185" s="96"/>
      <c r="D185" s="96"/>
      <c r="E185" s="96"/>
      <c r="F185" s="96"/>
      <c r="G185" s="96"/>
      <c r="H185" s="96"/>
      <c r="I185" s="96"/>
      <c r="J185" s="96"/>
      <c r="K185" s="96"/>
      <c r="L185" s="96"/>
      <c r="M185" s="96"/>
      <c r="N185" s="96"/>
      <c r="O185" s="135"/>
    </row>
    <row r="186" customFormat="false" ht="12.75" hidden="false" customHeight="false" outlineLevel="0" collapsed="false">
      <c r="B186" s="134"/>
      <c r="C186" s="96"/>
      <c r="D186" s="96"/>
      <c r="E186" s="96"/>
      <c r="F186" s="96"/>
      <c r="G186" s="96"/>
      <c r="H186" s="96"/>
      <c r="I186" s="96"/>
      <c r="J186" s="96"/>
      <c r="K186" s="96"/>
      <c r="L186" s="96"/>
      <c r="M186" s="96"/>
      <c r="N186" s="96"/>
      <c r="O186" s="135"/>
    </row>
    <row r="187" customFormat="false" ht="12.75" hidden="false" customHeight="false" outlineLevel="0" collapsed="false">
      <c r="B187" s="134"/>
      <c r="C187" s="96"/>
      <c r="D187" s="96"/>
      <c r="E187" s="96"/>
      <c r="F187" s="96"/>
      <c r="G187" s="96"/>
      <c r="H187" s="96"/>
      <c r="I187" s="96"/>
      <c r="J187" s="96"/>
      <c r="K187" s="96"/>
      <c r="L187" s="96"/>
      <c r="M187" s="96"/>
      <c r="N187" s="96"/>
      <c r="O187" s="135"/>
    </row>
    <row r="188" customFormat="false" ht="12.75" hidden="false" customHeight="false" outlineLevel="0" collapsed="false">
      <c r="B188" s="134"/>
      <c r="C188" s="96"/>
      <c r="D188" s="96"/>
      <c r="E188" s="96"/>
      <c r="F188" s="96"/>
      <c r="G188" s="96"/>
      <c r="H188" s="96"/>
      <c r="I188" s="96"/>
      <c r="J188" s="96"/>
      <c r="K188" s="96"/>
      <c r="L188" s="96"/>
      <c r="M188" s="96"/>
      <c r="N188" s="96"/>
      <c r="O188" s="135"/>
    </row>
    <row r="189" customFormat="false" ht="12.75" hidden="false" customHeight="false" outlineLevel="0" collapsed="false">
      <c r="B189" s="134"/>
      <c r="C189" s="96"/>
      <c r="D189" s="96"/>
      <c r="E189" s="96"/>
      <c r="F189" s="96"/>
      <c r="G189" s="96"/>
      <c r="H189" s="96"/>
      <c r="I189" s="96"/>
      <c r="J189" s="96"/>
      <c r="K189" s="96"/>
      <c r="L189" s="96"/>
      <c r="M189" s="96"/>
      <c r="N189" s="96"/>
      <c r="O189" s="135"/>
    </row>
    <row r="190" customFormat="false" ht="12.75" hidden="false" customHeight="false" outlineLevel="0" collapsed="false">
      <c r="B190" s="141"/>
      <c r="C190" s="142"/>
      <c r="D190" s="142"/>
      <c r="E190" s="142"/>
      <c r="F190" s="142"/>
      <c r="G190" s="142"/>
      <c r="H190" s="142"/>
      <c r="I190" s="142"/>
      <c r="J190" s="142"/>
      <c r="K190" s="142"/>
      <c r="L190" s="142"/>
      <c r="M190" s="142"/>
      <c r="N190" s="142"/>
      <c r="O190" s="219"/>
    </row>
  </sheetData>
  <sheetProtection algorithmName="SHA-512" hashValue="2NYllyHAYSFOk7vDhZ/9kjRobkVy4tVexr52gkshZ3i4V1kcw9j/K473H8AuQ8UFzDe78ynnQHjypOL1mICAEQ==" saltValue="6P+scSKdbGvyQDvIur3n7Q==" spinCount="100000" sheet="true" scenarios="true"/>
  <protectedRanges>
    <protectedRange name="Bereich1" sqref="F2:G2 E5:G6 I5 E14:G16 I19:I22 B38:O190"/>
  </protectedRanges>
  <mergeCells count="3">
    <mergeCell ref="C2:E2"/>
    <mergeCell ref="F2:G2"/>
    <mergeCell ref="E19:G22"/>
  </mergeCells>
  <conditionalFormatting sqref="K28:K32">
    <cfRule type="cellIs" priority="2" operator="greaterThanOrEqual" aboveAverage="0" equalAverage="0" bottom="0" percent="0" rank="0" text="" dxfId="113">
      <formula>100</formula>
    </cfRule>
    <cfRule type="cellIs" priority="3" operator="lessThan" aboveAverage="0" equalAverage="0" bottom="0" percent="0" rank="0" text="" dxfId="114">
      <formula>100</formula>
    </cfRule>
  </conditionalFormatting>
  <conditionalFormatting sqref="K34">
    <cfRule type="cellIs" priority="4" operator="between" aboveAverage="0" equalAverage="0" bottom="0" percent="0" rank="0" text="" dxfId="115">
      <formula>100.1</formula>
      <formula>300</formula>
    </cfRule>
    <cfRule type="cellIs" priority="5" operator="greaterThan" aboveAverage="0" equalAverage="0" bottom="0" percent="0" rank="0" text="" dxfId="116">
      <formula>300</formula>
    </cfRule>
    <cfRule type="cellIs" priority="6" operator="lessThanOrEqual" aboveAverage="0" equalAverage="0" bottom="0" percent="0" rank="0" text="" dxfId="117">
      <formula>100</formula>
    </cfRule>
  </conditionalFormatting>
  <conditionalFormatting sqref="K27">
    <cfRule type="cellIs" priority="7" operator="greaterThanOrEqual" aboveAverage="0" equalAverage="0" bottom="0" percent="0" rank="0" text="" dxfId="118">
      <formula>100</formula>
    </cfRule>
    <cfRule type="cellIs" priority="8" operator="lessThan" aboveAverage="0" equalAverage="0" bottom="0" percent="0" rank="0" text="" dxfId="119">
      <formula>33.3</formula>
    </cfRule>
    <cfRule type="cellIs" priority="9" operator="between" aboveAverage="0" equalAverage="0" bottom="0" percent="0" rank="0" text="" dxfId="120">
      <formula>33.3</formula>
      <formula>100</formula>
    </cfRule>
  </conditionalFormatting>
  <conditionalFormatting sqref="E27:E33 E35">
    <cfRule type="cellIs" priority="10" operator="lessThan" aboveAverage="0" equalAverage="0" bottom="0" percent="0" rank="0" text="" dxfId="121">
      <formula>0.95*$C27*(E$14/$C$14)</formula>
    </cfRule>
  </conditionalFormatting>
  <conditionalFormatting sqref="K33">
    <cfRule type="cellIs" priority="11" operator="greaterThanOrEqual" aboveAverage="0" equalAverage="0" bottom="0" percent="0" rank="0" text="" dxfId="122">
      <formula>100</formula>
    </cfRule>
    <cfRule type="cellIs" priority="12" operator="lessThan" aboveAverage="0" equalAverage="0" bottom="0" percent="0" rank="0" text="" dxfId="123">
      <formula>33.3</formula>
    </cfRule>
    <cfRule type="cellIs" priority="13" operator="between" aboveAverage="0" equalAverage="0" bottom="0" percent="0" rank="0" text="" dxfId="124">
      <formula>33.3</formula>
      <formula>100</formula>
    </cfRule>
  </conditionalFormatting>
  <conditionalFormatting sqref="K35">
    <cfRule type="cellIs" priority="14" operator="greaterThanOrEqual" aboveAverage="0" equalAverage="0" bottom="0" percent="0" rank="0" text="" dxfId="125">
      <formula>100</formula>
    </cfRule>
    <cfRule type="cellIs" priority="15" operator="lessThan" aboveAverage="0" equalAverage="0" bottom="0" percent="0" rank="0" text="" dxfId="126">
      <formula>33.3</formula>
    </cfRule>
    <cfRule type="cellIs" priority="16" operator="between" aboveAverage="0" equalAverage="0" bottom="0" percent="0" rank="0" text="" dxfId="127">
      <formula>33.3</formula>
      <formula>100</formula>
    </cfRule>
  </conditionalFormatting>
  <conditionalFormatting sqref="F27:F33">
    <cfRule type="cellIs" priority="17" operator="lessThan" aboveAverage="0" equalAverage="0" bottom="0" percent="0" rank="0" text="" dxfId="128">
      <formula>0.95*$C27*(F$14/$C$14)</formula>
    </cfRule>
  </conditionalFormatting>
  <conditionalFormatting sqref="G27:G33">
    <cfRule type="cellIs" priority="18" operator="lessThan" aboveAverage="0" equalAverage="0" bottom="0" percent="0" rank="0" text="" dxfId="129">
      <formula>0.95*$C27*(G$14/$C$14)</formula>
    </cfRule>
  </conditionalFormatting>
  <conditionalFormatting sqref="F35">
    <cfRule type="cellIs" priority="19" operator="lessThan" aboveAverage="0" equalAverage="0" bottom="0" percent="0" rank="0" text="" dxfId="130">
      <formula>0.95*$C35*(F$14/$C$14)</formula>
    </cfRule>
  </conditionalFormatting>
  <conditionalFormatting sqref="G35">
    <cfRule type="cellIs" priority="20" operator="lessThan" aboveAverage="0" equalAverage="0" bottom="0" percent="0" rank="0" text="" dxfId="131">
      <formula>0.95*$C35*(G$14/$C$14)</formula>
    </cfRule>
  </conditionalFormatting>
  <dataValidations count="6">
    <dataValidation allowBlank="true" operator="between" promptTitle="Select Material" showDropDown="false" showErrorMessage="true" showInputMessage="true" sqref="C6 I6" type="none">
      <formula1>0</formula1>
      <formula2>0</formula2>
    </dataValidation>
    <dataValidation allowBlank="true" operator="between" showDropDown="false" showErrorMessage="true" showInputMessage="true" sqref="F2" type="list">
      <formula1>ConstructionType</formula1>
      <formula2>0</formula2>
    </dataValidation>
    <dataValidation allowBlank="true" operator="between" promptTitle="Select Material" showDropDown="false" showErrorMessage="true" showInputMessage="true" sqref="C5:D5 D6 J13:J14" type="list">
      <formula1>Materials</formula1>
      <formula2>0</formula2>
    </dataValidation>
    <dataValidation allowBlank="true" operator="between" promptTitle="Select Material" showDropDown="false" showErrorMessage="true" showInputMessage="true" sqref="E6:G6" type="list">
      <formula1>Tube_Type</formula1>
      <formula2>0</formula2>
    </dataValidation>
    <dataValidation allowBlank="true" operator="between" showDropDown="false" showErrorMessage="true" showInputMessage="true" sqref="I5" type="list">
      <formula1>Material</formula1>
      <formula2>0</formula2>
    </dataValidation>
    <dataValidation allowBlank="true" operator="between" promptTitle="Select Material" showDropDown="false" showErrorMessage="true" showInputMessage="true" sqref="E5:G5" type="list">
      <formula1>Metallic_Mats</formula1>
      <formula2>0</formula2>
    </dataValidation>
  </dataValidations>
  <hyperlinks>
    <hyperlink ref="M35" location="'Cover Sheet'!A1" display="BACK to COVER SHEET"/>
    <hyperlink ref="B39" location="'T3.14 T3.5 Guidance Notes'!A1" display="Link to GUIDANCE NOTES for laminated structures"/>
  </hyperlinks>
  <printOptions headings="false" gridLines="false" gridLinesSet="true" horizontalCentered="false" verticalCentered="false"/>
  <pageMargins left="0.75" right="0.75" top="1" bottom="1" header="0.511805555555555" footer="0.511805555555555"/>
  <pageSetup paperSize="9" scale="100" firstPageNumber="0" fitToWidth="1" fitToHeight="0" pageOrder="downThenOver" orientation="portrait" blackAndWhite="false" draft="false" cellComments="none" useFirstPageNumber="false" horizontalDpi="300" verticalDpi="300" copies="1"/>
  <headerFooter differentFirst="false" differentOddEven="false">
    <oddHeader/>
    <oddFooter/>
  </headerFooter>
  <colBreaks count="1" manualBreakCount="1">
    <brk id="6" man="true" max="65535" min="0"/>
  </colBreaks>
</worksheet>
</file>

<file path=xl/worksheets/sheet16.xml><?xml version="1.0" encoding="utf-8"?>
<worksheet xmlns="http://schemas.openxmlformats.org/spreadsheetml/2006/main" xmlns:r="http://schemas.openxmlformats.org/officeDocument/2006/relationships">
  <sheetPr filterMode="false">
    <pageSetUpPr fitToPage="true"/>
  </sheetPr>
  <dimension ref="B1:T190"/>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H19" activeCellId="0" sqref="H19"/>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86"/>
    <col collapsed="false" customWidth="true" hidden="false" outlineLevel="0" max="3" min="3" style="0" width="11.4"/>
    <col collapsed="false" customWidth="true" hidden="false" outlineLevel="0" max="4" min="4" style="0" width="3.6"/>
    <col collapsed="false" customWidth="true" hidden="false" outlineLevel="0" max="8" min="5" style="0" width="11.72"/>
    <col collapsed="false" customWidth="true" hidden="false" outlineLevel="0" max="9" min="9" style="0" width="15.73"/>
    <col collapsed="false" customWidth="true" hidden="false" outlineLevel="0" max="10" min="10" style="0" width="16"/>
    <col collapsed="false" customWidth="true" hidden="false" outlineLevel="0" max="11" min="11" style="0" width="11.72"/>
    <col collapsed="false" customWidth="true" hidden="false" outlineLevel="0" max="12" min="12" style="0" width="6.73"/>
    <col collapsed="false" customWidth="true" hidden="false" outlineLevel="0" max="13" min="13" style="0" width="11.13"/>
    <col collapsed="false" customWidth="true" hidden="false" outlineLevel="0" max="16" min="14" style="0" width="11.4"/>
    <col collapsed="false" customWidth="true" hidden="false" outlineLevel="0" max="17" min="17" style="0" width="3.99"/>
    <col collapsed="false" customWidth="true" hidden="false" outlineLevel="0" max="1025" min="18" style="0" width="11.4"/>
  </cols>
  <sheetData>
    <row r="1" customFormat="false" ht="15" hidden="false" customHeight="false" outlineLevel="0" collapsed="false">
      <c r="B1" s="185" t="s">
        <v>350</v>
      </c>
    </row>
    <row r="2" customFormat="false" ht="13.15" hidden="false" customHeight="false" outlineLevel="0" collapsed="false">
      <c r="C2" s="21" t="s">
        <v>263</v>
      </c>
      <c r="D2" s="21"/>
      <c r="E2" s="21"/>
      <c r="F2" s="197" t="s">
        <v>224</v>
      </c>
      <c r="G2" s="197"/>
    </row>
    <row r="4" customFormat="false" ht="25.5" hidden="false" customHeight="true" outlineLevel="0" collapsed="false">
      <c r="B4" s="22" t="s">
        <v>239</v>
      </c>
      <c r="C4" s="343" t="s">
        <v>240</v>
      </c>
      <c r="D4" s="10"/>
      <c r="E4" s="343" t="s">
        <v>351</v>
      </c>
      <c r="F4" s="343" t="s">
        <v>344</v>
      </c>
      <c r="G4" s="343" t="s">
        <v>345</v>
      </c>
      <c r="H4" s="343" t="s">
        <v>346</v>
      </c>
      <c r="I4" s="343" t="s">
        <v>352</v>
      </c>
      <c r="J4" s="365" t="s">
        <v>353</v>
      </c>
      <c r="K4" s="343" t="s">
        <v>265</v>
      </c>
      <c r="M4" s="10" t="s">
        <v>354</v>
      </c>
      <c r="N4" s="27" t="s">
        <v>266</v>
      </c>
      <c r="O4" s="27" t="s">
        <v>267</v>
      </c>
    </row>
    <row r="5" customFormat="false" ht="12.75" hidden="false" customHeight="false" outlineLevel="0" collapsed="false">
      <c r="B5" s="53" t="s">
        <v>242</v>
      </c>
      <c r="C5" s="186" t="s">
        <v>185</v>
      </c>
      <c r="E5" s="192" t="s">
        <v>185</v>
      </c>
      <c r="F5" s="192" t="s">
        <v>185</v>
      </c>
      <c r="G5" s="192" t="s">
        <v>185</v>
      </c>
      <c r="H5" s="199"/>
      <c r="I5" s="192" t="s">
        <v>188</v>
      </c>
      <c r="J5" s="345" t="s">
        <v>188</v>
      </c>
      <c r="K5" s="203"/>
      <c r="M5" s="200" t="s">
        <v>268</v>
      </c>
      <c r="N5" s="0" t="n">
        <f aca="false">I22/1000</f>
        <v>0.32</v>
      </c>
      <c r="O5" s="201" t="n">
        <f aca="false">N5</f>
        <v>0.32</v>
      </c>
    </row>
    <row r="6" customFormat="false" ht="12.75" hidden="false" customHeight="false" outlineLevel="0" collapsed="false">
      <c r="B6" s="53" t="s">
        <v>269</v>
      </c>
      <c r="C6" s="56" t="s">
        <v>231</v>
      </c>
      <c r="E6" s="192" t="s">
        <v>231</v>
      </c>
      <c r="F6" s="192" t="s">
        <v>233</v>
      </c>
      <c r="G6" s="192" t="s">
        <v>231</v>
      </c>
      <c r="H6" s="203"/>
      <c r="I6" s="366" t="s">
        <v>270</v>
      </c>
      <c r="J6" s="56" t="s">
        <v>270</v>
      </c>
      <c r="K6" s="203"/>
      <c r="M6" s="200" t="s">
        <v>271</v>
      </c>
      <c r="N6" s="0" t="n">
        <f aca="false">I21/1000</f>
        <v>0.001</v>
      </c>
      <c r="O6" s="201" t="n">
        <f aca="false">I20/1000</f>
        <v>0.001</v>
      </c>
    </row>
    <row r="7" customFormat="false" ht="12.75" hidden="false" customHeight="false" outlineLevel="0" collapsed="false">
      <c r="B7" s="146" t="s">
        <v>244</v>
      </c>
      <c r="C7" s="167" t="str">
        <f aca="false">HLOOKUP(C5,MaterialData!$C$3:$O$4,2,0)</f>
        <v>Steel</v>
      </c>
      <c r="D7" s="187"/>
      <c r="E7" s="167" t="str">
        <f aca="false">HLOOKUP(E5,MaterialData!$C$3:$R$4,2,0)</f>
        <v>Steel</v>
      </c>
      <c r="F7" s="167" t="str">
        <f aca="false">HLOOKUP(F5,MaterialData!$C$3:$R$4,2,0)</f>
        <v>Steel</v>
      </c>
      <c r="G7" s="167" t="str">
        <f aca="false">HLOOKUP(G5,MaterialData!$C$3:$R$4,2,0)</f>
        <v>Steel</v>
      </c>
      <c r="H7" s="204"/>
      <c r="I7" s="367" t="str">
        <f aca="false">HLOOKUP(I5,MaterialData!$C$3:$R$4,2,0)</f>
        <v>T3.5_Laminate</v>
      </c>
      <c r="J7" s="367" t="str">
        <f aca="false">HLOOKUP(J5,MaterialData!$C$3:$R$4,2,0)</f>
        <v>T3.5_Laminate</v>
      </c>
      <c r="K7" s="204"/>
    </row>
    <row r="8" customFormat="false" ht="15" hidden="false" customHeight="false" outlineLevel="0" collapsed="false">
      <c r="B8" s="146"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200000000000</v>
      </c>
      <c r="G8" s="167" t="n">
        <f aca="false">INDEX(Innertable,MATCH($B8,MaterialData!$B$6:$B$11,0),MATCH(G$7,MaterialData!$C$4:$R$4,0))</f>
        <v>200000000000</v>
      </c>
      <c r="H8" s="204"/>
      <c r="I8" s="367" t="n">
        <f aca="false">INDEX(Innertable,MATCH($B8,MaterialData!$B$6:$B$11,0),MATCH(I$7,MaterialData!$C$4:$R$4,0))</f>
        <v>0</v>
      </c>
      <c r="J8" s="367" t="n">
        <f aca="false">INDEX(Innertable,MATCH($B8,MaterialData!$B$6:$B$11,0),MATCH(J$7,MaterialData!$C$4:$R$4,0))</f>
        <v>0</v>
      </c>
      <c r="K8" s="203"/>
      <c r="M8" s="200" t="s">
        <v>272</v>
      </c>
      <c r="N8" s="187" t="n">
        <f aca="false">N5*N6</f>
        <v>0.00032</v>
      </c>
      <c r="O8" s="200" t="s">
        <v>273</v>
      </c>
      <c r="P8" s="187" t="n">
        <f aca="false">(N5*N6^3)/12</f>
        <v>2.66666666666667E-011</v>
      </c>
    </row>
    <row r="9" customFormat="false" ht="15" hidden="false" customHeight="false" outlineLevel="0" collapsed="false">
      <c r="B9" s="146"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305000000</v>
      </c>
      <c r="G9" s="167" t="n">
        <f aca="false">INDEX(Innertable,MATCH($B9,MaterialData!$B$6:$B$11,0),MATCH(G$7,MaterialData!$C$4:$R$4,0))</f>
        <v>305000000</v>
      </c>
      <c r="H9" s="204"/>
      <c r="I9" s="367" t="n">
        <f aca="false">INDEX(Innertable,MATCH($B9,MaterialData!$B$6:$B$11,0),MATCH(I$7,MaterialData!$C$4:$R$4,0))</f>
        <v>0</v>
      </c>
      <c r="J9" s="367" t="n">
        <f aca="false">INDEX(Innertable,MATCH($B9,MaterialData!$B$6:$B$11,0),MATCH(J$7,MaterialData!$C$4:$R$4,0))</f>
        <v>0</v>
      </c>
      <c r="K9" s="204"/>
      <c r="M9" s="200" t="s">
        <v>274</v>
      </c>
      <c r="N9" s="187" t="n">
        <f aca="false">O5*O6</f>
        <v>0.00032</v>
      </c>
      <c r="O9" s="200" t="s">
        <v>275</v>
      </c>
      <c r="P9" s="187" t="n">
        <f aca="false">(O5*O6^3)/12</f>
        <v>2.66666666666667E-011</v>
      </c>
    </row>
    <row r="10" customFormat="false" ht="15" hidden="false" customHeight="false" outlineLevel="0" collapsed="false">
      <c r="B10" s="146"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365000000</v>
      </c>
      <c r="G10" s="167" t="n">
        <f aca="false">INDEX(Innertable,MATCH($B10,MaterialData!$B$6:$B$11,0),MATCH(G$7,MaterialData!$C$4:$R$4,0))</f>
        <v>365000000</v>
      </c>
      <c r="H10" s="204"/>
      <c r="I10" s="367" t="n">
        <f aca="false">INDEX(Innertable,MATCH($B10,MaterialData!$B$6:$B$11,0),MATCH(I$7,MaterialData!$C$4:$R$4,0))</f>
        <v>0</v>
      </c>
      <c r="J10" s="367" t="n">
        <f aca="false">INDEX(Innertable,MATCH($B10,MaterialData!$B$6:$B$11,0),MATCH(J$7,MaterialData!$C$4:$R$4,0))</f>
        <v>0</v>
      </c>
      <c r="K10" s="204"/>
      <c r="M10" s="200" t="s">
        <v>276</v>
      </c>
      <c r="N10" s="0" t="n">
        <f aca="false">N6/2</f>
        <v>0.0005</v>
      </c>
      <c r="O10" s="200" t="s">
        <v>277</v>
      </c>
      <c r="P10" s="187" t="n">
        <f aca="false">P8+(N8*($N$12-N10)^2)</f>
        <v>2.89066666666667E-008</v>
      </c>
    </row>
    <row r="11" customFormat="false" ht="15" hidden="false" customHeight="false" outlineLevel="0" collapsed="false">
      <c r="B11" s="146" t="s">
        <v>214</v>
      </c>
      <c r="C11" s="167" t="n">
        <f aca="false">INDEX(Innertable,MATCH($B11,MaterialData!$B$6:$B$11,0),MATCH(C$7,MaterialData!$C$4:$O$4,0))</f>
        <v>180000000</v>
      </c>
      <c r="D11" s="187"/>
      <c r="E11" s="167" t="n">
        <f aca="false">INDEX(Innertable,MATCH($B11,MaterialData!$B$6:$B$11,0),MATCH(E$7,MaterialData!$C$4:$R$4,0))</f>
        <v>180000000</v>
      </c>
      <c r="F11" s="167" t="n">
        <f aca="false">INDEX(Innertable,MATCH($B11,MaterialData!$B$6:$B$11,0),MATCH(F$7,MaterialData!$C$4:$R$4,0))</f>
        <v>180000000</v>
      </c>
      <c r="G11" s="167" t="n">
        <f aca="false">INDEX(Innertable,MATCH($B11,MaterialData!$B$6:$B$11,0),MATCH(G$7,MaterialData!$C$4:$R$4,0))</f>
        <v>180000000</v>
      </c>
      <c r="H11" s="204"/>
      <c r="I11" s="367" t="str">
        <f aca="false">INDEX(Innertable,MATCH($B11,MaterialData!$B$6:$B$11,0),MATCH(I$7,MaterialData!$C$4:$R$4,0))</f>
        <v>N/A</v>
      </c>
      <c r="J11" s="367" t="str">
        <f aca="false">INDEX(Innertable,MATCH($B11,MaterialData!$B$6:$B$11,0),MATCH(J$7,MaterialData!$C$4:$R$4,0))</f>
        <v>N/A</v>
      </c>
      <c r="K11" s="204"/>
      <c r="M11" s="200" t="s">
        <v>278</v>
      </c>
      <c r="N11" s="0" t="n">
        <f aca="false">(I18-0.5*I20)*0.001</f>
        <v>0.0195</v>
      </c>
      <c r="O11" s="200" t="s">
        <v>279</v>
      </c>
      <c r="P11" s="187" t="n">
        <f aca="false">P9+(N9*($N$12-N11)^2)</f>
        <v>2.89066666666667E-008</v>
      </c>
    </row>
    <row r="12" customFormat="false" ht="15" hidden="false" customHeight="false" outlineLevel="0" collapsed="false">
      <c r="B12" s="146" t="s">
        <v>215</v>
      </c>
      <c r="C12" s="167" t="n">
        <f aca="false">INDEX(Innertable,MATCH($B12,MaterialData!$B$6:$B$11,0),MATCH(C$7,MaterialData!$C$4:$O$4,0))</f>
        <v>300000000</v>
      </c>
      <c r="D12" s="187"/>
      <c r="E12" s="167" t="n">
        <f aca="false">INDEX(Innertable,MATCH($B12,MaterialData!$B$6:$B$11,0),MATCH(E$7,MaterialData!$C$4:$R$4,0))</f>
        <v>300000000</v>
      </c>
      <c r="F12" s="167" t="n">
        <f aca="false">INDEX(Innertable,MATCH($B12,MaterialData!$B$6:$B$11,0),MATCH(F$7,MaterialData!$C$4:$R$4,0))</f>
        <v>300000000</v>
      </c>
      <c r="G12" s="167" t="n">
        <f aca="false">INDEX(Innertable,MATCH($B12,MaterialData!$B$6:$B$11,0),MATCH(G$7,MaterialData!$C$4:$R$4,0))</f>
        <v>300000000</v>
      </c>
      <c r="H12" s="204"/>
      <c r="I12" s="367" t="str">
        <f aca="false">INDEX(Innertable,MATCH($B12,MaterialData!$B$6:$B$11,0),MATCH(I$7,MaterialData!$C$4:$R$4,0))</f>
        <v>N/A</v>
      </c>
      <c r="J12" s="367" t="str">
        <f aca="false">INDEX(Innertable,MATCH($B12,MaterialData!$B$6:$B$11,0),MATCH(J$7,MaterialData!$C$4:$R$4,0))</f>
        <v>N/A</v>
      </c>
      <c r="K12" s="204"/>
      <c r="M12" s="200" t="s">
        <v>280</v>
      </c>
      <c r="N12" s="205" t="n">
        <f aca="false">(N8*N10+N9*N11)/(N8+N9)</f>
        <v>0.01</v>
      </c>
      <c r="O12" s="200" t="s">
        <v>281</v>
      </c>
      <c r="P12" s="169" t="n">
        <f aca="false">SUM(P10:P11)</f>
        <v>5.78133333333333E-008</v>
      </c>
    </row>
    <row r="13" customFormat="false" ht="12.75" hidden="false" customHeight="false" outlineLevel="0" collapsed="false">
      <c r="B13" s="53" t="s">
        <v>355</v>
      </c>
      <c r="C13" s="368" t="s">
        <v>123</v>
      </c>
      <c r="E13" s="192" t="s">
        <v>356</v>
      </c>
      <c r="F13" s="368" t="s">
        <v>123</v>
      </c>
      <c r="G13" s="368" t="s">
        <v>123</v>
      </c>
      <c r="H13" s="203"/>
      <c r="I13" s="199"/>
      <c r="K13" s="203"/>
      <c r="P13" s="187"/>
    </row>
    <row r="14" customFormat="false" ht="13.15" hidden="false" customHeight="false" outlineLevel="0" collapsed="false">
      <c r="B14" s="146" t="s">
        <v>282</v>
      </c>
      <c r="C14" s="186" t="n">
        <v>3</v>
      </c>
      <c r="E14" s="206" t="n">
        <v>4</v>
      </c>
      <c r="F14" s="206" t="n">
        <v>0</v>
      </c>
      <c r="G14" s="206" t="n">
        <v>0</v>
      </c>
      <c r="H14" s="203"/>
      <c r="I14" s="203"/>
      <c r="K14" s="203"/>
      <c r="M14" s="10" t="s">
        <v>357</v>
      </c>
      <c r="N14" s="27" t="s">
        <v>266</v>
      </c>
      <c r="O14" s="27" t="s">
        <v>267</v>
      </c>
    </row>
    <row r="15" customFormat="false" ht="12.8" hidden="false" customHeight="false" outlineLevel="0" collapsed="false">
      <c r="B15" s="146" t="s">
        <v>245</v>
      </c>
      <c r="C15" s="186" t="n">
        <v>25.4</v>
      </c>
      <c r="E15" s="206" t="n">
        <v>28</v>
      </c>
      <c r="F15" s="206"/>
      <c r="G15" s="206"/>
      <c r="H15" s="203"/>
      <c r="I15" s="203"/>
      <c r="K15" s="203"/>
      <c r="M15" s="200" t="s">
        <v>268</v>
      </c>
      <c r="N15" s="0" t="n">
        <f aca="false">J21/1000</f>
        <v>0.001</v>
      </c>
      <c r="O15" s="201" t="n">
        <f aca="false">J20/1000</f>
        <v>0.001</v>
      </c>
    </row>
    <row r="16" customFormat="false" ht="12.8" hidden="false" customHeight="false" outlineLevel="0" collapsed="false">
      <c r="B16" s="146" t="s">
        <v>246</v>
      </c>
      <c r="C16" s="186" t="n">
        <v>1.6</v>
      </c>
      <c r="E16" s="206" t="n">
        <v>1.5</v>
      </c>
      <c r="F16" s="206" t="n">
        <v>1.6</v>
      </c>
      <c r="G16" s="206" t="n">
        <v>1.6</v>
      </c>
      <c r="H16" s="203"/>
      <c r="I16" s="203"/>
      <c r="K16" s="203"/>
      <c r="M16" s="200" t="s">
        <v>271</v>
      </c>
      <c r="N16" s="0" t="n">
        <f aca="false">J22/1000</f>
        <v>0.2</v>
      </c>
      <c r="O16" s="201" t="n">
        <f aca="false">J22/1000</f>
        <v>0.2</v>
      </c>
    </row>
    <row r="17" customFormat="false" ht="12.75" hidden="false" customHeight="false" outlineLevel="0" collapsed="false">
      <c r="E17" s="348"/>
      <c r="F17" s="369" t="s">
        <v>347</v>
      </c>
      <c r="G17" s="77" t="str">
        <f aca="false">IF(AND(L27&gt;=100,F2="tubing only",NOT(OR(E18="NO",F18="NO",G18="NO"))),"YES","NO")</f>
        <v>NO</v>
      </c>
      <c r="H17" s="203"/>
      <c r="I17" s="210"/>
      <c r="K17" s="203"/>
    </row>
    <row r="18" customFormat="false" ht="12.75" hidden="false" customHeight="true" outlineLevel="0" collapsed="false">
      <c r="B18" s="146" t="s">
        <v>283</v>
      </c>
      <c r="E18" s="370" t="str">
        <f aca="false">IF(E14=0,"N/A",IF(AND(E5=$C$5,OR(OR(E15&gt;=$C$15,AND(E15&gt;=25,E15&lt;25.4,E16&gt;=1.75)),AND(E6="square",E15&gt;=25,E16&gt;=1.25)),OR(AND(E6="round",E16&gt;=1.6),OR(AND(E6="square",E16&gt;=1.25,E15&gt;=25),AND(E6="square",E16&gt;=1.2,E15&gt;=26)))),"YES","NO"))</f>
        <v>NO</v>
      </c>
      <c r="F18" s="371" t="str">
        <f aca="false">IF(F14=0,"N/A",IF(AND(F5=$C$5,OR(OR(F15&gt;=$C$15,AND(F15&gt;=25,F15&lt;25.4,F16&gt;=1.75)),AND(F6="square",F15&gt;=25,F16&gt;=1.25)),OR(AND(F6="round",F16&gt;=1.6),OR(AND(F6="square",F16&gt;=1.25,F15&gt;=25),AND(F6="square",F16&gt;=1.2,F15&gt;=26)))),"YES","NO"))</f>
        <v>N/A</v>
      </c>
      <c r="G18" s="371" t="str">
        <f aca="false">IF(G14=0,"N/A",IF(AND(G5=$C$5,OR(OR(G15&gt;=$C$15,AND(G15&gt;=25,G15&lt;25.4,G16&gt;=1.75)),AND(G6="square",G15&gt;=25,G16&gt;=1.25)),OR(AND(G6="round",G16&gt;=1.6),OR(AND(G6="square",G16&gt;=1.25,G15&gt;=25),AND(G6="square",G16&gt;=1.2,G15&gt;=26)))),"YES","NO"))</f>
        <v>N/A</v>
      </c>
      <c r="H18" s="203"/>
      <c r="I18" s="336" t="n">
        <f aca="false">I19+I20+I21</f>
        <v>20</v>
      </c>
      <c r="J18" s="208" t="n">
        <f aca="false">J19+J20+J21</f>
        <v>12</v>
      </c>
      <c r="K18" s="203"/>
      <c r="M18" s="200" t="s">
        <v>272</v>
      </c>
      <c r="N18" s="187" t="n">
        <f aca="false">N15*N16</f>
        <v>0.0002</v>
      </c>
      <c r="O18" s="200" t="s">
        <v>273</v>
      </c>
      <c r="P18" s="187" t="n">
        <f aca="false">(N15^3*N16)/12</f>
        <v>1.66666666666667E-011</v>
      </c>
    </row>
    <row r="19" customFormat="false" ht="12.75" hidden="false" customHeight="true" outlineLevel="0" collapsed="false">
      <c r="B19" s="146" t="s">
        <v>284</v>
      </c>
      <c r="E19" s="346"/>
      <c r="G19" s="347"/>
      <c r="H19" s="203"/>
      <c r="I19" s="209" t="n">
        <v>18</v>
      </c>
      <c r="J19" s="206" t="n">
        <v>10</v>
      </c>
      <c r="K19" s="203"/>
      <c r="M19" s="200" t="s">
        <v>274</v>
      </c>
      <c r="N19" s="187" t="n">
        <f aca="false">O15*O16</f>
        <v>0.0002</v>
      </c>
      <c r="O19" s="200" t="s">
        <v>275</v>
      </c>
      <c r="P19" s="187" t="n">
        <f aca="false">(O15^3*O16)/12</f>
        <v>1.66666666666667E-011</v>
      </c>
    </row>
    <row r="20" customFormat="false" ht="12.75" hidden="false" customHeight="true" outlineLevel="0" collapsed="false">
      <c r="B20" s="146" t="s">
        <v>285</v>
      </c>
      <c r="E20" s="346"/>
      <c r="G20" s="347"/>
      <c r="H20" s="203"/>
      <c r="I20" s="209" t="n">
        <v>1</v>
      </c>
      <c r="J20" s="206" t="n">
        <v>1</v>
      </c>
      <c r="K20" s="203"/>
      <c r="M20" s="200" t="s">
        <v>291</v>
      </c>
      <c r="N20" s="0" t="n">
        <f aca="false">J21/2000</f>
        <v>0.0005</v>
      </c>
      <c r="O20" s="200" t="s">
        <v>277</v>
      </c>
      <c r="P20" s="187" t="n">
        <f aca="false">P18+(N18*($N$22-N20)^2)</f>
        <v>6.06666666666667E-009</v>
      </c>
    </row>
    <row r="21" customFormat="false" ht="12.75" hidden="false" customHeight="true" outlineLevel="0" collapsed="false">
      <c r="B21" s="53" t="s">
        <v>286</v>
      </c>
      <c r="E21" s="346"/>
      <c r="G21" s="347"/>
      <c r="H21" s="203"/>
      <c r="I21" s="209" t="n">
        <v>1</v>
      </c>
      <c r="J21" s="206" t="n">
        <v>1</v>
      </c>
      <c r="K21" s="203"/>
      <c r="M21" s="200" t="s">
        <v>292</v>
      </c>
      <c r="N21" s="0" t="n">
        <f aca="false">(J18-0.5*J20)*0.001</f>
        <v>0.0115</v>
      </c>
      <c r="O21" s="200" t="s">
        <v>279</v>
      </c>
      <c r="P21" s="187" t="n">
        <f aca="false">P19+(N19*($N$22-N21)^2)</f>
        <v>6.06666666666667E-009</v>
      </c>
    </row>
    <row r="22" customFormat="false" ht="12.75" hidden="false" customHeight="true" outlineLevel="0" collapsed="false">
      <c r="B22" s="53" t="s">
        <v>358</v>
      </c>
      <c r="E22" s="346"/>
      <c r="G22" s="347"/>
      <c r="H22" s="203"/>
      <c r="I22" s="209" t="n">
        <v>320</v>
      </c>
      <c r="J22" s="206" t="n">
        <v>200</v>
      </c>
      <c r="K22" s="203"/>
      <c r="M22" s="200" t="s">
        <v>280</v>
      </c>
      <c r="N22" s="205" t="n">
        <f aca="false">(N18*N20+N19*N21)/(N18+N19)</f>
        <v>0.006</v>
      </c>
      <c r="O22" s="200" t="s">
        <v>281</v>
      </c>
      <c r="P22" s="169" t="n">
        <f aca="false">SUM(P20:P21)</f>
        <v>1.21333333333333E-008</v>
      </c>
    </row>
    <row r="23" customFormat="false" ht="12.75" hidden="false" customHeight="false" outlineLevel="0" collapsed="false">
      <c r="E23" s="354"/>
      <c r="F23" s="20"/>
      <c r="G23" s="355"/>
      <c r="H23" s="203"/>
      <c r="I23" s="199"/>
      <c r="K23" s="203"/>
      <c r="P23" s="187"/>
    </row>
    <row r="24" customFormat="false" ht="12.75" hidden="false" customHeight="false" outlineLevel="0" collapsed="false">
      <c r="B24" s="146" t="s">
        <v>247</v>
      </c>
      <c r="C24" s="186" t="n">
        <f aca="false">C15/1000</f>
        <v>0.0254</v>
      </c>
      <c r="E24" s="186" t="n">
        <f aca="false">IF($F$2="composite only","No tubes",IF(E14=0,"No tubes",E15/1000))</f>
        <v>0.028</v>
      </c>
      <c r="F24" s="186" t="str">
        <f aca="false">IF($F$2="composite only","No tubes",IF(F14=0,"No tubes",F15/1000))</f>
        <v>No tubes</v>
      </c>
      <c r="G24" s="186" t="str">
        <f aca="false">IF($F$2="composite only","No tubes",IF(G14=0,"No tubes",G15/1000))</f>
        <v>No tubes</v>
      </c>
      <c r="H24" s="203"/>
      <c r="I24" s="203"/>
      <c r="K24" s="203"/>
      <c r="P24" s="187"/>
    </row>
    <row r="25" customFormat="false" ht="12.75" hidden="false" customHeight="false" outlineLevel="0" collapsed="false">
      <c r="B25" s="146" t="s">
        <v>248</v>
      </c>
      <c r="C25" s="186" t="n">
        <f aca="false">C16/1000</f>
        <v>0.0016</v>
      </c>
      <c r="E25" s="186" t="n">
        <f aca="false">IF(E24="no tubes","",IF(E14=0,"",E16/1000))</f>
        <v>0.0015</v>
      </c>
      <c r="F25" s="186" t="str">
        <f aca="false">IF(F24="no tubes","",IF(F14=0,"",F16/1000))</f>
        <v/>
      </c>
      <c r="G25" s="186" t="str">
        <f aca="false">IF(G24="no tubes","",IF(G14=0,"",G16/1000))</f>
        <v/>
      </c>
      <c r="H25" s="210"/>
      <c r="I25" s="210"/>
      <c r="K25" s="210"/>
      <c r="P25" s="187"/>
      <c r="T25" s="189"/>
    </row>
    <row r="26" customFormat="false" ht="12.75" hidden="false" customHeight="false" outlineLevel="0" collapsed="false">
      <c r="B26" s="146" t="s">
        <v>249</v>
      </c>
      <c r="C26" s="167" t="n">
        <f aca="false">IF(C6="Round",((C24)^4-((C24-2*C25))^4)*3.142/64,((C24)^4-((C24-2*C25))^4)/12)</f>
        <v>8.50991848E-009</v>
      </c>
      <c r="E26" s="167" t="n">
        <f aca="false">IF(E24="no tubes","",IF(E14=0,"",IF(E6="Round",(((E24)^4-((E24-2*E25))^4)*3.142/64),IF(E6="Square",(((E24)^4-((E24-2*E25))^4)/12),""))))</f>
        <v>1.099852190625E-008</v>
      </c>
      <c r="F26" s="167" t="str">
        <f aca="false">IF(F24="no tubes","",IF(F14=0,"",IF(F6="Round",(((F24)^4-((F24-2*F25))^4)*3.142/64),IF(F6="Square",(((F24)^4-((F24-2*F25))^4)/12),""))))</f>
        <v/>
      </c>
      <c r="G26" s="167" t="str">
        <f aca="false">IF(G24="no tubes","",IF(G14=0,"",IF(G6="Round",(((G24)^4-((G24-2*G25))^4)*3.142/64),IF(G6="Square",(((G24)^4-((G24-2*G25))^4)/12),""))))</f>
        <v/>
      </c>
      <c r="H26" s="167" t="n">
        <f aca="false">IF(SUM(E26:G26)&gt;0,SUM(E26:G26),"")</f>
        <v>1.099852190625E-008</v>
      </c>
      <c r="I26" s="211" t="str">
        <f aca="false">IF($F$2="Tubing only","Tubing Only",P12)</f>
        <v>Tubing Only</v>
      </c>
      <c r="J26" s="211" t="str">
        <f aca="false">IF($F$2="Tubing only","Tubing Only",P22)</f>
        <v>Tubing Only</v>
      </c>
      <c r="K26" s="167" t="n">
        <f aca="false">IF($F$2="Tubing only",H26,IF($F$2="Composite only",I26+J26,IF($F$2="Tubes + Composite",H26+I26+J26,"No Type Selected")))</f>
        <v>1.099852190625E-008</v>
      </c>
      <c r="P26" s="187"/>
      <c r="S26" s="187"/>
      <c r="T26" s="189"/>
    </row>
    <row r="27" customFormat="false" ht="12.75" hidden="false" customHeight="false" outlineLevel="0" collapsed="false">
      <c r="B27" s="146" t="s">
        <v>250</v>
      </c>
      <c r="C27" s="167" t="n">
        <f aca="false">C8*C26*C14</f>
        <v>5105.951088</v>
      </c>
      <c r="D27" s="187"/>
      <c r="E27" s="167" t="n">
        <f aca="false">IF(E24="no tubes","",IF(E14=0,"",IF(AND(E13="bent/multi",E15&lt;25),0,IF(AND(E13="bent/multi",E16&lt;1.2),0,E8*E26*E14))))</f>
        <v>8798.817525</v>
      </c>
      <c r="F27" s="167" t="str">
        <f aca="false">IF(F24="no tubes","",IF(F14=0,"",F8*F26*F14))</f>
        <v/>
      </c>
      <c r="G27" s="167" t="str">
        <f aca="false">IF(G24="no tubes","",IF(G14=0,"",G8*G26*G14))</f>
        <v/>
      </c>
      <c r="H27" s="167" t="n">
        <f aca="false">IF(SUM(E27:G27)&gt;0,SUM(E27:G27),"")</f>
        <v>8798.817525</v>
      </c>
      <c r="I27" s="372" t="str">
        <f aca="false">IF(I26="Tubing Only","",IF(I22&gt;325,0,I26*I8))</f>
        <v/>
      </c>
      <c r="J27" s="211" t="str">
        <f aca="false">IF(J26="Tubing Only","",J26*J8)</f>
        <v/>
      </c>
      <c r="K27" s="167" t="n">
        <f aca="false">IF($F$2="Tubing only",H27,IF($F$2="Composite only",I27+J27,IF($F$2="Tubes + Composite",H27+I27+J27,"No Type Selected")))</f>
        <v>8798.817525</v>
      </c>
      <c r="L27" s="212" t="n">
        <f aca="false">IF(AND(NOT($F$2="tubes + composite"),OR(AND($G$14&gt;0,G27&lt;(C27/3)),AND($F$14&gt;0,F27&lt;(C27/3)),AND($E$14&gt;0,E27&lt;(C27/3)))),0,100*K27/C27)</f>
        <v>172.324751517479</v>
      </c>
    </row>
    <row r="28" customFormat="false" ht="12.75" hidden="false" customHeight="false" outlineLevel="0" collapsed="false">
      <c r="B28" s="146" t="s">
        <v>251</v>
      </c>
      <c r="C28" s="191" t="n">
        <f aca="false">IF(C24="no tubes","",IF(C14=0,"",IF(C6="Round",C14*((C15^2-(C15-2*C16)^2)*PI()/4),IF(C6="Square",C14*(C15^2-(C15-2*C16)^2),""))))</f>
        <v>358.895544746098</v>
      </c>
      <c r="D28" s="356"/>
      <c r="E28" s="191" t="n">
        <f aca="false">IF(E24="no tubes","",IF(E14=0,"",IF(E6="Round",E14*((E15^2-(E15-2*E16)^2)*PI()/4),IF(E6="Square",E14*(E15^2-(E15-2*E16)^2),""))))</f>
        <v>499.513231920777</v>
      </c>
      <c r="F28" s="191" t="str">
        <f aca="false">IF(F24="no tubes","",IF(F14=0,"",IF(F6="Round",F14*((F15^2-(F15-2*F16)^2)*PI()/4),IF(F6="Square",F14*(F15^2-(F15-2*F16)^2),""))))</f>
        <v/>
      </c>
      <c r="G28" s="191" t="str">
        <f aca="false">IF(G24="no tubes","",IF(G14=0,"",IF(G6="Round",G14*((G15^2-(G15-2*G16)^2)*PI()/4),IF(G6="Square",G14*(G15^2-(G15-2*G16)^2),""))))</f>
        <v/>
      </c>
      <c r="H28" s="191" t="n">
        <f aca="false">IF(SUM(E28:G28)&gt;0,SUM(E28:G28),"")</f>
        <v>499.513231920777</v>
      </c>
      <c r="I28" s="191" t="str">
        <f aca="false">IF(I26="Tubing Only","",(I18-I19)*I22)</f>
        <v/>
      </c>
      <c r="J28" s="191" t="str">
        <f aca="false">IF(J26="Tubing Only","",(J18-J19)*J22)</f>
        <v/>
      </c>
      <c r="K28" s="167" t="n">
        <f aca="false">IF($F$2="Tubing only",H28,IF($F$2="Composite only",I28+J28,IF($F$2="Tubes + Composite",H28+I28+J28,"No Type Selected")))</f>
        <v>499.513231920777</v>
      </c>
      <c r="L28" s="373" t="n">
        <f aca="false">IF(AND($F$2="tubing only",AND(E5="steel",F5="steel",G5="steel")),100*K28/C28,"NA")</f>
        <v>139.180672268908</v>
      </c>
      <c r="M28" s="0" t="str">
        <f aca="false">IF(AND(95&lt;L28,L28&lt;100),"For tubes only, provided your actual tube measures &gt;= your nominal OD and wall this is OK","")</f>
        <v/>
      </c>
      <c r="S28" s="187"/>
    </row>
    <row r="29" customFormat="false" ht="12.75" hidden="false" customHeight="false" outlineLevel="0" collapsed="false">
      <c r="B29" s="146" t="s">
        <v>252</v>
      </c>
      <c r="C29" s="167" t="n">
        <f aca="false">C$28*C9/1000000</f>
        <v>109463.14114756</v>
      </c>
      <c r="D29" s="187"/>
      <c r="E29" s="167" t="n">
        <f aca="false">IF(E24="no tubes","",IF(E14=0,"",E$28*E9/1000000))</f>
        <v>152351.535735837</v>
      </c>
      <c r="F29" s="167" t="str">
        <f aca="false">IF(F24="no tubes","",IF(F14=0,"",F$28*F9/1000000))</f>
        <v/>
      </c>
      <c r="G29" s="167" t="str">
        <f aca="false">IF(G24="no tubes","",IF(G14=0,"",G$28*G9/1000000))</f>
        <v/>
      </c>
      <c r="H29" s="167" t="n">
        <f aca="false">IF(SUM(E29:G29)&gt;0,SUM(E29:G29),"")</f>
        <v>152351.535735837</v>
      </c>
      <c r="I29" s="167" t="str">
        <f aca="false">IF(I26="Tubing Only","","N/A")</f>
        <v/>
      </c>
      <c r="J29" s="167" t="str">
        <f aca="false">IF(J26="Tubing Only","","N/A")</f>
        <v/>
      </c>
      <c r="K29" s="167" t="n">
        <f aca="false">IF($F$2="Tubing only",H29,"N/A")</f>
        <v>152351.535735837</v>
      </c>
      <c r="L29" s="212" t="n">
        <f aca="false">IF(AND($F$2="tubing only",OR($E29&lt;0.95*($E$14/$C$14)*$C29,$F29&lt;0.95*($F$14/$C$14)*$C29,$G29&lt;0.95*($G$14/$C$14)*$C29)),0,IF(NOT($F$2="tubing only"),"NA",100*H29/C29))</f>
        <v>139.180672268908</v>
      </c>
      <c r="M29" s="0" t="str">
        <f aca="false">IF(AND(95&lt;L29,L29&lt;100),"For tubes only, provided your actual tube measures &gt;= your nominal OD and wall this is OK","")</f>
        <v/>
      </c>
    </row>
    <row r="30" customFormat="false" ht="12.75" hidden="false" customHeight="false" outlineLevel="0" collapsed="false">
      <c r="B30" s="146" t="s">
        <v>253</v>
      </c>
      <c r="C30" s="167" t="n">
        <f aca="false">C$28*C10/1000000</f>
        <v>130996.873832326</v>
      </c>
      <c r="D30" s="187"/>
      <c r="E30" s="167" t="n">
        <f aca="false">IF(E24="no tubes","",IF(E14=0,"",E$28*E10/1000000))</f>
        <v>182322.329651084</v>
      </c>
      <c r="F30" s="167" t="str">
        <f aca="false">IF(F24="no tubes","",IF(F14=0,"",F$28*F10/1000000))</f>
        <v/>
      </c>
      <c r="G30" s="167" t="str">
        <f aca="false">IF(G24="no tubes","",IF(G14=0,"",G$28*G10/1000000))</f>
        <v/>
      </c>
      <c r="H30" s="167" t="n">
        <f aca="false">IF(SUM(E30:G30)&gt;0,SUM(E30:G30),"")</f>
        <v>182322.329651084</v>
      </c>
      <c r="I30" s="167" t="str">
        <f aca="false">IF(I26="Tubing Only","","N/A")</f>
        <v/>
      </c>
      <c r="J30" s="167" t="str">
        <f aca="false">IF(J26="Tubing Only","","N/A")</f>
        <v/>
      </c>
      <c r="K30" s="167" t="n">
        <f aca="false">IF($F$2="Tubing only",H30,"N/A")</f>
        <v>182322.329651084</v>
      </c>
      <c r="L30" s="212" t="n">
        <f aca="false">IF(AND($F$2="tubing only",OR($E30&lt;0.95*($E$14/$C$14)*$C30,$F30&lt;0.95*($F$14/$C$14)*$C30,$G30&lt;0.95*($G$14/$C$14)*$C30)),0,IF(NOT($F$2="tubing only"),"NA",100*H30/C30))</f>
        <v>139.180672268908</v>
      </c>
      <c r="M30" s="0" t="str">
        <f aca="false">IF(AND(95&lt;L30,L30&lt;100),"For tubes only, provided your actual tube measures &gt;= your nominal OD and wall this is OK","")</f>
        <v/>
      </c>
      <c r="S30" s="187"/>
    </row>
    <row r="31" customFormat="false" ht="12.75" hidden="false" customHeight="false" outlineLevel="0" collapsed="false">
      <c r="B31" s="146" t="s">
        <v>254</v>
      </c>
      <c r="C31" s="167" t="n">
        <f aca="false">C$28*C11/1000000</f>
        <v>64601.1980542976</v>
      </c>
      <c r="D31" s="187"/>
      <c r="E31" s="167" t="n">
        <f aca="false">IF(E24="no tubes","",IF(E14=0,"",E$28*E11/1000000))</f>
        <v>89912.3817457399</v>
      </c>
      <c r="F31" s="167" t="str">
        <f aca="false">IF(F24="no tubes","",IF(F14=0,"",F$28*F11/1000000))</f>
        <v/>
      </c>
      <c r="G31" s="167" t="str">
        <f aca="false">IF(G24="no tubes","",IF(G14=0,"",G$28*G11/1000000))</f>
        <v/>
      </c>
      <c r="H31" s="167" t="n">
        <f aca="false">IF(SUM(E31:G31)&gt;0,SUM(E31:G31),"")</f>
        <v>89912.3817457399</v>
      </c>
      <c r="I31" s="167" t="str">
        <f aca="false">IF(I26="Tubing Only","","N/A")</f>
        <v/>
      </c>
      <c r="J31" s="167" t="str">
        <f aca="false">IF(J26="Tubing Only","","N/A")</f>
        <v/>
      </c>
      <c r="K31" s="167" t="n">
        <f aca="false">IF($F$2="Tubing only",H31,"N/A")</f>
        <v>89912.3817457399</v>
      </c>
      <c r="L31" s="212" t="n">
        <f aca="false">IF(AND($F$2="tubing only",OR($E31&lt;0.95*($E$14/$C$14)*$C31,$F31&lt;0.95*($F$14/$C$14)*$C31,$G31&lt;0.95*($G$14/$C$14)*$C31)),0,IF(NOT($F$2="tubing only"),"NA",100*H31/C31))</f>
        <v>139.180672268908</v>
      </c>
      <c r="M31" s="0" t="str">
        <f aca="false">IF(AND(95&lt;L31,L31&lt;100),"For tubes only, provided your actual tube measures &gt;= your nominal OD and wall this is OK","")</f>
        <v/>
      </c>
      <c r="S31" s="187"/>
    </row>
    <row r="32" customFormat="false" ht="12.75" hidden="false" customHeight="false" outlineLevel="0" collapsed="false">
      <c r="B32" s="146" t="s">
        <v>255</v>
      </c>
      <c r="C32" s="167" t="n">
        <f aca="false">IF(C14=0,"",C$28*C12/1000000)</f>
        <v>107668.663423829</v>
      </c>
      <c r="D32" s="187"/>
      <c r="E32" s="167" t="n">
        <f aca="false">IF(E24="no tubes","",IF(E14=0,"",E$28*E12/1000000))</f>
        <v>149853.969576233</v>
      </c>
      <c r="F32" s="167" t="str">
        <f aca="false">IF(F24="no tubes","",IF(F14=0,"",F$28*F12/1000000))</f>
        <v/>
      </c>
      <c r="G32" s="167" t="str">
        <f aca="false">IF(G24="no tubes","",IF(G14=0,"",G$28*G12/1000000))</f>
        <v/>
      </c>
      <c r="H32" s="167" t="n">
        <f aca="false">IF(SUM(E32:G32)&gt;0,SUM(E32:G32),"")</f>
        <v>149853.969576233</v>
      </c>
      <c r="I32" s="167" t="str">
        <f aca="false">IF(I26="tubing only","","N/A")</f>
        <v/>
      </c>
      <c r="J32" s="167" t="str">
        <f aca="false">IF(J26="tubing only","","N/A")</f>
        <v/>
      </c>
      <c r="K32" s="167" t="n">
        <f aca="false">IF($F$2="Tubing only",H32,"N/A")</f>
        <v>149853.969576233</v>
      </c>
      <c r="L32" s="212" t="n">
        <f aca="false">IF(AND($F$2="tubing only",OR($E32&lt;0.95*($E$14/$C$14)*$C32,$F32&lt;0.95*($F$14/$C$14)*$C32,$G32&lt;0.95*($G$14/$C$14)*$C32)),0,IF(NOT($F$2="tubing only"),"NA",100*H32/C32))</f>
        <v>139.180672268908</v>
      </c>
      <c r="M32" s="0" t="str">
        <f aca="false">IF(AND(95&lt;L32,L32&lt;100),"For tubes only, provided your actual tube measures &gt;= your nominal OD and wall this is OK","")</f>
        <v/>
      </c>
      <c r="S32" s="187"/>
    </row>
    <row r="33" customFormat="false" ht="12.75" hidden="false" customHeight="false" outlineLevel="0" collapsed="false">
      <c r="B33" s="146" t="s">
        <v>256</v>
      </c>
      <c r="C33" s="167" t="n">
        <f aca="false">C14*4*C10*C26/(0.5*C24*1)</f>
        <v>2934.91676711811</v>
      </c>
      <c r="E33" s="167" t="n">
        <f aca="false">IF(E24="no tubes","",IF(E14=0,"",E14*4*E10*E26/(0.5*E24*1)))</f>
        <v>4587.95485232143</v>
      </c>
      <c r="F33" s="167" t="str">
        <f aca="false">IF(F24="no tubes","",IF(F14=0,"",F14*4*F10*F26/(0.5*F24*1)))</f>
        <v/>
      </c>
      <c r="G33" s="167" t="str">
        <f aca="false">IF(G24="no tubes","",IF(G14=0,"",G14*4*G10*G26/(0.5*G24*1)))</f>
        <v/>
      </c>
      <c r="H33" s="167" t="n">
        <f aca="false">IF(SUM(E33:G33)&gt;0,SUM(E33:G33),"")</f>
        <v>4587.95485232143</v>
      </c>
      <c r="I33" s="167" t="str">
        <f aca="false">IF(I26="tubing only","","N/A")</f>
        <v/>
      </c>
      <c r="J33" s="167" t="str">
        <f aca="false">IF(J26="tubing only","","N/A")</f>
        <v/>
      </c>
      <c r="K33" s="167" t="n">
        <f aca="false">IF($F$2="Tubing only",H33,"N/A")</f>
        <v>4587.95485232143</v>
      </c>
      <c r="L33" s="212" t="n">
        <f aca="false">IF(AND($F$2="tubing only",OR($E33&lt;0.95*($E$14/$C$14)*$C33,$F33&lt;0.95*($F$14/$C$14)*$C33,$G33&lt;0.95*($G$14/$C$14)*$C33)),0,IF(NOT($F$2="tubing only"),"NA",100*H33/C33))</f>
        <v>156.323167447998</v>
      </c>
    </row>
    <row r="34" customFormat="false" ht="12.75" hidden="false" customHeight="false" outlineLevel="0" collapsed="false">
      <c r="B34" s="146" t="s">
        <v>257</v>
      </c>
      <c r="C34" s="167" t="n">
        <f aca="false">IF(C14=0,"",C33*1^3/(48*C27))</f>
        <v>0.0119750656167979</v>
      </c>
      <c r="E34" s="167" t="n">
        <f aca="false">IF(E24="no tubes","",IF(E14=0,"",($C$33*1^3/(48*E27))))</f>
        <v>0.00694912687315455</v>
      </c>
      <c r="F34" s="167" t="str">
        <f aca="false">IF(F24="no tubes","",IF(F14=0,"",($C$33*1^3/(48*F27))))</f>
        <v/>
      </c>
      <c r="G34" s="167" t="str">
        <f aca="false">IF(G24="no tubes","",IF(G14=0,"",($C$33*1^3/(48*G27))))</f>
        <v/>
      </c>
      <c r="H34" s="167" t="n">
        <f aca="false">IF(F2="composite only","",$C$33*1^3/(48*H27))</f>
        <v>0.00694912687315455</v>
      </c>
      <c r="I34" s="167" t="str">
        <f aca="false">IF(NOT($F$2="tubing only"),"N/A","")</f>
        <v/>
      </c>
      <c r="J34" s="167" t="str">
        <f aca="false">IF(NOT($F$2="tubing only"),"N/A","")</f>
        <v/>
      </c>
      <c r="K34" s="167" t="str">
        <f aca="false">IF($F$2="Tubing only","","N/A")</f>
        <v/>
      </c>
      <c r="L34" s="212" t="n">
        <f aca="false">IF(AND($F$2="tubing only",H34&gt;1.05*C34),101,IF(NOT($F$2="tubing only"),"NA",100*H34/C34))</f>
        <v>58.029969066781</v>
      </c>
    </row>
    <row r="35" customFormat="false" ht="12.75" hidden="false" customHeight="false" outlineLevel="0" collapsed="false">
      <c r="B35" s="146" t="s">
        <v>258</v>
      </c>
      <c r="C35" s="167" t="n">
        <f aca="false">0.5*C33*(C33*1^3/(48*C27))</f>
        <v>17.5729104330399</v>
      </c>
      <c r="E35" s="167" t="n">
        <f aca="false">IF(E24="no tubes","",0.5*E33*(E33*1^3/(48*E27)))</f>
        <v>24.9196952544244</v>
      </c>
      <c r="F35" s="167" t="str">
        <f aca="false">IF(F24="no tubes","",0.5*F33*(F33*1^3/(48*F27)))</f>
        <v/>
      </c>
      <c r="G35" s="167" t="str">
        <f aca="false">IF(G24="no tubes","",0.5*G33*(G33*1^3/(48*G27)))</f>
        <v/>
      </c>
      <c r="H35" s="167" t="n">
        <f aca="false">IF(SUM(E35:G35)&gt;0,SUM(E35:G35),"")</f>
        <v>24.9196952544244</v>
      </c>
      <c r="I35" s="167" t="str">
        <f aca="false">IF(I26="tubing only","","N/A")</f>
        <v/>
      </c>
      <c r="J35" s="167" t="str">
        <f aca="false">IF(J26="tubing only","","N/A")</f>
        <v/>
      </c>
      <c r="K35" s="167" t="n">
        <f aca="false">IF($F$2="Tubing only",H35,IF($F$2="Composite only",I35,IF($F$2="Tubes + Composite",H35+I35,"No Type Selected")))</f>
        <v>24.9196952544244</v>
      </c>
      <c r="L35" s="212" t="n">
        <f aca="false">IF(AND($F$2="tubing only",OR($E35&lt;(0.999*E14/C14)*$C35,$F35&lt;(F14/C14)*$C35,$G35&lt;(G14/C14)*$C35)),0,IF(NOT($F$2="tubing only"),"NA",100*H35/C35))</f>
        <v>141.807444756399</v>
      </c>
      <c r="N35" s="48" t="s">
        <v>259</v>
      </c>
      <c r="O35" s="214"/>
      <c r="P35" s="214"/>
    </row>
    <row r="36" customFormat="false" ht="12.75" hidden="false" customHeight="false" outlineLevel="0" collapsed="false">
      <c r="C36" s="357" t="n">
        <f aca="false">0.99*C27/C14</f>
        <v>1684.96385904</v>
      </c>
      <c r="D36" s="358"/>
      <c r="E36" s="357" t="n">
        <f aca="false">IF(AND($F$2="tubing only",E14&gt;0),E27/E14,9E+099)</f>
        <v>2199.70438125</v>
      </c>
      <c r="F36" s="357" t="n">
        <f aca="false">IF(AND($F$2="tubing only",F14&gt;0),F27/F14,9E+099)</f>
        <v>9E+099</v>
      </c>
      <c r="G36" s="357" t="n">
        <f aca="false">IF(AND($F$2="tubing only",G14&gt;0),G27/G14,9E+099)</f>
        <v>9E+099</v>
      </c>
      <c r="H36" s="13"/>
    </row>
    <row r="37" customFormat="false" ht="13.15" hidden="false" customHeight="false" outlineLevel="0" collapsed="false">
      <c r="B37" s="10" t="s">
        <v>288</v>
      </c>
      <c r="E37" s="187"/>
    </row>
    <row r="38" customFormat="false" ht="12.75" hidden="false" customHeight="false" outlineLevel="0" collapsed="false">
      <c r="B38" s="215"/>
      <c r="C38" s="216"/>
      <c r="D38" s="216"/>
      <c r="E38" s="216"/>
      <c r="F38" s="216"/>
      <c r="G38" s="216"/>
      <c r="H38" s="216"/>
      <c r="I38" s="216"/>
      <c r="J38" s="216"/>
      <c r="K38" s="216"/>
      <c r="L38" s="216"/>
      <c r="M38" s="216"/>
      <c r="N38" s="216"/>
      <c r="O38" s="216"/>
      <c r="P38" s="217"/>
    </row>
    <row r="39" customFormat="false" ht="12.75" hidden="false" customHeight="false" outlineLevel="0" collapsed="false">
      <c r="B39" s="218" t="s">
        <v>289</v>
      </c>
      <c r="C39" s="96"/>
      <c r="D39" s="96"/>
      <c r="E39" s="96"/>
      <c r="F39" s="96"/>
      <c r="G39" s="96"/>
      <c r="H39" s="96"/>
      <c r="I39" s="96"/>
      <c r="J39" s="96"/>
      <c r="K39" s="96"/>
      <c r="L39" s="96"/>
      <c r="M39" s="96"/>
      <c r="N39" s="96"/>
      <c r="O39" s="96"/>
      <c r="P39" s="135"/>
    </row>
    <row r="40" customFormat="false" ht="12.75" hidden="false" customHeight="false" outlineLevel="0" collapsed="false">
      <c r="B40" s="134"/>
      <c r="C40" s="96"/>
      <c r="D40" s="96"/>
      <c r="E40" s="96"/>
      <c r="F40" s="96"/>
      <c r="G40" s="96"/>
      <c r="H40" s="140"/>
      <c r="I40" s="96"/>
      <c r="J40" s="96"/>
      <c r="K40" s="96"/>
      <c r="L40" s="96"/>
      <c r="M40" s="96"/>
      <c r="N40" s="96"/>
      <c r="O40" s="96"/>
      <c r="P40" s="135"/>
    </row>
    <row r="41" customFormat="false" ht="12.75" hidden="false" customHeight="false" outlineLevel="0" collapsed="false">
      <c r="B41" s="134"/>
      <c r="C41" s="96"/>
      <c r="D41" s="96"/>
      <c r="E41" s="96"/>
      <c r="F41" s="96"/>
      <c r="G41" s="96"/>
      <c r="H41" s="96"/>
      <c r="I41" s="96"/>
      <c r="J41" s="96"/>
      <c r="K41" s="96"/>
      <c r="L41" s="96"/>
      <c r="M41" s="96"/>
      <c r="N41" s="96"/>
      <c r="O41" s="96"/>
      <c r="P41" s="135"/>
    </row>
    <row r="42" customFormat="false" ht="12.75" hidden="false" customHeight="false" outlineLevel="0" collapsed="false">
      <c r="B42" s="134"/>
      <c r="C42" s="96"/>
      <c r="D42" s="96"/>
      <c r="E42" s="96"/>
      <c r="F42" s="96"/>
      <c r="G42" s="96"/>
      <c r="H42" s="96"/>
      <c r="I42" s="96"/>
      <c r="J42" s="96"/>
      <c r="K42" s="96"/>
      <c r="L42" s="96"/>
      <c r="M42" s="96"/>
      <c r="N42" s="96"/>
      <c r="O42" s="96"/>
      <c r="P42" s="135"/>
    </row>
    <row r="43" customFormat="false" ht="12.75" hidden="false" customHeight="false" outlineLevel="0" collapsed="false">
      <c r="B43" s="134"/>
      <c r="C43" s="96"/>
      <c r="D43" s="96"/>
      <c r="E43" s="96"/>
      <c r="F43" s="96"/>
      <c r="G43" s="96"/>
      <c r="H43" s="96"/>
      <c r="I43" s="96"/>
      <c r="J43" s="96"/>
      <c r="K43" s="96"/>
      <c r="L43" s="96"/>
      <c r="M43" s="96"/>
      <c r="N43" s="96"/>
      <c r="O43" s="96"/>
      <c r="P43" s="135"/>
    </row>
    <row r="44" customFormat="false" ht="12.75" hidden="false" customHeight="false" outlineLevel="0" collapsed="false">
      <c r="B44" s="134"/>
      <c r="C44" s="96"/>
      <c r="D44" s="96"/>
      <c r="E44" s="96"/>
      <c r="F44" s="96"/>
      <c r="G44" s="96"/>
      <c r="H44" s="96"/>
      <c r="I44" s="96"/>
      <c r="J44" s="96"/>
      <c r="K44" s="96"/>
      <c r="L44" s="96"/>
      <c r="M44" s="96"/>
      <c r="N44" s="96"/>
      <c r="O44" s="96"/>
      <c r="P44" s="135"/>
    </row>
    <row r="45" customFormat="false" ht="12.75" hidden="false" customHeight="false" outlineLevel="0" collapsed="false">
      <c r="B45" s="134"/>
      <c r="C45" s="96"/>
      <c r="D45" s="96"/>
      <c r="E45" s="96"/>
      <c r="F45" s="96"/>
      <c r="G45" s="96"/>
      <c r="H45" s="96"/>
      <c r="I45" s="96"/>
      <c r="J45" s="96"/>
      <c r="K45" s="96"/>
      <c r="L45" s="96"/>
      <c r="M45" s="96"/>
      <c r="N45" s="96"/>
      <c r="O45" s="96"/>
      <c r="P45" s="135"/>
    </row>
    <row r="46" customFormat="false" ht="12.75" hidden="false" customHeight="false" outlineLevel="0" collapsed="false">
      <c r="B46" s="134"/>
      <c r="C46" s="96"/>
      <c r="D46" s="96"/>
      <c r="E46" s="96"/>
      <c r="F46" s="96"/>
      <c r="G46" s="96"/>
      <c r="H46" s="96"/>
      <c r="I46" s="96"/>
      <c r="J46" s="96"/>
      <c r="K46" s="96"/>
      <c r="L46" s="96"/>
      <c r="M46" s="96"/>
      <c r="N46" s="96"/>
      <c r="O46" s="96"/>
      <c r="P46" s="135"/>
    </row>
    <row r="47" customFormat="false" ht="12.75" hidden="false" customHeight="false" outlineLevel="0" collapsed="false">
      <c r="B47" s="134"/>
      <c r="C47" s="96"/>
      <c r="D47" s="96"/>
      <c r="E47" s="96"/>
      <c r="F47" s="96"/>
      <c r="G47" s="96"/>
      <c r="H47" s="96"/>
      <c r="I47" s="96"/>
      <c r="J47" s="96"/>
      <c r="K47" s="96"/>
      <c r="L47" s="96"/>
      <c r="M47" s="96"/>
      <c r="N47" s="96"/>
      <c r="O47" s="96"/>
      <c r="P47" s="135"/>
    </row>
    <row r="48" customFormat="false" ht="12.75" hidden="false" customHeight="false" outlineLevel="0" collapsed="false">
      <c r="B48" s="134"/>
      <c r="C48" s="96"/>
      <c r="D48" s="96"/>
      <c r="E48" s="96"/>
      <c r="F48" s="96"/>
      <c r="G48" s="96"/>
      <c r="H48" s="96"/>
      <c r="I48" s="96"/>
      <c r="J48" s="96"/>
      <c r="K48" s="96"/>
      <c r="L48" s="96"/>
      <c r="M48" s="96"/>
      <c r="N48" s="96"/>
      <c r="O48" s="96"/>
      <c r="P48" s="135"/>
    </row>
    <row r="49" customFormat="false" ht="12.75" hidden="false" customHeight="false" outlineLevel="0" collapsed="false">
      <c r="B49" s="134"/>
      <c r="C49" s="96"/>
      <c r="D49" s="96"/>
      <c r="E49" s="96"/>
      <c r="F49" s="96"/>
      <c r="G49" s="96"/>
      <c r="H49" s="96"/>
      <c r="I49" s="96"/>
      <c r="J49" s="96"/>
      <c r="K49" s="96"/>
      <c r="L49" s="96"/>
      <c r="M49" s="96"/>
      <c r="N49" s="96"/>
      <c r="O49" s="96"/>
      <c r="P49" s="135"/>
    </row>
    <row r="50" customFormat="false" ht="12.75" hidden="false" customHeight="false" outlineLevel="0" collapsed="false">
      <c r="B50" s="134"/>
      <c r="C50" s="96"/>
      <c r="D50" s="96"/>
      <c r="E50" s="96"/>
      <c r="F50" s="96"/>
      <c r="G50" s="96"/>
      <c r="H50" s="96"/>
      <c r="I50" s="96"/>
      <c r="J50" s="96"/>
      <c r="K50" s="96"/>
      <c r="L50" s="96"/>
      <c r="M50" s="96"/>
      <c r="N50" s="96"/>
      <c r="O50" s="96"/>
      <c r="P50" s="135"/>
    </row>
    <row r="51" customFormat="false" ht="12.75" hidden="false" customHeight="false" outlineLevel="0" collapsed="false">
      <c r="B51" s="134"/>
      <c r="C51" s="96"/>
      <c r="D51" s="96"/>
      <c r="E51" s="96"/>
      <c r="F51" s="96"/>
      <c r="G51" s="96"/>
      <c r="H51" s="96"/>
      <c r="I51" s="96"/>
      <c r="J51" s="96"/>
      <c r="K51" s="96"/>
      <c r="L51" s="96"/>
      <c r="M51" s="96"/>
      <c r="N51" s="96"/>
      <c r="O51" s="96"/>
      <c r="P51" s="135"/>
    </row>
    <row r="52" customFormat="false" ht="12.75" hidden="false" customHeight="false" outlineLevel="0" collapsed="false">
      <c r="B52" s="134"/>
      <c r="C52" s="96"/>
      <c r="D52" s="96"/>
      <c r="E52" s="96"/>
      <c r="F52" s="96"/>
      <c r="G52" s="96"/>
      <c r="H52" s="96"/>
      <c r="I52" s="96"/>
      <c r="J52" s="96"/>
      <c r="K52" s="96"/>
      <c r="L52" s="96"/>
      <c r="M52" s="96"/>
      <c r="N52" s="96"/>
      <c r="O52" s="96"/>
      <c r="P52" s="135"/>
    </row>
    <row r="53" customFormat="false" ht="12.75" hidden="false" customHeight="false" outlineLevel="0" collapsed="false">
      <c r="B53" s="134"/>
      <c r="C53" s="96"/>
      <c r="D53" s="96"/>
      <c r="E53" s="96"/>
      <c r="F53" s="96"/>
      <c r="G53" s="96"/>
      <c r="H53" s="96"/>
      <c r="I53" s="96"/>
      <c r="J53" s="96"/>
      <c r="K53" s="96"/>
      <c r="L53" s="96"/>
      <c r="M53" s="96"/>
      <c r="N53" s="96"/>
      <c r="O53" s="96"/>
      <c r="P53" s="135"/>
    </row>
    <row r="54" customFormat="false" ht="12.75" hidden="false" customHeight="false" outlineLevel="0" collapsed="false">
      <c r="B54" s="134"/>
      <c r="C54" s="96"/>
      <c r="D54" s="96"/>
      <c r="E54" s="96"/>
      <c r="F54" s="96"/>
      <c r="G54" s="96"/>
      <c r="H54" s="96"/>
      <c r="I54" s="96"/>
      <c r="J54" s="96"/>
      <c r="K54" s="96"/>
      <c r="L54" s="96"/>
      <c r="M54" s="96"/>
      <c r="N54" s="96"/>
      <c r="O54" s="96"/>
      <c r="P54" s="135"/>
    </row>
    <row r="55" customFormat="false" ht="12.75" hidden="false" customHeight="false" outlineLevel="0" collapsed="false">
      <c r="B55" s="134"/>
      <c r="C55" s="96"/>
      <c r="D55" s="96"/>
      <c r="E55" s="96"/>
      <c r="F55" s="96"/>
      <c r="G55" s="96"/>
      <c r="H55" s="96"/>
      <c r="I55" s="96"/>
      <c r="J55" s="96"/>
      <c r="K55" s="96"/>
      <c r="L55" s="96"/>
      <c r="M55" s="96"/>
      <c r="N55" s="96"/>
      <c r="O55" s="96"/>
      <c r="P55" s="135"/>
    </row>
    <row r="56" customFormat="false" ht="12.75" hidden="false" customHeight="false" outlineLevel="0" collapsed="false">
      <c r="B56" s="134"/>
      <c r="C56" s="96"/>
      <c r="D56" s="96"/>
      <c r="E56" s="96"/>
      <c r="F56" s="96"/>
      <c r="G56" s="96"/>
      <c r="H56" s="96"/>
      <c r="I56" s="96"/>
      <c r="J56" s="96"/>
      <c r="K56" s="96"/>
      <c r="L56" s="96"/>
      <c r="M56" s="96"/>
      <c r="N56" s="96"/>
      <c r="O56" s="96"/>
      <c r="P56" s="135"/>
    </row>
    <row r="57" customFormat="false" ht="12.75" hidden="false" customHeight="false" outlineLevel="0" collapsed="false">
      <c r="B57" s="134"/>
      <c r="C57" s="96"/>
      <c r="D57" s="96"/>
      <c r="E57" s="96"/>
      <c r="F57" s="96"/>
      <c r="G57" s="96"/>
      <c r="H57" s="96"/>
      <c r="I57" s="96"/>
      <c r="J57" s="96"/>
      <c r="K57" s="96"/>
      <c r="L57" s="96"/>
      <c r="M57" s="96"/>
      <c r="N57" s="96"/>
      <c r="O57" s="96"/>
      <c r="P57" s="135"/>
    </row>
    <row r="58" customFormat="false" ht="12.75" hidden="false" customHeight="false" outlineLevel="0" collapsed="false">
      <c r="B58" s="134"/>
      <c r="C58" s="96"/>
      <c r="D58" s="96"/>
      <c r="E58" s="96"/>
      <c r="F58" s="96"/>
      <c r="G58" s="96"/>
      <c r="H58" s="96"/>
      <c r="I58" s="96"/>
      <c r="J58" s="96"/>
      <c r="K58" s="96"/>
      <c r="L58" s="96"/>
      <c r="M58" s="96"/>
      <c r="N58" s="96"/>
      <c r="O58" s="96"/>
      <c r="P58" s="135"/>
    </row>
    <row r="59" customFormat="false" ht="12.75" hidden="false" customHeight="false" outlineLevel="0" collapsed="false">
      <c r="B59" s="134"/>
      <c r="C59" s="96"/>
      <c r="D59" s="96"/>
      <c r="E59" s="96"/>
      <c r="F59" s="96"/>
      <c r="G59" s="96"/>
      <c r="H59" s="96"/>
      <c r="I59" s="96"/>
      <c r="J59" s="96"/>
      <c r="K59" s="96"/>
      <c r="L59" s="96"/>
      <c r="M59" s="96"/>
      <c r="N59" s="96"/>
      <c r="O59" s="96"/>
      <c r="P59" s="135"/>
    </row>
    <row r="60" customFormat="false" ht="12.75" hidden="false" customHeight="false" outlineLevel="0" collapsed="false">
      <c r="B60" s="134"/>
      <c r="C60" s="96"/>
      <c r="D60" s="96"/>
      <c r="E60" s="96"/>
      <c r="F60" s="96"/>
      <c r="G60" s="96"/>
      <c r="H60" s="96"/>
      <c r="I60" s="96"/>
      <c r="J60" s="96"/>
      <c r="K60" s="96"/>
      <c r="L60" s="96"/>
      <c r="M60" s="96"/>
      <c r="N60" s="96"/>
      <c r="O60" s="96"/>
      <c r="P60" s="135"/>
    </row>
    <row r="61" customFormat="false" ht="12.75" hidden="false" customHeight="false" outlineLevel="0" collapsed="false">
      <c r="B61" s="134"/>
      <c r="C61" s="96"/>
      <c r="D61" s="96"/>
      <c r="E61" s="96"/>
      <c r="F61" s="96"/>
      <c r="G61" s="96"/>
      <c r="H61" s="96"/>
      <c r="I61" s="96"/>
      <c r="J61" s="96"/>
      <c r="K61" s="96"/>
      <c r="L61" s="96"/>
      <c r="M61" s="96"/>
      <c r="N61" s="96"/>
      <c r="O61" s="96"/>
      <c r="P61" s="135"/>
    </row>
    <row r="62" customFormat="false" ht="12.75" hidden="false" customHeight="false" outlineLevel="0" collapsed="false">
      <c r="B62" s="134"/>
      <c r="C62" s="96"/>
      <c r="D62" s="96"/>
      <c r="E62" s="96"/>
      <c r="F62" s="96"/>
      <c r="G62" s="96"/>
      <c r="H62" s="96"/>
      <c r="I62" s="96"/>
      <c r="J62" s="96"/>
      <c r="K62" s="96"/>
      <c r="L62" s="96"/>
      <c r="M62" s="96"/>
      <c r="N62" s="96"/>
      <c r="O62" s="96"/>
      <c r="P62" s="135"/>
    </row>
    <row r="63" customFormat="false" ht="12.75" hidden="false" customHeight="false" outlineLevel="0" collapsed="false">
      <c r="B63" s="134"/>
      <c r="C63" s="96"/>
      <c r="D63" s="96"/>
      <c r="E63" s="96"/>
      <c r="F63" s="96"/>
      <c r="G63" s="96"/>
      <c r="H63" s="96"/>
      <c r="I63" s="96"/>
      <c r="J63" s="96"/>
      <c r="K63" s="96"/>
      <c r="L63" s="96"/>
      <c r="M63" s="96"/>
      <c r="N63" s="96"/>
      <c r="O63" s="96"/>
      <c r="P63" s="135"/>
    </row>
    <row r="64" customFormat="false" ht="12.75" hidden="false" customHeight="false" outlineLevel="0" collapsed="false">
      <c r="B64" s="134"/>
      <c r="C64" s="96"/>
      <c r="D64" s="96"/>
      <c r="E64" s="96"/>
      <c r="F64" s="96"/>
      <c r="G64" s="96"/>
      <c r="H64" s="96"/>
      <c r="I64" s="96"/>
      <c r="J64" s="96"/>
      <c r="K64" s="96"/>
      <c r="L64" s="96"/>
      <c r="M64" s="96"/>
      <c r="N64" s="96"/>
      <c r="O64" s="96"/>
      <c r="P64" s="135"/>
    </row>
    <row r="65" customFormat="false" ht="12.75" hidden="false" customHeight="false" outlineLevel="0" collapsed="false">
      <c r="B65" s="134"/>
      <c r="C65" s="96"/>
      <c r="D65" s="96"/>
      <c r="E65" s="96"/>
      <c r="F65" s="96"/>
      <c r="G65" s="96"/>
      <c r="H65" s="96"/>
      <c r="I65" s="96"/>
      <c r="J65" s="96"/>
      <c r="K65" s="96"/>
      <c r="L65" s="96"/>
      <c r="M65" s="96"/>
      <c r="N65" s="96"/>
      <c r="O65" s="96"/>
      <c r="P65" s="135"/>
    </row>
    <row r="66" customFormat="false" ht="12.75" hidden="false" customHeight="false" outlineLevel="0" collapsed="false">
      <c r="B66" s="134"/>
      <c r="C66" s="96"/>
      <c r="D66" s="96"/>
      <c r="E66" s="96"/>
      <c r="F66" s="96"/>
      <c r="G66" s="96"/>
      <c r="H66" s="96"/>
      <c r="I66" s="96"/>
      <c r="J66" s="96"/>
      <c r="K66" s="96"/>
      <c r="L66" s="96"/>
      <c r="M66" s="96"/>
      <c r="N66" s="96"/>
      <c r="O66" s="96"/>
      <c r="P66" s="135"/>
    </row>
    <row r="67" customFormat="false" ht="12.75" hidden="false" customHeight="false" outlineLevel="0" collapsed="false">
      <c r="B67" s="134"/>
      <c r="C67" s="96"/>
      <c r="D67" s="96"/>
      <c r="E67" s="96"/>
      <c r="F67" s="96"/>
      <c r="G67" s="96"/>
      <c r="H67" s="96"/>
      <c r="I67" s="96"/>
      <c r="J67" s="96"/>
      <c r="K67" s="96"/>
      <c r="L67" s="96"/>
      <c r="M67" s="96"/>
      <c r="N67" s="96"/>
      <c r="O67" s="96"/>
      <c r="P67" s="135"/>
    </row>
    <row r="68" customFormat="false" ht="12.75" hidden="false" customHeight="false" outlineLevel="0" collapsed="false">
      <c r="B68" s="134"/>
      <c r="C68" s="96"/>
      <c r="D68" s="96"/>
      <c r="E68" s="96"/>
      <c r="F68" s="96"/>
      <c r="G68" s="96"/>
      <c r="H68" s="96"/>
      <c r="I68" s="96"/>
      <c r="J68" s="96"/>
      <c r="K68" s="96"/>
      <c r="L68" s="96"/>
      <c r="M68" s="96"/>
      <c r="N68" s="96"/>
      <c r="O68" s="96"/>
      <c r="P68" s="135"/>
    </row>
    <row r="69" customFormat="false" ht="12.75" hidden="false" customHeight="false" outlineLevel="0" collapsed="false">
      <c r="B69" s="134"/>
      <c r="C69" s="96"/>
      <c r="D69" s="96"/>
      <c r="E69" s="96"/>
      <c r="F69" s="96"/>
      <c r="G69" s="96"/>
      <c r="H69" s="96"/>
      <c r="I69" s="96"/>
      <c r="J69" s="96"/>
      <c r="K69" s="96"/>
      <c r="L69" s="96"/>
      <c r="M69" s="96"/>
      <c r="N69" s="96"/>
      <c r="O69" s="96"/>
      <c r="P69" s="135"/>
    </row>
    <row r="70" customFormat="false" ht="12.75" hidden="false" customHeight="false" outlineLevel="0" collapsed="false">
      <c r="B70" s="134"/>
      <c r="C70" s="96"/>
      <c r="D70" s="96"/>
      <c r="E70" s="96"/>
      <c r="F70" s="96"/>
      <c r="G70" s="96"/>
      <c r="H70" s="96"/>
      <c r="I70" s="96"/>
      <c r="J70" s="96"/>
      <c r="K70" s="96"/>
      <c r="L70" s="96"/>
      <c r="M70" s="96"/>
      <c r="N70" s="96"/>
      <c r="O70" s="96"/>
      <c r="P70" s="135"/>
    </row>
    <row r="71" customFormat="false" ht="12.75" hidden="false" customHeight="false" outlineLevel="0" collapsed="false">
      <c r="B71" s="134"/>
      <c r="C71" s="96"/>
      <c r="D71" s="96"/>
      <c r="E71" s="96"/>
      <c r="F71" s="96"/>
      <c r="G71" s="96"/>
      <c r="H71" s="96"/>
      <c r="I71" s="96"/>
      <c r="J71" s="96"/>
      <c r="K71" s="96"/>
      <c r="L71" s="96"/>
      <c r="M71" s="96"/>
      <c r="N71" s="96"/>
      <c r="O71" s="96"/>
      <c r="P71" s="135"/>
    </row>
    <row r="72" customFormat="false" ht="12.75" hidden="false" customHeight="false" outlineLevel="0" collapsed="false">
      <c r="B72" s="134"/>
      <c r="C72" s="96"/>
      <c r="D72" s="96"/>
      <c r="E72" s="96"/>
      <c r="F72" s="96"/>
      <c r="G72" s="96"/>
      <c r="H72" s="96"/>
      <c r="I72" s="96"/>
      <c r="J72" s="96"/>
      <c r="K72" s="96"/>
      <c r="L72" s="96"/>
      <c r="M72" s="96"/>
      <c r="N72" s="96"/>
      <c r="O72" s="96"/>
      <c r="P72" s="135"/>
    </row>
    <row r="73" customFormat="false" ht="12.75" hidden="false" customHeight="false" outlineLevel="0" collapsed="false">
      <c r="B73" s="134"/>
      <c r="C73" s="96"/>
      <c r="D73" s="96"/>
      <c r="E73" s="96"/>
      <c r="F73" s="96"/>
      <c r="G73" s="96"/>
      <c r="H73" s="96"/>
      <c r="I73" s="96"/>
      <c r="J73" s="96"/>
      <c r="K73" s="96"/>
      <c r="L73" s="96"/>
      <c r="M73" s="96"/>
      <c r="N73" s="96"/>
      <c r="O73" s="96"/>
      <c r="P73" s="135"/>
    </row>
    <row r="74" customFormat="false" ht="12.75" hidden="false" customHeight="false" outlineLevel="0" collapsed="false">
      <c r="B74" s="134"/>
      <c r="C74" s="96"/>
      <c r="D74" s="96"/>
      <c r="E74" s="96"/>
      <c r="F74" s="96"/>
      <c r="G74" s="96"/>
      <c r="H74" s="96"/>
      <c r="I74" s="96"/>
      <c r="J74" s="96"/>
      <c r="K74" s="96"/>
      <c r="L74" s="96"/>
      <c r="M74" s="96"/>
      <c r="N74" s="96"/>
      <c r="O74" s="96"/>
      <c r="P74" s="135"/>
    </row>
    <row r="75" customFormat="false" ht="12.75" hidden="false" customHeight="false" outlineLevel="0" collapsed="false">
      <c r="B75" s="134"/>
      <c r="C75" s="96"/>
      <c r="D75" s="96"/>
      <c r="E75" s="96"/>
      <c r="F75" s="96"/>
      <c r="G75" s="96"/>
      <c r="H75" s="96"/>
      <c r="I75" s="96"/>
      <c r="J75" s="96"/>
      <c r="K75" s="96"/>
      <c r="L75" s="96"/>
      <c r="M75" s="96"/>
      <c r="N75" s="96"/>
      <c r="O75" s="96"/>
      <c r="P75" s="135"/>
    </row>
    <row r="76" customFormat="false" ht="12.75" hidden="false" customHeight="false" outlineLevel="0" collapsed="false">
      <c r="B76" s="134"/>
      <c r="C76" s="96"/>
      <c r="D76" s="96"/>
      <c r="E76" s="96"/>
      <c r="F76" s="96"/>
      <c r="G76" s="96"/>
      <c r="H76" s="96"/>
      <c r="I76" s="96"/>
      <c r="J76" s="96"/>
      <c r="K76" s="96"/>
      <c r="L76" s="96"/>
      <c r="M76" s="96"/>
      <c r="N76" s="96"/>
      <c r="O76" s="96"/>
      <c r="P76" s="135"/>
    </row>
    <row r="77" customFormat="false" ht="12.75" hidden="false" customHeight="false" outlineLevel="0" collapsed="false">
      <c r="B77" s="134"/>
      <c r="C77" s="96"/>
      <c r="D77" s="96"/>
      <c r="E77" s="96"/>
      <c r="F77" s="96"/>
      <c r="G77" s="96"/>
      <c r="H77" s="96"/>
      <c r="I77" s="96"/>
      <c r="J77" s="96"/>
      <c r="K77" s="96"/>
      <c r="L77" s="96"/>
      <c r="M77" s="96"/>
      <c r="N77" s="96"/>
      <c r="O77" s="96"/>
      <c r="P77" s="135"/>
    </row>
    <row r="78" customFormat="false" ht="12.75" hidden="false" customHeight="false" outlineLevel="0" collapsed="false">
      <c r="B78" s="134"/>
      <c r="C78" s="96"/>
      <c r="D78" s="96"/>
      <c r="E78" s="96"/>
      <c r="F78" s="96"/>
      <c r="G78" s="96"/>
      <c r="H78" s="96"/>
      <c r="I78" s="96"/>
      <c r="J78" s="96"/>
      <c r="K78" s="96"/>
      <c r="L78" s="96"/>
      <c r="M78" s="96"/>
      <c r="N78" s="96"/>
      <c r="O78" s="96"/>
      <c r="P78" s="135"/>
    </row>
    <row r="79" customFormat="false" ht="12.75" hidden="false" customHeight="false" outlineLevel="0" collapsed="false">
      <c r="B79" s="134"/>
      <c r="C79" s="96"/>
      <c r="D79" s="96"/>
      <c r="E79" s="96"/>
      <c r="F79" s="96"/>
      <c r="G79" s="96"/>
      <c r="H79" s="96"/>
      <c r="I79" s="96"/>
      <c r="J79" s="96"/>
      <c r="K79" s="96"/>
      <c r="L79" s="96"/>
      <c r="M79" s="96"/>
      <c r="N79" s="96"/>
      <c r="O79" s="96"/>
      <c r="P79" s="135"/>
    </row>
    <row r="80" customFormat="false" ht="12.75" hidden="false" customHeight="false" outlineLevel="0" collapsed="false">
      <c r="B80" s="134"/>
      <c r="C80" s="96"/>
      <c r="D80" s="96"/>
      <c r="E80" s="96"/>
      <c r="F80" s="96"/>
      <c r="G80" s="96"/>
      <c r="H80" s="96"/>
      <c r="I80" s="96"/>
      <c r="J80" s="96"/>
      <c r="K80" s="96"/>
      <c r="L80" s="96"/>
      <c r="M80" s="96"/>
      <c r="N80" s="96"/>
      <c r="O80" s="96"/>
      <c r="P80" s="135"/>
    </row>
    <row r="81" customFormat="false" ht="12.75" hidden="false" customHeight="false" outlineLevel="0" collapsed="false">
      <c r="B81" s="134"/>
      <c r="C81" s="96"/>
      <c r="D81" s="96"/>
      <c r="E81" s="96"/>
      <c r="F81" s="96"/>
      <c r="G81" s="96"/>
      <c r="H81" s="96"/>
      <c r="I81" s="96"/>
      <c r="J81" s="96"/>
      <c r="K81" s="96"/>
      <c r="L81" s="96"/>
      <c r="M81" s="96"/>
      <c r="N81" s="96"/>
      <c r="O81" s="96"/>
      <c r="P81" s="135"/>
    </row>
    <row r="82" customFormat="false" ht="12.75" hidden="false" customHeight="false" outlineLevel="0" collapsed="false">
      <c r="B82" s="134"/>
      <c r="C82" s="96"/>
      <c r="D82" s="96"/>
      <c r="E82" s="96"/>
      <c r="F82" s="96"/>
      <c r="G82" s="96"/>
      <c r="H82" s="96"/>
      <c r="I82" s="96"/>
      <c r="J82" s="96"/>
      <c r="K82" s="96"/>
      <c r="L82" s="96"/>
      <c r="M82" s="96"/>
      <c r="N82" s="96"/>
      <c r="O82" s="96"/>
      <c r="P82" s="135"/>
    </row>
    <row r="83" customFormat="false" ht="12.75" hidden="false" customHeight="false" outlineLevel="0" collapsed="false">
      <c r="B83" s="134"/>
      <c r="C83" s="96"/>
      <c r="D83" s="96"/>
      <c r="E83" s="96"/>
      <c r="F83" s="96"/>
      <c r="G83" s="96"/>
      <c r="H83" s="96"/>
      <c r="I83" s="96"/>
      <c r="J83" s="96"/>
      <c r="K83" s="96"/>
      <c r="L83" s="96"/>
      <c r="M83" s="96"/>
      <c r="N83" s="96"/>
      <c r="O83" s="96"/>
      <c r="P83" s="135"/>
    </row>
    <row r="84" customFormat="false" ht="12.75" hidden="false" customHeight="false" outlineLevel="0" collapsed="false">
      <c r="B84" s="134"/>
      <c r="C84" s="96"/>
      <c r="D84" s="96"/>
      <c r="E84" s="96"/>
      <c r="F84" s="96"/>
      <c r="G84" s="96"/>
      <c r="H84" s="96"/>
      <c r="I84" s="96"/>
      <c r="J84" s="96"/>
      <c r="K84" s="96"/>
      <c r="L84" s="96"/>
      <c r="M84" s="96"/>
      <c r="N84" s="96"/>
      <c r="O84" s="96"/>
      <c r="P84" s="135"/>
    </row>
    <row r="85" customFormat="false" ht="12.75" hidden="false" customHeight="false" outlineLevel="0" collapsed="false">
      <c r="B85" s="134"/>
      <c r="C85" s="96"/>
      <c r="D85" s="96"/>
      <c r="E85" s="96"/>
      <c r="F85" s="96"/>
      <c r="G85" s="96"/>
      <c r="H85" s="96"/>
      <c r="I85" s="96"/>
      <c r="J85" s="96"/>
      <c r="K85" s="96"/>
      <c r="L85" s="96"/>
      <c r="M85" s="96"/>
      <c r="N85" s="96"/>
      <c r="O85" s="96"/>
      <c r="P85" s="135"/>
    </row>
    <row r="86" customFormat="false" ht="12.75" hidden="false" customHeight="false" outlineLevel="0" collapsed="false">
      <c r="B86" s="134"/>
      <c r="C86" s="96"/>
      <c r="D86" s="96"/>
      <c r="E86" s="96"/>
      <c r="F86" s="96"/>
      <c r="G86" s="96"/>
      <c r="H86" s="96"/>
      <c r="I86" s="96"/>
      <c r="J86" s="96"/>
      <c r="K86" s="96"/>
      <c r="L86" s="96"/>
      <c r="M86" s="96"/>
      <c r="N86" s="96"/>
      <c r="O86" s="96"/>
      <c r="P86" s="135"/>
    </row>
    <row r="87" customFormat="false" ht="12.75" hidden="false" customHeight="false" outlineLevel="0" collapsed="false">
      <c r="B87" s="134"/>
      <c r="C87" s="96"/>
      <c r="D87" s="96"/>
      <c r="E87" s="96"/>
      <c r="F87" s="96"/>
      <c r="G87" s="96"/>
      <c r="H87" s="96"/>
      <c r="I87" s="96"/>
      <c r="J87" s="96"/>
      <c r="K87" s="96"/>
      <c r="L87" s="96"/>
      <c r="M87" s="96"/>
      <c r="N87" s="96"/>
      <c r="O87" s="96"/>
      <c r="P87" s="135"/>
    </row>
    <row r="88" customFormat="false" ht="12.75" hidden="false" customHeight="false" outlineLevel="0" collapsed="false">
      <c r="B88" s="134"/>
      <c r="C88" s="96"/>
      <c r="D88" s="96"/>
      <c r="E88" s="96"/>
      <c r="F88" s="96"/>
      <c r="G88" s="96"/>
      <c r="H88" s="96"/>
      <c r="I88" s="96"/>
      <c r="J88" s="96"/>
      <c r="K88" s="96"/>
      <c r="L88" s="96"/>
      <c r="M88" s="96"/>
      <c r="N88" s="96"/>
      <c r="O88" s="96"/>
      <c r="P88" s="135"/>
    </row>
    <row r="89" customFormat="false" ht="12.75" hidden="false" customHeight="false" outlineLevel="0" collapsed="false">
      <c r="B89" s="134"/>
      <c r="C89" s="96"/>
      <c r="D89" s="96"/>
      <c r="E89" s="96"/>
      <c r="F89" s="96"/>
      <c r="G89" s="96"/>
      <c r="H89" s="96"/>
      <c r="I89" s="96"/>
      <c r="J89" s="96"/>
      <c r="K89" s="96"/>
      <c r="L89" s="96"/>
      <c r="M89" s="96"/>
      <c r="N89" s="96"/>
      <c r="O89" s="96"/>
      <c r="P89" s="135"/>
    </row>
    <row r="90" customFormat="false" ht="12.75" hidden="false" customHeight="false" outlineLevel="0" collapsed="false">
      <c r="B90" s="134"/>
      <c r="C90" s="96"/>
      <c r="D90" s="96"/>
      <c r="E90" s="96"/>
      <c r="F90" s="96"/>
      <c r="G90" s="96"/>
      <c r="H90" s="96"/>
      <c r="I90" s="96"/>
      <c r="J90" s="96"/>
      <c r="K90" s="96"/>
      <c r="L90" s="96"/>
      <c r="M90" s="96"/>
      <c r="N90" s="96"/>
      <c r="O90" s="96"/>
      <c r="P90" s="135"/>
    </row>
    <row r="91" customFormat="false" ht="12.75" hidden="false" customHeight="false" outlineLevel="0" collapsed="false">
      <c r="B91" s="134"/>
      <c r="C91" s="96"/>
      <c r="D91" s="96"/>
      <c r="E91" s="96"/>
      <c r="F91" s="96"/>
      <c r="G91" s="96"/>
      <c r="H91" s="96"/>
      <c r="I91" s="96"/>
      <c r="J91" s="96"/>
      <c r="K91" s="96"/>
      <c r="L91" s="96"/>
      <c r="M91" s="96"/>
      <c r="N91" s="96"/>
      <c r="O91" s="96"/>
      <c r="P91" s="135"/>
    </row>
    <row r="92" customFormat="false" ht="12.75" hidden="false" customHeight="false" outlineLevel="0" collapsed="false">
      <c r="B92" s="134"/>
      <c r="C92" s="96"/>
      <c r="D92" s="96"/>
      <c r="E92" s="96"/>
      <c r="F92" s="96"/>
      <c r="G92" s="96"/>
      <c r="H92" s="96"/>
      <c r="I92" s="96"/>
      <c r="J92" s="96"/>
      <c r="K92" s="96"/>
      <c r="L92" s="96"/>
      <c r="M92" s="96"/>
      <c r="N92" s="96"/>
      <c r="O92" s="96"/>
      <c r="P92" s="135"/>
    </row>
    <row r="93" customFormat="false" ht="12.75" hidden="false" customHeight="false" outlineLevel="0" collapsed="false">
      <c r="B93" s="134"/>
      <c r="C93" s="96"/>
      <c r="D93" s="96"/>
      <c r="E93" s="96"/>
      <c r="F93" s="96"/>
      <c r="G93" s="96"/>
      <c r="H93" s="96"/>
      <c r="I93" s="96"/>
      <c r="J93" s="96"/>
      <c r="K93" s="96"/>
      <c r="L93" s="96"/>
      <c r="M93" s="96"/>
      <c r="N93" s="96"/>
      <c r="O93" s="96"/>
      <c r="P93" s="135"/>
    </row>
    <row r="94" customFormat="false" ht="12.75" hidden="false" customHeight="false" outlineLevel="0" collapsed="false">
      <c r="B94" s="134"/>
      <c r="C94" s="96"/>
      <c r="D94" s="96"/>
      <c r="E94" s="96"/>
      <c r="F94" s="96"/>
      <c r="G94" s="96"/>
      <c r="H94" s="96"/>
      <c r="I94" s="96"/>
      <c r="J94" s="96"/>
      <c r="K94" s="96"/>
      <c r="L94" s="96"/>
      <c r="M94" s="96"/>
      <c r="N94" s="96"/>
      <c r="O94" s="96"/>
      <c r="P94" s="135"/>
    </row>
    <row r="95" customFormat="false" ht="12.75" hidden="false" customHeight="false" outlineLevel="0" collapsed="false">
      <c r="B95" s="134"/>
      <c r="C95" s="96"/>
      <c r="D95" s="96"/>
      <c r="E95" s="96"/>
      <c r="F95" s="96"/>
      <c r="G95" s="96"/>
      <c r="H95" s="96"/>
      <c r="I95" s="96"/>
      <c r="J95" s="96"/>
      <c r="K95" s="96"/>
      <c r="L95" s="96"/>
      <c r="M95" s="96"/>
      <c r="N95" s="96"/>
      <c r="O95" s="96"/>
      <c r="P95" s="135"/>
    </row>
    <row r="96" customFormat="false" ht="12.75" hidden="false" customHeight="false" outlineLevel="0" collapsed="false">
      <c r="B96" s="134"/>
      <c r="C96" s="96"/>
      <c r="D96" s="96"/>
      <c r="E96" s="96"/>
      <c r="F96" s="96"/>
      <c r="G96" s="96"/>
      <c r="H96" s="96"/>
      <c r="I96" s="96"/>
      <c r="J96" s="96"/>
      <c r="K96" s="96"/>
      <c r="L96" s="96"/>
      <c r="M96" s="96"/>
      <c r="N96" s="96"/>
      <c r="O96" s="96"/>
      <c r="P96" s="135"/>
    </row>
    <row r="97" customFormat="false" ht="12.75" hidden="false" customHeight="false" outlineLevel="0" collapsed="false">
      <c r="B97" s="134"/>
      <c r="C97" s="96"/>
      <c r="D97" s="96"/>
      <c r="E97" s="96"/>
      <c r="F97" s="96"/>
      <c r="G97" s="96"/>
      <c r="H97" s="96"/>
      <c r="I97" s="96"/>
      <c r="J97" s="96"/>
      <c r="K97" s="96"/>
      <c r="L97" s="96"/>
      <c r="M97" s="96"/>
      <c r="N97" s="96"/>
      <c r="O97" s="96"/>
      <c r="P97" s="135"/>
    </row>
    <row r="98" customFormat="false" ht="12.75" hidden="false" customHeight="false" outlineLevel="0" collapsed="false">
      <c r="B98" s="134"/>
      <c r="C98" s="96"/>
      <c r="D98" s="96"/>
      <c r="E98" s="96"/>
      <c r="F98" s="96"/>
      <c r="G98" s="96"/>
      <c r="H98" s="96"/>
      <c r="I98" s="96"/>
      <c r="J98" s="96"/>
      <c r="K98" s="96"/>
      <c r="L98" s="96"/>
      <c r="M98" s="96"/>
      <c r="N98" s="96"/>
      <c r="O98" s="96"/>
      <c r="P98" s="135"/>
    </row>
    <row r="99" customFormat="false" ht="12.75" hidden="false" customHeight="false" outlineLevel="0" collapsed="false">
      <c r="B99" s="134"/>
      <c r="C99" s="96"/>
      <c r="D99" s="96"/>
      <c r="E99" s="96"/>
      <c r="F99" s="96"/>
      <c r="G99" s="96"/>
      <c r="H99" s="96"/>
      <c r="I99" s="96"/>
      <c r="J99" s="96"/>
      <c r="K99" s="96"/>
      <c r="L99" s="96"/>
      <c r="M99" s="96"/>
      <c r="N99" s="96"/>
      <c r="O99" s="96"/>
      <c r="P99" s="135"/>
    </row>
    <row r="100" customFormat="false" ht="12.75" hidden="false" customHeight="false" outlineLevel="0" collapsed="false">
      <c r="B100" s="134"/>
      <c r="C100" s="96"/>
      <c r="D100" s="96"/>
      <c r="E100" s="96"/>
      <c r="F100" s="96"/>
      <c r="G100" s="96"/>
      <c r="H100" s="96"/>
      <c r="I100" s="96"/>
      <c r="J100" s="96"/>
      <c r="K100" s="96"/>
      <c r="L100" s="96"/>
      <c r="M100" s="96"/>
      <c r="N100" s="96"/>
      <c r="O100" s="96"/>
      <c r="P100" s="135"/>
    </row>
    <row r="101" customFormat="false" ht="12.75" hidden="false" customHeight="false" outlineLevel="0" collapsed="false">
      <c r="B101" s="134"/>
      <c r="C101" s="96"/>
      <c r="D101" s="96"/>
      <c r="E101" s="96"/>
      <c r="F101" s="96"/>
      <c r="G101" s="96"/>
      <c r="H101" s="96"/>
      <c r="I101" s="96"/>
      <c r="J101" s="96"/>
      <c r="K101" s="96"/>
      <c r="L101" s="96"/>
      <c r="M101" s="96"/>
      <c r="N101" s="96"/>
      <c r="O101" s="96"/>
      <c r="P101" s="135"/>
    </row>
    <row r="102" customFormat="false" ht="12.75" hidden="false" customHeight="false" outlineLevel="0" collapsed="false">
      <c r="B102" s="134"/>
      <c r="C102" s="96"/>
      <c r="D102" s="96"/>
      <c r="E102" s="96"/>
      <c r="F102" s="96"/>
      <c r="G102" s="96"/>
      <c r="H102" s="96"/>
      <c r="I102" s="96"/>
      <c r="J102" s="96"/>
      <c r="K102" s="96"/>
      <c r="L102" s="96"/>
      <c r="M102" s="96"/>
      <c r="N102" s="96"/>
      <c r="O102" s="96"/>
      <c r="P102" s="135"/>
    </row>
    <row r="103" customFormat="false" ht="12.75" hidden="false" customHeight="false" outlineLevel="0" collapsed="false">
      <c r="B103" s="134"/>
      <c r="C103" s="96"/>
      <c r="D103" s="96"/>
      <c r="E103" s="96"/>
      <c r="F103" s="96"/>
      <c r="G103" s="96"/>
      <c r="H103" s="96"/>
      <c r="I103" s="96"/>
      <c r="J103" s="96"/>
      <c r="K103" s="96"/>
      <c r="L103" s="96"/>
      <c r="M103" s="96"/>
      <c r="N103" s="96"/>
      <c r="O103" s="96"/>
      <c r="P103" s="135"/>
    </row>
    <row r="104" customFormat="false" ht="12.75" hidden="false" customHeight="false" outlineLevel="0" collapsed="false">
      <c r="B104" s="134"/>
      <c r="C104" s="96"/>
      <c r="D104" s="96"/>
      <c r="E104" s="96"/>
      <c r="F104" s="96"/>
      <c r="G104" s="96"/>
      <c r="H104" s="96"/>
      <c r="I104" s="96"/>
      <c r="J104" s="96"/>
      <c r="K104" s="96"/>
      <c r="L104" s="96"/>
      <c r="M104" s="96"/>
      <c r="N104" s="96"/>
      <c r="O104" s="96"/>
      <c r="P104" s="135"/>
    </row>
    <row r="105" customFormat="false" ht="12.75" hidden="false" customHeight="false" outlineLevel="0" collapsed="false">
      <c r="B105" s="134"/>
      <c r="C105" s="96"/>
      <c r="D105" s="96"/>
      <c r="E105" s="96"/>
      <c r="F105" s="96"/>
      <c r="G105" s="96"/>
      <c r="H105" s="96"/>
      <c r="I105" s="96"/>
      <c r="J105" s="96"/>
      <c r="K105" s="96"/>
      <c r="L105" s="96"/>
      <c r="M105" s="96"/>
      <c r="N105" s="96"/>
      <c r="O105" s="96"/>
      <c r="P105" s="135"/>
    </row>
    <row r="106" customFormat="false" ht="12.75" hidden="false" customHeight="false" outlineLevel="0" collapsed="false">
      <c r="B106" s="134"/>
      <c r="C106" s="96"/>
      <c r="D106" s="96"/>
      <c r="E106" s="96"/>
      <c r="F106" s="96"/>
      <c r="G106" s="96"/>
      <c r="H106" s="96"/>
      <c r="I106" s="96"/>
      <c r="J106" s="96"/>
      <c r="K106" s="96"/>
      <c r="L106" s="96"/>
      <c r="M106" s="96"/>
      <c r="N106" s="96"/>
      <c r="O106" s="96"/>
      <c r="P106" s="135"/>
    </row>
    <row r="107" customFormat="false" ht="12.75" hidden="false" customHeight="false" outlineLevel="0" collapsed="false">
      <c r="B107" s="134"/>
      <c r="C107" s="96"/>
      <c r="D107" s="96"/>
      <c r="E107" s="96"/>
      <c r="F107" s="96"/>
      <c r="G107" s="96"/>
      <c r="H107" s="96"/>
      <c r="I107" s="96"/>
      <c r="J107" s="96"/>
      <c r="K107" s="96"/>
      <c r="L107" s="96"/>
      <c r="M107" s="96"/>
      <c r="N107" s="96"/>
      <c r="O107" s="96"/>
      <c r="P107" s="135"/>
    </row>
    <row r="108" customFormat="false" ht="12.75" hidden="false" customHeight="false" outlineLevel="0" collapsed="false">
      <c r="B108" s="134"/>
      <c r="C108" s="96"/>
      <c r="D108" s="96"/>
      <c r="E108" s="96"/>
      <c r="F108" s="96"/>
      <c r="G108" s="96"/>
      <c r="H108" s="96"/>
      <c r="I108" s="96"/>
      <c r="J108" s="96"/>
      <c r="K108" s="96"/>
      <c r="L108" s="96"/>
      <c r="M108" s="96"/>
      <c r="N108" s="96"/>
      <c r="O108" s="96"/>
      <c r="P108" s="135"/>
    </row>
    <row r="109" customFormat="false" ht="12.75" hidden="false" customHeight="false" outlineLevel="0" collapsed="false">
      <c r="B109" s="134"/>
      <c r="C109" s="96"/>
      <c r="D109" s="96"/>
      <c r="E109" s="96"/>
      <c r="F109" s="96"/>
      <c r="G109" s="96"/>
      <c r="H109" s="96"/>
      <c r="I109" s="96"/>
      <c r="J109" s="96"/>
      <c r="K109" s="96"/>
      <c r="L109" s="96"/>
      <c r="M109" s="96"/>
      <c r="N109" s="96"/>
      <c r="O109" s="96"/>
      <c r="P109" s="135"/>
    </row>
    <row r="110" customFormat="false" ht="12.75" hidden="false" customHeight="false" outlineLevel="0" collapsed="false">
      <c r="B110" s="134"/>
      <c r="C110" s="96"/>
      <c r="D110" s="96"/>
      <c r="E110" s="96"/>
      <c r="F110" s="96"/>
      <c r="G110" s="96"/>
      <c r="H110" s="96"/>
      <c r="I110" s="96"/>
      <c r="J110" s="96"/>
      <c r="K110" s="96"/>
      <c r="L110" s="96"/>
      <c r="M110" s="96"/>
      <c r="N110" s="96"/>
      <c r="O110" s="96"/>
      <c r="P110" s="135"/>
    </row>
    <row r="111" customFormat="false" ht="12.75" hidden="false" customHeight="false" outlineLevel="0" collapsed="false">
      <c r="B111" s="134"/>
      <c r="C111" s="96"/>
      <c r="D111" s="96"/>
      <c r="E111" s="96"/>
      <c r="F111" s="96"/>
      <c r="G111" s="96"/>
      <c r="H111" s="96"/>
      <c r="I111" s="96"/>
      <c r="J111" s="96"/>
      <c r="K111" s="96"/>
      <c r="L111" s="96"/>
      <c r="M111" s="96"/>
      <c r="N111" s="96"/>
      <c r="O111" s="96"/>
      <c r="P111" s="135"/>
    </row>
    <row r="112" customFormat="false" ht="12.75" hidden="false" customHeight="false" outlineLevel="0" collapsed="false">
      <c r="B112" s="134"/>
      <c r="C112" s="96"/>
      <c r="D112" s="96"/>
      <c r="E112" s="96"/>
      <c r="F112" s="96"/>
      <c r="G112" s="96"/>
      <c r="H112" s="96"/>
      <c r="I112" s="96"/>
      <c r="J112" s="96"/>
      <c r="K112" s="96"/>
      <c r="L112" s="96"/>
      <c r="M112" s="96"/>
      <c r="N112" s="96"/>
      <c r="O112" s="96"/>
      <c r="P112" s="135"/>
    </row>
    <row r="113" customFormat="false" ht="12.75" hidden="false" customHeight="false" outlineLevel="0" collapsed="false">
      <c r="B113" s="134"/>
      <c r="C113" s="96"/>
      <c r="D113" s="96"/>
      <c r="E113" s="96"/>
      <c r="F113" s="96"/>
      <c r="G113" s="96"/>
      <c r="H113" s="96"/>
      <c r="I113" s="96"/>
      <c r="J113" s="96"/>
      <c r="K113" s="96"/>
      <c r="L113" s="96"/>
      <c r="M113" s="96"/>
      <c r="N113" s="96"/>
      <c r="O113" s="96"/>
      <c r="P113" s="135"/>
    </row>
    <row r="114" customFormat="false" ht="12.75" hidden="false" customHeight="false" outlineLevel="0" collapsed="false">
      <c r="B114" s="134"/>
      <c r="C114" s="96"/>
      <c r="D114" s="96"/>
      <c r="E114" s="96"/>
      <c r="F114" s="96"/>
      <c r="G114" s="96"/>
      <c r="H114" s="96"/>
      <c r="I114" s="96"/>
      <c r="J114" s="96"/>
      <c r="K114" s="96"/>
      <c r="L114" s="96"/>
      <c r="M114" s="96"/>
      <c r="N114" s="96"/>
      <c r="O114" s="96"/>
      <c r="P114" s="135"/>
    </row>
    <row r="115" customFormat="false" ht="12.75" hidden="false" customHeight="false" outlineLevel="0" collapsed="false">
      <c r="B115" s="134"/>
      <c r="C115" s="96"/>
      <c r="D115" s="96"/>
      <c r="E115" s="96"/>
      <c r="F115" s="96"/>
      <c r="G115" s="96"/>
      <c r="H115" s="96"/>
      <c r="I115" s="96"/>
      <c r="J115" s="96"/>
      <c r="K115" s="96"/>
      <c r="L115" s="96"/>
      <c r="M115" s="96"/>
      <c r="N115" s="96"/>
      <c r="O115" s="96"/>
      <c r="P115" s="135"/>
    </row>
    <row r="116" customFormat="false" ht="12.75" hidden="false" customHeight="false" outlineLevel="0" collapsed="false">
      <c r="B116" s="134"/>
      <c r="C116" s="96"/>
      <c r="D116" s="96"/>
      <c r="E116" s="96"/>
      <c r="F116" s="96"/>
      <c r="G116" s="96"/>
      <c r="H116" s="96"/>
      <c r="I116" s="96"/>
      <c r="J116" s="96"/>
      <c r="K116" s="96"/>
      <c r="L116" s="96"/>
      <c r="M116" s="96"/>
      <c r="N116" s="96"/>
      <c r="O116" s="96"/>
      <c r="P116" s="135"/>
    </row>
    <row r="117" customFormat="false" ht="12.75" hidden="false" customHeight="false" outlineLevel="0" collapsed="false">
      <c r="B117" s="134"/>
      <c r="C117" s="96"/>
      <c r="D117" s="96"/>
      <c r="E117" s="96"/>
      <c r="F117" s="96"/>
      <c r="G117" s="96"/>
      <c r="H117" s="96"/>
      <c r="I117" s="96"/>
      <c r="J117" s="96"/>
      <c r="K117" s="96"/>
      <c r="L117" s="96"/>
      <c r="M117" s="96"/>
      <c r="N117" s="96"/>
      <c r="O117" s="96"/>
      <c r="P117" s="135"/>
    </row>
    <row r="118" customFormat="false" ht="12.75" hidden="false" customHeight="false" outlineLevel="0" collapsed="false">
      <c r="B118" s="134"/>
      <c r="C118" s="96"/>
      <c r="D118" s="96"/>
      <c r="E118" s="96"/>
      <c r="F118" s="96"/>
      <c r="G118" s="96"/>
      <c r="H118" s="96"/>
      <c r="I118" s="96"/>
      <c r="J118" s="96"/>
      <c r="K118" s="96"/>
      <c r="L118" s="96"/>
      <c r="M118" s="96"/>
      <c r="N118" s="96"/>
      <c r="O118" s="96"/>
      <c r="P118" s="135"/>
    </row>
    <row r="119" customFormat="false" ht="12.75" hidden="false" customHeight="false" outlineLevel="0" collapsed="false">
      <c r="B119" s="134"/>
      <c r="C119" s="96"/>
      <c r="D119" s="96"/>
      <c r="E119" s="96"/>
      <c r="F119" s="96"/>
      <c r="G119" s="96"/>
      <c r="H119" s="96"/>
      <c r="I119" s="96"/>
      <c r="J119" s="96"/>
      <c r="K119" s="96"/>
      <c r="L119" s="96"/>
      <c r="M119" s="96"/>
      <c r="N119" s="96"/>
      <c r="O119" s="96"/>
      <c r="P119" s="135"/>
    </row>
    <row r="120" customFormat="false" ht="12.75" hidden="false" customHeight="false" outlineLevel="0" collapsed="false">
      <c r="B120" s="134"/>
      <c r="C120" s="96"/>
      <c r="D120" s="96"/>
      <c r="E120" s="96"/>
      <c r="F120" s="96"/>
      <c r="G120" s="96"/>
      <c r="H120" s="96"/>
      <c r="I120" s="96"/>
      <c r="J120" s="96"/>
      <c r="K120" s="96"/>
      <c r="L120" s="96"/>
      <c r="M120" s="96"/>
      <c r="N120" s="96"/>
      <c r="O120" s="96"/>
      <c r="P120" s="135"/>
    </row>
    <row r="121" customFormat="false" ht="12.75" hidden="false" customHeight="false" outlineLevel="0" collapsed="false">
      <c r="B121" s="134"/>
      <c r="C121" s="96"/>
      <c r="D121" s="96"/>
      <c r="E121" s="96"/>
      <c r="F121" s="96"/>
      <c r="G121" s="96"/>
      <c r="H121" s="96"/>
      <c r="I121" s="96"/>
      <c r="J121" s="96"/>
      <c r="K121" s="96"/>
      <c r="L121" s="96"/>
      <c r="M121" s="96"/>
      <c r="N121" s="96"/>
      <c r="O121" s="96"/>
      <c r="P121" s="135"/>
    </row>
    <row r="122" customFormat="false" ht="12.75" hidden="false" customHeight="false" outlineLevel="0" collapsed="false">
      <c r="B122" s="134"/>
      <c r="C122" s="96"/>
      <c r="D122" s="96"/>
      <c r="E122" s="96"/>
      <c r="F122" s="96"/>
      <c r="G122" s="96"/>
      <c r="H122" s="96"/>
      <c r="I122" s="96"/>
      <c r="J122" s="96"/>
      <c r="K122" s="96"/>
      <c r="L122" s="96"/>
      <c r="M122" s="96"/>
      <c r="N122" s="96"/>
      <c r="O122" s="96"/>
      <c r="P122" s="135"/>
    </row>
    <row r="123" customFormat="false" ht="12.75" hidden="false" customHeight="false" outlineLevel="0" collapsed="false">
      <c r="B123" s="134"/>
      <c r="C123" s="96"/>
      <c r="D123" s="96"/>
      <c r="E123" s="96"/>
      <c r="F123" s="96"/>
      <c r="G123" s="96"/>
      <c r="H123" s="96"/>
      <c r="I123" s="96"/>
      <c r="J123" s="96"/>
      <c r="K123" s="96"/>
      <c r="L123" s="96"/>
      <c r="M123" s="96"/>
      <c r="N123" s="96"/>
      <c r="O123" s="96"/>
      <c r="P123" s="135"/>
    </row>
    <row r="124" customFormat="false" ht="12.75" hidden="false" customHeight="false" outlineLevel="0" collapsed="false">
      <c r="B124" s="134"/>
      <c r="C124" s="96"/>
      <c r="D124" s="96"/>
      <c r="E124" s="96"/>
      <c r="F124" s="96"/>
      <c r="G124" s="96"/>
      <c r="H124" s="96"/>
      <c r="I124" s="96"/>
      <c r="J124" s="96"/>
      <c r="K124" s="96"/>
      <c r="L124" s="96"/>
      <c r="M124" s="96"/>
      <c r="N124" s="96"/>
      <c r="O124" s="96"/>
      <c r="P124" s="135"/>
    </row>
    <row r="125" customFormat="false" ht="12.75" hidden="false" customHeight="false" outlineLevel="0" collapsed="false">
      <c r="B125" s="134"/>
      <c r="C125" s="96"/>
      <c r="D125" s="96"/>
      <c r="E125" s="96"/>
      <c r="F125" s="96"/>
      <c r="G125" s="96"/>
      <c r="H125" s="96"/>
      <c r="I125" s="96"/>
      <c r="J125" s="96"/>
      <c r="K125" s="96"/>
      <c r="L125" s="96"/>
      <c r="M125" s="96"/>
      <c r="N125" s="96"/>
      <c r="O125" s="96"/>
      <c r="P125" s="135"/>
    </row>
    <row r="126" customFormat="false" ht="12.75" hidden="false" customHeight="false" outlineLevel="0" collapsed="false">
      <c r="B126" s="134"/>
      <c r="C126" s="96"/>
      <c r="D126" s="96"/>
      <c r="E126" s="96"/>
      <c r="F126" s="96"/>
      <c r="G126" s="96"/>
      <c r="H126" s="96"/>
      <c r="I126" s="96"/>
      <c r="J126" s="96"/>
      <c r="K126" s="96"/>
      <c r="L126" s="96"/>
      <c r="M126" s="96"/>
      <c r="N126" s="96"/>
      <c r="O126" s="96"/>
      <c r="P126" s="135"/>
    </row>
    <row r="127" customFormat="false" ht="12.75" hidden="false" customHeight="false" outlineLevel="0" collapsed="false">
      <c r="B127" s="134"/>
      <c r="C127" s="96"/>
      <c r="D127" s="96"/>
      <c r="E127" s="96"/>
      <c r="F127" s="96"/>
      <c r="G127" s="96"/>
      <c r="H127" s="96"/>
      <c r="I127" s="96"/>
      <c r="J127" s="96"/>
      <c r="K127" s="96"/>
      <c r="L127" s="96"/>
      <c r="M127" s="96"/>
      <c r="N127" s="96"/>
      <c r="O127" s="96"/>
      <c r="P127" s="135"/>
    </row>
    <row r="128" customFormat="false" ht="12.75" hidden="false" customHeight="false" outlineLevel="0" collapsed="false">
      <c r="B128" s="134"/>
      <c r="C128" s="96"/>
      <c r="D128" s="96"/>
      <c r="E128" s="96"/>
      <c r="F128" s="96"/>
      <c r="G128" s="96"/>
      <c r="H128" s="96"/>
      <c r="I128" s="96"/>
      <c r="J128" s="96"/>
      <c r="K128" s="96"/>
      <c r="L128" s="96"/>
      <c r="M128" s="96"/>
      <c r="N128" s="96"/>
      <c r="O128" s="96"/>
      <c r="P128" s="135"/>
    </row>
    <row r="129" customFormat="false" ht="12.75" hidden="false" customHeight="false" outlineLevel="0" collapsed="false">
      <c r="B129" s="134"/>
      <c r="C129" s="96"/>
      <c r="D129" s="96"/>
      <c r="E129" s="96"/>
      <c r="F129" s="96"/>
      <c r="G129" s="96"/>
      <c r="H129" s="96"/>
      <c r="I129" s="96"/>
      <c r="J129" s="96"/>
      <c r="K129" s="96"/>
      <c r="L129" s="96"/>
      <c r="M129" s="96"/>
      <c r="N129" s="96"/>
      <c r="O129" s="96"/>
      <c r="P129" s="135"/>
    </row>
    <row r="130" customFormat="false" ht="12.75" hidden="false" customHeight="false" outlineLevel="0" collapsed="false">
      <c r="B130" s="134"/>
      <c r="C130" s="96"/>
      <c r="D130" s="96"/>
      <c r="E130" s="96"/>
      <c r="F130" s="96"/>
      <c r="G130" s="96"/>
      <c r="H130" s="96"/>
      <c r="I130" s="96"/>
      <c r="J130" s="96"/>
      <c r="K130" s="96"/>
      <c r="L130" s="96"/>
      <c r="M130" s="96"/>
      <c r="N130" s="96"/>
      <c r="O130" s="96"/>
      <c r="P130" s="135"/>
    </row>
    <row r="131" customFormat="false" ht="12.75" hidden="false" customHeight="false" outlineLevel="0" collapsed="false">
      <c r="B131" s="134"/>
      <c r="C131" s="96"/>
      <c r="D131" s="96"/>
      <c r="E131" s="96"/>
      <c r="F131" s="96"/>
      <c r="G131" s="96"/>
      <c r="H131" s="96"/>
      <c r="I131" s="96"/>
      <c r="J131" s="96"/>
      <c r="K131" s="96"/>
      <c r="L131" s="96"/>
      <c r="M131" s="96"/>
      <c r="N131" s="96"/>
      <c r="O131" s="96"/>
      <c r="P131" s="135"/>
    </row>
    <row r="132" customFormat="false" ht="12.75" hidden="false" customHeight="false" outlineLevel="0" collapsed="false">
      <c r="B132" s="134"/>
      <c r="C132" s="96"/>
      <c r="D132" s="96"/>
      <c r="E132" s="96"/>
      <c r="F132" s="96"/>
      <c r="G132" s="96"/>
      <c r="H132" s="96"/>
      <c r="I132" s="96"/>
      <c r="J132" s="96"/>
      <c r="K132" s="96"/>
      <c r="L132" s="96"/>
      <c r="M132" s="96"/>
      <c r="N132" s="96"/>
      <c r="O132" s="96"/>
      <c r="P132" s="135"/>
    </row>
    <row r="133" customFormat="false" ht="12.75" hidden="false" customHeight="false" outlineLevel="0" collapsed="false">
      <c r="B133" s="134"/>
      <c r="C133" s="96"/>
      <c r="D133" s="96"/>
      <c r="E133" s="96"/>
      <c r="F133" s="96"/>
      <c r="G133" s="96"/>
      <c r="H133" s="96"/>
      <c r="I133" s="96"/>
      <c r="J133" s="96"/>
      <c r="K133" s="96"/>
      <c r="L133" s="96"/>
      <c r="M133" s="96"/>
      <c r="N133" s="96"/>
      <c r="O133" s="96"/>
      <c r="P133" s="135"/>
    </row>
    <row r="134" customFormat="false" ht="12.75" hidden="false" customHeight="false" outlineLevel="0" collapsed="false">
      <c r="B134" s="134"/>
      <c r="C134" s="96"/>
      <c r="D134" s="96"/>
      <c r="E134" s="96"/>
      <c r="F134" s="96"/>
      <c r="G134" s="96"/>
      <c r="H134" s="96"/>
      <c r="I134" s="96"/>
      <c r="J134" s="96"/>
      <c r="K134" s="96"/>
      <c r="L134" s="96"/>
      <c r="M134" s="96"/>
      <c r="N134" s="96"/>
      <c r="O134" s="96"/>
      <c r="P134" s="135"/>
    </row>
    <row r="135" customFormat="false" ht="12.75" hidden="false" customHeight="false" outlineLevel="0" collapsed="false">
      <c r="B135" s="134"/>
      <c r="C135" s="96"/>
      <c r="D135" s="96"/>
      <c r="E135" s="96"/>
      <c r="F135" s="96"/>
      <c r="G135" s="96"/>
      <c r="H135" s="96"/>
      <c r="I135" s="96"/>
      <c r="J135" s="96"/>
      <c r="K135" s="96"/>
      <c r="L135" s="96"/>
      <c r="M135" s="96"/>
      <c r="N135" s="96"/>
      <c r="O135" s="96"/>
      <c r="P135" s="135"/>
    </row>
    <row r="136" customFormat="false" ht="12.75" hidden="false" customHeight="false" outlineLevel="0" collapsed="false">
      <c r="B136" s="134"/>
      <c r="C136" s="96"/>
      <c r="D136" s="96"/>
      <c r="E136" s="96"/>
      <c r="F136" s="96"/>
      <c r="G136" s="96"/>
      <c r="H136" s="96"/>
      <c r="I136" s="96"/>
      <c r="J136" s="96"/>
      <c r="K136" s="96"/>
      <c r="L136" s="96"/>
      <c r="M136" s="96"/>
      <c r="N136" s="96"/>
      <c r="O136" s="96"/>
      <c r="P136" s="135"/>
    </row>
    <row r="137" customFormat="false" ht="12.75" hidden="false" customHeight="false" outlineLevel="0" collapsed="false">
      <c r="B137" s="134"/>
      <c r="C137" s="96"/>
      <c r="D137" s="96"/>
      <c r="E137" s="96"/>
      <c r="F137" s="96"/>
      <c r="G137" s="96"/>
      <c r="H137" s="96"/>
      <c r="I137" s="96"/>
      <c r="J137" s="96"/>
      <c r="K137" s="96"/>
      <c r="L137" s="96"/>
      <c r="M137" s="96"/>
      <c r="N137" s="96"/>
      <c r="O137" s="96"/>
      <c r="P137" s="135"/>
    </row>
    <row r="138" customFormat="false" ht="12.75" hidden="false" customHeight="false" outlineLevel="0" collapsed="false">
      <c r="B138" s="134"/>
      <c r="C138" s="96"/>
      <c r="D138" s="96"/>
      <c r="E138" s="96"/>
      <c r="F138" s="96"/>
      <c r="G138" s="96"/>
      <c r="H138" s="96"/>
      <c r="I138" s="96"/>
      <c r="J138" s="96"/>
      <c r="K138" s="96"/>
      <c r="L138" s="96"/>
      <c r="M138" s="96"/>
      <c r="N138" s="96"/>
      <c r="O138" s="96"/>
      <c r="P138" s="135"/>
    </row>
    <row r="139" customFormat="false" ht="12.75" hidden="false" customHeight="false" outlineLevel="0" collapsed="false">
      <c r="B139" s="134"/>
      <c r="C139" s="96"/>
      <c r="D139" s="96"/>
      <c r="E139" s="96"/>
      <c r="F139" s="96"/>
      <c r="G139" s="96"/>
      <c r="H139" s="96"/>
      <c r="I139" s="96"/>
      <c r="J139" s="96"/>
      <c r="K139" s="96"/>
      <c r="L139" s="96"/>
      <c r="M139" s="96"/>
      <c r="N139" s="96"/>
      <c r="O139" s="96"/>
      <c r="P139" s="135"/>
    </row>
    <row r="140" customFormat="false" ht="12.75" hidden="false" customHeight="false" outlineLevel="0" collapsed="false">
      <c r="B140" s="134"/>
      <c r="C140" s="96"/>
      <c r="D140" s="96"/>
      <c r="E140" s="96"/>
      <c r="F140" s="96"/>
      <c r="G140" s="96"/>
      <c r="H140" s="96"/>
      <c r="I140" s="96"/>
      <c r="J140" s="96"/>
      <c r="K140" s="96"/>
      <c r="L140" s="96"/>
      <c r="M140" s="96"/>
      <c r="N140" s="96"/>
      <c r="O140" s="96"/>
      <c r="P140" s="135"/>
    </row>
    <row r="141" customFormat="false" ht="12.75" hidden="false" customHeight="false" outlineLevel="0" collapsed="false">
      <c r="B141" s="134"/>
      <c r="C141" s="96"/>
      <c r="D141" s="96"/>
      <c r="E141" s="96"/>
      <c r="F141" s="96"/>
      <c r="G141" s="96"/>
      <c r="H141" s="96"/>
      <c r="I141" s="96"/>
      <c r="J141" s="96"/>
      <c r="K141" s="96"/>
      <c r="L141" s="96"/>
      <c r="M141" s="96"/>
      <c r="N141" s="96"/>
      <c r="O141" s="96"/>
      <c r="P141" s="135"/>
    </row>
    <row r="142" customFormat="false" ht="12.75" hidden="false" customHeight="false" outlineLevel="0" collapsed="false">
      <c r="B142" s="134"/>
      <c r="C142" s="96"/>
      <c r="D142" s="96"/>
      <c r="E142" s="96"/>
      <c r="F142" s="96"/>
      <c r="G142" s="96"/>
      <c r="H142" s="96"/>
      <c r="I142" s="96"/>
      <c r="J142" s="96"/>
      <c r="K142" s="96"/>
      <c r="L142" s="96"/>
      <c r="M142" s="96"/>
      <c r="N142" s="96"/>
      <c r="O142" s="96"/>
      <c r="P142" s="135"/>
    </row>
    <row r="143" customFormat="false" ht="12.75" hidden="false" customHeight="false" outlineLevel="0" collapsed="false">
      <c r="B143" s="134"/>
      <c r="C143" s="96"/>
      <c r="D143" s="96"/>
      <c r="E143" s="96"/>
      <c r="F143" s="96"/>
      <c r="G143" s="96"/>
      <c r="H143" s="96"/>
      <c r="I143" s="96"/>
      <c r="J143" s="96"/>
      <c r="K143" s="96"/>
      <c r="L143" s="96"/>
      <c r="M143" s="96"/>
      <c r="N143" s="96"/>
      <c r="O143" s="96"/>
      <c r="P143" s="135"/>
    </row>
    <row r="144" customFormat="false" ht="12.75" hidden="false" customHeight="false" outlineLevel="0" collapsed="false">
      <c r="B144" s="134"/>
      <c r="C144" s="96"/>
      <c r="D144" s="96"/>
      <c r="E144" s="96"/>
      <c r="F144" s="96"/>
      <c r="G144" s="96"/>
      <c r="H144" s="96"/>
      <c r="I144" s="96"/>
      <c r="J144" s="96"/>
      <c r="K144" s="96"/>
      <c r="L144" s="96"/>
      <c r="M144" s="96"/>
      <c r="N144" s="96"/>
      <c r="O144" s="96"/>
      <c r="P144" s="135"/>
    </row>
    <row r="145" customFormat="false" ht="12.75" hidden="false" customHeight="false" outlineLevel="0" collapsed="false">
      <c r="B145" s="134"/>
      <c r="C145" s="96"/>
      <c r="D145" s="96"/>
      <c r="E145" s="96"/>
      <c r="F145" s="96"/>
      <c r="G145" s="96"/>
      <c r="H145" s="96"/>
      <c r="I145" s="96"/>
      <c r="J145" s="96"/>
      <c r="K145" s="96"/>
      <c r="L145" s="96"/>
      <c r="M145" s="96"/>
      <c r="N145" s="96"/>
      <c r="O145" s="96"/>
      <c r="P145" s="135"/>
    </row>
    <row r="146" customFormat="false" ht="12.75" hidden="false" customHeight="false" outlineLevel="0" collapsed="false">
      <c r="B146" s="134"/>
      <c r="C146" s="96"/>
      <c r="D146" s="96"/>
      <c r="E146" s="96"/>
      <c r="F146" s="96"/>
      <c r="G146" s="96"/>
      <c r="H146" s="96"/>
      <c r="I146" s="96"/>
      <c r="J146" s="96"/>
      <c r="K146" s="96"/>
      <c r="L146" s="96"/>
      <c r="M146" s="96"/>
      <c r="N146" s="96"/>
      <c r="O146" s="96"/>
      <c r="P146" s="135"/>
    </row>
    <row r="147" customFormat="false" ht="12.75" hidden="false" customHeight="false" outlineLevel="0" collapsed="false">
      <c r="B147" s="134"/>
      <c r="C147" s="96"/>
      <c r="D147" s="96"/>
      <c r="E147" s="96"/>
      <c r="F147" s="96"/>
      <c r="G147" s="96"/>
      <c r="H147" s="96"/>
      <c r="I147" s="96"/>
      <c r="J147" s="96"/>
      <c r="K147" s="96"/>
      <c r="L147" s="96"/>
      <c r="M147" s="96"/>
      <c r="N147" s="96"/>
      <c r="O147" s="96"/>
      <c r="P147" s="135"/>
    </row>
    <row r="148" customFormat="false" ht="12.75" hidden="false" customHeight="false" outlineLevel="0" collapsed="false">
      <c r="B148" s="134"/>
      <c r="C148" s="96"/>
      <c r="D148" s="96"/>
      <c r="E148" s="96"/>
      <c r="F148" s="96"/>
      <c r="G148" s="96"/>
      <c r="H148" s="96"/>
      <c r="I148" s="96"/>
      <c r="J148" s="96"/>
      <c r="K148" s="96"/>
      <c r="L148" s="96"/>
      <c r="M148" s="96"/>
      <c r="N148" s="96"/>
      <c r="O148" s="96"/>
      <c r="P148" s="135"/>
    </row>
    <row r="149" customFormat="false" ht="12.75" hidden="false" customHeight="false" outlineLevel="0" collapsed="false">
      <c r="B149" s="134"/>
      <c r="C149" s="96"/>
      <c r="D149" s="96"/>
      <c r="E149" s="96"/>
      <c r="F149" s="96"/>
      <c r="G149" s="96"/>
      <c r="H149" s="96"/>
      <c r="I149" s="96"/>
      <c r="J149" s="96"/>
      <c r="K149" s="96"/>
      <c r="L149" s="96"/>
      <c r="M149" s="96"/>
      <c r="N149" s="96"/>
      <c r="O149" s="96"/>
      <c r="P149" s="135"/>
    </row>
    <row r="150" customFormat="false" ht="12.75" hidden="false" customHeight="false" outlineLevel="0" collapsed="false">
      <c r="B150" s="134"/>
      <c r="C150" s="96"/>
      <c r="D150" s="96"/>
      <c r="E150" s="96"/>
      <c r="F150" s="96"/>
      <c r="G150" s="96"/>
      <c r="H150" s="96"/>
      <c r="I150" s="96"/>
      <c r="J150" s="96"/>
      <c r="K150" s="96"/>
      <c r="L150" s="96"/>
      <c r="M150" s="96"/>
      <c r="N150" s="96"/>
      <c r="O150" s="96"/>
      <c r="P150" s="135"/>
    </row>
    <row r="151" customFormat="false" ht="12.75" hidden="false" customHeight="false" outlineLevel="0" collapsed="false">
      <c r="B151" s="134"/>
      <c r="C151" s="96"/>
      <c r="D151" s="96"/>
      <c r="E151" s="96"/>
      <c r="F151" s="96"/>
      <c r="G151" s="96"/>
      <c r="H151" s="96"/>
      <c r="I151" s="96"/>
      <c r="J151" s="96"/>
      <c r="K151" s="96"/>
      <c r="L151" s="96"/>
      <c r="M151" s="96"/>
      <c r="N151" s="96"/>
      <c r="O151" s="96"/>
      <c r="P151" s="135"/>
    </row>
    <row r="152" customFormat="false" ht="12.75" hidden="false" customHeight="false" outlineLevel="0" collapsed="false">
      <c r="B152" s="134"/>
      <c r="C152" s="96"/>
      <c r="D152" s="96"/>
      <c r="E152" s="96"/>
      <c r="F152" s="96"/>
      <c r="G152" s="96"/>
      <c r="H152" s="96"/>
      <c r="I152" s="96"/>
      <c r="J152" s="96"/>
      <c r="K152" s="96"/>
      <c r="L152" s="96"/>
      <c r="M152" s="96"/>
      <c r="N152" s="96"/>
      <c r="O152" s="96"/>
      <c r="P152" s="135"/>
    </row>
    <row r="153" customFormat="false" ht="12.75" hidden="false" customHeight="false" outlineLevel="0" collapsed="false">
      <c r="B153" s="134"/>
      <c r="C153" s="96"/>
      <c r="D153" s="96"/>
      <c r="E153" s="96"/>
      <c r="F153" s="96"/>
      <c r="G153" s="96"/>
      <c r="H153" s="96"/>
      <c r="I153" s="96"/>
      <c r="J153" s="96"/>
      <c r="K153" s="96"/>
      <c r="L153" s="96"/>
      <c r="M153" s="96"/>
      <c r="N153" s="96"/>
      <c r="O153" s="96"/>
      <c r="P153" s="135"/>
    </row>
    <row r="154" customFormat="false" ht="12.75" hidden="false" customHeight="false" outlineLevel="0" collapsed="false">
      <c r="B154" s="134"/>
      <c r="C154" s="96"/>
      <c r="D154" s="96"/>
      <c r="E154" s="96"/>
      <c r="F154" s="96"/>
      <c r="G154" s="96"/>
      <c r="H154" s="96"/>
      <c r="I154" s="96"/>
      <c r="J154" s="96"/>
      <c r="K154" s="96"/>
      <c r="L154" s="96"/>
      <c r="M154" s="96"/>
      <c r="N154" s="96"/>
      <c r="O154" s="96"/>
      <c r="P154" s="135"/>
    </row>
    <row r="155" customFormat="false" ht="12.75" hidden="false" customHeight="false" outlineLevel="0" collapsed="false">
      <c r="B155" s="134"/>
      <c r="C155" s="96"/>
      <c r="D155" s="96"/>
      <c r="E155" s="96"/>
      <c r="F155" s="96"/>
      <c r="G155" s="96"/>
      <c r="H155" s="96"/>
      <c r="I155" s="96"/>
      <c r="J155" s="96"/>
      <c r="K155" s="96"/>
      <c r="L155" s="96"/>
      <c r="M155" s="96"/>
      <c r="N155" s="96"/>
      <c r="O155" s="96"/>
      <c r="P155" s="135"/>
    </row>
    <row r="156" customFormat="false" ht="12.75" hidden="false" customHeight="false" outlineLevel="0" collapsed="false">
      <c r="B156" s="134"/>
      <c r="C156" s="96"/>
      <c r="D156" s="96"/>
      <c r="E156" s="96"/>
      <c r="F156" s="96"/>
      <c r="G156" s="96"/>
      <c r="H156" s="96"/>
      <c r="I156" s="96"/>
      <c r="J156" s="96"/>
      <c r="K156" s="96"/>
      <c r="L156" s="96"/>
      <c r="M156" s="96"/>
      <c r="N156" s="96"/>
      <c r="O156" s="96"/>
      <c r="P156" s="135"/>
    </row>
    <row r="157" customFormat="false" ht="12.75" hidden="false" customHeight="false" outlineLevel="0" collapsed="false">
      <c r="B157" s="134"/>
      <c r="C157" s="96"/>
      <c r="D157" s="96"/>
      <c r="E157" s="96"/>
      <c r="F157" s="96"/>
      <c r="G157" s="96"/>
      <c r="H157" s="96"/>
      <c r="I157" s="96"/>
      <c r="J157" s="96"/>
      <c r="K157" s="96"/>
      <c r="L157" s="96"/>
      <c r="M157" s="96"/>
      <c r="N157" s="96"/>
      <c r="O157" s="96"/>
      <c r="P157" s="135"/>
    </row>
    <row r="158" customFormat="false" ht="12.75" hidden="false" customHeight="false" outlineLevel="0" collapsed="false">
      <c r="B158" s="134"/>
      <c r="C158" s="96"/>
      <c r="D158" s="96"/>
      <c r="E158" s="96"/>
      <c r="F158" s="96"/>
      <c r="G158" s="96"/>
      <c r="H158" s="96"/>
      <c r="I158" s="96"/>
      <c r="J158" s="96"/>
      <c r="K158" s="96"/>
      <c r="L158" s="96"/>
      <c r="M158" s="96"/>
      <c r="N158" s="96"/>
      <c r="O158" s="96"/>
      <c r="P158" s="135"/>
    </row>
    <row r="159" customFormat="false" ht="12.75" hidden="false" customHeight="false" outlineLevel="0" collapsed="false">
      <c r="B159" s="134"/>
      <c r="C159" s="96"/>
      <c r="D159" s="96"/>
      <c r="E159" s="96"/>
      <c r="F159" s="96"/>
      <c r="G159" s="96"/>
      <c r="H159" s="96"/>
      <c r="I159" s="96"/>
      <c r="J159" s="96"/>
      <c r="K159" s="96"/>
      <c r="L159" s="96"/>
      <c r="M159" s="96"/>
      <c r="N159" s="96"/>
      <c r="O159" s="96"/>
      <c r="P159" s="135"/>
    </row>
    <row r="160" customFormat="false" ht="12.75" hidden="false" customHeight="false" outlineLevel="0" collapsed="false">
      <c r="B160" s="134"/>
      <c r="C160" s="96"/>
      <c r="D160" s="96"/>
      <c r="E160" s="96"/>
      <c r="F160" s="96"/>
      <c r="G160" s="96"/>
      <c r="H160" s="96"/>
      <c r="I160" s="96"/>
      <c r="J160" s="96"/>
      <c r="K160" s="96"/>
      <c r="L160" s="96"/>
      <c r="M160" s="96"/>
      <c r="N160" s="96"/>
      <c r="O160" s="96"/>
      <c r="P160" s="135"/>
    </row>
    <row r="161" customFormat="false" ht="12.75" hidden="false" customHeight="false" outlineLevel="0" collapsed="false">
      <c r="B161" s="134"/>
      <c r="C161" s="96"/>
      <c r="D161" s="96"/>
      <c r="E161" s="96"/>
      <c r="F161" s="96"/>
      <c r="G161" s="96"/>
      <c r="H161" s="96"/>
      <c r="I161" s="96"/>
      <c r="J161" s="96"/>
      <c r="K161" s="96"/>
      <c r="L161" s="96"/>
      <c r="M161" s="96"/>
      <c r="N161" s="96"/>
      <c r="O161" s="96"/>
      <c r="P161" s="135"/>
    </row>
    <row r="162" customFormat="false" ht="12.75" hidden="false" customHeight="false" outlineLevel="0" collapsed="false">
      <c r="B162" s="134"/>
      <c r="C162" s="96"/>
      <c r="D162" s="96"/>
      <c r="E162" s="96"/>
      <c r="F162" s="96"/>
      <c r="G162" s="96"/>
      <c r="H162" s="96"/>
      <c r="I162" s="96"/>
      <c r="J162" s="96"/>
      <c r="K162" s="96"/>
      <c r="L162" s="96"/>
      <c r="M162" s="96"/>
      <c r="N162" s="96"/>
      <c r="O162" s="96"/>
      <c r="P162" s="135"/>
    </row>
    <row r="163" customFormat="false" ht="12.75" hidden="false" customHeight="false" outlineLevel="0" collapsed="false">
      <c r="B163" s="134"/>
      <c r="C163" s="96"/>
      <c r="D163" s="96"/>
      <c r="E163" s="96"/>
      <c r="F163" s="96"/>
      <c r="G163" s="96"/>
      <c r="H163" s="96"/>
      <c r="I163" s="96"/>
      <c r="J163" s="96"/>
      <c r="K163" s="96"/>
      <c r="L163" s="96"/>
      <c r="M163" s="96"/>
      <c r="N163" s="96"/>
      <c r="O163" s="96"/>
      <c r="P163" s="135"/>
    </row>
    <row r="164" customFormat="false" ht="12.75" hidden="false" customHeight="false" outlineLevel="0" collapsed="false">
      <c r="B164" s="134"/>
      <c r="C164" s="96"/>
      <c r="D164" s="96"/>
      <c r="E164" s="96"/>
      <c r="F164" s="96"/>
      <c r="G164" s="96"/>
      <c r="H164" s="96"/>
      <c r="I164" s="96"/>
      <c r="J164" s="96"/>
      <c r="K164" s="96"/>
      <c r="L164" s="96"/>
      <c r="M164" s="96"/>
      <c r="N164" s="96"/>
      <c r="O164" s="96"/>
      <c r="P164" s="135"/>
    </row>
    <row r="165" customFormat="false" ht="12.75" hidden="false" customHeight="false" outlineLevel="0" collapsed="false">
      <c r="B165" s="134"/>
      <c r="C165" s="96"/>
      <c r="D165" s="96"/>
      <c r="E165" s="96"/>
      <c r="F165" s="96"/>
      <c r="G165" s="96"/>
      <c r="H165" s="96"/>
      <c r="I165" s="96"/>
      <c r="J165" s="96"/>
      <c r="K165" s="96"/>
      <c r="L165" s="96"/>
      <c r="M165" s="96"/>
      <c r="N165" s="96"/>
      <c r="O165" s="96"/>
      <c r="P165" s="135"/>
    </row>
    <row r="166" customFormat="false" ht="12.75" hidden="false" customHeight="false" outlineLevel="0" collapsed="false">
      <c r="B166" s="134"/>
      <c r="C166" s="96"/>
      <c r="D166" s="96"/>
      <c r="E166" s="96"/>
      <c r="F166" s="96"/>
      <c r="G166" s="96"/>
      <c r="H166" s="96"/>
      <c r="I166" s="96"/>
      <c r="J166" s="96"/>
      <c r="K166" s="96"/>
      <c r="L166" s="96"/>
      <c r="M166" s="96"/>
      <c r="N166" s="96"/>
      <c r="O166" s="96"/>
      <c r="P166" s="135"/>
    </row>
    <row r="167" customFormat="false" ht="12.75" hidden="false" customHeight="false" outlineLevel="0" collapsed="false">
      <c r="B167" s="134"/>
      <c r="C167" s="96"/>
      <c r="D167" s="96"/>
      <c r="E167" s="96"/>
      <c r="F167" s="96"/>
      <c r="G167" s="96"/>
      <c r="H167" s="96"/>
      <c r="I167" s="96"/>
      <c r="J167" s="96"/>
      <c r="K167" s="96"/>
      <c r="L167" s="96"/>
      <c r="M167" s="96"/>
      <c r="N167" s="96"/>
      <c r="O167" s="96"/>
      <c r="P167" s="135"/>
    </row>
    <row r="168" customFormat="false" ht="12.75" hidden="false" customHeight="false" outlineLevel="0" collapsed="false">
      <c r="B168" s="134"/>
      <c r="C168" s="96"/>
      <c r="D168" s="96"/>
      <c r="E168" s="96"/>
      <c r="F168" s="96"/>
      <c r="G168" s="96"/>
      <c r="H168" s="96"/>
      <c r="I168" s="96"/>
      <c r="J168" s="96"/>
      <c r="K168" s="96"/>
      <c r="L168" s="96"/>
      <c r="M168" s="96"/>
      <c r="N168" s="96"/>
      <c r="O168" s="96"/>
      <c r="P168" s="135"/>
    </row>
    <row r="169" customFormat="false" ht="12.75" hidden="false" customHeight="false" outlineLevel="0" collapsed="false">
      <c r="B169" s="134"/>
      <c r="C169" s="96"/>
      <c r="D169" s="96"/>
      <c r="E169" s="96"/>
      <c r="F169" s="96"/>
      <c r="G169" s="96"/>
      <c r="H169" s="96"/>
      <c r="I169" s="96"/>
      <c r="J169" s="96"/>
      <c r="K169" s="96"/>
      <c r="L169" s="96"/>
      <c r="M169" s="96"/>
      <c r="N169" s="96"/>
      <c r="O169" s="96"/>
      <c r="P169" s="135"/>
    </row>
    <row r="170" customFormat="false" ht="12.75" hidden="false" customHeight="false" outlineLevel="0" collapsed="false">
      <c r="B170" s="134"/>
      <c r="C170" s="96"/>
      <c r="D170" s="96"/>
      <c r="E170" s="96"/>
      <c r="F170" s="96"/>
      <c r="G170" s="96"/>
      <c r="H170" s="96"/>
      <c r="I170" s="96"/>
      <c r="J170" s="96"/>
      <c r="K170" s="96"/>
      <c r="L170" s="96"/>
      <c r="M170" s="96"/>
      <c r="N170" s="96"/>
      <c r="O170" s="96"/>
      <c r="P170" s="135"/>
    </row>
    <row r="171" customFormat="false" ht="12.75" hidden="false" customHeight="false" outlineLevel="0" collapsed="false">
      <c r="B171" s="134"/>
      <c r="C171" s="96"/>
      <c r="D171" s="96"/>
      <c r="E171" s="96"/>
      <c r="F171" s="96"/>
      <c r="G171" s="96"/>
      <c r="H171" s="96"/>
      <c r="I171" s="96"/>
      <c r="J171" s="96"/>
      <c r="K171" s="96"/>
      <c r="L171" s="96"/>
      <c r="M171" s="96"/>
      <c r="N171" s="96"/>
      <c r="O171" s="96"/>
      <c r="P171" s="135"/>
    </row>
    <row r="172" customFormat="false" ht="12.75" hidden="false" customHeight="false" outlineLevel="0" collapsed="false">
      <c r="B172" s="134"/>
      <c r="C172" s="96"/>
      <c r="D172" s="96"/>
      <c r="E172" s="96"/>
      <c r="F172" s="96"/>
      <c r="G172" s="96"/>
      <c r="H172" s="96"/>
      <c r="I172" s="96"/>
      <c r="J172" s="96"/>
      <c r="K172" s="96"/>
      <c r="L172" s="96"/>
      <c r="M172" s="96"/>
      <c r="N172" s="96"/>
      <c r="O172" s="96"/>
      <c r="P172" s="135"/>
    </row>
    <row r="173" customFormat="false" ht="12.75" hidden="false" customHeight="false" outlineLevel="0" collapsed="false">
      <c r="B173" s="134"/>
      <c r="C173" s="96"/>
      <c r="D173" s="96"/>
      <c r="E173" s="96"/>
      <c r="F173" s="96"/>
      <c r="G173" s="96"/>
      <c r="H173" s="96"/>
      <c r="I173" s="96"/>
      <c r="J173" s="96"/>
      <c r="K173" s="96"/>
      <c r="L173" s="96"/>
      <c r="M173" s="96"/>
      <c r="N173" s="96"/>
      <c r="O173" s="96"/>
      <c r="P173" s="135"/>
    </row>
    <row r="174" customFormat="false" ht="12.75" hidden="false" customHeight="false" outlineLevel="0" collapsed="false">
      <c r="B174" s="134"/>
      <c r="C174" s="96"/>
      <c r="D174" s="96"/>
      <c r="E174" s="96"/>
      <c r="F174" s="96"/>
      <c r="G174" s="96"/>
      <c r="H174" s="96"/>
      <c r="I174" s="96"/>
      <c r="J174" s="96"/>
      <c r="K174" s="96"/>
      <c r="L174" s="96"/>
      <c r="M174" s="96"/>
      <c r="N174" s="96"/>
      <c r="O174" s="96"/>
      <c r="P174" s="135"/>
    </row>
    <row r="175" customFormat="false" ht="12.75" hidden="false" customHeight="false" outlineLevel="0" collapsed="false">
      <c r="B175" s="134"/>
      <c r="C175" s="96"/>
      <c r="D175" s="96"/>
      <c r="E175" s="96"/>
      <c r="F175" s="96"/>
      <c r="G175" s="96"/>
      <c r="H175" s="96"/>
      <c r="I175" s="96"/>
      <c r="J175" s="96"/>
      <c r="K175" s="96"/>
      <c r="L175" s="96"/>
      <c r="M175" s="96"/>
      <c r="N175" s="96"/>
      <c r="O175" s="96"/>
      <c r="P175" s="135"/>
    </row>
    <row r="176" customFormat="false" ht="12.75" hidden="false" customHeight="false" outlineLevel="0" collapsed="false">
      <c r="B176" s="134"/>
      <c r="C176" s="96"/>
      <c r="D176" s="96"/>
      <c r="E176" s="96"/>
      <c r="F176" s="96"/>
      <c r="G176" s="96"/>
      <c r="H176" s="96"/>
      <c r="I176" s="96"/>
      <c r="J176" s="96"/>
      <c r="K176" s="96"/>
      <c r="L176" s="96"/>
      <c r="M176" s="96"/>
      <c r="N176" s="96"/>
      <c r="O176" s="96"/>
      <c r="P176" s="135"/>
    </row>
    <row r="177" customFormat="false" ht="12.75" hidden="false" customHeight="false" outlineLevel="0" collapsed="false">
      <c r="B177" s="134"/>
      <c r="C177" s="96"/>
      <c r="D177" s="96"/>
      <c r="E177" s="96"/>
      <c r="F177" s="96"/>
      <c r="G177" s="96"/>
      <c r="H177" s="96"/>
      <c r="I177" s="96"/>
      <c r="J177" s="96"/>
      <c r="K177" s="96"/>
      <c r="L177" s="96"/>
      <c r="M177" s="96"/>
      <c r="N177" s="96"/>
      <c r="O177" s="96"/>
      <c r="P177" s="135"/>
    </row>
    <row r="178" customFormat="false" ht="12.75" hidden="false" customHeight="false" outlineLevel="0" collapsed="false">
      <c r="B178" s="134"/>
      <c r="C178" s="96"/>
      <c r="D178" s="96"/>
      <c r="E178" s="96"/>
      <c r="F178" s="96"/>
      <c r="G178" s="96"/>
      <c r="H178" s="96"/>
      <c r="I178" s="96"/>
      <c r="J178" s="96"/>
      <c r="K178" s="96"/>
      <c r="L178" s="96"/>
      <c r="M178" s="96"/>
      <c r="N178" s="96"/>
      <c r="O178" s="96"/>
      <c r="P178" s="135"/>
    </row>
    <row r="179" customFormat="false" ht="12.75" hidden="false" customHeight="false" outlineLevel="0" collapsed="false">
      <c r="B179" s="134"/>
      <c r="C179" s="96"/>
      <c r="D179" s="96"/>
      <c r="E179" s="96"/>
      <c r="F179" s="96"/>
      <c r="G179" s="96"/>
      <c r="H179" s="96"/>
      <c r="I179" s="96"/>
      <c r="J179" s="96"/>
      <c r="K179" s="96"/>
      <c r="L179" s="96"/>
      <c r="M179" s="96"/>
      <c r="N179" s="96"/>
      <c r="O179" s="96"/>
      <c r="P179" s="135"/>
    </row>
    <row r="180" customFormat="false" ht="12.75" hidden="false" customHeight="false" outlineLevel="0" collapsed="false">
      <c r="B180" s="134"/>
      <c r="C180" s="96"/>
      <c r="D180" s="96"/>
      <c r="E180" s="96"/>
      <c r="F180" s="96"/>
      <c r="G180" s="96"/>
      <c r="H180" s="96"/>
      <c r="I180" s="96"/>
      <c r="J180" s="96"/>
      <c r="K180" s="96"/>
      <c r="L180" s="96"/>
      <c r="M180" s="96"/>
      <c r="N180" s="96"/>
      <c r="O180" s="96"/>
      <c r="P180" s="135"/>
    </row>
    <row r="181" customFormat="false" ht="12.75" hidden="false" customHeight="false" outlineLevel="0" collapsed="false">
      <c r="B181" s="134"/>
      <c r="C181" s="96"/>
      <c r="D181" s="96"/>
      <c r="E181" s="96"/>
      <c r="F181" s="96"/>
      <c r="G181" s="96"/>
      <c r="H181" s="96"/>
      <c r="I181" s="96"/>
      <c r="J181" s="96"/>
      <c r="K181" s="96"/>
      <c r="L181" s="96"/>
      <c r="M181" s="96"/>
      <c r="N181" s="96"/>
      <c r="O181" s="96"/>
      <c r="P181" s="135"/>
    </row>
    <row r="182" customFormat="false" ht="12.75" hidden="false" customHeight="false" outlineLevel="0" collapsed="false">
      <c r="B182" s="134"/>
      <c r="C182" s="96"/>
      <c r="D182" s="96"/>
      <c r="E182" s="96"/>
      <c r="F182" s="96"/>
      <c r="G182" s="96"/>
      <c r="H182" s="96"/>
      <c r="I182" s="96"/>
      <c r="J182" s="96"/>
      <c r="K182" s="96"/>
      <c r="L182" s="96"/>
      <c r="M182" s="96"/>
      <c r="N182" s="96"/>
      <c r="O182" s="96"/>
      <c r="P182" s="135"/>
    </row>
    <row r="183" customFormat="false" ht="12.75" hidden="false" customHeight="false" outlineLevel="0" collapsed="false">
      <c r="B183" s="134"/>
      <c r="C183" s="96"/>
      <c r="D183" s="96"/>
      <c r="E183" s="96"/>
      <c r="F183" s="96"/>
      <c r="G183" s="96"/>
      <c r="H183" s="96"/>
      <c r="I183" s="96"/>
      <c r="J183" s="96"/>
      <c r="K183" s="96"/>
      <c r="L183" s="96"/>
      <c r="M183" s="96"/>
      <c r="N183" s="96"/>
      <c r="O183" s="96"/>
      <c r="P183" s="135"/>
    </row>
    <row r="184" customFormat="false" ht="12.75" hidden="false" customHeight="false" outlineLevel="0" collapsed="false">
      <c r="B184" s="134"/>
      <c r="C184" s="96"/>
      <c r="D184" s="96"/>
      <c r="E184" s="96"/>
      <c r="F184" s="96"/>
      <c r="G184" s="96"/>
      <c r="H184" s="96"/>
      <c r="I184" s="96"/>
      <c r="J184" s="96"/>
      <c r="K184" s="96"/>
      <c r="L184" s="96"/>
      <c r="M184" s="96"/>
      <c r="N184" s="96"/>
      <c r="O184" s="96"/>
      <c r="P184" s="135"/>
    </row>
    <row r="185" customFormat="false" ht="12.75" hidden="false" customHeight="false" outlineLevel="0" collapsed="false">
      <c r="B185" s="134"/>
      <c r="C185" s="96"/>
      <c r="D185" s="96"/>
      <c r="E185" s="96"/>
      <c r="F185" s="96"/>
      <c r="G185" s="96"/>
      <c r="H185" s="96"/>
      <c r="I185" s="96"/>
      <c r="J185" s="96"/>
      <c r="K185" s="96"/>
      <c r="L185" s="96"/>
      <c r="M185" s="96"/>
      <c r="N185" s="96"/>
      <c r="O185" s="96"/>
      <c r="P185" s="135"/>
    </row>
    <row r="186" customFormat="false" ht="12.75" hidden="false" customHeight="false" outlineLevel="0" collapsed="false">
      <c r="B186" s="134"/>
      <c r="C186" s="96"/>
      <c r="D186" s="96"/>
      <c r="E186" s="96"/>
      <c r="F186" s="96"/>
      <c r="G186" s="96"/>
      <c r="H186" s="96"/>
      <c r="I186" s="96"/>
      <c r="J186" s="96"/>
      <c r="K186" s="96"/>
      <c r="L186" s="96"/>
      <c r="M186" s="96"/>
      <c r="N186" s="96"/>
      <c r="O186" s="96"/>
      <c r="P186" s="135"/>
    </row>
    <row r="187" customFormat="false" ht="12.75" hidden="false" customHeight="false" outlineLevel="0" collapsed="false">
      <c r="B187" s="134"/>
      <c r="C187" s="96"/>
      <c r="D187" s="96"/>
      <c r="E187" s="96"/>
      <c r="F187" s="96"/>
      <c r="G187" s="96"/>
      <c r="H187" s="96"/>
      <c r="I187" s="96"/>
      <c r="J187" s="96"/>
      <c r="K187" s="96"/>
      <c r="L187" s="96"/>
      <c r="M187" s="96"/>
      <c r="N187" s="96"/>
      <c r="O187" s="96"/>
      <c r="P187" s="135"/>
    </row>
    <row r="188" customFormat="false" ht="12.75" hidden="false" customHeight="false" outlineLevel="0" collapsed="false">
      <c r="B188" s="134"/>
      <c r="C188" s="96"/>
      <c r="D188" s="96"/>
      <c r="E188" s="96"/>
      <c r="F188" s="96"/>
      <c r="G188" s="96"/>
      <c r="H188" s="96"/>
      <c r="I188" s="96"/>
      <c r="J188" s="96"/>
      <c r="K188" s="96"/>
      <c r="L188" s="96"/>
      <c r="M188" s="96"/>
      <c r="N188" s="96"/>
      <c r="O188" s="96"/>
      <c r="P188" s="135"/>
    </row>
    <row r="189" customFormat="false" ht="12.75" hidden="false" customHeight="false" outlineLevel="0" collapsed="false">
      <c r="B189" s="134"/>
      <c r="C189" s="96"/>
      <c r="D189" s="96"/>
      <c r="E189" s="96"/>
      <c r="F189" s="96"/>
      <c r="G189" s="96"/>
      <c r="H189" s="96"/>
      <c r="I189" s="96"/>
      <c r="J189" s="96"/>
      <c r="K189" s="96"/>
      <c r="L189" s="96"/>
      <c r="M189" s="96"/>
      <c r="N189" s="96"/>
      <c r="O189" s="96"/>
      <c r="P189" s="135"/>
    </row>
    <row r="190" customFormat="false" ht="12.75" hidden="false" customHeight="false" outlineLevel="0" collapsed="false">
      <c r="B190" s="141"/>
      <c r="C190" s="142"/>
      <c r="D190" s="142"/>
      <c r="E190" s="142"/>
      <c r="F190" s="142"/>
      <c r="G190" s="142"/>
      <c r="H190" s="142"/>
      <c r="I190" s="142"/>
      <c r="J190" s="142"/>
      <c r="K190" s="142"/>
      <c r="L190" s="142"/>
      <c r="M190" s="142"/>
      <c r="N190" s="142"/>
      <c r="O190" s="142"/>
      <c r="P190" s="219"/>
    </row>
  </sheetData>
  <sheetProtection algorithmName="SHA-512" hashValue="qD9pL7ms/vKX4nefTCOMF+W1WQRb6otijck19/Ee0kyxPgnyu04pI3rv/KgMlNET0dS8ShcuHGYIJquKocXT2Q==" saltValue="oPvYzL6hfUmINVRswhKQOw==" spinCount="100000" sheet="true" scenarios="true"/>
  <protectedRanges>
    <protectedRange name="Bereich1" sqref="F2 E5:G6 I5:J5 E13 E14:G16 I19:J22 B38:P190"/>
  </protectedRanges>
  <mergeCells count="2">
    <mergeCell ref="C2:E2"/>
    <mergeCell ref="F2:G2"/>
  </mergeCells>
  <conditionalFormatting sqref="L28:L33">
    <cfRule type="cellIs" priority="2" operator="greaterThanOrEqual" aboveAverage="0" equalAverage="0" bottom="0" percent="0" rank="0" text="" dxfId="132">
      <formula>100</formula>
    </cfRule>
    <cfRule type="cellIs" priority="3" operator="lessThan" aboveAverage="0" equalAverage="0" bottom="0" percent="0" rank="0" text="" dxfId="133">
      <formula>100</formula>
    </cfRule>
  </conditionalFormatting>
  <conditionalFormatting sqref="L34">
    <cfRule type="cellIs" priority="4" operator="equal" aboveAverage="0" equalAverage="0" bottom="0" percent="0" rank="0" text="" dxfId="134">
      <formula>"NA"</formula>
    </cfRule>
    <cfRule type="cellIs" priority="5" operator="between" aboveAverage="0" equalAverage="0" bottom="0" percent="0" rank="0" text="" dxfId="135">
      <formula>100.1</formula>
      <formula>200</formula>
    </cfRule>
    <cfRule type="cellIs" priority="6" operator="greaterThan" aboveAverage="0" equalAverage="0" bottom="0" percent="0" rank="0" text="" dxfId="136">
      <formula>200</formula>
    </cfRule>
    <cfRule type="cellIs" priority="7" operator="lessThanOrEqual" aboveAverage="0" equalAverage="0" bottom="0" percent="0" rank="0" text="" dxfId="137">
      <formula>100</formula>
    </cfRule>
  </conditionalFormatting>
  <conditionalFormatting sqref="L27">
    <cfRule type="cellIs" priority="8" operator="greaterThanOrEqual" aboveAverage="0" equalAverage="0" bottom="0" percent="0" rank="0" text="" dxfId="138">
      <formula>100</formula>
    </cfRule>
    <cfRule type="cellIs" priority="9" operator="lessThan" aboveAverage="0" equalAverage="0" bottom="0" percent="0" rank="0" text="" dxfId="139">
      <formula>50</formula>
    </cfRule>
    <cfRule type="cellIs" priority="10" operator="between" aboveAverage="0" equalAverage="0" bottom="0" percent="0" rank="0" text="" dxfId="140">
      <formula>50</formula>
      <formula>100</formula>
    </cfRule>
  </conditionalFormatting>
  <conditionalFormatting sqref="E27:E33 E35">
    <cfRule type="cellIs" priority="11" operator="lessThan" aboveAverage="0" equalAverage="0" bottom="0" percent="0" rank="0" text="" dxfId="141">
      <formula>0.95*$C27*(E$14/$C$14)</formula>
    </cfRule>
  </conditionalFormatting>
  <conditionalFormatting sqref="F27:F33">
    <cfRule type="cellIs" priority="12" operator="lessThan" aboveAverage="0" equalAverage="0" bottom="0" percent="0" rank="0" text="" dxfId="142">
      <formula>0.95*$C27*(F$14/$C$14)</formula>
    </cfRule>
  </conditionalFormatting>
  <conditionalFormatting sqref="G27:G33">
    <cfRule type="cellIs" priority="13" operator="lessThan" aboveAverage="0" equalAverage="0" bottom="0" percent="0" rank="0" text="" dxfId="143">
      <formula>0.95*$C27*(G$14/$C$14)</formula>
    </cfRule>
  </conditionalFormatting>
  <conditionalFormatting sqref="F35">
    <cfRule type="cellIs" priority="14" operator="lessThan" aboveAverage="0" equalAverage="0" bottom="0" percent="0" rank="0" text="" dxfId="144">
      <formula>0.95*$C35*(F$14/$C$14)</formula>
    </cfRule>
  </conditionalFormatting>
  <conditionalFormatting sqref="G35">
    <cfRule type="cellIs" priority="15" operator="lessThan" aboveAverage="0" equalAverage="0" bottom="0" percent="0" rank="0" text="" dxfId="145">
      <formula>0.95*$C35*(G$14/$C$14)</formula>
    </cfRule>
  </conditionalFormatting>
  <conditionalFormatting sqref="L35">
    <cfRule type="cellIs" priority="16" operator="greaterThanOrEqual" aboveAverage="0" equalAverage="0" bottom="0" percent="0" rank="0" text="" dxfId="146">
      <formula>100</formula>
    </cfRule>
    <cfRule type="cellIs" priority="17" operator="lessThan" aboveAverage="0" equalAverage="0" bottom="0" percent="0" rank="0" text="" dxfId="147">
      <formula>100</formula>
    </cfRule>
  </conditionalFormatting>
  <conditionalFormatting sqref="J27">
    <cfRule type="cellIs" priority="18" operator="lessThan" aboveAverage="0" equalAverage="0" bottom="0" percent="0" rank="0" text="" dxfId="148">
      <formula>$C$27/3</formula>
    </cfRule>
  </conditionalFormatting>
  <conditionalFormatting sqref="I22">
    <cfRule type="cellIs" priority="19" operator="greaterThan" aboveAverage="0" equalAverage="0" bottom="0" percent="0" rank="0" text="" dxfId="149">
      <formula>320</formula>
    </cfRule>
    <cfRule type="cellIs" priority="20" operator="greaterThan" aboveAverage="0" equalAverage="0" bottom="0" percent="0" rank="0" text="" dxfId="150">
      <formula>320</formula>
    </cfRule>
  </conditionalFormatting>
  <conditionalFormatting sqref="E16">
    <cfRule type="cellIs" priority="21" operator="lessThan" aboveAverage="0" equalAverage="0" bottom="0" percent="0" rank="0" text="" dxfId="151">
      <formula>1.2</formula>
    </cfRule>
  </conditionalFormatting>
  <conditionalFormatting sqref="F16:G16">
    <cfRule type="cellIs" priority="22" operator="lessThan" aboveAverage="0" equalAverage="0" bottom="0" percent="0" rank="0" text="" dxfId="152">
      <formula>1.2</formula>
    </cfRule>
  </conditionalFormatting>
  <conditionalFormatting sqref="I27">
    <cfRule type="cellIs" priority="23" operator="lessThan" aboveAverage="0" equalAverage="0" bottom="0" percent="0" rank="0" text="" dxfId="153">
      <formula>$C$27*(2/3)</formula>
    </cfRule>
  </conditionalFormatting>
  <dataValidations count="7">
    <dataValidation allowBlank="true" operator="between" promptTitle="Select Material" showDropDown="false" showErrorMessage="true" showInputMessage="true" sqref="C6 I6:J6 K13:K14" type="none">
      <formula1>0</formula1>
      <formula2>0</formula2>
    </dataValidation>
    <dataValidation allowBlank="true" operator="between" showDropDown="false" showErrorMessage="true" showInputMessage="true" sqref="F2" type="list">
      <formula1>ConstructionType</formula1>
      <formula2>0</formula2>
    </dataValidation>
    <dataValidation allowBlank="true" operator="between" promptTitle="Select Material" showDropDown="false" showErrorMessage="true" showInputMessage="true" sqref="C5:D5 D6" type="list">
      <formula1>Materials</formula1>
      <formula2>0</formula2>
    </dataValidation>
    <dataValidation allowBlank="true" operator="between" promptTitle="Select Material" showDropDown="false" showErrorMessage="true" showInputMessage="true" sqref="E6:G6" type="list">
      <formula1>Tube_Type</formula1>
      <formula2>0</formula2>
    </dataValidation>
    <dataValidation allowBlank="true" operator="between" showDropDown="false" showErrorMessage="true" showInputMessage="true" sqref="E13" type="list">
      <formula1>"Straight,Bent/Multi"</formula1>
      <formula2>0</formula2>
    </dataValidation>
    <dataValidation allowBlank="true" operator="between" showDropDown="false" showErrorMessage="true" showInputMessage="true" sqref="I5:J5" type="list">
      <formula1>Material</formula1>
      <formula2>0</formula2>
    </dataValidation>
    <dataValidation allowBlank="true" operator="between" promptTitle="Select Material" showDropDown="false" showErrorMessage="true" showInputMessage="true" sqref="E5:G5" type="list">
      <formula1>Metallic_Mats</formula1>
      <formula2>0</formula2>
    </dataValidation>
  </dataValidations>
  <hyperlinks>
    <hyperlink ref="N35" location="'Cover Sheet'!A1" display="BACK to COVER SHEET"/>
    <hyperlink ref="B39" location="'T3.15 T3.5 Guidance Notes'!A1" display="Link to GUIDANCE NOTES for laminated structures"/>
  </hyperlinks>
  <printOptions headings="false" gridLines="false" gridLinesSet="true" horizontalCentered="false" verticalCentered="false"/>
  <pageMargins left="0.75" right="0.75" top="1" bottom="1" header="0.511805555555555" footer="0.511805555555555"/>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B1:P190"/>
  <sheetViews>
    <sheetView showFormulas="false" showGridLines="false" showRowColHeaders="true" showZeros="true" rightToLeft="false" tabSelected="false" showOutlineSymbols="true" defaultGridColor="true" view="pageBreakPreview" topLeftCell="A8" colorId="64" zoomScale="140" zoomScaleNormal="100" zoomScalePageLayoutView="140" workbookViewId="0">
      <selection pane="topLeft" activeCell="E17" activeCellId="0" sqref="E17"/>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6"/>
    <col collapsed="false" customWidth="true" hidden="false" outlineLevel="0" max="3" min="3" style="0" width="11.4"/>
    <col collapsed="false" customWidth="true" hidden="false" outlineLevel="0" max="4" min="4" style="0" width="3.6"/>
    <col collapsed="false" customWidth="true" hidden="false" outlineLevel="0" max="5" min="5" style="0" width="11.72"/>
    <col collapsed="false" customWidth="true" hidden="false" outlineLevel="0" max="6" min="6" style="0" width="15.27"/>
    <col collapsed="false" customWidth="true" hidden="false" outlineLevel="0" max="7" min="7" style="0" width="11.72"/>
    <col collapsed="false" customWidth="true" hidden="false" outlineLevel="0" max="8" min="8" style="0" width="6.87"/>
    <col collapsed="false" customWidth="true" hidden="false" outlineLevel="0" max="9" min="9" style="0" width="8.73"/>
    <col collapsed="false" customWidth="true" hidden="false" outlineLevel="0" max="12" min="10" style="0" width="11.4"/>
    <col collapsed="false" customWidth="true" hidden="false" outlineLevel="0" max="13" min="13" style="0" width="3.6"/>
    <col collapsed="false" customWidth="true" hidden="false" outlineLevel="0" max="1025" min="14" style="0" width="11.4"/>
  </cols>
  <sheetData>
    <row r="1" customFormat="false" ht="15" hidden="false" customHeight="false" outlineLevel="0" collapsed="false">
      <c r="B1" s="185" t="s">
        <v>359</v>
      </c>
    </row>
    <row r="2" customFormat="false" ht="13.15" hidden="false" customHeight="false" outlineLevel="0" collapsed="false">
      <c r="C2" s="21" t="s">
        <v>263</v>
      </c>
      <c r="D2" s="21"/>
      <c r="E2" s="21"/>
      <c r="F2" s="197" t="s">
        <v>224</v>
      </c>
      <c r="G2" s="197"/>
    </row>
    <row r="4" customFormat="false" ht="13.15" hidden="false" customHeight="false" outlineLevel="0" collapsed="false">
      <c r="B4" s="22" t="s">
        <v>239</v>
      </c>
      <c r="C4" s="22" t="s">
        <v>240</v>
      </c>
      <c r="D4" s="10"/>
      <c r="E4" s="22" t="s">
        <v>241</v>
      </c>
      <c r="F4" s="374" t="s">
        <v>264</v>
      </c>
      <c r="G4" s="22" t="s">
        <v>265</v>
      </c>
      <c r="I4" s="10"/>
      <c r="J4" s="27" t="s">
        <v>266</v>
      </c>
      <c r="K4" s="27" t="s">
        <v>267</v>
      </c>
    </row>
    <row r="5" customFormat="false" ht="12.75" hidden="false" customHeight="false" outlineLevel="0" collapsed="false">
      <c r="B5" s="53" t="s">
        <v>242</v>
      </c>
      <c r="C5" s="186" t="s">
        <v>185</v>
      </c>
      <c r="E5" s="192" t="s">
        <v>185</v>
      </c>
      <c r="F5" s="345" t="s">
        <v>193</v>
      </c>
      <c r="G5" s="203"/>
      <c r="I5" s="200" t="s">
        <v>268</v>
      </c>
      <c r="J5" s="0" t="n">
        <f aca="false">F22/1000</f>
        <v>0.1</v>
      </c>
      <c r="K5" s="201" t="n">
        <f aca="false">J5</f>
        <v>0.1</v>
      </c>
    </row>
    <row r="6" customFormat="false" ht="12.75" hidden="false" customHeight="false" outlineLevel="0" collapsed="false">
      <c r="B6" s="53" t="s">
        <v>269</v>
      </c>
      <c r="C6" s="186" t="s">
        <v>231</v>
      </c>
      <c r="E6" s="188" t="s">
        <v>231</v>
      </c>
      <c r="F6" s="366" t="s">
        <v>123</v>
      </c>
      <c r="G6" s="203"/>
      <c r="I6" s="200" t="s">
        <v>271</v>
      </c>
      <c r="J6" s="0" t="n">
        <f aca="false">F21/1000</f>
        <v>0.002</v>
      </c>
      <c r="K6" s="201" t="n">
        <f aca="false">F20/1000</f>
        <v>0.002</v>
      </c>
    </row>
    <row r="7" customFormat="false" ht="12.75" hidden="false" customHeight="false" outlineLevel="0" collapsed="false">
      <c r="B7" s="146" t="s">
        <v>244</v>
      </c>
      <c r="C7" s="167" t="str">
        <f aca="false">HLOOKUP(C5,MaterialData!$C$3:$O$4,2,0)</f>
        <v>Steel</v>
      </c>
      <c r="D7" s="187"/>
      <c r="E7" s="167" t="str">
        <f aca="false">HLOOKUP(E5,MaterialData!$C$3:$R$4,2,0)</f>
        <v>Steel</v>
      </c>
      <c r="F7" s="167" t="str">
        <f aca="false">HLOOKUP(F5,MaterialData!$C$3:$R$4,2,0)</f>
        <v>SHB</v>
      </c>
      <c r="G7" s="204"/>
    </row>
    <row r="8" customFormat="false" ht="15" hidden="false" customHeight="false" outlineLevel="0" collapsed="false">
      <c r="B8" s="146"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5</v>
      </c>
      <c r="G8" s="204"/>
      <c r="I8" s="200" t="s">
        <v>272</v>
      </c>
      <c r="J8" s="187" t="n">
        <f aca="false">J5*J6</f>
        <v>0.0002</v>
      </c>
      <c r="K8" s="200" t="s">
        <v>273</v>
      </c>
      <c r="L8" s="187" t="n">
        <f aca="false">(J5*J6^3)/12</f>
        <v>6.66666666666667E-011</v>
      </c>
    </row>
    <row r="9" customFormat="false" ht="15" hidden="false" customHeight="false" outlineLevel="0" collapsed="false">
      <c r="B9" s="146"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5</v>
      </c>
      <c r="G9" s="204"/>
      <c r="I9" s="200" t="s">
        <v>274</v>
      </c>
      <c r="J9" s="187" t="n">
        <f aca="false">K5*K6</f>
        <v>0.0002</v>
      </c>
      <c r="K9" s="200" t="s">
        <v>275</v>
      </c>
      <c r="L9" s="187" t="n">
        <f aca="false">(K5*K6^3)/12</f>
        <v>6.66666666666667E-011</v>
      </c>
    </row>
    <row r="10" customFormat="false" ht="15" hidden="false" customHeight="false" outlineLevel="0" collapsed="false">
      <c r="B10" s="146"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5</v>
      </c>
      <c r="G10" s="204"/>
      <c r="I10" s="200" t="s">
        <v>308</v>
      </c>
      <c r="J10" s="0" t="n">
        <f aca="false">J6/2</f>
        <v>0.001</v>
      </c>
      <c r="K10" s="200" t="s">
        <v>277</v>
      </c>
      <c r="L10" s="187" t="n">
        <f aca="false">L8+(J8*($J$12-J10)^2)</f>
        <v>2.00666666666667E-008</v>
      </c>
    </row>
    <row r="11" customFormat="false" ht="15" hidden="false" customHeight="false" outlineLevel="0" collapsed="false">
      <c r="B11" s="146" t="s">
        <v>214</v>
      </c>
      <c r="C11" s="167" t="n">
        <f aca="false">INDEX(Innertable,MATCH($B11,MaterialData!$B$6:$B$11,0),MATCH(C$7,MaterialData!$C$4:$O$4,0))</f>
        <v>180000000</v>
      </c>
      <c r="D11" s="187"/>
      <c r="E11" s="167" t="n">
        <f aca="false">INDEX(Innertable,MATCH($B11,MaterialData!$B$6:$B$11,0),MATCH(E$7,MaterialData!$C$4:$R$4,0))</f>
        <v>180000000</v>
      </c>
      <c r="F11" s="167" t="str">
        <f aca="false">INDEX(Innertable,MATCH($B11,MaterialData!$B$6:$B$11,0),MATCH(F$7,MaterialData!$C$4:$R$4,0))</f>
        <v>N/A</v>
      </c>
      <c r="G11" s="204"/>
      <c r="I11" s="200" t="s">
        <v>310</v>
      </c>
      <c r="J11" s="0" t="n">
        <f aca="false">(F18-0.5*F20)*0.001</f>
        <v>0.021</v>
      </c>
      <c r="K11" s="200" t="s">
        <v>279</v>
      </c>
      <c r="L11" s="187" t="n">
        <f aca="false">L9+(J9*($J$12-J11)^2)</f>
        <v>2.00666666666667E-008</v>
      </c>
    </row>
    <row r="12" customFormat="false" ht="15" hidden="false" customHeight="false" outlineLevel="0" collapsed="false">
      <c r="B12" s="146" t="s">
        <v>215</v>
      </c>
      <c r="C12" s="167" t="n">
        <f aca="false">INDEX(Innertable,MATCH($B12,MaterialData!$B$6:$B$11,0),MATCH(C$7,MaterialData!$C$4:$O$4,0))</f>
        <v>300000000</v>
      </c>
      <c r="D12" s="187"/>
      <c r="E12" s="167" t="n">
        <f aca="false">INDEX(Innertable,MATCH($B12,MaterialData!$B$6:$B$11,0),MATCH(E$7,MaterialData!$C$4:$R$4,0))</f>
        <v>300000000</v>
      </c>
      <c r="F12" s="167" t="str">
        <f aca="false">INDEX(Innertable,MATCH($B12,MaterialData!$B$6:$B$11,0),MATCH(F$7,MaterialData!$C$4:$R$4,0))</f>
        <v>N/A</v>
      </c>
      <c r="G12" s="204"/>
      <c r="I12" s="200" t="s">
        <v>280</v>
      </c>
      <c r="J12" s="205" t="n">
        <f aca="false">(J8*J10+J9*J11)/(J8+J9)</f>
        <v>0.011</v>
      </c>
      <c r="K12" s="200" t="s">
        <v>281</v>
      </c>
      <c r="L12" s="169" t="n">
        <f aca="false">SUM(L10:L11)</f>
        <v>4.01333333333333E-008</v>
      </c>
    </row>
    <row r="13" customFormat="false" ht="12.75" hidden="false" customHeight="false" outlineLevel="0" collapsed="false">
      <c r="E13" s="203"/>
      <c r="G13" s="203"/>
      <c r="L13" s="187"/>
    </row>
    <row r="14" customFormat="false" ht="12.75" hidden="false" customHeight="false" outlineLevel="0" collapsed="false">
      <c r="B14" s="146" t="s">
        <v>282</v>
      </c>
      <c r="C14" s="186" t="n">
        <v>1</v>
      </c>
      <c r="E14" s="206" t="n">
        <v>1</v>
      </c>
      <c r="G14" s="203"/>
      <c r="L14" s="187"/>
    </row>
    <row r="15" customFormat="false" ht="12.75" hidden="false" customHeight="false" outlineLevel="0" collapsed="false">
      <c r="B15" s="146" t="s">
        <v>245</v>
      </c>
      <c r="C15" s="186" t="n">
        <f aca="false">IF(AND(E15&gt;=25,E15&lt;25.4,E16&gt;=2.5),25,25.4)</f>
        <v>25.4</v>
      </c>
      <c r="E15" s="206" t="n">
        <v>30</v>
      </c>
      <c r="G15" s="203"/>
      <c r="L15" s="187"/>
    </row>
    <row r="16" customFormat="false" ht="12.75" hidden="false" customHeight="false" outlineLevel="0" collapsed="false">
      <c r="B16" s="146" t="s">
        <v>246</v>
      </c>
      <c r="C16" s="186" t="n">
        <f aca="false">IF(AND(E15&gt;=25,E15&lt;25.4,E16&gt;=2.5),2.5,2.4)</f>
        <v>2.4</v>
      </c>
      <c r="E16" s="206" t="n">
        <v>2</v>
      </c>
      <c r="G16" s="203"/>
      <c r="L16" s="187"/>
    </row>
    <row r="17" customFormat="false" ht="12.75" hidden="false" customHeight="false" outlineLevel="0" collapsed="false">
      <c r="E17" s="203"/>
      <c r="G17" s="203"/>
      <c r="L17" s="187"/>
    </row>
    <row r="18" customFormat="false" ht="12.75" hidden="false" customHeight="false" outlineLevel="0" collapsed="false">
      <c r="B18" s="146" t="s">
        <v>283</v>
      </c>
      <c r="E18" s="203"/>
      <c r="F18" s="208" t="n">
        <f aca="false">F19+F20+F21</f>
        <v>22</v>
      </c>
      <c r="G18" s="203"/>
      <c r="L18" s="187"/>
    </row>
    <row r="19" customFormat="false" ht="12.75" hidden="false" customHeight="false" outlineLevel="0" collapsed="false">
      <c r="B19" s="146" t="s">
        <v>284</v>
      </c>
      <c r="E19" s="203"/>
      <c r="F19" s="209" t="n">
        <v>18</v>
      </c>
      <c r="G19" s="203"/>
      <c r="L19" s="187"/>
    </row>
    <row r="20" customFormat="false" ht="12.75" hidden="false" customHeight="false" outlineLevel="0" collapsed="false">
      <c r="B20" s="146" t="s">
        <v>285</v>
      </c>
      <c r="E20" s="203"/>
      <c r="F20" s="209" t="n">
        <v>2</v>
      </c>
      <c r="G20" s="203"/>
      <c r="L20" s="187"/>
    </row>
    <row r="21" customFormat="false" ht="12.75" hidden="false" customHeight="false" outlineLevel="0" collapsed="false">
      <c r="B21" s="53" t="s">
        <v>286</v>
      </c>
      <c r="E21" s="203"/>
      <c r="F21" s="209" t="n">
        <v>2</v>
      </c>
      <c r="G21" s="203"/>
      <c r="L21" s="187"/>
    </row>
    <row r="22" customFormat="false" ht="12.75" hidden="false" customHeight="false" outlineLevel="0" collapsed="false">
      <c r="B22" s="227" t="s">
        <v>287</v>
      </c>
      <c r="E22" s="203"/>
      <c r="F22" s="209" t="n">
        <v>100</v>
      </c>
      <c r="G22" s="203"/>
      <c r="L22" s="187"/>
    </row>
    <row r="23" customFormat="false" ht="12.75" hidden="false" customHeight="false" outlineLevel="0" collapsed="false">
      <c r="E23" s="210"/>
      <c r="G23" s="203"/>
      <c r="L23" s="187"/>
    </row>
    <row r="24" customFormat="false" ht="12.75" hidden="false" customHeight="false" outlineLevel="0" collapsed="false">
      <c r="B24" s="146" t="s">
        <v>247</v>
      </c>
      <c r="C24" s="186" t="n">
        <f aca="false">C15/1000</f>
        <v>0.0254</v>
      </c>
      <c r="E24" s="186" t="n">
        <f aca="false">IF(F2="Composite only","No tubes",E15/1000)</f>
        <v>0.03</v>
      </c>
      <c r="G24" s="203"/>
      <c r="L24" s="187"/>
    </row>
    <row r="25" customFormat="false" ht="12.75" hidden="false" customHeight="false" outlineLevel="0" collapsed="false">
      <c r="B25" s="146" t="s">
        <v>248</v>
      </c>
      <c r="C25" s="186" t="n">
        <f aca="false">C16/1000</f>
        <v>0.0024</v>
      </c>
      <c r="E25" s="186" t="n">
        <f aca="false">IF(F2="Composite only","",E16/1000)</f>
        <v>0.002</v>
      </c>
      <c r="G25" s="210"/>
      <c r="L25" s="187"/>
      <c r="P25" s="189"/>
    </row>
    <row r="26" customFormat="false" ht="12.75" hidden="false" customHeight="false" outlineLevel="0" collapsed="false">
      <c r="B26" s="146" t="s">
        <v>249</v>
      </c>
      <c r="C26" s="167" t="n">
        <f aca="false">IF(C6="Round",((C24)^4-((C24-2*C25))^4)*3.142/64,((C24)^4-((C24-2*C25))^4)/12)</f>
        <v>1.1593489848E-008</v>
      </c>
      <c r="E26" s="167" t="n">
        <f aca="false">IF(F2="Composite only","",IF(E6="Round",((E24)^4-((E24-2*E25))^4)*3.142/64,IF(E6="Square",((E24)^4-((E24-2*E25))^4)/12,"")))</f>
        <v>1.7331272E-008</v>
      </c>
      <c r="F26" s="335" t="str">
        <f aca="false">IF($F$2="Tubing only","Tubing Only",L12)</f>
        <v>Tubing Only</v>
      </c>
      <c r="G26" s="167" t="n">
        <f aca="false">IF($F$2="Tubing only",E26,IF($F$2="Composite only",F26,IF($F$2="Tubes + Composite",E26+F26,"No Type Selected")))</f>
        <v>1.7331272E-008</v>
      </c>
      <c r="L26" s="187"/>
      <c r="O26" s="187"/>
      <c r="P26" s="189"/>
    </row>
    <row r="27" customFormat="false" ht="12.75" hidden="false" customHeight="false" outlineLevel="0" collapsed="false">
      <c r="B27" s="146" t="s">
        <v>250</v>
      </c>
      <c r="C27" s="167" t="n">
        <f aca="false">C8*C26*C14</f>
        <v>2318.6979696</v>
      </c>
      <c r="D27" s="187"/>
      <c r="E27" s="167" t="n">
        <f aca="false">IF(F2="Composite only","",E8*E26*E14)</f>
        <v>3466.2544</v>
      </c>
      <c r="F27" s="211" t="str">
        <f aca="false">IF(F26="Tubing Only","",F26*F8)</f>
        <v/>
      </c>
      <c r="G27" s="167" t="n">
        <f aca="false">IF($F$2="Tubing only",E27,IF($F$2="Composite only",F27,IF($F$2="Tubes + Composite",E27+F27,"No Type Selected")))</f>
        <v>3466.2544</v>
      </c>
      <c r="H27" s="212" t="n">
        <f aca="false">100*G27/C27</f>
        <v>149.491414813201</v>
      </c>
    </row>
    <row r="28" customFormat="false" ht="12.75" hidden="false" customHeight="false" outlineLevel="0" collapsed="false">
      <c r="B28" s="146" t="s">
        <v>251</v>
      </c>
      <c r="C28" s="191" t="n">
        <f aca="false">IF(C24="no tubes","",IF(C14=0,"",IF(C6="Round",C14*((C15^2-(C15-2*C16)^2)*PI()/4),IF(C6="Square",C14*(C15^2-(C15-2*C16)^2),""))))</f>
        <v>173.415914478157</v>
      </c>
      <c r="D28" s="213"/>
      <c r="E28" s="191" t="n">
        <f aca="false">IF(E24="no tubes","",IF(E14=0,"",IF(E6="Round",E14*((E15^2-(E15-2*E16)^2)*PI()/4),IF(E6="Square",E14*(E15^2-(E15-2*E16)^2),""))))</f>
        <v>175.929188601028</v>
      </c>
      <c r="F28" s="191" t="str">
        <f aca="false">IF(F26="Tubing Only","",(F18-F19)*F22)</f>
        <v/>
      </c>
      <c r="G28" s="191" t="n">
        <f aca="false">IF($F$2="Tubing only",E28,IF($F$2="Composite only",F28,IF($F$2="Tubes + Composite",E28+F28,"No Type Selected")))</f>
        <v>175.929188601028</v>
      </c>
      <c r="H28" s="212" t="n">
        <f aca="false">100*G28/C28</f>
        <v>101.449275362319</v>
      </c>
      <c r="I28" s="0" t="str">
        <f aca="false">IF(AND(95&lt;H28,H28&lt;100),"Provided your actual tube measures &gt;= your nominal OD and wall this is OK","")</f>
        <v/>
      </c>
      <c r="O28" s="187"/>
    </row>
    <row r="29" customFormat="false" ht="12.75" hidden="false" customHeight="false" outlineLevel="0" collapsed="false">
      <c r="B29" s="146" t="s">
        <v>252</v>
      </c>
      <c r="C29" s="167" t="n">
        <f aca="false">C$28*C9/1000000</f>
        <v>52891.8539158378</v>
      </c>
      <c r="D29" s="187"/>
      <c r="E29" s="167" t="n">
        <f aca="false">IF(F2="Composite only","",E$28*E9/1000000)</f>
        <v>53658.4025233137</v>
      </c>
      <c r="F29" s="167" t="str">
        <f aca="false">IF(F26="Tubing Only","",F28*F9/1000000)</f>
        <v/>
      </c>
      <c r="G29" s="167" t="n">
        <f aca="false">IF($F$2="Tubing only",E29,IF($F$2="Composite only",F29,IF($F$2="Tubes + Composite",E29+F29,"No Type Selected")))</f>
        <v>53658.4025233137</v>
      </c>
      <c r="H29" s="212" t="n">
        <f aca="false">100*G29/C29</f>
        <v>101.449275362319</v>
      </c>
      <c r="I29" s="0" t="str">
        <f aca="false">IF(AND(95&lt;H29,H29&lt;100),"Provided your actual tube measures &gt;= your nominal OD and wall this is OK","")</f>
        <v/>
      </c>
    </row>
    <row r="30" customFormat="false" ht="12.75" hidden="false" customHeight="false" outlineLevel="0" collapsed="false">
      <c r="B30" s="146" t="s">
        <v>253</v>
      </c>
      <c r="C30" s="167" t="n">
        <f aca="false">C$28*C10/1000000</f>
        <v>63296.8087845272</v>
      </c>
      <c r="D30" s="187"/>
      <c r="E30" s="167" t="n">
        <f aca="false">IF(F2="Composite only","",E$28*E10/1000000)</f>
        <v>64214.1538393754</v>
      </c>
      <c r="F30" s="167" t="str">
        <f aca="false">IF(F26="Tubing Only","",F28*F10/1000000)</f>
        <v/>
      </c>
      <c r="G30" s="167" t="n">
        <f aca="false">IF($F$2="Tubing only",E30,IF($F$2="Composite only",F30,IF($F$2="Tubes + Composite",E30+F30,"No Type Selected")))</f>
        <v>64214.1538393754</v>
      </c>
      <c r="H30" s="212" t="n">
        <f aca="false">100*G30/C30</f>
        <v>101.449275362319</v>
      </c>
      <c r="I30" s="0" t="str">
        <f aca="false">IF(AND(95&lt;H30,H30&lt;100),"Provided your actual tube measures &gt;= your nominal OD and wall this is OK","")</f>
        <v/>
      </c>
      <c r="O30" s="187"/>
    </row>
    <row r="31" customFormat="false" ht="12.75" hidden="false" customHeight="false" outlineLevel="0" collapsed="false">
      <c r="B31" s="146" t="s">
        <v>254</v>
      </c>
      <c r="C31" s="167" t="n">
        <f aca="false">C$28*C11/1000000</f>
        <v>31214.8646060682</v>
      </c>
      <c r="D31" s="187"/>
      <c r="E31" s="167" t="n">
        <f aca="false">IF(F2="Composite only","",E$28*E11/1000000)</f>
        <v>31667.2539481851</v>
      </c>
      <c r="F31" s="167" t="str">
        <f aca="false">IF(F26="Tubing Only","",F28*F9/1000000)</f>
        <v/>
      </c>
      <c r="G31" s="167" t="n">
        <f aca="false">IF($F$2="Tubing only",E31,IF($F$2="Composite only",F31,IF($F$2="Tubes + Composite",E31+F31,"No Type Selected")))</f>
        <v>31667.2539481851</v>
      </c>
      <c r="H31" s="212" t="n">
        <f aca="false">100*G31/C31</f>
        <v>101.449275362319</v>
      </c>
      <c r="I31" s="0" t="str">
        <f aca="false">IF(AND(95&lt;H31,H31&lt;100),"Provided your actual tube measures &gt;= your nominal OD and wall this is OK","")</f>
        <v/>
      </c>
      <c r="O31" s="187"/>
    </row>
    <row r="32" customFormat="false" ht="12.75" hidden="false" customHeight="false" outlineLevel="0" collapsed="false">
      <c r="B32" s="146" t="s">
        <v>255</v>
      </c>
      <c r="C32" s="167" t="n">
        <f aca="false">IF(C14=0,"",C$28*C12/1000000)</f>
        <v>52024.774343447</v>
      </c>
      <c r="D32" s="187"/>
      <c r="E32" s="167" t="n">
        <f aca="false">IF(F2="Composite only","",E$28*E12/1000000)</f>
        <v>52778.7565803085</v>
      </c>
      <c r="F32" s="167" t="str">
        <f aca="false">IF(F26="tubing only","",F28*F10/1000000)</f>
        <v/>
      </c>
      <c r="G32" s="167" t="n">
        <f aca="false">IF($F$2="Tubing only",E32,IF($F$2="Composite only",F32,IF($F$2="Tubes + Composite",E32+F32,"No Type Selected")))</f>
        <v>52778.7565803085</v>
      </c>
      <c r="H32" s="212" t="n">
        <f aca="false">100*G32/C32</f>
        <v>101.449275362319</v>
      </c>
      <c r="I32" s="0" t="str">
        <f aca="false">IF(AND(95&lt;H32,H32&lt;100),"Provided your actual tube measures &gt;= your nominal OD and wall this is OK","")</f>
        <v/>
      </c>
      <c r="O32" s="187"/>
    </row>
    <row r="33" customFormat="false" ht="12.75" hidden="false" customHeight="false" outlineLevel="0" collapsed="false">
      <c r="B33" s="146" t="s">
        <v>256</v>
      </c>
      <c r="C33" s="167" t="n">
        <f aca="false">C14*4*C10*C26/(0.5*C24*1)</f>
        <v>1332.79489591181</v>
      </c>
      <c r="E33" s="167" t="n">
        <f aca="false">IF(F2="Composite only","",E14*4*E10*E26/(0.5*E24*1))</f>
        <v>1686.91047466667</v>
      </c>
      <c r="F33" s="167" t="str">
        <f aca="false">IF(F26="tubing only","",4*F10*(F26*2/(F18/1000))/1)</f>
        <v/>
      </c>
      <c r="G33" s="167" t="n">
        <f aca="false">IF($F$2="Tubing only",E33,IF($F$2="Composite only",F33,IF($F$2="Tubes + Composite",E33+F33,"No Type Selected")))</f>
        <v>1686.91047466667</v>
      </c>
      <c r="H33" s="212" t="n">
        <f aca="false">100*G33/C33</f>
        <v>126.569397875177</v>
      </c>
    </row>
    <row r="34" customFormat="false" ht="12.75" hidden="false" customHeight="false" outlineLevel="0" collapsed="false">
      <c r="B34" s="146" t="s">
        <v>257</v>
      </c>
      <c r="C34" s="167" t="n">
        <f aca="false">IF(C14=0,"",C33*1^3/(48*C27))</f>
        <v>0.0119750656167979</v>
      </c>
      <c r="E34" s="167" t="n">
        <f aca="false">IF($F$2="tubing only",$C$33*1^3/(48*E27),"")</f>
        <v>0.0080105373487578</v>
      </c>
      <c r="F34" s="167" t="str">
        <f aca="false">IF(NOT($F$2="tubing only"),$C$33*1^3/(48*F27),"")</f>
        <v/>
      </c>
      <c r="G34" s="167" t="n">
        <f aca="false">$C$33*1^3/(48*G27)</f>
        <v>0.0080105373487578</v>
      </c>
      <c r="H34" s="212" t="n">
        <f aca="false">100*G34/C34</f>
        <v>66.8934735315446</v>
      </c>
    </row>
    <row r="35" customFormat="false" ht="12.75" hidden="false" customHeight="false" outlineLevel="0" collapsed="false">
      <c r="B35" s="146" t="s">
        <v>258</v>
      </c>
      <c r="C35" s="167" t="n">
        <f aca="false">0.5*C33*(C33*1^3/(48*C27))</f>
        <v>7.98015316613863</v>
      </c>
      <c r="D35" s="204"/>
      <c r="E35" s="167" t="n">
        <f aca="false">IF(E24="no tubes","",0.5*E33*(E33*1^3/(48*E27)))</f>
        <v>8.55169893407407</v>
      </c>
      <c r="F35" s="167" t="str">
        <f aca="false">IF(F26="tubing only","",0.5*F33*(F33*1^3/(48*F27)))</f>
        <v/>
      </c>
      <c r="G35" s="167" t="n">
        <f aca="false">IF($F$2="Tubing only",E35,IF($F$2="Composite only",F35,IF($F$2="Tubes + Composite",E35+F35,"No Type Selected")))</f>
        <v>8.55169893407407</v>
      </c>
      <c r="H35" s="212" t="n">
        <f aca="false">100*G35/C35</f>
        <v>107.162090200983</v>
      </c>
      <c r="J35" s="48" t="s">
        <v>259</v>
      </c>
      <c r="K35" s="214"/>
      <c r="L35" s="214"/>
    </row>
    <row r="37" s="220" customFormat="true" ht="13.15" hidden="false" customHeight="false" outlineLevel="0" collapsed="false">
      <c r="B37" s="10" t="s">
        <v>288</v>
      </c>
      <c r="E37" s="187"/>
    </row>
    <row r="38" s="220" customFormat="true" ht="12.75" hidden="false" customHeight="false" outlineLevel="0" collapsed="false">
      <c r="B38" s="215"/>
      <c r="C38" s="216"/>
      <c r="D38" s="216"/>
      <c r="E38" s="216"/>
      <c r="F38" s="216"/>
      <c r="G38" s="216"/>
      <c r="H38" s="216"/>
      <c r="I38" s="216"/>
      <c r="J38" s="216"/>
      <c r="K38" s="216"/>
      <c r="L38" s="217"/>
    </row>
    <row r="39" s="220" customFormat="true" ht="12.75" hidden="false" customHeight="false" outlineLevel="0" collapsed="false">
      <c r="B39" s="375" t="s">
        <v>341</v>
      </c>
      <c r="C39" s="96"/>
      <c r="D39" s="96"/>
      <c r="E39" s="96"/>
      <c r="F39" s="96"/>
      <c r="G39" s="96"/>
      <c r="H39" s="96"/>
      <c r="I39" s="96"/>
      <c r="J39" s="96"/>
      <c r="K39" s="96"/>
      <c r="L39" s="135"/>
    </row>
    <row r="40" s="220" customFormat="true" ht="12.75" hidden="false" customHeight="false" outlineLevel="0" collapsed="false">
      <c r="B40" s="134"/>
      <c r="C40" s="96"/>
      <c r="D40" s="96"/>
      <c r="E40" s="96"/>
      <c r="F40" s="96"/>
      <c r="G40" s="96"/>
      <c r="H40" s="96"/>
      <c r="I40" s="96"/>
      <c r="J40" s="96"/>
      <c r="K40" s="96"/>
      <c r="L40" s="135"/>
    </row>
    <row r="41" s="220" customFormat="true" ht="12.75" hidden="false" customHeight="false" outlineLevel="0" collapsed="false">
      <c r="B41" s="134"/>
      <c r="C41" s="96"/>
      <c r="D41" s="96"/>
      <c r="E41" s="96"/>
      <c r="F41" s="96"/>
      <c r="G41" s="96"/>
      <c r="H41" s="96"/>
      <c r="I41" s="96"/>
      <c r="J41" s="96"/>
      <c r="K41" s="96"/>
      <c r="L41" s="135"/>
    </row>
    <row r="42" s="220" customFormat="true" ht="12.75" hidden="false" customHeight="false" outlineLevel="0" collapsed="false">
      <c r="B42" s="134"/>
      <c r="C42" s="96"/>
      <c r="D42" s="96"/>
      <c r="E42" s="96"/>
      <c r="F42" s="96"/>
      <c r="G42" s="96"/>
      <c r="H42" s="96"/>
      <c r="I42" s="96"/>
      <c r="J42" s="96"/>
      <c r="K42" s="96"/>
      <c r="L42" s="135"/>
    </row>
    <row r="43" s="220" customFormat="true" ht="12.75" hidden="false" customHeight="false" outlineLevel="0" collapsed="false">
      <c r="B43" s="134"/>
      <c r="C43" s="96"/>
      <c r="D43" s="96"/>
      <c r="E43" s="96"/>
      <c r="F43" s="96"/>
      <c r="G43" s="96"/>
      <c r="H43" s="96"/>
      <c r="I43" s="96"/>
      <c r="J43" s="96"/>
      <c r="K43" s="96"/>
      <c r="L43" s="135"/>
    </row>
    <row r="44" s="220" customFormat="true" ht="12.75" hidden="false" customHeight="false" outlineLevel="0" collapsed="false">
      <c r="B44" s="134"/>
      <c r="C44" s="96"/>
      <c r="D44" s="96"/>
      <c r="E44" s="96"/>
      <c r="F44" s="96"/>
      <c r="G44" s="96"/>
      <c r="H44" s="96"/>
      <c r="I44" s="96"/>
      <c r="J44" s="96"/>
      <c r="K44" s="96"/>
      <c r="L44" s="135"/>
    </row>
    <row r="45" s="220" customFormat="true" ht="12.75" hidden="false" customHeight="false" outlineLevel="0" collapsed="false">
      <c r="B45" s="134"/>
      <c r="C45" s="96"/>
      <c r="D45" s="96"/>
      <c r="E45" s="96"/>
      <c r="F45" s="96"/>
      <c r="G45" s="96"/>
      <c r="H45" s="96"/>
      <c r="I45" s="96"/>
      <c r="J45" s="96"/>
      <c r="K45" s="96"/>
      <c r="L45" s="135"/>
    </row>
    <row r="46" s="220" customFormat="true" ht="12.75" hidden="false" customHeight="false" outlineLevel="0" collapsed="false">
      <c r="B46" s="134"/>
      <c r="C46" s="96"/>
      <c r="D46" s="96"/>
      <c r="E46" s="96"/>
      <c r="F46" s="96"/>
      <c r="G46" s="96"/>
      <c r="H46" s="96"/>
      <c r="I46" s="96"/>
      <c r="J46" s="96"/>
      <c r="K46" s="96"/>
      <c r="L46" s="135"/>
    </row>
    <row r="47" s="220" customFormat="true" ht="12.75" hidden="false" customHeight="false" outlineLevel="0" collapsed="false">
      <c r="B47" s="134"/>
      <c r="C47" s="96"/>
      <c r="D47" s="96"/>
      <c r="E47" s="96"/>
      <c r="F47" s="96"/>
      <c r="G47" s="96"/>
      <c r="H47" s="96"/>
      <c r="I47" s="96"/>
      <c r="J47" s="96"/>
      <c r="K47" s="96"/>
      <c r="L47" s="135"/>
    </row>
    <row r="48" s="220" customFormat="true" ht="12.75" hidden="false" customHeight="false" outlineLevel="0" collapsed="false">
      <c r="B48" s="134"/>
      <c r="C48" s="96"/>
      <c r="D48" s="96"/>
      <c r="E48" s="96"/>
      <c r="F48" s="96"/>
      <c r="G48" s="96"/>
      <c r="H48" s="96"/>
      <c r="I48" s="96"/>
      <c r="J48" s="96"/>
      <c r="K48" s="96"/>
      <c r="L48" s="135"/>
    </row>
    <row r="49" s="220" customFormat="true" ht="12.75" hidden="false" customHeight="false" outlineLevel="0" collapsed="false">
      <c r="B49" s="134"/>
      <c r="C49" s="96"/>
      <c r="D49" s="96"/>
      <c r="E49" s="96"/>
      <c r="F49" s="96"/>
      <c r="G49" s="96"/>
      <c r="H49" s="96"/>
      <c r="I49" s="96"/>
      <c r="J49" s="96"/>
      <c r="K49" s="96"/>
      <c r="L49" s="135"/>
    </row>
    <row r="50" s="220" customFormat="true" ht="12.75" hidden="false" customHeight="false" outlineLevel="0" collapsed="false">
      <c r="B50" s="134"/>
      <c r="C50" s="96"/>
      <c r="D50" s="96"/>
      <c r="E50" s="96"/>
      <c r="F50" s="96"/>
      <c r="G50" s="96"/>
      <c r="H50" s="96"/>
      <c r="I50" s="96"/>
      <c r="J50" s="96"/>
      <c r="K50" s="96"/>
      <c r="L50" s="135"/>
    </row>
    <row r="51" s="220" customFormat="true" ht="12.75" hidden="false" customHeight="false" outlineLevel="0" collapsed="false">
      <c r="B51" s="134"/>
      <c r="C51" s="96"/>
      <c r="D51" s="96"/>
      <c r="E51" s="96"/>
      <c r="F51" s="96"/>
      <c r="G51" s="96"/>
      <c r="H51" s="96"/>
      <c r="I51" s="96"/>
      <c r="J51" s="96"/>
      <c r="K51" s="96"/>
      <c r="L51" s="135"/>
    </row>
    <row r="52" s="220" customFormat="true" ht="12.75" hidden="false" customHeight="false" outlineLevel="0" collapsed="false">
      <c r="B52" s="134"/>
      <c r="C52" s="96"/>
      <c r="D52" s="96"/>
      <c r="E52" s="96"/>
      <c r="F52" s="96"/>
      <c r="G52" s="96"/>
      <c r="H52" s="96"/>
      <c r="I52" s="96"/>
      <c r="J52" s="96"/>
      <c r="K52" s="96"/>
      <c r="L52" s="135"/>
    </row>
    <row r="53" s="220" customFormat="true" ht="12.75" hidden="false" customHeight="false" outlineLevel="0" collapsed="false">
      <c r="B53" s="134"/>
      <c r="C53" s="96"/>
      <c r="D53" s="96"/>
      <c r="E53" s="96"/>
      <c r="F53" s="96"/>
      <c r="G53" s="96"/>
      <c r="H53" s="96"/>
      <c r="I53" s="96"/>
      <c r="J53" s="96"/>
      <c r="K53" s="96"/>
      <c r="L53" s="135"/>
    </row>
    <row r="54" s="220" customFormat="true" ht="12.75" hidden="false" customHeight="false" outlineLevel="0" collapsed="false">
      <c r="B54" s="134"/>
      <c r="C54" s="96"/>
      <c r="D54" s="96"/>
      <c r="E54" s="96"/>
      <c r="F54" s="96"/>
      <c r="G54" s="96"/>
      <c r="H54" s="96"/>
      <c r="I54" s="96"/>
      <c r="J54" s="96"/>
      <c r="K54" s="96"/>
      <c r="L54" s="135"/>
    </row>
    <row r="55" s="220" customFormat="true" ht="12.75" hidden="false" customHeight="false" outlineLevel="0" collapsed="false">
      <c r="B55" s="134"/>
      <c r="C55" s="96"/>
      <c r="D55" s="96"/>
      <c r="E55" s="96"/>
      <c r="F55" s="96"/>
      <c r="G55" s="96"/>
      <c r="H55" s="96"/>
      <c r="I55" s="96"/>
      <c r="J55" s="96"/>
      <c r="K55" s="96"/>
      <c r="L55" s="135"/>
    </row>
    <row r="56" s="220" customFormat="true" ht="12.75" hidden="false" customHeight="false" outlineLevel="0" collapsed="false">
      <c r="B56" s="134"/>
      <c r="C56" s="96"/>
      <c r="D56" s="96"/>
      <c r="E56" s="96"/>
      <c r="F56" s="96"/>
      <c r="G56" s="96"/>
      <c r="H56" s="96"/>
      <c r="I56" s="96"/>
      <c r="J56" s="96"/>
      <c r="K56" s="96"/>
      <c r="L56" s="135"/>
    </row>
    <row r="57" s="220" customFormat="true" ht="12.75" hidden="false" customHeight="false" outlineLevel="0" collapsed="false">
      <c r="B57" s="134"/>
      <c r="C57" s="96"/>
      <c r="D57" s="96"/>
      <c r="E57" s="96"/>
      <c r="F57" s="96"/>
      <c r="G57" s="96"/>
      <c r="H57" s="96"/>
      <c r="I57" s="96"/>
      <c r="J57" s="96"/>
      <c r="K57" s="96"/>
      <c r="L57" s="135"/>
    </row>
    <row r="58" s="220" customFormat="true" ht="12.75" hidden="false" customHeight="false" outlineLevel="0" collapsed="false">
      <c r="B58" s="134"/>
      <c r="C58" s="96"/>
      <c r="D58" s="96"/>
      <c r="E58" s="96"/>
      <c r="F58" s="96"/>
      <c r="G58" s="96"/>
      <c r="H58" s="96"/>
      <c r="I58" s="96"/>
      <c r="J58" s="96"/>
      <c r="K58" s="96"/>
      <c r="L58" s="135"/>
    </row>
    <row r="59" s="220" customFormat="true" ht="12.75" hidden="false" customHeight="false" outlineLevel="0" collapsed="false">
      <c r="B59" s="134"/>
      <c r="C59" s="96"/>
      <c r="D59" s="96"/>
      <c r="E59" s="96"/>
      <c r="F59" s="96"/>
      <c r="G59" s="96"/>
      <c r="H59" s="96"/>
      <c r="I59" s="96"/>
      <c r="J59" s="96"/>
      <c r="K59" s="96"/>
      <c r="L59" s="135"/>
    </row>
    <row r="60" s="220" customFormat="true" ht="12.75" hidden="false" customHeight="false" outlineLevel="0" collapsed="false">
      <c r="B60" s="134"/>
      <c r="C60" s="96"/>
      <c r="D60" s="96"/>
      <c r="E60" s="96"/>
      <c r="F60" s="96"/>
      <c r="G60" s="96"/>
      <c r="H60" s="96"/>
      <c r="I60" s="96"/>
      <c r="J60" s="96"/>
      <c r="K60" s="96"/>
      <c r="L60" s="135"/>
    </row>
    <row r="61" s="220" customFormat="true" ht="12.75" hidden="false" customHeight="false" outlineLevel="0" collapsed="false">
      <c r="B61" s="134"/>
      <c r="C61" s="96"/>
      <c r="D61" s="96"/>
      <c r="E61" s="96"/>
      <c r="F61" s="96"/>
      <c r="G61" s="96"/>
      <c r="H61" s="96"/>
      <c r="I61" s="96"/>
      <c r="J61" s="96"/>
      <c r="K61" s="96"/>
      <c r="L61" s="135"/>
    </row>
    <row r="62" s="220" customFormat="true" ht="12.75" hidden="false" customHeight="false" outlineLevel="0" collapsed="false">
      <c r="B62" s="134"/>
      <c r="C62" s="96"/>
      <c r="D62" s="96"/>
      <c r="E62" s="96"/>
      <c r="F62" s="96"/>
      <c r="G62" s="96"/>
      <c r="H62" s="96"/>
      <c r="I62" s="96"/>
      <c r="J62" s="96"/>
      <c r="K62" s="96"/>
      <c r="L62" s="135"/>
    </row>
    <row r="63" s="220" customFormat="true" ht="12.75" hidden="false" customHeight="false" outlineLevel="0" collapsed="false">
      <c r="B63" s="134"/>
      <c r="C63" s="96"/>
      <c r="D63" s="96"/>
      <c r="E63" s="96"/>
      <c r="F63" s="96"/>
      <c r="G63" s="96"/>
      <c r="H63" s="96"/>
      <c r="I63" s="96"/>
      <c r="J63" s="96"/>
      <c r="K63" s="96"/>
      <c r="L63" s="135"/>
    </row>
    <row r="64" s="220" customFormat="true" ht="12.75" hidden="false" customHeight="false" outlineLevel="0" collapsed="false">
      <c r="B64" s="134"/>
      <c r="C64" s="96"/>
      <c r="D64" s="96"/>
      <c r="E64" s="96"/>
      <c r="F64" s="96"/>
      <c r="G64" s="96"/>
      <c r="H64" s="96"/>
      <c r="I64" s="96"/>
      <c r="J64" s="96"/>
      <c r="K64" s="96"/>
      <c r="L64" s="135"/>
    </row>
    <row r="65" s="220" customFormat="true" ht="12.75" hidden="false" customHeight="false" outlineLevel="0" collapsed="false">
      <c r="B65" s="134"/>
      <c r="C65" s="96"/>
      <c r="D65" s="96"/>
      <c r="E65" s="96"/>
      <c r="F65" s="96"/>
      <c r="G65" s="96"/>
      <c r="H65" s="96"/>
      <c r="I65" s="96"/>
      <c r="J65" s="96"/>
      <c r="K65" s="96"/>
      <c r="L65" s="135"/>
    </row>
    <row r="66" s="220" customFormat="true" ht="12.75" hidden="false" customHeight="false" outlineLevel="0" collapsed="false">
      <c r="B66" s="134"/>
      <c r="C66" s="96"/>
      <c r="D66" s="96"/>
      <c r="E66" s="96"/>
      <c r="F66" s="96"/>
      <c r="G66" s="96"/>
      <c r="H66" s="96"/>
      <c r="I66" s="96"/>
      <c r="J66" s="96"/>
      <c r="K66" s="96"/>
      <c r="L66" s="135"/>
    </row>
    <row r="67" s="220" customFormat="true" ht="12.75" hidden="false" customHeight="false" outlineLevel="0" collapsed="false">
      <c r="B67" s="134"/>
      <c r="C67" s="96"/>
      <c r="D67" s="96"/>
      <c r="E67" s="96"/>
      <c r="F67" s="96"/>
      <c r="G67" s="96"/>
      <c r="H67" s="96"/>
      <c r="I67" s="96"/>
      <c r="J67" s="96"/>
      <c r="K67" s="96"/>
      <c r="L67" s="135"/>
    </row>
    <row r="68" s="220" customFormat="true" ht="12.75" hidden="false" customHeight="false" outlineLevel="0" collapsed="false">
      <c r="B68" s="134"/>
      <c r="C68" s="96"/>
      <c r="D68" s="96"/>
      <c r="E68" s="96"/>
      <c r="F68" s="96"/>
      <c r="G68" s="96"/>
      <c r="H68" s="96"/>
      <c r="I68" s="96"/>
      <c r="J68" s="96"/>
      <c r="K68" s="96"/>
      <c r="L68" s="135"/>
    </row>
    <row r="69" s="220" customFormat="true" ht="12.75" hidden="false" customHeight="false" outlineLevel="0" collapsed="false">
      <c r="B69" s="134"/>
      <c r="C69" s="96"/>
      <c r="D69" s="96"/>
      <c r="E69" s="96"/>
      <c r="F69" s="96"/>
      <c r="G69" s="96"/>
      <c r="H69" s="96"/>
      <c r="I69" s="96"/>
      <c r="J69" s="96"/>
      <c r="K69" s="96"/>
      <c r="L69" s="135"/>
    </row>
    <row r="70" s="220" customFormat="true" ht="12.75" hidden="false" customHeight="false" outlineLevel="0" collapsed="false">
      <c r="B70" s="134"/>
      <c r="C70" s="96"/>
      <c r="D70" s="96"/>
      <c r="E70" s="96"/>
      <c r="F70" s="96"/>
      <c r="G70" s="96"/>
      <c r="H70" s="96"/>
      <c r="I70" s="96"/>
      <c r="J70" s="96"/>
      <c r="K70" s="96"/>
      <c r="L70" s="135"/>
    </row>
    <row r="71" s="220" customFormat="true" ht="12.75" hidden="false" customHeight="false" outlineLevel="0" collapsed="false">
      <c r="B71" s="134"/>
      <c r="C71" s="96"/>
      <c r="D71" s="96"/>
      <c r="E71" s="96"/>
      <c r="F71" s="96"/>
      <c r="G71" s="96"/>
      <c r="H71" s="96"/>
      <c r="I71" s="96"/>
      <c r="J71" s="96"/>
      <c r="K71" s="96"/>
      <c r="L71" s="135"/>
    </row>
    <row r="72" s="220" customFormat="true" ht="12.75" hidden="false" customHeight="false" outlineLevel="0" collapsed="false">
      <c r="B72" s="134"/>
      <c r="C72" s="96"/>
      <c r="D72" s="96"/>
      <c r="E72" s="96"/>
      <c r="F72" s="96"/>
      <c r="G72" s="96"/>
      <c r="H72" s="96"/>
      <c r="I72" s="96"/>
      <c r="J72" s="96"/>
      <c r="K72" s="96"/>
      <c r="L72" s="135"/>
    </row>
    <row r="73" s="220" customFormat="true" ht="12.75" hidden="false" customHeight="false" outlineLevel="0" collapsed="false">
      <c r="B73" s="134"/>
      <c r="C73" s="96"/>
      <c r="D73" s="96"/>
      <c r="E73" s="96"/>
      <c r="F73" s="96"/>
      <c r="G73" s="96"/>
      <c r="H73" s="96"/>
      <c r="I73" s="96"/>
      <c r="J73" s="96"/>
      <c r="K73" s="96"/>
      <c r="L73" s="135"/>
    </row>
    <row r="74" s="220" customFormat="true" ht="12.75" hidden="false" customHeight="false" outlineLevel="0" collapsed="false">
      <c r="B74" s="134"/>
      <c r="C74" s="96"/>
      <c r="D74" s="96"/>
      <c r="E74" s="96"/>
      <c r="F74" s="96"/>
      <c r="G74" s="96"/>
      <c r="H74" s="96"/>
      <c r="I74" s="96"/>
      <c r="J74" s="96"/>
      <c r="K74" s="96"/>
      <c r="L74" s="135"/>
    </row>
    <row r="75" s="220" customFormat="true" ht="12.75" hidden="false" customHeight="false" outlineLevel="0" collapsed="false">
      <c r="B75" s="134"/>
      <c r="C75" s="96"/>
      <c r="D75" s="96"/>
      <c r="E75" s="96"/>
      <c r="F75" s="96"/>
      <c r="G75" s="96"/>
      <c r="H75" s="96"/>
      <c r="I75" s="96"/>
      <c r="J75" s="96"/>
      <c r="K75" s="96"/>
      <c r="L75" s="135"/>
    </row>
    <row r="76" s="220" customFormat="true" ht="12.75" hidden="false" customHeight="false" outlineLevel="0" collapsed="false">
      <c r="B76" s="134"/>
      <c r="C76" s="96"/>
      <c r="D76" s="96"/>
      <c r="E76" s="96"/>
      <c r="F76" s="96"/>
      <c r="G76" s="96"/>
      <c r="H76" s="96"/>
      <c r="I76" s="96"/>
      <c r="J76" s="96"/>
      <c r="K76" s="96"/>
      <c r="L76" s="135"/>
    </row>
    <row r="77" s="220" customFormat="true" ht="12.75" hidden="false" customHeight="false" outlineLevel="0" collapsed="false">
      <c r="B77" s="134"/>
      <c r="C77" s="96"/>
      <c r="D77" s="96"/>
      <c r="E77" s="96"/>
      <c r="F77" s="96"/>
      <c r="G77" s="96"/>
      <c r="H77" s="96"/>
      <c r="I77" s="96"/>
      <c r="J77" s="96"/>
      <c r="K77" s="96"/>
      <c r="L77" s="135"/>
    </row>
    <row r="78" s="220" customFormat="true" ht="12.75" hidden="false" customHeight="false" outlineLevel="0" collapsed="false">
      <c r="B78" s="134"/>
      <c r="C78" s="96"/>
      <c r="D78" s="96"/>
      <c r="E78" s="96"/>
      <c r="F78" s="96"/>
      <c r="G78" s="96"/>
      <c r="H78" s="96"/>
      <c r="I78" s="96"/>
      <c r="J78" s="96"/>
      <c r="K78" s="96"/>
      <c r="L78" s="135"/>
    </row>
    <row r="79" s="220" customFormat="true" ht="12.75" hidden="false" customHeight="false" outlineLevel="0" collapsed="false">
      <c r="B79" s="134"/>
      <c r="C79" s="96"/>
      <c r="D79" s="96"/>
      <c r="E79" s="96"/>
      <c r="F79" s="96"/>
      <c r="G79" s="96"/>
      <c r="H79" s="96"/>
      <c r="I79" s="96"/>
      <c r="J79" s="96"/>
      <c r="K79" s="96"/>
      <c r="L79" s="135"/>
    </row>
    <row r="80" s="220" customFormat="true" ht="12.75" hidden="false" customHeight="false" outlineLevel="0" collapsed="false">
      <c r="B80" s="134"/>
      <c r="C80" s="96"/>
      <c r="D80" s="96"/>
      <c r="E80" s="96"/>
      <c r="F80" s="96"/>
      <c r="G80" s="96"/>
      <c r="H80" s="96"/>
      <c r="I80" s="96"/>
      <c r="J80" s="96"/>
      <c r="K80" s="96"/>
      <c r="L80" s="135"/>
    </row>
    <row r="81" s="220" customFormat="true" ht="12.75" hidden="false" customHeight="false" outlineLevel="0" collapsed="false">
      <c r="B81" s="134"/>
      <c r="C81" s="96"/>
      <c r="D81" s="96"/>
      <c r="E81" s="96"/>
      <c r="F81" s="96"/>
      <c r="G81" s="96"/>
      <c r="H81" s="96"/>
      <c r="I81" s="96"/>
      <c r="J81" s="96"/>
      <c r="K81" s="96"/>
      <c r="L81" s="135"/>
    </row>
    <row r="82" s="220" customFormat="true" ht="12.75" hidden="false" customHeight="false" outlineLevel="0" collapsed="false">
      <c r="B82" s="134"/>
      <c r="C82" s="96"/>
      <c r="D82" s="96"/>
      <c r="E82" s="96"/>
      <c r="F82" s="96"/>
      <c r="G82" s="96"/>
      <c r="H82" s="96"/>
      <c r="I82" s="96"/>
      <c r="J82" s="96"/>
      <c r="K82" s="96"/>
      <c r="L82" s="135"/>
    </row>
    <row r="83" s="220" customFormat="true" ht="12.75" hidden="false" customHeight="false" outlineLevel="0" collapsed="false">
      <c r="B83" s="134"/>
      <c r="C83" s="96"/>
      <c r="D83" s="96"/>
      <c r="E83" s="96"/>
      <c r="F83" s="96"/>
      <c r="G83" s="96"/>
      <c r="H83" s="96"/>
      <c r="I83" s="96"/>
      <c r="J83" s="96"/>
      <c r="K83" s="96"/>
      <c r="L83" s="135"/>
    </row>
    <row r="84" s="220" customFormat="true" ht="12.75" hidden="false" customHeight="false" outlineLevel="0" collapsed="false">
      <c r="B84" s="134"/>
      <c r="C84" s="96"/>
      <c r="D84" s="96"/>
      <c r="E84" s="96"/>
      <c r="F84" s="96"/>
      <c r="G84" s="96"/>
      <c r="H84" s="96"/>
      <c r="I84" s="96"/>
      <c r="J84" s="96"/>
      <c r="K84" s="96"/>
      <c r="L84" s="135"/>
    </row>
    <row r="85" s="220" customFormat="true" ht="12.75" hidden="false" customHeight="false" outlineLevel="0" collapsed="false">
      <c r="B85" s="134"/>
      <c r="C85" s="96"/>
      <c r="D85" s="96"/>
      <c r="E85" s="96"/>
      <c r="F85" s="96"/>
      <c r="G85" s="96"/>
      <c r="H85" s="96"/>
      <c r="I85" s="96"/>
      <c r="J85" s="96"/>
      <c r="K85" s="96"/>
      <c r="L85" s="135"/>
    </row>
    <row r="86" s="220" customFormat="true" ht="12.75" hidden="false" customHeight="false" outlineLevel="0" collapsed="false">
      <c r="B86" s="134"/>
      <c r="C86" s="96"/>
      <c r="D86" s="96"/>
      <c r="E86" s="96"/>
      <c r="F86" s="96"/>
      <c r="G86" s="96"/>
      <c r="H86" s="96"/>
      <c r="I86" s="96"/>
      <c r="J86" s="96"/>
      <c r="K86" s="96"/>
      <c r="L86" s="135"/>
    </row>
    <row r="87" s="220" customFormat="true" ht="12.75" hidden="false" customHeight="false" outlineLevel="0" collapsed="false">
      <c r="B87" s="134"/>
      <c r="C87" s="96"/>
      <c r="D87" s="96"/>
      <c r="E87" s="96"/>
      <c r="F87" s="96"/>
      <c r="G87" s="96"/>
      <c r="H87" s="96"/>
      <c r="I87" s="96"/>
      <c r="J87" s="96"/>
      <c r="K87" s="96"/>
      <c r="L87" s="135"/>
    </row>
    <row r="88" s="220" customFormat="true" ht="12.75" hidden="false" customHeight="false" outlineLevel="0" collapsed="false">
      <c r="B88" s="134"/>
      <c r="C88" s="96"/>
      <c r="D88" s="96"/>
      <c r="E88" s="96"/>
      <c r="F88" s="96"/>
      <c r="G88" s="96"/>
      <c r="H88" s="96"/>
      <c r="I88" s="96"/>
      <c r="J88" s="96"/>
      <c r="K88" s="96"/>
      <c r="L88" s="135"/>
    </row>
    <row r="89" s="220" customFormat="true" ht="12.75" hidden="false" customHeight="false" outlineLevel="0" collapsed="false">
      <c r="B89" s="134"/>
      <c r="C89" s="96"/>
      <c r="D89" s="96"/>
      <c r="E89" s="96"/>
      <c r="F89" s="96"/>
      <c r="G89" s="96"/>
      <c r="H89" s="96"/>
      <c r="I89" s="96"/>
      <c r="J89" s="96"/>
      <c r="K89" s="96"/>
      <c r="L89" s="135"/>
    </row>
    <row r="90" s="220" customFormat="true" ht="12.75" hidden="false" customHeight="false" outlineLevel="0" collapsed="false">
      <c r="B90" s="134"/>
      <c r="C90" s="96"/>
      <c r="D90" s="96"/>
      <c r="E90" s="96"/>
      <c r="F90" s="96"/>
      <c r="G90" s="96"/>
      <c r="H90" s="96"/>
      <c r="I90" s="96"/>
      <c r="J90" s="96"/>
      <c r="K90" s="96"/>
      <c r="L90" s="135"/>
    </row>
    <row r="91" s="220" customFormat="true" ht="12.75" hidden="false" customHeight="false" outlineLevel="0" collapsed="false">
      <c r="B91" s="134"/>
      <c r="C91" s="96"/>
      <c r="D91" s="96"/>
      <c r="E91" s="96"/>
      <c r="F91" s="96"/>
      <c r="G91" s="96"/>
      <c r="H91" s="96"/>
      <c r="I91" s="96"/>
      <c r="J91" s="96"/>
      <c r="K91" s="96"/>
      <c r="L91" s="135"/>
    </row>
    <row r="92" s="220" customFormat="true" ht="12.75" hidden="false" customHeight="false" outlineLevel="0" collapsed="false">
      <c r="B92" s="134"/>
      <c r="C92" s="96"/>
      <c r="D92" s="96"/>
      <c r="E92" s="96"/>
      <c r="F92" s="96"/>
      <c r="G92" s="96"/>
      <c r="H92" s="96"/>
      <c r="I92" s="96"/>
      <c r="J92" s="96"/>
      <c r="K92" s="96"/>
      <c r="L92" s="135"/>
    </row>
    <row r="93" s="220" customFormat="true" ht="12.75" hidden="false" customHeight="false" outlineLevel="0" collapsed="false">
      <c r="B93" s="134"/>
      <c r="C93" s="96"/>
      <c r="D93" s="96"/>
      <c r="E93" s="96"/>
      <c r="F93" s="96"/>
      <c r="G93" s="96"/>
      <c r="H93" s="96"/>
      <c r="I93" s="96"/>
      <c r="J93" s="96"/>
      <c r="K93" s="96"/>
      <c r="L93" s="135"/>
    </row>
    <row r="94" s="220" customFormat="true" ht="12.75" hidden="false" customHeight="false" outlineLevel="0" collapsed="false">
      <c r="B94" s="134"/>
      <c r="C94" s="96"/>
      <c r="D94" s="96"/>
      <c r="E94" s="96"/>
      <c r="F94" s="96"/>
      <c r="G94" s="96"/>
      <c r="H94" s="96"/>
      <c r="I94" s="96"/>
      <c r="J94" s="96"/>
      <c r="K94" s="96"/>
      <c r="L94" s="135"/>
    </row>
    <row r="95" s="220" customFormat="true" ht="12.75" hidden="false" customHeight="false" outlineLevel="0" collapsed="false">
      <c r="B95" s="134"/>
      <c r="C95" s="96"/>
      <c r="D95" s="96"/>
      <c r="E95" s="96"/>
      <c r="F95" s="96"/>
      <c r="G95" s="96"/>
      <c r="H95" s="96"/>
      <c r="I95" s="96"/>
      <c r="J95" s="96"/>
      <c r="K95" s="96"/>
      <c r="L95" s="135"/>
    </row>
    <row r="96" s="220" customFormat="true" ht="12.75" hidden="false" customHeight="false" outlineLevel="0" collapsed="false">
      <c r="B96" s="134"/>
      <c r="C96" s="96"/>
      <c r="D96" s="96"/>
      <c r="E96" s="96"/>
      <c r="F96" s="96"/>
      <c r="G96" s="96"/>
      <c r="H96" s="96"/>
      <c r="I96" s="96"/>
      <c r="J96" s="96"/>
      <c r="K96" s="96"/>
      <c r="L96" s="135"/>
    </row>
    <row r="97" s="220" customFormat="true" ht="12.75" hidden="false" customHeight="false" outlineLevel="0" collapsed="false">
      <c r="B97" s="134"/>
      <c r="C97" s="96"/>
      <c r="D97" s="96"/>
      <c r="E97" s="96"/>
      <c r="F97" s="96"/>
      <c r="G97" s="96"/>
      <c r="H97" s="96"/>
      <c r="I97" s="96"/>
      <c r="J97" s="96"/>
      <c r="K97" s="96"/>
      <c r="L97" s="135"/>
    </row>
    <row r="98" s="220" customFormat="true" ht="12.75" hidden="false" customHeight="false" outlineLevel="0" collapsed="false">
      <c r="B98" s="134"/>
      <c r="C98" s="96"/>
      <c r="D98" s="96"/>
      <c r="E98" s="96"/>
      <c r="F98" s="96"/>
      <c r="G98" s="96"/>
      <c r="H98" s="96"/>
      <c r="I98" s="96"/>
      <c r="J98" s="96"/>
      <c r="K98" s="96"/>
      <c r="L98" s="135"/>
    </row>
    <row r="99" s="220" customFormat="true" ht="12.75" hidden="false" customHeight="false" outlineLevel="0" collapsed="false">
      <c r="B99" s="134"/>
      <c r="C99" s="96"/>
      <c r="D99" s="96"/>
      <c r="E99" s="96"/>
      <c r="F99" s="96"/>
      <c r="G99" s="96"/>
      <c r="H99" s="96"/>
      <c r="I99" s="96"/>
      <c r="J99" s="96"/>
      <c r="K99" s="96"/>
      <c r="L99" s="135"/>
    </row>
    <row r="100" s="220" customFormat="true" ht="12.75" hidden="false" customHeight="false" outlineLevel="0" collapsed="false">
      <c r="B100" s="134"/>
      <c r="C100" s="96"/>
      <c r="D100" s="96"/>
      <c r="E100" s="96"/>
      <c r="F100" s="96"/>
      <c r="G100" s="96"/>
      <c r="H100" s="96"/>
      <c r="I100" s="96"/>
      <c r="J100" s="96"/>
      <c r="K100" s="96"/>
      <c r="L100" s="135"/>
    </row>
    <row r="101" s="220" customFormat="true" ht="12.75" hidden="false" customHeight="false" outlineLevel="0" collapsed="false">
      <c r="B101" s="134"/>
      <c r="C101" s="96"/>
      <c r="D101" s="96"/>
      <c r="E101" s="96"/>
      <c r="F101" s="96"/>
      <c r="G101" s="96"/>
      <c r="H101" s="96"/>
      <c r="I101" s="96"/>
      <c r="J101" s="96"/>
      <c r="K101" s="96"/>
      <c r="L101" s="135"/>
    </row>
    <row r="102" s="220" customFormat="true" ht="12.75" hidden="false" customHeight="false" outlineLevel="0" collapsed="false">
      <c r="B102" s="134"/>
      <c r="C102" s="96"/>
      <c r="D102" s="96"/>
      <c r="E102" s="96"/>
      <c r="F102" s="96"/>
      <c r="G102" s="96"/>
      <c r="H102" s="96"/>
      <c r="I102" s="96"/>
      <c r="J102" s="96"/>
      <c r="K102" s="96"/>
      <c r="L102" s="135"/>
    </row>
    <row r="103" s="220" customFormat="true" ht="12.75" hidden="false" customHeight="false" outlineLevel="0" collapsed="false">
      <c r="B103" s="134"/>
      <c r="C103" s="96"/>
      <c r="D103" s="96"/>
      <c r="E103" s="96"/>
      <c r="F103" s="96"/>
      <c r="G103" s="96"/>
      <c r="H103" s="96"/>
      <c r="I103" s="96"/>
      <c r="J103" s="96"/>
      <c r="K103" s="96"/>
      <c r="L103" s="135"/>
    </row>
    <row r="104" s="220" customFormat="true" ht="12.75" hidden="false" customHeight="false" outlineLevel="0" collapsed="false">
      <c r="B104" s="134"/>
      <c r="C104" s="96"/>
      <c r="D104" s="96"/>
      <c r="E104" s="96"/>
      <c r="F104" s="96"/>
      <c r="G104" s="96"/>
      <c r="H104" s="96"/>
      <c r="I104" s="96"/>
      <c r="J104" s="96"/>
      <c r="K104" s="96"/>
      <c r="L104" s="135"/>
    </row>
    <row r="105" s="220" customFormat="true" ht="12.75" hidden="false" customHeight="false" outlineLevel="0" collapsed="false">
      <c r="B105" s="134"/>
      <c r="C105" s="96"/>
      <c r="D105" s="96"/>
      <c r="E105" s="96"/>
      <c r="F105" s="96"/>
      <c r="G105" s="96"/>
      <c r="H105" s="96"/>
      <c r="I105" s="96"/>
      <c r="J105" s="96"/>
      <c r="K105" s="96"/>
      <c r="L105" s="135"/>
    </row>
    <row r="106" s="220" customFormat="true" ht="12.75" hidden="false" customHeight="false" outlineLevel="0" collapsed="false">
      <c r="B106" s="134"/>
      <c r="C106" s="96"/>
      <c r="D106" s="96"/>
      <c r="E106" s="96"/>
      <c r="F106" s="96"/>
      <c r="G106" s="96"/>
      <c r="H106" s="96"/>
      <c r="I106" s="96"/>
      <c r="J106" s="96"/>
      <c r="K106" s="96"/>
      <c r="L106" s="135"/>
    </row>
    <row r="107" s="220" customFormat="true" ht="12.75" hidden="false" customHeight="false" outlineLevel="0" collapsed="false">
      <c r="B107" s="134"/>
      <c r="C107" s="96"/>
      <c r="D107" s="96"/>
      <c r="E107" s="96"/>
      <c r="F107" s="96"/>
      <c r="G107" s="96"/>
      <c r="H107" s="96"/>
      <c r="I107" s="96"/>
      <c r="J107" s="96"/>
      <c r="K107" s="96"/>
      <c r="L107" s="135"/>
    </row>
    <row r="108" s="220" customFormat="true" ht="12.75" hidden="false" customHeight="false" outlineLevel="0" collapsed="false">
      <c r="B108" s="134"/>
      <c r="C108" s="96"/>
      <c r="D108" s="96"/>
      <c r="E108" s="96"/>
      <c r="F108" s="96"/>
      <c r="G108" s="96"/>
      <c r="H108" s="96"/>
      <c r="I108" s="96"/>
      <c r="J108" s="96"/>
      <c r="K108" s="96"/>
      <c r="L108" s="135"/>
    </row>
    <row r="109" s="220" customFormat="true" ht="12.75" hidden="false" customHeight="false" outlineLevel="0" collapsed="false">
      <c r="B109" s="134"/>
      <c r="C109" s="96"/>
      <c r="D109" s="96"/>
      <c r="E109" s="96"/>
      <c r="F109" s="96"/>
      <c r="G109" s="96"/>
      <c r="H109" s="96"/>
      <c r="I109" s="96"/>
      <c r="J109" s="96"/>
      <c r="K109" s="96"/>
      <c r="L109" s="135"/>
    </row>
    <row r="110" s="220" customFormat="true" ht="12.75" hidden="false" customHeight="false" outlineLevel="0" collapsed="false">
      <c r="B110" s="134"/>
      <c r="C110" s="96"/>
      <c r="D110" s="96"/>
      <c r="E110" s="96"/>
      <c r="F110" s="96"/>
      <c r="G110" s="96"/>
      <c r="H110" s="96"/>
      <c r="I110" s="96"/>
      <c r="J110" s="96"/>
      <c r="K110" s="96"/>
      <c r="L110" s="135"/>
    </row>
    <row r="111" s="220" customFormat="true" ht="12.75" hidden="false" customHeight="false" outlineLevel="0" collapsed="false">
      <c r="B111" s="134"/>
      <c r="C111" s="96"/>
      <c r="D111" s="96"/>
      <c r="E111" s="96"/>
      <c r="F111" s="96"/>
      <c r="G111" s="96"/>
      <c r="H111" s="96"/>
      <c r="I111" s="96"/>
      <c r="J111" s="96"/>
      <c r="K111" s="96"/>
      <c r="L111" s="135"/>
    </row>
    <row r="112" s="220" customFormat="true" ht="12.75" hidden="false" customHeight="false" outlineLevel="0" collapsed="false">
      <c r="B112" s="134"/>
      <c r="C112" s="96"/>
      <c r="D112" s="96"/>
      <c r="E112" s="96"/>
      <c r="F112" s="96"/>
      <c r="G112" s="96"/>
      <c r="H112" s="96"/>
      <c r="I112" s="96"/>
      <c r="J112" s="96"/>
      <c r="K112" s="96"/>
      <c r="L112" s="135"/>
    </row>
    <row r="113" s="220" customFormat="true" ht="12.75" hidden="false" customHeight="false" outlineLevel="0" collapsed="false">
      <c r="B113" s="134"/>
      <c r="C113" s="96"/>
      <c r="D113" s="96"/>
      <c r="E113" s="96"/>
      <c r="F113" s="96"/>
      <c r="G113" s="96"/>
      <c r="H113" s="96"/>
      <c r="I113" s="96"/>
      <c r="J113" s="96"/>
      <c r="K113" s="96"/>
      <c r="L113" s="135"/>
    </row>
    <row r="114" s="220" customFormat="true" ht="12.75" hidden="false" customHeight="false" outlineLevel="0" collapsed="false">
      <c r="B114" s="134"/>
      <c r="C114" s="96"/>
      <c r="D114" s="96"/>
      <c r="E114" s="96"/>
      <c r="F114" s="96"/>
      <c r="G114" s="96"/>
      <c r="H114" s="96"/>
      <c r="I114" s="96"/>
      <c r="J114" s="96"/>
      <c r="K114" s="96"/>
      <c r="L114" s="135"/>
    </row>
    <row r="115" s="220" customFormat="true" ht="12.75" hidden="false" customHeight="false" outlineLevel="0" collapsed="false">
      <c r="B115" s="134"/>
      <c r="C115" s="96"/>
      <c r="D115" s="96"/>
      <c r="E115" s="96"/>
      <c r="F115" s="96"/>
      <c r="G115" s="96"/>
      <c r="H115" s="96"/>
      <c r="I115" s="96"/>
      <c r="J115" s="96"/>
      <c r="K115" s="96"/>
      <c r="L115" s="135"/>
    </row>
    <row r="116" s="220" customFormat="true" ht="12.75" hidden="false" customHeight="false" outlineLevel="0" collapsed="false">
      <c r="B116" s="134"/>
      <c r="C116" s="96"/>
      <c r="D116" s="96"/>
      <c r="E116" s="96"/>
      <c r="F116" s="96"/>
      <c r="G116" s="96"/>
      <c r="H116" s="96"/>
      <c r="I116" s="96"/>
      <c r="J116" s="96"/>
      <c r="K116" s="96"/>
      <c r="L116" s="135"/>
    </row>
    <row r="117" s="220" customFormat="true" ht="12.75" hidden="false" customHeight="false" outlineLevel="0" collapsed="false">
      <c r="B117" s="134"/>
      <c r="C117" s="96"/>
      <c r="D117" s="96"/>
      <c r="E117" s="96"/>
      <c r="F117" s="96"/>
      <c r="G117" s="96"/>
      <c r="H117" s="96"/>
      <c r="I117" s="96"/>
      <c r="J117" s="96"/>
      <c r="K117" s="96"/>
      <c r="L117" s="135"/>
    </row>
    <row r="118" s="220" customFormat="true" ht="12.75" hidden="false" customHeight="false" outlineLevel="0" collapsed="false">
      <c r="B118" s="134"/>
      <c r="C118" s="96"/>
      <c r="D118" s="96"/>
      <c r="E118" s="96"/>
      <c r="F118" s="96"/>
      <c r="G118" s="96"/>
      <c r="H118" s="96"/>
      <c r="I118" s="96"/>
      <c r="J118" s="96"/>
      <c r="K118" s="96"/>
      <c r="L118" s="135"/>
    </row>
    <row r="119" s="220" customFormat="true" ht="12.75" hidden="false" customHeight="false" outlineLevel="0" collapsed="false">
      <c r="B119" s="134"/>
      <c r="C119" s="96"/>
      <c r="D119" s="96"/>
      <c r="E119" s="96"/>
      <c r="F119" s="96"/>
      <c r="G119" s="96"/>
      <c r="H119" s="96"/>
      <c r="I119" s="96"/>
      <c r="J119" s="96"/>
      <c r="K119" s="96"/>
      <c r="L119" s="135"/>
    </row>
    <row r="120" s="220" customFormat="true" ht="12.75" hidden="false" customHeight="false" outlineLevel="0" collapsed="false">
      <c r="B120" s="134"/>
      <c r="C120" s="96"/>
      <c r="D120" s="96"/>
      <c r="E120" s="96"/>
      <c r="F120" s="96"/>
      <c r="G120" s="96"/>
      <c r="H120" s="96"/>
      <c r="I120" s="96"/>
      <c r="J120" s="96"/>
      <c r="K120" s="96"/>
      <c r="L120" s="135"/>
    </row>
    <row r="121" s="220" customFormat="true" ht="12.75" hidden="false" customHeight="false" outlineLevel="0" collapsed="false">
      <c r="B121" s="134"/>
      <c r="C121" s="96"/>
      <c r="D121" s="96"/>
      <c r="E121" s="96"/>
      <c r="F121" s="96"/>
      <c r="G121" s="96"/>
      <c r="H121" s="96"/>
      <c r="I121" s="96"/>
      <c r="J121" s="96"/>
      <c r="K121" s="96"/>
      <c r="L121" s="135"/>
    </row>
    <row r="122" s="220" customFormat="true" ht="12.75" hidden="false" customHeight="false" outlineLevel="0" collapsed="false">
      <c r="B122" s="134"/>
      <c r="C122" s="96"/>
      <c r="D122" s="96"/>
      <c r="E122" s="96"/>
      <c r="F122" s="96"/>
      <c r="G122" s="96"/>
      <c r="H122" s="96"/>
      <c r="I122" s="96"/>
      <c r="J122" s="96"/>
      <c r="K122" s="96"/>
      <c r="L122" s="135"/>
    </row>
    <row r="123" s="220" customFormat="true" ht="12.75" hidden="false" customHeight="false" outlineLevel="0" collapsed="false">
      <c r="B123" s="134"/>
      <c r="C123" s="96"/>
      <c r="D123" s="96"/>
      <c r="E123" s="96"/>
      <c r="F123" s="96"/>
      <c r="G123" s="96"/>
      <c r="H123" s="96"/>
      <c r="I123" s="96"/>
      <c r="J123" s="96"/>
      <c r="K123" s="96"/>
      <c r="L123" s="135"/>
    </row>
    <row r="124" s="220" customFormat="true" ht="12.75" hidden="false" customHeight="false" outlineLevel="0" collapsed="false">
      <c r="B124" s="134"/>
      <c r="C124" s="96"/>
      <c r="D124" s="96"/>
      <c r="E124" s="96"/>
      <c r="F124" s="96"/>
      <c r="G124" s="96"/>
      <c r="H124" s="96"/>
      <c r="I124" s="96"/>
      <c r="J124" s="96"/>
      <c r="K124" s="96"/>
      <c r="L124" s="135"/>
    </row>
    <row r="125" s="220" customFormat="true" ht="12.75" hidden="false" customHeight="false" outlineLevel="0" collapsed="false">
      <c r="B125" s="134"/>
      <c r="C125" s="96"/>
      <c r="D125" s="96"/>
      <c r="E125" s="96"/>
      <c r="F125" s="96"/>
      <c r="G125" s="96"/>
      <c r="H125" s="96"/>
      <c r="I125" s="96"/>
      <c r="J125" s="96"/>
      <c r="K125" s="96"/>
      <c r="L125" s="135"/>
    </row>
    <row r="126" s="220" customFormat="true" ht="12.75" hidden="false" customHeight="false" outlineLevel="0" collapsed="false">
      <c r="B126" s="134"/>
      <c r="C126" s="96"/>
      <c r="D126" s="96"/>
      <c r="E126" s="96"/>
      <c r="F126" s="96"/>
      <c r="G126" s="96"/>
      <c r="H126" s="96"/>
      <c r="I126" s="96"/>
      <c r="J126" s="96"/>
      <c r="K126" s="96"/>
      <c r="L126" s="135"/>
    </row>
    <row r="127" s="220" customFormat="true" ht="12.75" hidden="false" customHeight="false" outlineLevel="0" collapsed="false">
      <c r="B127" s="134"/>
      <c r="C127" s="96"/>
      <c r="D127" s="96"/>
      <c r="E127" s="96"/>
      <c r="F127" s="96"/>
      <c r="G127" s="96"/>
      <c r="H127" s="96"/>
      <c r="I127" s="96"/>
      <c r="J127" s="96"/>
      <c r="K127" s="96"/>
      <c r="L127" s="135"/>
    </row>
    <row r="128" s="220" customFormat="true" ht="12.75" hidden="false" customHeight="false" outlineLevel="0" collapsed="false">
      <c r="B128" s="134"/>
      <c r="C128" s="96"/>
      <c r="D128" s="96"/>
      <c r="E128" s="96"/>
      <c r="F128" s="96"/>
      <c r="G128" s="96"/>
      <c r="H128" s="96"/>
      <c r="I128" s="96"/>
      <c r="J128" s="96"/>
      <c r="K128" s="96"/>
      <c r="L128" s="135"/>
    </row>
    <row r="129" s="220" customFormat="true" ht="12.75" hidden="false" customHeight="false" outlineLevel="0" collapsed="false">
      <c r="B129" s="134"/>
      <c r="C129" s="96"/>
      <c r="D129" s="96"/>
      <c r="E129" s="96"/>
      <c r="F129" s="96"/>
      <c r="G129" s="96"/>
      <c r="H129" s="96"/>
      <c r="I129" s="96"/>
      <c r="J129" s="96"/>
      <c r="K129" s="96"/>
      <c r="L129" s="135"/>
    </row>
    <row r="130" s="220" customFormat="true" ht="12.75" hidden="false" customHeight="false" outlineLevel="0" collapsed="false">
      <c r="B130" s="134"/>
      <c r="C130" s="96"/>
      <c r="D130" s="96"/>
      <c r="E130" s="96"/>
      <c r="F130" s="96"/>
      <c r="G130" s="96"/>
      <c r="H130" s="96"/>
      <c r="I130" s="96"/>
      <c r="J130" s="96"/>
      <c r="K130" s="96"/>
      <c r="L130" s="135"/>
    </row>
    <row r="131" s="220" customFormat="true" ht="12.75" hidden="false" customHeight="false" outlineLevel="0" collapsed="false">
      <c r="B131" s="134"/>
      <c r="C131" s="96"/>
      <c r="D131" s="96"/>
      <c r="E131" s="96"/>
      <c r="F131" s="96"/>
      <c r="G131" s="96"/>
      <c r="H131" s="96"/>
      <c r="I131" s="96"/>
      <c r="J131" s="96"/>
      <c r="K131" s="96"/>
      <c r="L131" s="135"/>
    </row>
    <row r="132" s="220" customFormat="true" ht="12.75" hidden="false" customHeight="false" outlineLevel="0" collapsed="false">
      <c r="B132" s="134"/>
      <c r="C132" s="96"/>
      <c r="D132" s="96"/>
      <c r="E132" s="96"/>
      <c r="F132" s="96"/>
      <c r="G132" s="96"/>
      <c r="H132" s="96"/>
      <c r="I132" s="96"/>
      <c r="J132" s="96"/>
      <c r="K132" s="96"/>
      <c r="L132" s="135"/>
    </row>
    <row r="133" s="220" customFormat="true" ht="12.75" hidden="false" customHeight="false" outlineLevel="0" collapsed="false">
      <c r="B133" s="134"/>
      <c r="C133" s="96"/>
      <c r="D133" s="96"/>
      <c r="E133" s="96"/>
      <c r="F133" s="96"/>
      <c r="G133" s="96"/>
      <c r="H133" s="96"/>
      <c r="I133" s="96"/>
      <c r="J133" s="96"/>
      <c r="K133" s="96"/>
      <c r="L133" s="135"/>
    </row>
    <row r="134" s="220" customFormat="true" ht="12.75" hidden="false" customHeight="false" outlineLevel="0" collapsed="false">
      <c r="B134" s="134"/>
      <c r="C134" s="96"/>
      <c r="D134" s="96"/>
      <c r="E134" s="96"/>
      <c r="F134" s="96"/>
      <c r="G134" s="96"/>
      <c r="H134" s="96"/>
      <c r="I134" s="96"/>
      <c r="J134" s="96"/>
      <c r="K134" s="96"/>
      <c r="L134" s="135"/>
    </row>
    <row r="135" s="220" customFormat="true" ht="12.75" hidden="false" customHeight="false" outlineLevel="0" collapsed="false">
      <c r="B135" s="134"/>
      <c r="C135" s="96"/>
      <c r="D135" s="96"/>
      <c r="E135" s="96"/>
      <c r="F135" s="96"/>
      <c r="G135" s="96"/>
      <c r="H135" s="96"/>
      <c r="I135" s="96"/>
      <c r="J135" s="96"/>
      <c r="K135" s="96"/>
      <c r="L135" s="135"/>
    </row>
    <row r="136" s="220" customFormat="true" ht="12.75" hidden="false" customHeight="false" outlineLevel="0" collapsed="false">
      <c r="B136" s="134"/>
      <c r="C136" s="96"/>
      <c r="D136" s="96"/>
      <c r="E136" s="96"/>
      <c r="F136" s="96"/>
      <c r="G136" s="96"/>
      <c r="H136" s="96"/>
      <c r="I136" s="96"/>
      <c r="J136" s="96"/>
      <c r="K136" s="96"/>
      <c r="L136" s="135"/>
    </row>
    <row r="137" s="220" customFormat="true" ht="12.75" hidden="false" customHeight="false" outlineLevel="0" collapsed="false">
      <c r="B137" s="134"/>
      <c r="C137" s="96"/>
      <c r="D137" s="96"/>
      <c r="E137" s="96"/>
      <c r="F137" s="96"/>
      <c r="G137" s="96"/>
      <c r="H137" s="96"/>
      <c r="I137" s="96"/>
      <c r="J137" s="96"/>
      <c r="K137" s="96"/>
      <c r="L137" s="135"/>
    </row>
    <row r="138" s="220" customFormat="true" ht="12.75" hidden="false" customHeight="false" outlineLevel="0" collapsed="false">
      <c r="B138" s="134"/>
      <c r="C138" s="96"/>
      <c r="D138" s="96"/>
      <c r="E138" s="96"/>
      <c r="F138" s="96"/>
      <c r="G138" s="96"/>
      <c r="H138" s="96"/>
      <c r="I138" s="96"/>
      <c r="J138" s="96"/>
      <c r="K138" s="96"/>
      <c r="L138" s="135"/>
    </row>
    <row r="139" s="220" customFormat="true" ht="12.75" hidden="false" customHeight="false" outlineLevel="0" collapsed="false">
      <c r="B139" s="134"/>
      <c r="C139" s="96"/>
      <c r="D139" s="96"/>
      <c r="E139" s="96"/>
      <c r="F139" s="96"/>
      <c r="G139" s="96"/>
      <c r="H139" s="96"/>
      <c r="I139" s="96"/>
      <c r="J139" s="96"/>
      <c r="K139" s="96"/>
      <c r="L139" s="135"/>
    </row>
    <row r="140" s="220" customFormat="true" ht="12.75" hidden="false" customHeight="false" outlineLevel="0" collapsed="false">
      <c r="B140" s="134"/>
      <c r="C140" s="96"/>
      <c r="D140" s="96"/>
      <c r="E140" s="96"/>
      <c r="F140" s="96"/>
      <c r="G140" s="96"/>
      <c r="H140" s="96"/>
      <c r="I140" s="96"/>
      <c r="J140" s="96"/>
      <c r="K140" s="96"/>
      <c r="L140" s="135"/>
    </row>
    <row r="141" s="220" customFormat="true" ht="12.75" hidden="false" customHeight="false" outlineLevel="0" collapsed="false">
      <c r="B141" s="134"/>
      <c r="C141" s="96"/>
      <c r="D141" s="96"/>
      <c r="E141" s="96"/>
      <c r="F141" s="96"/>
      <c r="G141" s="96"/>
      <c r="H141" s="96"/>
      <c r="I141" s="96"/>
      <c r="J141" s="96"/>
      <c r="K141" s="96"/>
      <c r="L141" s="135"/>
    </row>
    <row r="142" s="220" customFormat="true" ht="12.75" hidden="false" customHeight="false" outlineLevel="0" collapsed="false">
      <c r="B142" s="134"/>
      <c r="C142" s="96"/>
      <c r="D142" s="96"/>
      <c r="E142" s="96"/>
      <c r="F142" s="96"/>
      <c r="G142" s="96"/>
      <c r="H142" s="96"/>
      <c r="I142" s="96"/>
      <c r="J142" s="96"/>
      <c r="K142" s="96"/>
      <c r="L142" s="135"/>
    </row>
    <row r="143" s="220" customFormat="true" ht="12.75" hidden="false" customHeight="false" outlineLevel="0" collapsed="false">
      <c r="B143" s="134"/>
      <c r="C143" s="96"/>
      <c r="D143" s="96"/>
      <c r="E143" s="96"/>
      <c r="F143" s="96"/>
      <c r="G143" s="96"/>
      <c r="H143" s="96"/>
      <c r="I143" s="96"/>
      <c r="J143" s="96"/>
      <c r="K143" s="96"/>
      <c r="L143" s="135"/>
    </row>
    <row r="144" s="220" customFormat="true" ht="12.75" hidden="false" customHeight="false" outlineLevel="0" collapsed="false">
      <c r="B144" s="134"/>
      <c r="C144" s="96"/>
      <c r="D144" s="96"/>
      <c r="E144" s="96"/>
      <c r="F144" s="96"/>
      <c r="G144" s="96"/>
      <c r="H144" s="96"/>
      <c r="I144" s="96"/>
      <c r="J144" s="96"/>
      <c r="K144" s="96"/>
      <c r="L144" s="135"/>
    </row>
    <row r="145" s="220" customFormat="true" ht="12.75" hidden="false" customHeight="false" outlineLevel="0" collapsed="false">
      <c r="B145" s="134"/>
      <c r="C145" s="96"/>
      <c r="D145" s="96"/>
      <c r="E145" s="96"/>
      <c r="F145" s="96"/>
      <c r="G145" s="96"/>
      <c r="H145" s="96"/>
      <c r="I145" s="96"/>
      <c r="J145" s="96"/>
      <c r="K145" s="96"/>
      <c r="L145" s="135"/>
    </row>
    <row r="146" s="220" customFormat="true" ht="12.75" hidden="false" customHeight="false" outlineLevel="0" collapsed="false">
      <c r="B146" s="134"/>
      <c r="C146" s="96"/>
      <c r="D146" s="96"/>
      <c r="E146" s="96"/>
      <c r="F146" s="96"/>
      <c r="G146" s="96"/>
      <c r="H146" s="96"/>
      <c r="I146" s="96"/>
      <c r="J146" s="96"/>
      <c r="K146" s="96"/>
      <c r="L146" s="135"/>
    </row>
    <row r="147" s="220" customFormat="true" ht="12.75" hidden="false" customHeight="false" outlineLevel="0" collapsed="false">
      <c r="B147" s="134"/>
      <c r="C147" s="96"/>
      <c r="D147" s="96"/>
      <c r="E147" s="96"/>
      <c r="F147" s="96"/>
      <c r="G147" s="96"/>
      <c r="H147" s="96"/>
      <c r="I147" s="96"/>
      <c r="J147" s="96"/>
      <c r="K147" s="96"/>
      <c r="L147" s="135"/>
    </row>
    <row r="148" s="220" customFormat="true" ht="12.75" hidden="false" customHeight="false" outlineLevel="0" collapsed="false">
      <c r="B148" s="134"/>
      <c r="C148" s="96"/>
      <c r="D148" s="96"/>
      <c r="E148" s="96"/>
      <c r="F148" s="96"/>
      <c r="G148" s="96"/>
      <c r="H148" s="96"/>
      <c r="I148" s="96"/>
      <c r="J148" s="96"/>
      <c r="K148" s="96"/>
      <c r="L148" s="135"/>
    </row>
    <row r="149" s="220" customFormat="true" ht="12.75" hidden="false" customHeight="false" outlineLevel="0" collapsed="false">
      <c r="B149" s="134"/>
      <c r="C149" s="96"/>
      <c r="D149" s="96"/>
      <c r="E149" s="96"/>
      <c r="F149" s="96"/>
      <c r="G149" s="96"/>
      <c r="H149" s="96"/>
      <c r="I149" s="96"/>
      <c r="J149" s="96"/>
      <c r="K149" s="96"/>
      <c r="L149" s="135"/>
    </row>
    <row r="150" s="220" customFormat="true" ht="12.75" hidden="false" customHeight="false" outlineLevel="0" collapsed="false">
      <c r="B150" s="134"/>
      <c r="C150" s="96"/>
      <c r="D150" s="96"/>
      <c r="E150" s="96"/>
      <c r="F150" s="96"/>
      <c r="G150" s="96"/>
      <c r="H150" s="96"/>
      <c r="I150" s="96"/>
      <c r="J150" s="96"/>
      <c r="K150" s="96"/>
      <c r="L150" s="135"/>
    </row>
    <row r="151" s="220" customFormat="true" ht="12.75" hidden="false" customHeight="false" outlineLevel="0" collapsed="false">
      <c r="B151" s="134"/>
      <c r="C151" s="96"/>
      <c r="D151" s="96"/>
      <c r="E151" s="96"/>
      <c r="F151" s="96"/>
      <c r="G151" s="96"/>
      <c r="H151" s="96"/>
      <c r="I151" s="96"/>
      <c r="J151" s="96"/>
      <c r="K151" s="96"/>
      <c r="L151" s="135"/>
    </row>
    <row r="152" s="220" customFormat="true" ht="12.75" hidden="false" customHeight="false" outlineLevel="0" collapsed="false">
      <c r="B152" s="134"/>
      <c r="C152" s="96"/>
      <c r="D152" s="96"/>
      <c r="E152" s="96"/>
      <c r="F152" s="96"/>
      <c r="G152" s="96"/>
      <c r="H152" s="96"/>
      <c r="I152" s="96"/>
      <c r="J152" s="96"/>
      <c r="K152" s="96"/>
      <c r="L152" s="135"/>
    </row>
    <row r="153" s="220" customFormat="true" ht="12.75" hidden="false" customHeight="false" outlineLevel="0" collapsed="false">
      <c r="B153" s="134"/>
      <c r="C153" s="96"/>
      <c r="D153" s="96"/>
      <c r="E153" s="96"/>
      <c r="F153" s="96"/>
      <c r="G153" s="96"/>
      <c r="H153" s="96"/>
      <c r="I153" s="96"/>
      <c r="J153" s="96"/>
      <c r="K153" s="96"/>
      <c r="L153" s="135"/>
    </row>
    <row r="154" s="220" customFormat="true" ht="12.75" hidden="false" customHeight="false" outlineLevel="0" collapsed="false">
      <c r="B154" s="134"/>
      <c r="C154" s="96"/>
      <c r="D154" s="96"/>
      <c r="E154" s="96"/>
      <c r="F154" s="96"/>
      <c r="G154" s="96"/>
      <c r="H154" s="96"/>
      <c r="I154" s="96"/>
      <c r="J154" s="96"/>
      <c r="K154" s="96"/>
      <c r="L154" s="135"/>
    </row>
    <row r="155" s="220" customFormat="true" ht="12.75" hidden="false" customHeight="false" outlineLevel="0" collapsed="false">
      <c r="B155" s="134"/>
      <c r="C155" s="96"/>
      <c r="D155" s="96"/>
      <c r="E155" s="96"/>
      <c r="F155" s="96"/>
      <c r="G155" s="96"/>
      <c r="H155" s="96"/>
      <c r="I155" s="96"/>
      <c r="J155" s="96"/>
      <c r="K155" s="96"/>
      <c r="L155" s="135"/>
    </row>
    <row r="156" s="220" customFormat="true" ht="12.75" hidden="false" customHeight="false" outlineLevel="0" collapsed="false">
      <c r="B156" s="134"/>
      <c r="C156" s="96"/>
      <c r="D156" s="96"/>
      <c r="E156" s="96"/>
      <c r="F156" s="96"/>
      <c r="G156" s="96"/>
      <c r="H156" s="96"/>
      <c r="I156" s="96"/>
      <c r="J156" s="96"/>
      <c r="K156" s="96"/>
      <c r="L156" s="135"/>
    </row>
    <row r="157" s="220" customFormat="true" ht="12.75" hidden="false" customHeight="false" outlineLevel="0" collapsed="false">
      <c r="B157" s="134"/>
      <c r="C157" s="96"/>
      <c r="D157" s="96"/>
      <c r="E157" s="96"/>
      <c r="F157" s="96"/>
      <c r="G157" s="96"/>
      <c r="H157" s="96"/>
      <c r="I157" s="96"/>
      <c r="J157" s="96"/>
      <c r="K157" s="96"/>
      <c r="L157" s="135"/>
    </row>
    <row r="158" s="220" customFormat="true" ht="12.75" hidden="false" customHeight="false" outlineLevel="0" collapsed="false">
      <c r="B158" s="134"/>
      <c r="C158" s="96"/>
      <c r="D158" s="96"/>
      <c r="E158" s="96"/>
      <c r="F158" s="96"/>
      <c r="G158" s="96"/>
      <c r="H158" s="96"/>
      <c r="I158" s="96"/>
      <c r="J158" s="96"/>
      <c r="K158" s="96"/>
      <c r="L158" s="135"/>
    </row>
    <row r="159" s="220" customFormat="true" ht="12.75" hidden="false" customHeight="false" outlineLevel="0" collapsed="false">
      <c r="B159" s="134"/>
      <c r="C159" s="96"/>
      <c r="D159" s="96"/>
      <c r="E159" s="96"/>
      <c r="F159" s="96"/>
      <c r="G159" s="96"/>
      <c r="H159" s="96"/>
      <c r="I159" s="96"/>
      <c r="J159" s="96"/>
      <c r="K159" s="96"/>
      <c r="L159" s="135"/>
    </row>
    <row r="160" s="220" customFormat="true" ht="12.75" hidden="false" customHeight="false" outlineLevel="0" collapsed="false">
      <c r="B160" s="134"/>
      <c r="C160" s="96"/>
      <c r="D160" s="96"/>
      <c r="E160" s="96"/>
      <c r="F160" s="96"/>
      <c r="G160" s="96"/>
      <c r="H160" s="96"/>
      <c r="I160" s="96"/>
      <c r="J160" s="96"/>
      <c r="K160" s="96"/>
      <c r="L160" s="135"/>
    </row>
    <row r="161" s="220" customFormat="true" ht="12.75" hidden="false" customHeight="false" outlineLevel="0" collapsed="false">
      <c r="B161" s="134"/>
      <c r="C161" s="96"/>
      <c r="D161" s="96"/>
      <c r="E161" s="96"/>
      <c r="F161" s="96"/>
      <c r="G161" s="96"/>
      <c r="H161" s="96"/>
      <c r="I161" s="96"/>
      <c r="J161" s="96"/>
      <c r="K161" s="96"/>
      <c r="L161" s="135"/>
    </row>
    <row r="162" s="220" customFormat="true" ht="12.75" hidden="false" customHeight="false" outlineLevel="0" collapsed="false">
      <c r="B162" s="134"/>
      <c r="C162" s="96"/>
      <c r="D162" s="96"/>
      <c r="E162" s="96"/>
      <c r="F162" s="96"/>
      <c r="G162" s="96"/>
      <c r="H162" s="96"/>
      <c r="I162" s="96"/>
      <c r="J162" s="96"/>
      <c r="K162" s="96"/>
      <c r="L162" s="135"/>
    </row>
    <row r="163" s="220" customFormat="true" ht="12.75" hidden="false" customHeight="false" outlineLevel="0" collapsed="false">
      <c r="B163" s="134"/>
      <c r="C163" s="96"/>
      <c r="D163" s="96"/>
      <c r="E163" s="96"/>
      <c r="F163" s="96"/>
      <c r="G163" s="96"/>
      <c r="H163" s="96"/>
      <c r="I163" s="96"/>
      <c r="J163" s="96"/>
      <c r="K163" s="96"/>
      <c r="L163" s="135"/>
    </row>
    <row r="164" s="220" customFormat="true" ht="12.75" hidden="false" customHeight="false" outlineLevel="0" collapsed="false">
      <c r="B164" s="134"/>
      <c r="C164" s="96"/>
      <c r="D164" s="96"/>
      <c r="E164" s="96"/>
      <c r="F164" s="96"/>
      <c r="G164" s="96"/>
      <c r="H164" s="96"/>
      <c r="I164" s="96"/>
      <c r="J164" s="96"/>
      <c r="K164" s="96"/>
      <c r="L164" s="135"/>
    </row>
    <row r="165" s="220" customFormat="true" ht="12.75" hidden="false" customHeight="false" outlineLevel="0" collapsed="false">
      <c r="B165" s="134"/>
      <c r="C165" s="96"/>
      <c r="D165" s="96"/>
      <c r="E165" s="96"/>
      <c r="F165" s="96"/>
      <c r="G165" s="96"/>
      <c r="H165" s="96"/>
      <c r="I165" s="96"/>
      <c r="J165" s="96"/>
      <c r="K165" s="96"/>
      <c r="L165" s="135"/>
    </row>
    <row r="166" s="220" customFormat="true" ht="12.75" hidden="false" customHeight="false" outlineLevel="0" collapsed="false">
      <c r="B166" s="134"/>
      <c r="C166" s="96"/>
      <c r="D166" s="96"/>
      <c r="E166" s="96"/>
      <c r="F166" s="96"/>
      <c r="G166" s="96"/>
      <c r="H166" s="96"/>
      <c r="I166" s="96"/>
      <c r="J166" s="96"/>
      <c r="K166" s="96"/>
      <c r="L166" s="135"/>
    </row>
    <row r="167" s="220" customFormat="true" ht="12.75" hidden="false" customHeight="false" outlineLevel="0" collapsed="false">
      <c r="B167" s="134"/>
      <c r="C167" s="96"/>
      <c r="D167" s="96"/>
      <c r="E167" s="96"/>
      <c r="F167" s="96"/>
      <c r="G167" s="96"/>
      <c r="H167" s="96"/>
      <c r="I167" s="96"/>
      <c r="J167" s="96"/>
      <c r="K167" s="96"/>
      <c r="L167" s="135"/>
    </row>
    <row r="168" s="220" customFormat="true" ht="12.75" hidden="false" customHeight="false" outlineLevel="0" collapsed="false">
      <c r="B168" s="134"/>
      <c r="C168" s="96"/>
      <c r="D168" s="96"/>
      <c r="E168" s="96"/>
      <c r="F168" s="96"/>
      <c r="G168" s="96"/>
      <c r="H168" s="96"/>
      <c r="I168" s="96"/>
      <c r="J168" s="96"/>
      <c r="K168" s="96"/>
      <c r="L168" s="135"/>
    </row>
    <row r="169" s="220" customFormat="true" ht="12.75" hidden="false" customHeight="false" outlineLevel="0" collapsed="false">
      <c r="B169" s="134"/>
      <c r="C169" s="96"/>
      <c r="D169" s="96"/>
      <c r="E169" s="96"/>
      <c r="F169" s="96"/>
      <c r="G169" s="96"/>
      <c r="H169" s="96"/>
      <c r="I169" s="96"/>
      <c r="J169" s="96"/>
      <c r="K169" s="96"/>
      <c r="L169" s="135"/>
    </row>
    <row r="170" s="220" customFormat="true" ht="12.75" hidden="false" customHeight="false" outlineLevel="0" collapsed="false">
      <c r="B170" s="134"/>
      <c r="C170" s="96"/>
      <c r="D170" s="96"/>
      <c r="E170" s="96"/>
      <c r="F170" s="96"/>
      <c r="G170" s="96"/>
      <c r="H170" s="96"/>
      <c r="I170" s="96"/>
      <c r="J170" s="96"/>
      <c r="K170" s="96"/>
      <c r="L170" s="135"/>
    </row>
    <row r="171" s="220" customFormat="true" ht="12.75" hidden="false" customHeight="false" outlineLevel="0" collapsed="false">
      <c r="B171" s="134"/>
      <c r="C171" s="96"/>
      <c r="D171" s="96"/>
      <c r="E171" s="96"/>
      <c r="F171" s="96"/>
      <c r="G171" s="96"/>
      <c r="H171" s="96"/>
      <c r="I171" s="96"/>
      <c r="J171" s="96"/>
      <c r="K171" s="96"/>
      <c r="L171" s="135"/>
    </row>
    <row r="172" s="220" customFormat="true" ht="12.75" hidden="false" customHeight="false" outlineLevel="0" collapsed="false">
      <c r="B172" s="134"/>
      <c r="C172" s="96"/>
      <c r="D172" s="96"/>
      <c r="E172" s="96"/>
      <c r="F172" s="96"/>
      <c r="G172" s="96"/>
      <c r="H172" s="96"/>
      <c r="I172" s="96"/>
      <c r="J172" s="96"/>
      <c r="K172" s="96"/>
      <c r="L172" s="135"/>
    </row>
    <row r="173" s="220" customFormat="true" ht="12.75" hidden="false" customHeight="false" outlineLevel="0" collapsed="false">
      <c r="B173" s="134"/>
      <c r="C173" s="96"/>
      <c r="D173" s="96"/>
      <c r="E173" s="96"/>
      <c r="F173" s="96"/>
      <c r="G173" s="96"/>
      <c r="H173" s="96"/>
      <c r="I173" s="96"/>
      <c r="J173" s="96"/>
      <c r="K173" s="96"/>
      <c r="L173" s="135"/>
    </row>
    <row r="174" s="220" customFormat="true" ht="12.75" hidden="false" customHeight="false" outlineLevel="0" collapsed="false">
      <c r="B174" s="134"/>
      <c r="C174" s="96"/>
      <c r="D174" s="96"/>
      <c r="E174" s="96"/>
      <c r="F174" s="96"/>
      <c r="G174" s="96"/>
      <c r="H174" s="96"/>
      <c r="I174" s="96"/>
      <c r="J174" s="96"/>
      <c r="K174" s="96"/>
      <c r="L174" s="135"/>
    </row>
    <row r="175" s="220" customFormat="true" ht="12.75" hidden="false" customHeight="false" outlineLevel="0" collapsed="false">
      <c r="B175" s="134"/>
      <c r="C175" s="96"/>
      <c r="D175" s="96"/>
      <c r="E175" s="96"/>
      <c r="F175" s="96"/>
      <c r="G175" s="96"/>
      <c r="H175" s="96"/>
      <c r="I175" s="96"/>
      <c r="J175" s="96"/>
      <c r="K175" s="96"/>
      <c r="L175" s="135"/>
    </row>
    <row r="176" s="220" customFormat="true" ht="12.75" hidden="false" customHeight="false" outlineLevel="0" collapsed="false">
      <c r="B176" s="134"/>
      <c r="C176" s="96"/>
      <c r="D176" s="96"/>
      <c r="E176" s="96"/>
      <c r="F176" s="96"/>
      <c r="G176" s="96"/>
      <c r="H176" s="96"/>
      <c r="I176" s="96"/>
      <c r="J176" s="96"/>
      <c r="K176" s="96"/>
      <c r="L176" s="135"/>
    </row>
    <row r="177" s="220" customFormat="true" ht="12.75" hidden="false" customHeight="false" outlineLevel="0" collapsed="false">
      <c r="B177" s="134"/>
      <c r="C177" s="96"/>
      <c r="D177" s="96"/>
      <c r="E177" s="96"/>
      <c r="F177" s="96"/>
      <c r="G177" s="96"/>
      <c r="H177" s="96"/>
      <c r="I177" s="96"/>
      <c r="J177" s="96"/>
      <c r="K177" s="96"/>
      <c r="L177" s="135"/>
    </row>
    <row r="178" s="220" customFormat="true" ht="12.75" hidden="false" customHeight="false" outlineLevel="0" collapsed="false">
      <c r="B178" s="134"/>
      <c r="C178" s="96"/>
      <c r="D178" s="96"/>
      <c r="E178" s="96"/>
      <c r="F178" s="96"/>
      <c r="G178" s="96"/>
      <c r="H178" s="96"/>
      <c r="I178" s="96"/>
      <c r="J178" s="96"/>
      <c r="K178" s="96"/>
      <c r="L178" s="135"/>
    </row>
    <row r="179" s="220" customFormat="true" ht="12.75" hidden="false" customHeight="false" outlineLevel="0" collapsed="false">
      <c r="B179" s="134"/>
      <c r="C179" s="96"/>
      <c r="D179" s="96"/>
      <c r="E179" s="96"/>
      <c r="F179" s="96"/>
      <c r="G179" s="96"/>
      <c r="H179" s="96"/>
      <c r="I179" s="96"/>
      <c r="J179" s="96"/>
      <c r="K179" s="96"/>
      <c r="L179" s="135"/>
    </row>
    <row r="180" s="220" customFormat="true" ht="12.75" hidden="false" customHeight="false" outlineLevel="0" collapsed="false">
      <c r="B180" s="134"/>
      <c r="C180" s="96"/>
      <c r="D180" s="96"/>
      <c r="E180" s="96"/>
      <c r="F180" s="96"/>
      <c r="G180" s="96"/>
      <c r="H180" s="96"/>
      <c r="I180" s="96"/>
      <c r="J180" s="96"/>
      <c r="K180" s="96"/>
      <c r="L180" s="135"/>
    </row>
    <row r="181" s="220" customFormat="true" ht="12.75" hidden="false" customHeight="false" outlineLevel="0" collapsed="false">
      <c r="B181" s="134"/>
      <c r="C181" s="96"/>
      <c r="D181" s="96"/>
      <c r="E181" s="96"/>
      <c r="F181" s="96"/>
      <c r="G181" s="96"/>
      <c r="H181" s="96"/>
      <c r="I181" s="96"/>
      <c r="J181" s="96"/>
      <c r="K181" s="96"/>
      <c r="L181" s="135"/>
    </row>
    <row r="182" s="220" customFormat="true" ht="12.75" hidden="false" customHeight="false" outlineLevel="0" collapsed="false">
      <c r="B182" s="134"/>
      <c r="C182" s="96"/>
      <c r="D182" s="96"/>
      <c r="E182" s="96"/>
      <c r="F182" s="96"/>
      <c r="G182" s="96"/>
      <c r="H182" s="96"/>
      <c r="I182" s="96"/>
      <c r="J182" s="96"/>
      <c r="K182" s="96"/>
      <c r="L182" s="135"/>
    </row>
    <row r="183" s="220" customFormat="true" ht="12.75" hidden="false" customHeight="false" outlineLevel="0" collapsed="false">
      <c r="B183" s="134"/>
      <c r="C183" s="96"/>
      <c r="D183" s="96"/>
      <c r="E183" s="96"/>
      <c r="F183" s="96"/>
      <c r="G183" s="96"/>
      <c r="H183" s="96"/>
      <c r="I183" s="96"/>
      <c r="J183" s="96"/>
      <c r="K183" s="96"/>
      <c r="L183" s="135"/>
    </row>
    <row r="184" s="220" customFormat="true" ht="12.75" hidden="false" customHeight="false" outlineLevel="0" collapsed="false">
      <c r="B184" s="134"/>
      <c r="C184" s="96"/>
      <c r="D184" s="96"/>
      <c r="E184" s="96"/>
      <c r="F184" s="96"/>
      <c r="G184" s="96"/>
      <c r="H184" s="96"/>
      <c r="I184" s="96"/>
      <c r="J184" s="96"/>
      <c r="K184" s="96"/>
      <c r="L184" s="135"/>
    </row>
    <row r="185" s="220" customFormat="true" ht="12.75" hidden="false" customHeight="false" outlineLevel="0" collapsed="false">
      <c r="B185" s="134"/>
      <c r="C185" s="96"/>
      <c r="D185" s="96"/>
      <c r="E185" s="96"/>
      <c r="F185" s="96"/>
      <c r="G185" s="96"/>
      <c r="H185" s="96"/>
      <c r="I185" s="96"/>
      <c r="J185" s="96"/>
      <c r="K185" s="96"/>
      <c r="L185" s="135"/>
    </row>
    <row r="186" s="220" customFormat="true" ht="12.75" hidden="false" customHeight="false" outlineLevel="0" collapsed="false">
      <c r="B186" s="134"/>
      <c r="C186" s="96"/>
      <c r="D186" s="96"/>
      <c r="E186" s="96"/>
      <c r="F186" s="96"/>
      <c r="G186" s="96"/>
      <c r="H186" s="96"/>
      <c r="I186" s="96"/>
      <c r="J186" s="96"/>
      <c r="K186" s="96"/>
      <c r="L186" s="135"/>
    </row>
    <row r="187" s="220" customFormat="true" ht="12.75" hidden="false" customHeight="false" outlineLevel="0" collapsed="false">
      <c r="B187" s="134"/>
      <c r="C187" s="96"/>
      <c r="D187" s="96"/>
      <c r="E187" s="96"/>
      <c r="F187" s="96"/>
      <c r="G187" s="96"/>
      <c r="H187" s="96"/>
      <c r="I187" s="96"/>
      <c r="J187" s="96"/>
      <c r="K187" s="96"/>
      <c r="L187" s="135"/>
    </row>
    <row r="188" s="220" customFormat="true" ht="12.75" hidden="false" customHeight="false" outlineLevel="0" collapsed="false">
      <c r="B188" s="134"/>
      <c r="C188" s="96"/>
      <c r="D188" s="96"/>
      <c r="E188" s="96"/>
      <c r="F188" s="96"/>
      <c r="G188" s="96"/>
      <c r="H188" s="96"/>
      <c r="I188" s="96"/>
      <c r="J188" s="96"/>
      <c r="K188" s="96"/>
      <c r="L188" s="135"/>
    </row>
    <row r="189" s="220" customFormat="true" ht="12.75" hidden="false" customHeight="false" outlineLevel="0" collapsed="false">
      <c r="B189" s="141"/>
      <c r="C189" s="142"/>
      <c r="D189" s="142"/>
      <c r="E189" s="142"/>
      <c r="F189" s="142"/>
      <c r="G189" s="142"/>
      <c r="H189" s="142"/>
      <c r="I189" s="142"/>
      <c r="J189" s="142"/>
      <c r="K189" s="142"/>
      <c r="L189" s="219"/>
    </row>
    <row r="190" s="220" customFormat="true" ht="12.75" hidden="false" customHeight="false" outlineLevel="0" collapsed="false"/>
  </sheetData>
  <sheetProtection algorithmName="SHA-512" hashValue="DBNSY2UBmmMYJSO/fsnfiNBzEsKS2pZSbLpBifDYT3gSuzxEDrLp3Pd7VVN7wUqf0OQji5IApd2X8vh4y2shig==" saltValue="oJxeRkry83G9UpvvDy4DEA==" spinCount="100000" sheet="true" scenarios="true"/>
  <protectedRanges>
    <protectedRange name="Bereich1" sqref="F2 E5 F5 E6 E14:E16 F19:F22 B38:L189"/>
  </protectedRanges>
  <mergeCells count="2">
    <mergeCell ref="C2:E2"/>
    <mergeCell ref="F2:G2"/>
  </mergeCells>
  <conditionalFormatting sqref="H34">
    <cfRule type="cellIs" priority="2" operator="greaterThanOrEqual" aboveAverage="0" equalAverage="0" bottom="0" percent="0" rank="0" text="" dxfId="154">
      <formula>100.01</formula>
    </cfRule>
    <cfRule type="cellIs" priority="3" operator="lessThan" aboveAverage="0" equalAverage="0" bottom="0" percent="0" rank="0" text="" dxfId="155">
      <formula>100.01</formula>
    </cfRule>
  </conditionalFormatting>
  <conditionalFormatting sqref="H27:H28">
    <cfRule type="cellIs" priority="4" operator="greaterThanOrEqual" aboveAverage="0" equalAverage="0" bottom="0" percent="0" rank="0" text="" dxfId="156">
      <formula>100</formula>
    </cfRule>
    <cfRule type="cellIs" priority="5" operator="lessThan" aboveAverage="0" equalAverage="0" bottom="0" percent="0" rank="0" text="" dxfId="157">
      <formula>100</formula>
    </cfRule>
  </conditionalFormatting>
  <conditionalFormatting sqref="H29:H33 H35">
    <cfRule type="cellIs" priority="6" operator="greaterThan" aboveAverage="0" equalAverage="0" bottom="0" percent="0" rank="0" text="" dxfId="158">
      <formula>99.9</formula>
    </cfRule>
    <cfRule type="cellIs" priority="7" operator="lessThan" aboveAverage="0" equalAverage="0" bottom="0" percent="0" rank="0" text="" dxfId="159">
      <formula>99.9</formula>
    </cfRule>
  </conditionalFormatting>
  <dataValidations count="6">
    <dataValidation allowBlank="true" operator="between" promptTitle="Select Material" showDropDown="false" showErrorMessage="true" showInputMessage="true" sqref="G13:G14" type="none">
      <formula1>0</formula1>
      <formula2>0</formula2>
    </dataValidation>
    <dataValidation allowBlank="true" operator="between" promptTitle="Select Material" showDropDown="false" showErrorMessage="true" showInputMessage="true" sqref="C5:D5 D6" type="list">
      <formula1>Materials</formula1>
      <formula2>0</formula2>
    </dataValidation>
    <dataValidation allowBlank="true" operator="between" showDropDown="false" showErrorMessage="true" showInputMessage="true" sqref="F2" type="list">
      <formula1>ConstructionType</formula1>
      <formula2>0</formula2>
    </dataValidation>
    <dataValidation allowBlank="true" operator="between" showDropDown="false" showErrorMessage="true" showInputMessage="true" sqref="E6" type="list">
      <formula1>Tube_Type</formula1>
      <formula2>0</formula2>
    </dataValidation>
    <dataValidation allowBlank="true" operator="between" showDropDown="false" showErrorMessage="true" showInputMessage="true" sqref="F5" type="list">
      <formula1>Material</formula1>
      <formula2>0</formula2>
    </dataValidation>
    <dataValidation allowBlank="true" operator="between" promptTitle="Select Material" showDropDown="false" showErrorMessage="true" showInputMessage="true" sqref="E5" type="list">
      <formula1>Metallic_Mats</formula1>
      <formula2>0</formula2>
    </dataValidation>
  </dataValidations>
  <hyperlinks>
    <hyperlink ref="J35" location="'Cover Sheet'!A1" display="BACK to COVER SHEET"/>
    <hyperlink ref="B39" location="'T4.5 Guidance Notes'!T1" display="Link to GUIDANCE NOTE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true"/>
  </sheetPr>
  <dimension ref="B1:T190"/>
  <sheetViews>
    <sheetView showFormulas="false" showGridLines="false" showRowColHeaders="true" showZeros="true" rightToLeft="false" tabSelected="tru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86"/>
    <col collapsed="false" customWidth="true" hidden="false" outlineLevel="0" max="3" min="3" style="0" width="11.4"/>
    <col collapsed="false" customWidth="true" hidden="false" outlineLevel="0" max="4" min="4" style="0" width="3.6"/>
    <col collapsed="false" customWidth="true" hidden="false" outlineLevel="0" max="8" min="5" style="0" width="11.72"/>
    <col collapsed="false" customWidth="true" hidden="false" outlineLevel="0" max="9" min="9" style="0" width="15.73"/>
    <col collapsed="false" customWidth="true" hidden="false" outlineLevel="0" max="10" min="10" style="0" width="16"/>
    <col collapsed="false" customWidth="true" hidden="false" outlineLevel="0" max="11" min="11" style="0" width="11.72"/>
    <col collapsed="false" customWidth="true" hidden="false" outlineLevel="0" max="12" min="12" style="0" width="6.73"/>
    <col collapsed="false" customWidth="true" hidden="false" outlineLevel="0" max="13" min="13" style="0" width="11.13"/>
    <col collapsed="false" customWidth="true" hidden="false" outlineLevel="0" max="16" min="14" style="0" width="11.4"/>
    <col collapsed="false" customWidth="true" hidden="false" outlineLevel="0" max="17" min="17" style="0" width="3.99"/>
    <col collapsed="false" customWidth="true" hidden="false" outlineLevel="0" max="1025" min="18" style="0" width="11.4"/>
  </cols>
  <sheetData>
    <row r="1" customFormat="false" ht="15" hidden="false" customHeight="false" outlineLevel="0" collapsed="false">
      <c r="B1" s="185" t="s">
        <v>360</v>
      </c>
    </row>
    <row r="2" customFormat="false" ht="13.15" hidden="false" customHeight="false" outlineLevel="0" collapsed="false">
      <c r="C2" s="21" t="s">
        <v>263</v>
      </c>
      <c r="D2" s="21"/>
      <c r="E2" s="21"/>
      <c r="F2" s="197" t="s">
        <v>224</v>
      </c>
      <c r="G2" s="197"/>
    </row>
    <row r="4" customFormat="false" ht="25.5" hidden="false" customHeight="true" outlineLevel="0" collapsed="false">
      <c r="B4" s="22" t="s">
        <v>239</v>
      </c>
      <c r="C4" s="343" t="s">
        <v>240</v>
      </c>
      <c r="D4" s="10"/>
      <c r="E4" s="343" t="s">
        <v>351</v>
      </c>
      <c r="F4" s="343" t="s">
        <v>344</v>
      </c>
      <c r="G4" s="343" t="s">
        <v>345</v>
      </c>
      <c r="H4" s="343" t="s">
        <v>346</v>
      </c>
      <c r="I4" s="343" t="s">
        <v>352</v>
      </c>
      <c r="J4" s="365" t="s">
        <v>353</v>
      </c>
      <c r="K4" s="343" t="s">
        <v>265</v>
      </c>
      <c r="M4" s="10" t="s">
        <v>354</v>
      </c>
      <c r="N4" s="27" t="s">
        <v>266</v>
      </c>
      <c r="O4" s="27" t="s">
        <v>267</v>
      </c>
    </row>
    <row r="5" customFormat="false" ht="12.75" hidden="false" customHeight="false" outlineLevel="0" collapsed="false">
      <c r="B5" s="53" t="s">
        <v>242</v>
      </c>
      <c r="C5" s="186" t="s">
        <v>185</v>
      </c>
      <c r="E5" s="192" t="s">
        <v>185</v>
      </c>
      <c r="F5" s="192" t="s">
        <v>185</v>
      </c>
      <c r="G5" s="192" t="s">
        <v>185</v>
      </c>
      <c r="H5" s="199"/>
      <c r="I5" s="192" t="s">
        <v>188</v>
      </c>
      <c r="J5" s="345" t="s">
        <v>188</v>
      </c>
      <c r="K5" s="203"/>
      <c r="M5" s="200" t="s">
        <v>268</v>
      </c>
      <c r="N5" s="0" t="n">
        <f aca="false">I22/1000</f>
        <v>0.32</v>
      </c>
      <c r="O5" s="201" t="n">
        <f aca="false">N5</f>
        <v>0.32</v>
      </c>
    </row>
    <row r="6" customFormat="false" ht="12.75" hidden="false" customHeight="false" outlineLevel="0" collapsed="false">
      <c r="B6" s="53" t="s">
        <v>269</v>
      </c>
      <c r="C6" s="56" t="s">
        <v>231</v>
      </c>
      <c r="E6" s="192" t="s">
        <v>231</v>
      </c>
      <c r="F6" s="192" t="s">
        <v>233</v>
      </c>
      <c r="G6" s="192" t="s">
        <v>231</v>
      </c>
      <c r="H6" s="203"/>
      <c r="I6" s="366" t="s">
        <v>270</v>
      </c>
      <c r="J6" s="56" t="s">
        <v>270</v>
      </c>
      <c r="K6" s="203"/>
      <c r="M6" s="200" t="s">
        <v>271</v>
      </c>
      <c r="N6" s="0" t="n">
        <f aca="false">I21/1000</f>
        <v>0.001</v>
      </c>
      <c r="O6" s="201" t="n">
        <f aca="false">I20/1000</f>
        <v>0.001</v>
      </c>
    </row>
    <row r="7" customFormat="false" ht="12.75" hidden="false" customHeight="false" outlineLevel="0" collapsed="false">
      <c r="B7" s="146" t="s">
        <v>244</v>
      </c>
      <c r="C7" s="167" t="str">
        <f aca="false">HLOOKUP(C5,MaterialData!$C$3:$O$4,2,0)</f>
        <v>Steel</v>
      </c>
      <c r="D7" s="187"/>
      <c r="E7" s="167" t="str">
        <f aca="false">HLOOKUP(E5,MaterialData!$C$3:$R$4,2,0)</f>
        <v>Steel</v>
      </c>
      <c r="F7" s="167" t="str">
        <f aca="false">HLOOKUP(F5,MaterialData!$C$3:$R$4,2,0)</f>
        <v>Steel</v>
      </c>
      <c r="G7" s="167" t="str">
        <f aca="false">HLOOKUP(G5,MaterialData!$C$3:$R$4,2,0)</f>
        <v>Steel</v>
      </c>
      <c r="H7" s="204"/>
      <c r="I7" s="367" t="str">
        <f aca="false">HLOOKUP(I5,MaterialData!$C$3:$R$4,2,0)</f>
        <v>T3.5_Laminate</v>
      </c>
      <c r="J7" s="367" t="str">
        <f aca="false">HLOOKUP(J5,MaterialData!$C$3:$R$4,2,0)</f>
        <v>T3.5_Laminate</v>
      </c>
      <c r="K7" s="204"/>
    </row>
    <row r="8" customFormat="false" ht="15" hidden="false" customHeight="false" outlineLevel="0" collapsed="false">
      <c r="B8" s="146"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200000000000</v>
      </c>
      <c r="G8" s="167" t="n">
        <f aca="false">INDEX(Innertable,MATCH($B8,MaterialData!$B$6:$B$11,0),MATCH(G$7,MaterialData!$C$4:$R$4,0))</f>
        <v>200000000000</v>
      </c>
      <c r="H8" s="204"/>
      <c r="I8" s="367" t="n">
        <f aca="false">INDEX(Innertable,MATCH($B8,MaterialData!$B$6:$B$11,0),MATCH(I$7,MaterialData!$C$4:$R$4,0))</f>
        <v>0</v>
      </c>
      <c r="J8" s="367" t="n">
        <f aca="false">INDEX(Innertable,MATCH($B8,MaterialData!$B$6:$B$11,0),MATCH(J$7,MaterialData!$C$4:$R$4,0))</f>
        <v>0</v>
      </c>
      <c r="K8" s="203"/>
      <c r="M8" s="200" t="s">
        <v>272</v>
      </c>
      <c r="N8" s="187" t="n">
        <f aca="false">N5*N6</f>
        <v>0.00032</v>
      </c>
      <c r="O8" s="200" t="s">
        <v>273</v>
      </c>
      <c r="P8" s="187" t="n">
        <f aca="false">(N5*N6^3)/12</f>
        <v>2.66666666666667E-011</v>
      </c>
    </row>
    <row r="9" customFormat="false" ht="15" hidden="false" customHeight="false" outlineLevel="0" collapsed="false">
      <c r="B9" s="146"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305000000</v>
      </c>
      <c r="G9" s="167" t="n">
        <f aca="false">INDEX(Innertable,MATCH($B9,MaterialData!$B$6:$B$11,0),MATCH(G$7,MaterialData!$C$4:$R$4,0))</f>
        <v>305000000</v>
      </c>
      <c r="H9" s="204"/>
      <c r="I9" s="367" t="n">
        <f aca="false">INDEX(Innertable,MATCH($B9,MaterialData!$B$6:$B$11,0),MATCH(I$7,MaterialData!$C$4:$R$4,0))</f>
        <v>0</v>
      </c>
      <c r="J9" s="367" t="n">
        <f aca="false">INDEX(Innertable,MATCH($B9,MaterialData!$B$6:$B$11,0),MATCH(J$7,MaterialData!$C$4:$R$4,0))</f>
        <v>0</v>
      </c>
      <c r="K9" s="204"/>
      <c r="M9" s="200" t="s">
        <v>274</v>
      </c>
      <c r="N9" s="187" t="n">
        <f aca="false">O5*O6</f>
        <v>0.00032</v>
      </c>
      <c r="O9" s="200" t="s">
        <v>275</v>
      </c>
      <c r="P9" s="187" t="n">
        <f aca="false">(O5*O6^3)/12</f>
        <v>2.66666666666667E-011</v>
      </c>
    </row>
    <row r="10" customFormat="false" ht="15" hidden="false" customHeight="false" outlineLevel="0" collapsed="false">
      <c r="B10" s="146"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365000000</v>
      </c>
      <c r="G10" s="167" t="n">
        <f aca="false">INDEX(Innertable,MATCH($B10,MaterialData!$B$6:$B$11,0),MATCH(G$7,MaterialData!$C$4:$R$4,0))</f>
        <v>365000000</v>
      </c>
      <c r="H10" s="204"/>
      <c r="I10" s="367" t="n">
        <f aca="false">INDEX(Innertable,MATCH($B10,MaterialData!$B$6:$B$11,0),MATCH(I$7,MaterialData!$C$4:$R$4,0))</f>
        <v>0</v>
      </c>
      <c r="J10" s="367" t="n">
        <f aca="false">INDEX(Innertable,MATCH($B10,MaterialData!$B$6:$B$11,0),MATCH(J$7,MaterialData!$C$4:$R$4,0))</f>
        <v>0</v>
      </c>
      <c r="K10" s="204"/>
      <c r="M10" s="200" t="s">
        <v>276</v>
      </c>
      <c r="N10" s="0" t="n">
        <f aca="false">N6/2</f>
        <v>0.0005</v>
      </c>
      <c r="O10" s="200" t="s">
        <v>277</v>
      </c>
      <c r="P10" s="187" t="n">
        <f aca="false">P8+(N8*($N$12-N10)^2)</f>
        <v>2.89066666666667E-008</v>
      </c>
    </row>
    <row r="11" customFormat="false" ht="15" hidden="false" customHeight="false" outlineLevel="0" collapsed="false">
      <c r="B11" s="146" t="s">
        <v>214</v>
      </c>
      <c r="C11" s="167" t="n">
        <f aca="false">INDEX(Innertable,MATCH($B11,MaterialData!$B$6:$B$11,0),MATCH(C$7,MaterialData!$C$4:$O$4,0))</f>
        <v>180000000</v>
      </c>
      <c r="D11" s="187"/>
      <c r="E11" s="167" t="n">
        <f aca="false">INDEX(Innertable,MATCH($B11,MaterialData!$B$6:$B$11,0),MATCH(E$7,MaterialData!$C$4:$R$4,0))</f>
        <v>180000000</v>
      </c>
      <c r="F11" s="167" t="n">
        <f aca="false">INDEX(Innertable,MATCH($B11,MaterialData!$B$6:$B$11,0),MATCH(F$7,MaterialData!$C$4:$R$4,0))</f>
        <v>180000000</v>
      </c>
      <c r="G11" s="167" t="n">
        <f aca="false">INDEX(Innertable,MATCH($B11,MaterialData!$B$6:$B$11,0),MATCH(G$7,MaterialData!$C$4:$R$4,0))</f>
        <v>180000000</v>
      </c>
      <c r="H11" s="204"/>
      <c r="I11" s="367" t="str">
        <f aca="false">INDEX(Innertable,MATCH($B11,MaterialData!$B$6:$B$11,0),MATCH(I$7,MaterialData!$C$4:$R$4,0))</f>
        <v>N/A</v>
      </c>
      <c r="J11" s="367" t="str">
        <f aca="false">INDEX(Innertable,MATCH($B11,MaterialData!$B$6:$B$11,0),MATCH(J$7,MaterialData!$C$4:$R$4,0))</f>
        <v>N/A</v>
      </c>
      <c r="K11" s="204"/>
      <c r="M11" s="200" t="s">
        <v>278</v>
      </c>
      <c r="N11" s="0" t="n">
        <f aca="false">(I18-0.5*I20)*0.001</f>
        <v>0.0195</v>
      </c>
      <c r="O11" s="200" t="s">
        <v>279</v>
      </c>
      <c r="P11" s="187" t="n">
        <f aca="false">P9+(N9*($N$12-N11)^2)</f>
        <v>2.89066666666667E-008</v>
      </c>
    </row>
    <row r="12" customFormat="false" ht="15" hidden="false" customHeight="false" outlineLevel="0" collapsed="false">
      <c r="B12" s="146" t="s">
        <v>215</v>
      </c>
      <c r="C12" s="167" t="n">
        <f aca="false">INDEX(Innertable,MATCH($B12,MaterialData!$B$6:$B$11,0),MATCH(C$7,MaterialData!$C$4:$O$4,0))</f>
        <v>300000000</v>
      </c>
      <c r="D12" s="187"/>
      <c r="E12" s="167" t="n">
        <f aca="false">INDEX(Innertable,MATCH($B12,MaterialData!$B$6:$B$11,0),MATCH(E$7,MaterialData!$C$4:$R$4,0))</f>
        <v>300000000</v>
      </c>
      <c r="F12" s="167" t="n">
        <f aca="false">INDEX(Innertable,MATCH($B12,MaterialData!$B$6:$B$11,0),MATCH(F$7,MaterialData!$C$4:$R$4,0))</f>
        <v>300000000</v>
      </c>
      <c r="G12" s="167" t="n">
        <f aca="false">INDEX(Innertable,MATCH($B12,MaterialData!$B$6:$B$11,0),MATCH(G$7,MaterialData!$C$4:$R$4,0))</f>
        <v>300000000</v>
      </c>
      <c r="H12" s="204"/>
      <c r="I12" s="367" t="str">
        <f aca="false">INDEX(Innertable,MATCH($B12,MaterialData!$B$6:$B$11,0),MATCH(I$7,MaterialData!$C$4:$R$4,0))</f>
        <v>N/A</v>
      </c>
      <c r="J12" s="367" t="str">
        <f aca="false">INDEX(Innertable,MATCH($B12,MaterialData!$B$6:$B$11,0),MATCH(J$7,MaterialData!$C$4:$R$4,0))</f>
        <v>N/A</v>
      </c>
      <c r="K12" s="204"/>
      <c r="M12" s="200" t="s">
        <v>280</v>
      </c>
      <c r="N12" s="205" t="n">
        <f aca="false">(N8*N10+N9*N11)/(N8+N9)</f>
        <v>0.01</v>
      </c>
      <c r="O12" s="200" t="s">
        <v>281</v>
      </c>
      <c r="P12" s="169" t="n">
        <f aca="false">SUM(P10:P11)</f>
        <v>5.78133333333333E-008</v>
      </c>
    </row>
    <row r="13" customFormat="false" ht="12.75" hidden="false" customHeight="false" outlineLevel="0" collapsed="false">
      <c r="B13" s="53" t="s">
        <v>355</v>
      </c>
      <c r="C13" s="368" t="s">
        <v>123</v>
      </c>
      <c r="E13" s="192" t="s">
        <v>356</v>
      </c>
      <c r="F13" s="368" t="s">
        <v>123</v>
      </c>
      <c r="G13" s="368" t="s">
        <v>123</v>
      </c>
      <c r="H13" s="203"/>
      <c r="I13" s="199"/>
      <c r="K13" s="203"/>
      <c r="P13" s="187"/>
    </row>
    <row r="14" customFormat="false" ht="13.15" hidden="false" customHeight="false" outlineLevel="0" collapsed="false">
      <c r="B14" s="146" t="s">
        <v>282</v>
      </c>
      <c r="C14" s="186" t="n">
        <v>3</v>
      </c>
      <c r="E14" s="206" t="n">
        <v>3</v>
      </c>
      <c r="F14" s="206" t="n">
        <v>0</v>
      </c>
      <c r="G14" s="206" t="n">
        <v>0</v>
      </c>
      <c r="H14" s="203"/>
      <c r="I14" s="203"/>
      <c r="K14" s="203"/>
      <c r="M14" s="10" t="s">
        <v>357</v>
      </c>
      <c r="N14" s="27" t="s">
        <v>266</v>
      </c>
      <c r="O14" s="27" t="s">
        <v>267</v>
      </c>
    </row>
    <row r="15" customFormat="false" ht="12.75" hidden="false" customHeight="false" outlineLevel="0" collapsed="false">
      <c r="B15" s="146" t="s">
        <v>245</v>
      </c>
      <c r="C15" s="186" t="n">
        <v>25.4</v>
      </c>
      <c r="E15" s="206" t="n">
        <v>25.4</v>
      </c>
      <c r="F15" s="206" t="n">
        <v>25.4</v>
      </c>
      <c r="G15" s="206" t="n">
        <v>25.4</v>
      </c>
      <c r="H15" s="203"/>
      <c r="I15" s="203"/>
      <c r="K15" s="203"/>
      <c r="M15" s="200" t="s">
        <v>268</v>
      </c>
      <c r="N15" s="0" t="n">
        <f aca="false">J21/1000</f>
        <v>0.001</v>
      </c>
      <c r="O15" s="201" t="n">
        <f aca="false">J20/1000</f>
        <v>0.001</v>
      </c>
    </row>
    <row r="16" customFormat="false" ht="12.75" hidden="false" customHeight="false" outlineLevel="0" collapsed="false">
      <c r="B16" s="146" t="s">
        <v>246</v>
      </c>
      <c r="C16" s="186" t="n">
        <v>1.6</v>
      </c>
      <c r="E16" s="206" t="n">
        <v>1.6</v>
      </c>
      <c r="F16" s="206" t="n">
        <v>1.6</v>
      </c>
      <c r="G16" s="206" t="n">
        <v>1.6</v>
      </c>
      <c r="H16" s="203"/>
      <c r="I16" s="203"/>
      <c r="K16" s="203"/>
      <c r="M16" s="200" t="s">
        <v>271</v>
      </c>
      <c r="N16" s="0" t="n">
        <f aca="false">J22/1000</f>
        <v>0.2</v>
      </c>
      <c r="O16" s="201" t="n">
        <f aca="false">J22/1000</f>
        <v>0.2</v>
      </c>
    </row>
    <row r="17" customFormat="false" ht="12.75" hidden="false" customHeight="false" outlineLevel="0" collapsed="false">
      <c r="E17" s="348"/>
      <c r="F17" s="369" t="s">
        <v>347</v>
      </c>
      <c r="G17" s="77" t="str">
        <f aca="false">IF(AND(L27&gt;=100,F2="tubing only",NOT(OR(E18="NO",F18="NO",G18="NO"))),"YES","NO")</f>
        <v>YES</v>
      </c>
      <c r="H17" s="203"/>
      <c r="I17" s="210"/>
      <c r="K17" s="203"/>
    </row>
    <row r="18" customFormat="false" ht="12.75" hidden="false" customHeight="true" outlineLevel="0" collapsed="false">
      <c r="B18" s="146" t="s">
        <v>283</v>
      </c>
      <c r="E18" s="370" t="str">
        <f aca="false">IF(E14=0,"N/A",IF(AND(E5=$C$5,OR(OR(E15&gt;=$C$15,AND(E15&gt;=25,E15&lt;25.4,E16&gt;=1.75)),AND(E6="square",E15&gt;=25,E16&gt;=1.25)),OR(AND(E6="round",E16&gt;=1.6),OR(AND(E6="square",E16&gt;=1.25,E15&gt;=25),AND(E6="square",E16&gt;=1.2,E15&gt;=26)))),"YES","NO"))</f>
        <v>YES</v>
      </c>
      <c r="F18" s="371" t="str">
        <f aca="false">IF(F14=0,"N/A",IF(AND(F5=$C$5,OR(OR(F15&gt;=$C$15,AND(F15&gt;=25,F15&lt;25.4,F16&gt;=1.75)),AND(F6="square",F15&gt;=25,F16&gt;=1.25)),OR(AND(F6="round",F16&gt;=1.6),OR(AND(F6="square",F16&gt;=1.25,F15&gt;=25),AND(F6="square",F16&gt;=1.2,F15&gt;=26)))),"YES","NO"))</f>
        <v>N/A</v>
      </c>
      <c r="G18" s="371" t="str">
        <f aca="false">IF(G14=0,"N/A",IF(AND(G5=$C$5,OR(OR(G15&gt;=$C$15,AND(G15&gt;=25,G15&lt;25.4,G16&gt;=1.75)),AND(G6="square",G15&gt;=25,G16&gt;=1.25)),OR(AND(G6="round",G16&gt;=1.6),OR(AND(G6="square",G16&gt;=1.25,G15&gt;=25),AND(G6="square",G16&gt;=1.2,G15&gt;=26)))),"YES","NO"))</f>
        <v>N/A</v>
      </c>
      <c r="H18" s="203"/>
      <c r="I18" s="336" t="n">
        <f aca="false">I19+I20+I21</f>
        <v>20</v>
      </c>
      <c r="J18" s="208" t="n">
        <f aca="false">J19+J20+J21</f>
        <v>12</v>
      </c>
      <c r="K18" s="203"/>
      <c r="M18" s="200" t="s">
        <v>272</v>
      </c>
      <c r="N18" s="187" t="n">
        <f aca="false">N15*N16</f>
        <v>0.0002</v>
      </c>
      <c r="O18" s="200" t="s">
        <v>273</v>
      </c>
      <c r="P18" s="187" t="n">
        <f aca="false">(N15^3*N16)/12</f>
        <v>1.66666666666667E-011</v>
      </c>
    </row>
    <row r="19" customFormat="false" ht="12.75" hidden="false" customHeight="true" outlineLevel="0" collapsed="false">
      <c r="B19" s="146" t="s">
        <v>284</v>
      </c>
      <c r="E19" s="346"/>
      <c r="G19" s="347"/>
      <c r="H19" s="203"/>
      <c r="I19" s="209" t="n">
        <v>18</v>
      </c>
      <c r="J19" s="206" t="n">
        <v>10</v>
      </c>
      <c r="K19" s="203"/>
      <c r="M19" s="200" t="s">
        <v>274</v>
      </c>
      <c r="N19" s="187" t="n">
        <f aca="false">O15*O16</f>
        <v>0.0002</v>
      </c>
      <c r="O19" s="200" t="s">
        <v>275</v>
      </c>
      <c r="P19" s="187" t="n">
        <f aca="false">(O15^3*O16)/12</f>
        <v>1.66666666666667E-011</v>
      </c>
    </row>
    <row r="20" customFormat="false" ht="12.75" hidden="false" customHeight="true" outlineLevel="0" collapsed="false">
      <c r="B20" s="146" t="s">
        <v>285</v>
      </c>
      <c r="E20" s="346"/>
      <c r="G20" s="347"/>
      <c r="H20" s="203"/>
      <c r="I20" s="209" t="n">
        <v>1</v>
      </c>
      <c r="J20" s="206" t="n">
        <v>1</v>
      </c>
      <c r="K20" s="203"/>
      <c r="M20" s="200" t="s">
        <v>291</v>
      </c>
      <c r="N20" s="0" t="n">
        <f aca="false">J21/2000</f>
        <v>0.0005</v>
      </c>
      <c r="O20" s="200" t="s">
        <v>277</v>
      </c>
      <c r="P20" s="187" t="n">
        <f aca="false">P18+(N18*($N$22-N20)^2)</f>
        <v>6.06666666666667E-009</v>
      </c>
    </row>
    <row r="21" customFormat="false" ht="12.75" hidden="false" customHeight="true" outlineLevel="0" collapsed="false">
      <c r="B21" s="53" t="s">
        <v>286</v>
      </c>
      <c r="E21" s="346"/>
      <c r="G21" s="347"/>
      <c r="H21" s="203"/>
      <c r="I21" s="209" t="n">
        <v>1</v>
      </c>
      <c r="J21" s="206" t="n">
        <v>1</v>
      </c>
      <c r="K21" s="203"/>
      <c r="M21" s="200" t="s">
        <v>292</v>
      </c>
      <c r="N21" s="0" t="n">
        <f aca="false">(J18-0.5*J20)*0.001</f>
        <v>0.0115</v>
      </c>
      <c r="O21" s="200" t="s">
        <v>279</v>
      </c>
      <c r="P21" s="187" t="n">
        <f aca="false">P19+(N19*($N$22-N21)^2)</f>
        <v>6.06666666666667E-009</v>
      </c>
    </row>
    <row r="22" customFormat="false" ht="12.75" hidden="false" customHeight="true" outlineLevel="0" collapsed="false">
      <c r="B22" s="53" t="s">
        <v>358</v>
      </c>
      <c r="E22" s="346"/>
      <c r="G22" s="347"/>
      <c r="H22" s="203"/>
      <c r="I22" s="209" t="n">
        <v>320</v>
      </c>
      <c r="J22" s="206" t="n">
        <v>200</v>
      </c>
      <c r="K22" s="203"/>
      <c r="M22" s="200" t="s">
        <v>280</v>
      </c>
      <c r="N22" s="205" t="n">
        <f aca="false">(N18*N20+N19*N21)/(N18+N19)</f>
        <v>0.006</v>
      </c>
      <c r="O22" s="200" t="s">
        <v>281</v>
      </c>
      <c r="P22" s="169" t="n">
        <f aca="false">SUM(P20:P21)</f>
        <v>1.21333333333333E-008</v>
      </c>
    </row>
    <row r="23" customFormat="false" ht="12.75" hidden="false" customHeight="false" outlineLevel="0" collapsed="false">
      <c r="E23" s="354"/>
      <c r="F23" s="20"/>
      <c r="G23" s="355"/>
      <c r="H23" s="203"/>
      <c r="I23" s="199"/>
      <c r="K23" s="203"/>
      <c r="P23" s="187"/>
    </row>
    <row r="24" customFormat="false" ht="12.75" hidden="false" customHeight="false" outlineLevel="0" collapsed="false">
      <c r="B24" s="146" t="s">
        <v>247</v>
      </c>
      <c r="C24" s="186" t="n">
        <f aca="false">C15/1000</f>
        <v>0.0254</v>
      </c>
      <c r="E24" s="186" t="n">
        <f aca="false">IF($F$2="composite only","No tubes",IF(E14=0,"No tubes",E15/1000))</f>
        <v>0.0254</v>
      </c>
      <c r="F24" s="186" t="str">
        <f aca="false">IF($F$2="composite only","No tubes",IF(F14=0,"No tubes",F15/1000))</f>
        <v>No tubes</v>
      </c>
      <c r="G24" s="186" t="str">
        <f aca="false">IF($F$2="composite only","No tubes",IF(G14=0,"No tubes",G15/1000))</f>
        <v>No tubes</v>
      </c>
      <c r="H24" s="203"/>
      <c r="I24" s="203"/>
      <c r="K24" s="203"/>
      <c r="P24" s="187"/>
    </row>
    <row r="25" customFormat="false" ht="12.75" hidden="false" customHeight="false" outlineLevel="0" collapsed="false">
      <c r="B25" s="146" t="s">
        <v>248</v>
      </c>
      <c r="C25" s="186" t="n">
        <f aca="false">C16/1000</f>
        <v>0.0016</v>
      </c>
      <c r="E25" s="186" t="n">
        <f aca="false">IF(E24="no tubes","",IF(E14=0,"",E16/1000))</f>
        <v>0.0016</v>
      </c>
      <c r="F25" s="186" t="str">
        <f aca="false">IF(F24="no tubes","",IF(F14=0,"",F16/1000))</f>
        <v/>
      </c>
      <c r="G25" s="186" t="str">
        <f aca="false">IF(G24="no tubes","",IF(G14=0,"",G16/1000))</f>
        <v/>
      </c>
      <c r="H25" s="210"/>
      <c r="I25" s="210"/>
      <c r="K25" s="210"/>
      <c r="P25" s="187"/>
      <c r="T25" s="189"/>
    </row>
    <row r="26" customFormat="false" ht="12.75" hidden="false" customHeight="false" outlineLevel="0" collapsed="false">
      <c r="B26" s="146" t="s">
        <v>249</v>
      </c>
      <c r="C26" s="167" t="n">
        <f aca="false">IF(C6="Round",((C24)^4-((C24-2*C25))^4)*3.142/64,((C24)^4-((C24-2*C25))^4)/12)</f>
        <v>8.50991848E-009</v>
      </c>
      <c r="E26" s="167" t="n">
        <f aca="false">IF(E24="no tubes","",IF(E14=0,"",IF(E6="Round",(((E24)^4-((E24-2*E25))^4)*3.142/64),IF(E6="Square",(((E24)^4-((E24-2*E25))^4)/12),""))))</f>
        <v>8.50991848E-009</v>
      </c>
      <c r="F26" s="167" t="str">
        <f aca="false">IF(F24="no tubes","",IF(F14=0,"",IF(F6="Round",(((F24)^4-((F24-2*F25))^4)*3.142/64),IF(F6="Square",(((F24)^4-((F24-2*F25))^4)/12),""))))</f>
        <v/>
      </c>
      <c r="G26" s="167" t="str">
        <f aca="false">IF(G24="no tubes","",IF(G14=0,"",IF(G6="Round",(((G24)^4-((G24-2*G25))^4)*3.142/64),IF(G6="Square",(((G24)^4-((G24-2*G25))^4)/12),""))))</f>
        <v/>
      </c>
      <c r="H26" s="167" t="n">
        <f aca="false">IF(SUM(E26:G26)&gt;0,SUM(E26:G26),"")</f>
        <v>8.50991848E-009</v>
      </c>
      <c r="I26" s="211" t="str">
        <f aca="false">IF($F$2="Tubing only","Tubing Only",P12)</f>
        <v>Tubing Only</v>
      </c>
      <c r="J26" s="211" t="str">
        <f aca="false">IF($F$2="Tubing only","Tubing Only",P22)</f>
        <v>Tubing Only</v>
      </c>
      <c r="K26" s="167" t="n">
        <f aca="false">IF($F$2="Tubing only",H26,IF($F$2="Composite only",I26+J26,IF($F$2="Tubes + Composite",H26+I26+J26,"No Type Selected")))</f>
        <v>8.50991848E-009</v>
      </c>
      <c r="P26" s="187"/>
      <c r="S26" s="187"/>
      <c r="T26" s="189"/>
    </row>
    <row r="27" customFormat="false" ht="12.75" hidden="false" customHeight="false" outlineLevel="0" collapsed="false">
      <c r="B27" s="146" t="s">
        <v>250</v>
      </c>
      <c r="C27" s="167" t="n">
        <f aca="false">C8*C26*C14</f>
        <v>5105.951088</v>
      </c>
      <c r="D27" s="187"/>
      <c r="E27" s="167" t="n">
        <f aca="false">IF(E24="no tubes","",IF(E14=0,"",IF(AND(E13="bent/multi",E15&lt;25),0,IF(AND(E13="bent/multi",E16&lt;1.2),0,E8*E26*E14))))</f>
        <v>5105.951088</v>
      </c>
      <c r="F27" s="167" t="str">
        <f aca="false">IF(F24="no tubes","",IF(F14=0,"",F8*F26*F14))</f>
        <v/>
      </c>
      <c r="G27" s="167" t="str">
        <f aca="false">IF(G24="no tubes","",IF(G14=0,"",G8*G26*G14))</f>
        <v/>
      </c>
      <c r="H27" s="167" t="n">
        <f aca="false">IF(SUM(E27:G27)&gt;0,SUM(E27:G27),"")</f>
        <v>5105.951088</v>
      </c>
      <c r="I27" s="372" t="str">
        <f aca="false">IF(I26="Tubing Only","",IF(I22&gt;325,0,I26*I8))</f>
        <v/>
      </c>
      <c r="J27" s="211" t="str">
        <f aca="false">IF(J26="Tubing Only","",J26*J8)</f>
        <v/>
      </c>
      <c r="K27" s="167" t="n">
        <f aca="false">IF($F$2="Tubing only",H27,IF($F$2="Composite only",I27+J27,IF($F$2="Tubes + Composite",H27+I27+J27,"No Type Selected")))</f>
        <v>5105.951088</v>
      </c>
      <c r="L27" s="212" t="n">
        <f aca="false">IF(AND(NOT($F$2="tubes + composite"),OR(AND($G$14&gt;0,G27&lt;(C27/3)),AND($F$14&gt;0,F27&lt;(C27/3)),AND($E$14&gt;0,E27&lt;(C27/3)))),0,100*K27/C27)</f>
        <v>100</v>
      </c>
    </row>
    <row r="28" customFormat="false" ht="12.75" hidden="false" customHeight="false" outlineLevel="0" collapsed="false">
      <c r="B28" s="146" t="s">
        <v>251</v>
      </c>
      <c r="C28" s="191" t="n">
        <f aca="false">IF(C24="no tubes","",IF(C14=0,"",IF(C6="Round",C14*((C15^2-(C15-2*C16)^2)*PI()/4),IF(C6="Square",C14*(C15^2-(C15-2*C16)^2),""))))</f>
        <v>358.895544746098</v>
      </c>
      <c r="D28" s="356"/>
      <c r="E28" s="191" t="n">
        <f aca="false">IF(E24="no tubes","",IF(E14=0,"",IF(E6="Round",E14*((E15^2-(E15-2*E16)^2)*PI()/4),IF(E6="Square",E14*(E15^2-(E15-2*E16)^2),""))))</f>
        <v>358.895544746098</v>
      </c>
      <c r="F28" s="191" t="str">
        <f aca="false">IF(F24="no tubes","",IF(F14=0,"",IF(F6="Round",F14*((F15^2-(F15-2*F16)^2)*PI()/4),IF(F6="Square",F14*(F15^2-(F15-2*F16)^2),""))))</f>
        <v/>
      </c>
      <c r="G28" s="191" t="str">
        <f aca="false">IF(G24="no tubes","",IF(G14=0,"",IF(G6="Round",G14*((G15^2-(G15-2*G16)^2)*PI()/4),IF(G6="Square",G14*(G15^2-(G15-2*G16)^2),""))))</f>
        <v/>
      </c>
      <c r="H28" s="191" t="n">
        <f aca="false">IF(SUM(E28:G28)&gt;0,SUM(E28:G28),"")</f>
        <v>358.895544746098</v>
      </c>
      <c r="I28" s="191" t="str">
        <f aca="false">IF(I26="Tubing Only","",(I18-I19)*I22)</f>
        <v/>
      </c>
      <c r="J28" s="191" t="str">
        <f aca="false">IF(J26="Tubing Only","",(J18-J19)*J22)</f>
        <v/>
      </c>
      <c r="K28" s="167" t="n">
        <f aca="false">IF($F$2="Tubing only",H28,IF($F$2="Composite only",I28+J28,IF($F$2="Tubes + Composite",H28+I28+J28,"No Type Selected")))</f>
        <v>358.895544746098</v>
      </c>
      <c r="L28" s="373" t="n">
        <f aca="false">IF(AND($F$2="tubing only",AND(E5="steel",F5="steel",G5="steel")),100*K28/C28,"NA")</f>
        <v>100</v>
      </c>
      <c r="M28" s="0" t="str">
        <f aca="false">IF(AND(95&lt;L28,L28&lt;100),"For tubes only, provided your actual tube measures &gt;= your nominal OD and wall this is OK","")</f>
        <v/>
      </c>
      <c r="S28" s="187"/>
    </row>
    <row r="29" customFormat="false" ht="12.75" hidden="false" customHeight="false" outlineLevel="0" collapsed="false">
      <c r="B29" s="146" t="s">
        <v>252</v>
      </c>
      <c r="C29" s="167" t="n">
        <f aca="false">C$28*C9/1000000</f>
        <v>109463.14114756</v>
      </c>
      <c r="D29" s="187"/>
      <c r="E29" s="167" t="n">
        <f aca="false">IF(E24="no tubes","",IF(E14=0,"",E$28*E9/1000000))</f>
        <v>109463.14114756</v>
      </c>
      <c r="F29" s="167" t="str">
        <f aca="false">IF(F24="no tubes","",IF(F14=0,"",F$28*F9/1000000))</f>
        <v/>
      </c>
      <c r="G29" s="167" t="str">
        <f aca="false">IF(G24="no tubes","",IF(G14=0,"",G$28*G9/1000000))</f>
        <v/>
      </c>
      <c r="H29" s="167" t="n">
        <f aca="false">IF(SUM(E29:G29)&gt;0,SUM(E29:G29),"")</f>
        <v>109463.14114756</v>
      </c>
      <c r="I29" s="167" t="str">
        <f aca="false">IF(I26="Tubing Only","","N/A")</f>
        <v/>
      </c>
      <c r="J29" s="167" t="str">
        <f aca="false">IF(J26="Tubing Only","","N/A")</f>
        <v/>
      </c>
      <c r="K29" s="167" t="n">
        <f aca="false">IF($F$2="Tubing only",H29,"N/A")</f>
        <v>109463.14114756</v>
      </c>
      <c r="L29" s="212" t="n">
        <f aca="false">IF(AND($F$2="tubing only",OR($E29&lt;0.95*($E$14/$C$14)*$C29,$F29&lt;0.95*($F$14/$C$14)*$C29,$G29&lt;0.95*($G$14/$C$14)*$C29)),0,IF(NOT($F$2="tubing only"),"NA",100*H29/C29))</f>
        <v>100</v>
      </c>
      <c r="M29" s="0" t="str">
        <f aca="false">IF(AND(95&lt;L29,L29&lt;100),"For tubes only, provided your actual tube measures &gt;= your nominal OD and wall this is OK","")</f>
        <v/>
      </c>
    </row>
    <row r="30" customFormat="false" ht="12.75" hidden="false" customHeight="false" outlineLevel="0" collapsed="false">
      <c r="B30" s="146" t="s">
        <v>253</v>
      </c>
      <c r="C30" s="167" t="n">
        <f aca="false">C$28*C10/1000000</f>
        <v>130996.873832326</v>
      </c>
      <c r="D30" s="187"/>
      <c r="E30" s="167" t="n">
        <f aca="false">IF(E24="no tubes","",IF(E14=0,"",E$28*E10/1000000))</f>
        <v>130996.873832326</v>
      </c>
      <c r="F30" s="167" t="str">
        <f aca="false">IF(F24="no tubes","",IF(F14=0,"",F$28*F10/1000000))</f>
        <v/>
      </c>
      <c r="G30" s="167" t="str">
        <f aca="false">IF(G24="no tubes","",IF(G14=0,"",G$28*G10/1000000))</f>
        <v/>
      </c>
      <c r="H30" s="167" t="n">
        <f aca="false">IF(SUM(E30:G30)&gt;0,SUM(E30:G30),"")</f>
        <v>130996.873832326</v>
      </c>
      <c r="I30" s="167" t="str">
        <f aca="false">IF(I26="Tubing Only","","N/A")</f>
        <v/>
      </c>
      <c r="J30" s="167" t="str">
        <f aca="false">IF(J26="Tubing Only","","N/A")</f>
        <v/>
      </c>
      <c r="K30" s="167" t="n">
        <f aca="false">IF($F$2="Tubing only",H30,"N/A")</f>
        <v>130996.873832326</v>
      </c>
      <c r="L30" s="212" t="n">
        <f aca="false">IF(AND($F$2="tubing only",OR($E30&lt;0.95*($E$14/$C$14)*$C30,$F30&lt;0.95*($F$14/$C$14)*$C30,$G30&lt;0.95*($G$14/$C$14)*$C30)),0,IF(NOT($F$2="tubing only"),"NA",100*H30/C30))</f>
        <v>100</v>
      </c>
      <c r="M30" s="0" t="str">
        <f aca="false">IF(AND(95&lt;L30,L30&lt;100),"For tubes only, provided your actual tube measures &gt;= your nominal OD and wall this is OK","")</f>
        <v/>
      </c>
      <c r="S30" s="187"/>
    </row>
    <row r="31" customFormat="false" ht="12.75" hidden="false" customHeight="false" outlineLevel="0" collapsed="false">
      <c r="B31" s="146" t="s">
        <v>254</v>
      </c>
      <c r="C31" s="167" t="n">
        <f aca="false">C$28*C11/1000000</f>
        <v>64601.1980542976</v>
      </c>
      <c r="D31" s="187"/>
      <c r="E31" s="167" t="n">
        <f aca="false">IF(E24="no tubes","",IF(E14=0,"",E$28*E11/1000000))</f>
        <v>64601.1980542976</v>
      </c>
      <c r="F31" s="167" t="str">
        <f aca="false">IF(F24="no tubes","",IF(F14=0,"",F$28*F11/1000000))</f>
        <v/>
      </c>
      <c r="G31" s="167" t="str">
        <f aca="false">IF(G24="no tubes","",IF(G14=0,"",G$28*G11/1000000))</f>
        <v/>
      </c>
      <c r="H31" s="167" t="n">
        <f aca="false">IF(SUM(E31:G31)&gt;0,SUM(E31:G31),"")</f>
        <v>64601.1980542976</v>
      </c>
      <c r="I31" s="167" t="str">
        <f aca="false">IF(I26="Tubing Only","","N/A")</f>
        <v/>
      </c>
      <c r="J31" s="167" t="str">
        <f aca="false">IF(J26="Tubing Only","","N/A")</f>
        <v/>
      </c>
      <c r="K31" s="167" t="n">
        <f aca="false">IF($F$2="Tubing only",H31,"N/A")</f>
        <v>64601.1980542976</v>
      </c>
      <c r="L31" s="212" t="n">
        <f aca="false">IF(AND($F$2="tubing only",OR($E31&lt;0.95*($E$14/$C$14)*$C31,$F31&lt;0.95*($F$14/$C$14)*$C31,$G31&lt;0.95*($G$14/$C$14)*$C31)),0,IF(NOT($F$2="tubing only"),"NA",100*H31/C31))</f>
        <v>100</v>
      </c>
      <c r="M31" s="0" t="str">
        <f aca="false">IF(AND(95&lt;L31,L31&lt;100),"For tubes only, provided your actual tube measures &gt;= your nominal OD and wall this is OK","")</f>
        <v/>
      </c>
      <c r="S31" s="187"/>
    </row>
    <row r="32" customFormat="false" ht="12.75" hidden="false" customHeight="false" outlineLevel="0" collapsed="false">
      <c r="B32" s="146" t="s">
        <v>255</v>
      </c>
      <c r="C32" s="167" t="n">
        <f aca="false">IF(C14=0,"",C$28*C12/1000000)</f>
        <v>107668.663423829</v>
      </c>
      <c r="D32" s="187"/>
      <c r="E32" s="167" t="n">
        <f aca="false">IF(E24="no tubes","",IF(E14=0,"",E$28*E12/1000000))</f>
        <v>107668.663423829</v>
      </c>
      <c r="F32" s="167" t="str">
        <f aca="false">IF(F24="no tubes","",IF(F14=0,"",F$28*F12/1000000))</f>
        <v/>
      </c>
      <c r="G32" s="167" t="str">
        <f aca="false">IF(G24="no tubes","",IF(G14=0,"",G$28*G12/1000000))</f>
        <v/>
      </c>
      <c r="H32" s="167" t="n">
        <f aca="false">IF(SUM(E32:G32)&gt;0,SUM(E32:G32),"")</f>
        <v>107668.663423829</v>
      </c>
      <c r="I32" s="167" t="str">
        <f aca="false">IF(I26="tubing only","","N/A")</f>
        <v/>
      </c>
      <c r="J32" s="167" t="str">
        <f aca="false">IF(J26="tubing only","","N/A")</f>
        <v/>
      </c>
      <c r="K32" s="167" t="n">
        <f aca="false">IF($F$2="Tubing only",H32,"N/A")</f>
        <v>107668.663423829</v>
      </c>
      <c r="L32" s="212" t="n">
        <f aca="false">IF(AND($F$2="tubing only",OR($E32&lt;0.95*($E$14/$C$14)*$C32,$F32&lt;0.95*($F$14/$C$14)*$C32,$G32&lt;0.95*($G$14/$C$14)*$C32)),0,IF(NOT($F$2="tubing only"),"NA",100*H32/C32))</f>
        <v>100</v>
      </c>
      <c r="M32" s="0" t="str">
        <f aca="false">IF(AND(95&lt;L32,L32&lt;100),"For tubes only, provided your actual tube measures &gt;= your nominal OD and wall this is OK","")</f>
        <v/>
      </c>
      <c r="S32" s="187"/>
    </row>
    <row r="33" customFormat="false" ht="12.75" hidden="false" customHeight="false" outlineLevel="0" collapsed="false">
      <c r="B33" s="146" t="s">
        <v>256</v>
      </c>
      <c r="C33" s="167" t="n">
        <f aca="false">C14*4*C10*C26/(0.5*C24*1)</f>
        <v>2934.91676711811</v>
      </c>
      <c r="E33" s="167" t="n">
        <f aca="false">IF(E24="no tubes","",IF(E14=0,"",E14*4*E10*E26/(0.5*E24*1)))</f>
        <v>2934.91676711811</v>
      </c>
      <c r="F33" s="167" t="str">
        <f aca="false">IF(F24="no tubes","",IF(F14=0,"",F14*4*F10*F26/(0.5*F24*1)))</f>
        <v/>
      </c>
      <c r="G33" s="167" t="str">
        <f aca="false">IF(G24="no tubes","",IF(G14=0,"",G14*4*G10*G26/(0.5*G24*1)))</f>
        <v/>
      </c>
      <c r="H33" s="167" t="n">
        <f aca="false">IF(SUM(E33:G33)&gt;0,SUM(E33:G33),"")</f>
        <v>2934.91676711811</v>
      </c>
      <c r="I33" s="167" t="str">
        <f aca="false">IF(I26="tubing only","","N/A")</f>
        <v/>
      </c>
      <c r="J33" s="167" t="str">
        <f aca="false">IF(J26="tubing only","","N/A")</f>
        <v/>
      </c>
      <c r="K33" s="167" t="n">
        <f aca="false">IF($F$2="Tubing only",H33,"N/A")</f>
        <v>2934.91676711811</v>
      </c>
      <c r="L33" s="212" t="n">
        <f aca="false">IF(AND($F$2="tubing only",OR($E33&lt;0.95*($E$14/$C$14)*$C33,$F33&lt;0.95*($F$14/$C$14)*$C33,$G33&lt;0.95*($G$14/$C$14)*$C33)),0,IF(NOT($F$2="tubing only"),"NA",100*H33/C33))</f>
        <v>100</v>
      </c>
    </row>
    <row r="34" customFormat="false" ht="12.75" hidden="false" customHeight="false" outlineLevel="0" collapsed="false">
      <c r="B34" s="146" t="s">
        <v>257</v>
      </c>
      <c r="C34" s="167" t="n">
        <f aca="false">IF(C14=0,"",C33*1^3/(48*C27))</f>
        <v>0.0119750656167979</v>
      </c>
      <c r="E34" s="167" t="n">
        <f aca="false">IF(E24="no tubes","",IF(E14=0,"",($C$33*1^3/(48*E27))))</f>
        <v>0.0119750656167979</v>
      </c>
      <c r="F34" s="167" t="str">
        <f aca="false">IF(F24="no tubes","",IF(F14=0,"",($C$33*1^3/(48*F27))))</f>
        <v/>
      </c>
      <c r="G34" s="167" t="str">
        <f aca="false">IF(G24="no tubes","",IF(G14=0,"",($C$33*1^3/(48*G27))))</f>
        <v/>
      </c>
      <c r="H34" s="167" t="n">
        <f aca="false">IF(F2="composite only","",$C$33*1^3/(48*H27))</f>
        <v>0.0119750656167979</v>
      </c>
      <c r="I34" s="167" t="str">
        <f aca="false">IF(NOT($F$2="tubing only"),"N/A","")</f>
        <v/>
      </c>
      <c r="J34" s="167" t="str">
        <f aca="false">IF(NOT($F$2="tubing only"),"N/A","")</f>
        <v/>
      </c>
      <c r="K34" s="167" t="str">
        <f aca="false">IF($F$2="Tubing only","","N/A")</f>
        <v/>
      </c>
      <c r="L34" s="212" t="n">
        <f aca="false">IF(AND($F$2="tubing only",H34&gt;1.05*C34),101,IF(NOT($F$2="tubing only"),"NA",100*H34/C34))</f>
        <v>100</v>
      </c>
    </row>
    <row r="35" customFormat="false" ht="12.75" hidden="false" customHeight="false" outlineLevel="0" collapsed="false">
      <c r="B35" s="146" t="s">
        <v>258</v>
      </c>
      <c r="C35" s="167" t="n">
        <f aca="false">0.5*C33*(C33*1^3/(48*C27))</f>
        <v>17.5729104330399</v>
      </c>
      <c r="E35" s="167" t="n">
        <f aca="false">IF(E24="no tubes","",0.5*E33*(E33*1^3/(48*E27)))</f>
        <v>17.5729104330399</v>
      </c>
      <c r="F35" s="167" t="str">
        <f aca="false">IF(F24="no tubes","",0.5*F33*(F33*1^3/(48*F27)))</f>
        <v/>
      </c>
      <c r="G35" s="167" t="str">
        <f aca="false">IF(G24="no tubes","",0.5*G33*(G33*1^3/(48*G27)))</f>
        <v/>
      </c>
      <c r="H35" s="167" t="n">
        <f aca="false">IF(SUM(E35:G35)&gt;0,SUM(E35:G35),"")</f>
        <v>17.5729104330399</v>
      </c>
      <c r="I35" s="167" t="str">
        <f aca="false">IF(I26="tubing only","","N/A")</f>
        <v/>
      </c>
      <c r="J35" s="167" t="str">
        <f aca="false">IF(J26="tubing only","","N/A")</f>
        <v/>
      </c>
      <c r="K35" s="167" t="n">
        <f aca="false">IF($F$2="Tubing only",H35,IF($F$2="Composite only",I35,IF($F$2="Tubes + Composite",H35+I35,"No Type Selected")))</f>
        <v>17.5729104330399</v>
      </c>
      <c r="L35" s="212" t="n">
        <f aca="false">IF(AND($F$2="tubing only",OR($E35&lt;(0.999*E14/C14)*$C35,$F35&lt;(F14/C14)*$C35,$G35&lt;(G14/C14)*$C35)),0,IF(NOT($F$2="tubing only"),"NA",100*H35/C35))</f>
        <v>100</v>
      </c>
      <c r="N35" s="48" t="s">
        <v>259</v>
      </c>
      <c r="O35" s="214"/>
      <c r="P35" s="214"/>
    </row>
    <row r="36" customFormat="false" ht="12.75" hidden="false" customHeight="false" outlineLevel="0" collapsed="false">
      <c r="C36" s="357" t="n">
        <f aca="false">0.99*C27/C14</f>
        <v>1684.96385904</v>
      </c>
      <c r="D36" s="358"/>
      <c r="E36" s="357" t="n">
        <f aca="false">IF(AND($F$2="tubing only",E14&gt;0),E27/E14,9E+099)</f>
        <v>1701.983696</v>
      </c>
      <c r="F36" s="357" t="n">
        <f aca="false">IF(AND($F$2="tubing only",F14&gt;0),F27/F14,9E+099)</f>
        <v>9E+099</v>
      </c>
      <c r="G36" s="357" t="n">
        <f aca="false">IF(AND($F$2="tubing only",G14&gt;0),G27/G14,9E+099)</f>
        <v>9E+099</v>
      </c>
      <c r="H36" s="13"/>
    </row>
    <row r="37" customFormat="false" ht="13.15" hidden="false" customHeight="false" outlineLevel="0" collapsed="false">
      <c r="B37" s="10" t="s">
        <v>288</v>
      </c>
      <c r="E37" s="187"/>
    </row>
    <row r="38" customFormat="false" ht="12.75" hidden="false" customHeight="false" outlineLevel="0" collapsed="false">
      <c r="B38" s="215"/>
      <c r="C38" s="216"/>
      <c r="D38" s="216"/>
      <c r="E38" s="216"/>
      <c r="F38" s="216"/>
      <c r="G38" s="216"/>
      <c r="H38" s="216"/>
      <c r="I38" s="216"/>
      <c r="J38" s="216"/>
      <c r="K38" s="216"/>
      <c r="L38" s="216"/>
      <c r="M38" s="216"/>
      <c r="N38" s="216"/>
      <c r="O38" s="216"/>
      <c r="P38" s="217"/>
    </row>
    <row r="39" customFormat="false" ht="12.75" hidden="false" customHeight="false" outlineLevel="0" collapsed="false">
      <c r="B39" s="218" t="s">
        <v>341</v>
      </c>
      <c r="C39" s="96"/>
      <c r="D39" s="96"/>
      <c r="E39" s="96"/>
      <c r="F39" s="96"/>
      <c r="G39" s="96"/>
      <c r="H39" s="96"/>
      <c r="I39" s="96"/>
      <c r="J39" s="96"/>
      <c r="K39" s="96"/>
      <c r="L39" s="96"/>
      <c r="M39" s="96"/>
      <c r="N39" s="96"/>
      <c r="O39" s="96"/>
      <c r="P39" s="135"/>
    </row>
    <row r="40" customFormat="false" ht="12.75" hidden="false" customHeight="false" outlineLevel="0" collapsed="false">
      <c r="B40" s="134"/>
      <c r="C40" s="96"/>
      <c r="D40" s="96"/>
      <c r="E40" s="96"/>
      <c r="F40" s="96"/>
      <c r="G40" s="96"/>
      <c r="H40" s="140"/>
      <c r="I40" s="96"/>
      <c r="J40" s="96"/>
      <c r="K40" s="96"/>
      <c r="L40" s="96"/>
      <c r="M40" s="96"/>
      <c r="N40" s="96"/>
      <c r="O40" s="96"/>
      <c r="P40" s="135"/>
    </row>
    <row r="41" customFormat="false" ht="12.75" hidden="false" customHeight="false" outlineLevel="0" collapsed="false">
      <c r="B41" s="134"/>
      <c r="C41" s="96"/>
      <c r="D41" s="96"/>
      <c r="E41" s="96"/>
      <c r="F41" s="96"/>
      <c r="G41" s="96"/>
      <c r="H41" s="96"/>
      <c r="I41" s="96"/>
      <c r="J41" s="96"/>
      <c r="K41" s="96"/>
      <c r="L41" s="96"/>
      <c r="M41" s="96"/>
      <c r="N41" s="96"/>
      <c r="O41" s="96"/>
      <c r="P41" s="135"/>
    </row>
    <row r="42" customFormat="false" ht="12.75" hidden="false" customHeight="false" outlineLevel="0" collapsed="false">
      <c r="B42" s="134"/>
      <c r="C42" s="96"/>
      <c r="D42" s="96"/>
      <c r="E42" s="96"/>
      <c r="F42" s="96"/>
      <c r="G42" s="96"/>
      <c r="H42" s="96"/>
      <c r="I42" s="96"/>
      <c r="J42" s="96"/>
      <c r="K42" s="96"/>
      <c r="L42" s="96"/>
      <c r="M42" s="96"/>
      <c r="N42" s="96"/>
      <c r="O42" s="96"/>
      <c r="P42" s="135"/>
    </row>
    <row r="43" customFormat="false" ht="12.75" hidden="false" customHeight="false" outlineLevel="0" collapsed="false">
      <c r="B43" s="134"/>
      <c r="C43" s="96"/>
      <c r="D43" s="96"/>
      <c r="E43" s="96"/>
      <c r="F43" s="96"/>
      <c r="G43" s="96"/>
      <c r="H43" s="96"/>
      <c r="I43" s="96"/>
      <c r="J43" s="96"/>
      <c r="K43" s="96"/>
      <c r="L43" s="96"/>
      <c r="M43" s="96"/>
      <c r="N43" s="96"/>
      <c r="O43" s="96"/>
      <c r="P43" s="135"/>
    </row>
    <row r="44" customFormat="false" ht="12.75" hidden="false" customHeight="false" outlineLevel="0" collapsed="false">
      <c r="B44" s="134"/>
      <c r="C44" s="96"/>
      <c r="D44" s="96"/>
      <c r="E44" s="96"/>
      <c r="F44" s="96"/>
      <c r="G44" s="96"/>
      <c r="H44" s="96"/>
      <c r="I44" s="96"/>
      <c r="J44" s="96"/>
      <c r="K44" s="96"/>
      <c r="L44" s="96"/>
      <c r="M44" s="96"/>
      <c r="N44" s="96"/>
      <c r="O44" s="96"/>
      <c r="P44" s="135"/>
    </row>
    <row r="45" customFormat="false" ht="12.75" hidden="false" customHeight="false" outlineLevel="0" collapsed="false">
      <c r="B45" s="134"/>
      <c r="C45" s="96"/>
      <c r="D45" s="96"/>
      <c r="E45" s="96"/>
      <c r="F45" s="96"/>
      <c r="G45" s="96"/>
      <c r="H45" s="96"/>
      <c r="I45" s="96"/>
      <c r="J45" s="96"/>
      <c r="K45" s="96"/>
      <c r="L45" s="96"/>
      <c r="M45" s="96"/>
      <c r="N45" s="96"/>
      <c r="O45" s="96"/>
      <c r="P45" s="135"/>
    </row>
    <row r="46" customFormat="false" ht="12.75" hidden="false" customHeight="false" outlineLevel="0" collapsed="false">
      <c r="B46" s="134"/>
      <c r="C46" s="96"/>
      <c r="D46" s="96"/>
      <c r="E46" s="96"/>
      <c r="F46" s="96"/>
      <c r="G46" s="96"/>
      <c r="H46" s="96"/>
      <c r="I46" s="96"/>
      <c r="J46" s="96"/>
      <c r="K46" s="96"/>
      <c r="L46" s="96"/>
      <c r="M46" s="96"/>
      <c r="N46" s="96"/>
      <c r="O46" s="96"/>
      <c r="P46" s="135"/>
    </row>
    <row r="47" customFormat="false" ht="12.75" hidden="false" customHeight="false" outlineLevel="0" collapsed="false">
      <c r="B47" s="134"/>
      <c r="C47" s="96"/>
      <c r="D47" s="96"/>
      <c r="E47" s="96"/>
      <c r="F47" s="96"/>
      <c r="G47" s="96"/>
      <c r="H47" s="96"/>
      <c r="I47" s="96"/>
      <c r="J47" s="96"/>
      <c r="K47" s="96"/>
      <c r="L47" s="96"/>
      <c r="M47" s="96"/>
      <c r="N47" s="96"/>
      <c r="O47" s="96"/>
      <c r="P47" s="135"/>
    </row>
    <row r="48" customFormat="false" ht="12.75" hidden="false" customHeight="false" outlineLevel="0" collapsed="false">
      <c r="B48" s="134"/>
      <c r="C48" s="96"/>
      <c r="D48" s="96"/>
      <c r="E48" s="96"/>
      <c r="F48" s="96"/>
      <c r="G48" s="96"/>
      <c r="H48" s="96"/>
      <c r="I48" s="96"/>
      <c r="J48" s="96"/>
      <c r="K48" s="96"/>
      <c r="L48" s="96"/>
      <c r="M48" s="96"/>
      <c r="N48" s="96"/>
      <c r="O48" s="96"/>
      <c r="P48" s="135"/>
    </row>
    <row r="49" customFormat="false" ht="12.75" hidden="false" customHeight="false" outlineLevel="0" collapsed="false">
      <c r="B49" s="134"/>
      <c r="C49" s="96"/>
      <c r="D49" s="96"/>
      <c r="E49" s="96"/>
      <c r="F49" s="96"/>
      <c r="G49" s="96"/>
      <c r="H49" s="96"/>
      <c r="I49" s="96"/>
      <c r="J49" s="96"/>
      <c r="K49" s="96"/>
      <c r="L49" s="96"/>
      <c r="M49" s="96"/>
      <c r="N49" s="96"/>
      <c r="O49" s="96"/>
      <c r="P49" s="135"/>
    </row>
    <row r="50" customFormat="false" ht="12.75" hidden="false" customHeight="false" outlineLevel="0" collapsed="false">
      <c r="B50" s="134"/>
      <c r="C50" s="96"/>
      <c r="D50" s="96"/>
      <c r="E50" s="96"/>
      <c r="F50" s="96"/>
      <c r="G50" s="96"/>
      <c r="H50" s="96"/>
      <c r="I50" s="96"/>
      <c r="J50" s="96"/>
      <c r="K50" s="96"/>
      <c r="L50" s="96"/>
      <c r="M50" s="96"/>
      <c r="N50" s="96"/>
      <c r="O50" s="96"/>
      <c r="P50" s="135"/>
    </row>
    <row r="51" customFormat="false" ht="12.75" hidden="false" customHeight="false" outlineLevel="0" collapsed="false">
      <c r="B51" s="134"/>
      <c r="C51" s="96"/>
      <c r="D51" s="96"/>
      <c r="E51" s="96"/>
      <c r="F51" s="96"/>
      <c r="G51" s="96"/>
      <c r="H51" s="96"/>
      <c r="I51" s="96"/>
      <c r="J51" s="96"/>
      <c r="K51" s="96"/>
      <c r="L51" s="96"/>
      <c r="M51" s="96"/>
      <c r="N51" s="96"/>
      <c r="O51" s="96"/>
      <c r="P51" s="135"/>
    </row>
    <row r="52" customFormat="false" ht="12.75" hidden="false" customHeight="false" outlineLevel="0" collapsed="false">
      <c r="B52" s="134"/>
      <c r="C52" s="96"/>
      <c r="D52" s="96"/>
      <c r="E52" s="96"/>
      <c r="F52" s="96"/>
      <c r="G52" s="96"/>
      <c r="H52" s="96"/>
      <c r="I52" s="96"/>
      <c r="J52" s="96"/>
      <c r="K52" s="96"/>
      <c r="L52" s="96"/>
      <c r="M52" s="96"/>
      <c r="N52" s="96"/>
      <c r="O52" s="96"/>
      <c r="P52" s="135"/>
    </row>
    <row r="53" customFormat="false" ht="12.75" hidden="false" customHeight="false" outlineLevel="0" collapsed="false">
      <c r="B53" s="134"/>
      <c r="C53" s="96"/>
      <c r="D53" s="96"/>
      <c r="E53" s="96"/>
      <c r="F53" s="96"/>
      <c r="G53" s="96"/>
      <c r="H53" s="96"/>
      <c r="I53" s="96"/>
      <c r="J53" s="96"/>
      <c r="K53" s="96"/>
      <c r="L53" s="96"/>
      <c r="M53" s="96"/>
      <c r="N53" s="96"/>
      <c r="O53" s="96"/>
      <c r="P53" s="135"/>
    </row>
    <row r="54" customFormat="false" ht="12.75" hidden="false" customHeight="false" outlineLevel="0" collapsed="false">
      <c r="B54" s="134"/>
      <c r="C54" s="96"/>
      <c r="D54" s="96"/>
      <c r="E54" s="96"/>
      <c r="F54" s="96"/>
      <c r="G54" s="96"/>
      <c r="H54" s="96"/>
      <c r="I54" s="96"/>
      <c r="J54" s="96"/>
      <c r="K54" s="96"/>
      <c r="L54" s="96"/>
      <c r="M54" s="96"/>
      <c r="N54" s="96"/>
      <c r="O54" s="96"/>
      <c r="P54" s="135"/>
    </row>
    <row r="55" customFormat="false" ht="12.75" hidden="false" customHeight="false" outlineLevel="0" collapsed="false">
      <c r="B55" s="134"/>
      <c r="C55" s="96"/>
      <c r="D55" s="96"/>
      <c r="E55" s="96"/>
      <c r="F55" s="96"/>
      <c r="G55" s="96"/>
      <c r="H55" s="96"/>
      <c r="I55" s="96"/>
      <c r="J55" s="96"/>
      <c r="K55" s="96"/>
      <c r="L55" s="96"/>
      <c r="M55" s="96"/>
      <c r="N55" s="96"/>
      <c r="O55" s="96"/>
      <c r="P55" s="135"/>
    </row>
    <row r="56" customFormat="false" ht="12.75" hidden="false" customHeight="false" outlineLevel="0" collapsed="false">
      <c r="B56" s="134"/>
      <c r="C56" s="96"/>
      <c r="D56" s="96"/>
      <c r="E56" s="96"/>
      <c r="F56" s="96"/>
      <c r="G56" s="96"/>
      <c r="H56" s="96"/>
      <c r="I56" s="96"/>
      <c r="J56" s="96"/>
      <c r="K56" s="96"/>
      <c r="L56" s="96"/>
      <c r="M56" s="96"/>
      <c r="N56" s="96"/>
      <c r="O56" s="96"/>
      <c r="P56" s="135"/>
    </row>
    <row r="57" customFormat="false" ht="12.75" hidden="false" customHeight="false" outlineLevel="0" collapsed="false">
      <c r="B57" s="134"/>
      <c r="C57" s="96"/>
      <c r="D57" s="96"/>
      <c r="E57" s="96"/>
      <c r="F57" s="96"/>
      <c r="G57" s="96"/>
      <c r="H57" s="96"/>
      <c r="I57" s="96"/>
      <c r="J57" s="96"/>
      <c r="K57" s="96"/>
      <c r="L57" s="96"/>
      <c r="M57" s="96"/>
      <c r="N57" s="96"/>
      <c r="O57" s="96"/>
      <c r="P57" s="135"/>
    </row>
    <row r="58" customFormat="false" ht="12.75" hidden="false" customHeight="false" outlineLevel="0" collapsed="false">
      <c r="B58" s="134"/>
      <c r="C58" s="96"/>
      <c r="D58" s="96"/>
      <c r="E58" s="96"/>
      <c r="F58" s="96"/>
      <c r="G58" s="96"/>
      <c r="H58" s="96"/>
      <c r="I58" s="96"/>
      <c r="J58" s="96"/>
      <c r="K58" s="96"/>
      <c r="L58" s="96"/>
      <c r="M58" s="96"/>
      <c r="N58" s="96"/>
      <c r="O58" s="96"/>
      <c r="P58" s="135"/>
    </row>
    <row r="59" customFormat="false" ht="12.75" hidden="false" customHeight="false" outlineLevel="0" collapsed="false">
      <c r="B59" s="134"/>
      <c r="C59" s="96"/>
      <c r="D59" s="96"/>
      <c r="E59" s="96"/>
      <c r="F59" s="96"/>
      <c r="G59" s="96"/>
      <c r="H59" s="96"/>
      <c r="I59" s="96"/>
      <c r="J59" s="96"/>
      <c r="K59" s="96"/>
      <c r="L59" s="96"/>
      <c r="M59" s="96"/>
      <c r="N59" s="96"/>
      <c r="O59" s="96"/>
      <c r="P59" s="135"/>
    </row>
    <row r="60" customFormat="false" ht="12.75" hidden="false" customHeight="false" outlineLevel="0" collapsed="false">
      <c r="B60" s="134"/>
      <c r="C60" s="96"/>
      <c r="D60" s="96"/>
      <c r="E60" s="96"/>
      <c r="F60" s="96"/>
      <c r="G60" s="96"/>
      <c r="H60" s="96"/>
      <c r="I60" s="96"/>
      <c r="J60" s="96"/>
      <c r="K60" s="96"/>
      <c r="L60" s="96"/>
      <c r="M60" s="96"/>
      <c r="N60" s="96"/>
      <c r="O60" s="96"/>
      <c r="P60" s="135"/>
    </row>
    <row r="61" customFormat="false" ht="12.75" hidden="false" customHeight="false" outlineLevel="0" collapsed="false">
      <c r="B61" s="134"/>
      <c r="C61" s="96"/>
      <c r="D61" s="96"/>
      <c r="E61" s="96"/>
      <c r="F61" s="96"/>
      <c r="G61" s="96"/>
      <c r="H61" s="96"/>
      <c r="I61" s="96"/>
      <c r="J61" s="96"/>
      <c r="K61" s="96"/>
      <c r="L61" s="96"/>
      <c r="M61" s="96"/>
      <c r="N61" s="96"/>
      <c r="O61" s="96"/>
      <c r="P61" s="135"/>
    </row>
    <row r="62" customFormat="false" ht="12.75" hidden="false" customHeight="false" outlineLevel="0" collapsed="false">
      <c r="B62" s="134"/>
      <c r="C62" s="96"/>
      <c r="D62" s="96"/>
      <c r="E62" s="96"/>
      <c r="F62" s="96"/>
      <c r="G62" s="96"/>
      <c r="H62" s="96"/>
      <c r="I62" s="96"/>
      <c r="J62" s="96"/>
      <c r="K62" s="96"/>
      <c r="L62" s="96"/>
      <c r="M62" s="96"/>
      <c r="N62" s="96"/>
      <c r="O62" s="96"/>
      <c r="P62" s="135"/>
    </row>
    <row r="63" customFormat="false" ht="12.75" hidden="false" customHeight="false" outlineLevel="0" collapsed="false">
      <c r="B63" s="134"/>
      <c r="C63" s="96"/>
      <c r="D63" s="96"/>
      <c r="E63" s="96"/>
      <c r="F63" s="96"/>
      <c r="G63" s="96"/>
      <c r="H63" s="96"/>
      <c r="I63" s="96"/>
      <c r="J63" s="96"/>
      <c r="K63" s="96"/>
      <c r="L63" s="96"/>
      <c r="M63" s="96"/>
      <c r="N63" s="96"/>
      <c r="O63" s="96"/>
      <c r="P63" s="135"/>
    </row>
    <row r="64" customFormat="false" ht="12.75" hidden="false" customHeight="false" outlineLevel="0" collapsed="false">
      <c r="B64" s="134"/>
      <c r="C64" s="96"/>
      <c r="D64" s="96"/>
      <c r="E64" s="96"/>
      <c r="F64" s="96"/>
      <c r="G64" s="96"/>
      <c r="H64" s="96"/>
      <c r="I64" s="96"/>
      <c r="J64" s="96"/>
      <c r="K64" s="96"/>
      <c r="L64" s="96"/>
      <c r="M64" s="96"/>
      <c r="N64" s="96"/>
      <c r="O64" s="96"/>
      <c r="P64" s="135"/>
    </row>
    <row r="65" customFormat="false" ht="12.75" hidden="false" customHeight="false" outlineLevel="0" collapsed="false">
      <c r="B65" s="134"/>
      <c r="C65" s="96"/>
      <c r="D65" s="96"/>
      <c r="E65" s="96"/>
      <c r="F65" s="96"/>
      <c r="G65" s="96"/>
      <c r="H65" s="96"/>
      <c r="I65" s="96"/>
      <c r="J65" s="96"/>
      <c r="K65" s="96"/>
      <c r="L65" s="96"/>
      <c r="M65" s="96"/>
      <c r="N65" s="96"/>
      <c r="O65" s="96"/>
      <c r="P65" s="135"/>
    </row>
    <row r="66" customFormat="false" ht="12.75" hidden="false" customHeight="false" outlineLevel="0" collapsed="false">
      <c r="B66" s="134"/>
      <c r="C66" s="96"/>
      <c r="D66" s="96"/>
      <c r="E66" s="96"/>
      <c r="F66" s="96"/>
      <c r="G66" s="96"/>
      <c r="H66" s="96"/>
      <c r="I66" s="96"/>
      <c r="J66" s="96"/>
      <c r="K66" s="96"/>
      <c r="L66" s="96"/>
      <c r="M66" s="96"/>
      <c r="N66" s="96"/>
      <c r="O66" s="96"/>
      <c r="P66" s="135"/>
    </row>
    <row r="67" customFormat="false" ht="12.75" hidden="false" customHeight="false" outlineLevel="0" collapsed="false">
      <c r="B67" s="134"/>
      <c r="C67" s="96"/>
      <c r="D67" s="96"/>
      <c r="E67" s="96"/>
      <c r="F67" s="96"/>
      <c r="G67" s="96"/>
      <c r="H67" s="96"/>
      <c r="I67" s="96"/>
      <c r="J67" s="96"/>
      <c r="K67" s="96"/>
      <c r="L67" s="96"/>
      <c r="M67" s="96"/>
      <c r="N67" s="96"/>
      <c r="O67" s="96"/>
      <c r="P67" s="135"/>
    </row>
    <row r="68" customFormat="false" ht="12.75" hidden="false" customHeight="false" outlineLevel="0" collapsed="false">
      <c r="B68" s="134"/>
      <c r="C68" s="96"/>
      <c r="D68" s="96"/>
      <c r="E68" s="96"/>
      <c r="F68" s="96"/>
      <c r="G68" s="96"/>
      <c r="H68" s="96"/>
      <c r="I68" s="96"/>
      <c r="J68" s="96"/>
      <c r="K68" s="96"/>
      <c r="L68" s="96"/>
      <c r="M68" s="96"/>
      <c r="N68" s="96"/>
      <c r="O68" s="96"/>
      <c r="P68" s="135"/>
    </row>
    <row r="69" customFormat="false" ht="12.75" hidden="false" customHeight="false" outlineLevel="0" collapsed="false">
      <c r="B69" s="134"/>
      <c r="C69" s="96"/>
      <c r="D69" s="96"/>
      <c r="E69" s="96"/>
      <c r="F69" s="96"/>
      <c r="G69" s="96"/>
      <c r="H69" s="96"/>
      <c r="I69" s="96"/>
      <c r="J69" s="96"/>
      <c r="K69" s="96"/>
      <c r="L69" s="96"/>
      <c r="M69" s="96"/>
      <c r="N69" s="96"/>
      <c r="O69" s="96"/>
      <c r="P69" s="135"/>
    </row>
    <row r="70" customFormat="false" ht="12.75" hidden="false" customHeight="false" outlineLevel="0" collapsed="false">
      <c r="B70" s="134"/>
      <c r="C70" s="96"/>
      <c r="D70" s="96"/>
      <c r="E70" s="96"/>
      <c r="F70" s="96"/>
      <c r="G70" s="96"/>
      <c r="H70" s="96"/>
      <c r="I70" s="96"/>
      <c r="J70" s="96"/>
      <c r="K70" s="96"/>
      <c r="L70" s="96"/>
      <c r="M70" s="96"/>
      <c r="N70" s="96"/>
      <c r="O70" s="96"/>
      <c r="P70" s="135"/>
    </row>
    <row r="71" customFormat="false" ht="12.75" hidden="false" customHeight="false" outlineLevel="0" collapsed="false">
      <c r="B71" s="134"/>
      <c r="C71" s="96"/>
      <c r="D71" s="96"/>
      <c r="E71" s="96"/>
      <c r="F71" s="96"/>
      <c r="G71" s="96"/>
      <c r="H71" s="96"/>
      <c r="I71" s="96"/>
      <c r="J71" s="96"/>
      <c r="K71" s="96"/>
      <c r="L71" s="96"/>
      <c r="M71" s="96"/>
      <c r="N71" s="96"/>
      <c r="O71" s="96"/>
      <c r="P71" s="135"/>
    </row>
    <row r="72" customFormat="false" ht="12.75" hidden="false" customHeight="false" outlineLevel="0" collapsed="false">
      <c r="B72" s="134"/>
      <c r="C72" s="96"/>
      <c r="D72" s="96"/>
      <c r="E72" s="96"/>
      <c r="F72" s="96"/>
      <c r="G72" s="96"/>
      <c r="H72" s="96"/>
      <c r="I72" s="96"/>
      <c r="J72" s="96"/>
      <c r="K72" s="96"/>
      <c r="L72" s="96"/>
      <c r="M72" s="96"/>
      <c r="N72" s="96"/>
      <c r="O72" s="96"/>
      <c r="P72" s="135"/>
    </row>
    <row r="73" customFormat="false" ht="12.75" hidden="false" customHeight="false" outlineLevel="0" collapsed="false">
      <c r="B73" s="134"/>
      <c r="C73" s="96"/>
      <c r="D73" s="96"/>
      <c r="E73" s="96"/>
      <c r="F73" s="96"/>
      <c r="G73" s="96"/>
      <c r="H73" s="96"/>
      <c r="I73" s="96"/>
      <c r="J73" s="96"/>
      <c r="K73" s="96"/>
      <c r="L73" s="96"/>
      <c r="M73" s="96"/>
      <c r="N73" s="96"/>
      <c r="O73" s="96"/>
      <c r="P73" s="135"/>
    </row>
    <row r="74" customFormat="false" ht="12.75" hidden="false" customHeight="false" outlineLevel="0" collapsed="false">
      <c r="B74" s="134"/>
      <c r="C74" s="96"/>
      <c r="D74" s="96"/>
      <c r="E74" s="96"/>
      <c r="F74" s="96"/>
      <c r="G74" s="96"/>
      <c r="H74" s="96"/>
      <c r="I74" s="96"/>
      <c r="J74" s="96"/>
      <c r="K74" s="96"/>
      <c r="L74" s="96"/>
      <c r="M74" s="96"/>
      <c r="N74" s="96"/>
      <c r="O74" s="96"/>
      <c r="P74" s="135"/>
    </row>
    <row r="75" customFormat="false" ht="12.75" hidden="false" customHeight="false" outlineLevel="0" collapsed="false">
      <c r="B75" s="134"/>
      <c r="C75" s="96"/>
      <c r="D75" s="96"/>
      <c r="E75" s="96"/>
      <c r="F75" s="96"/>
      <c r="G75" s="96"/>
      <c r="H75" s="96"/>
      <c r="I75" s="96"/>
      <c r="J75" s="96"/>
      <c r="K75" s="96"/>
      <c r="L75" s="96"/>
      <c r="M75" s="96"/>
      <c r="N75" s="96"/>
      <c r="O75" s="96"/>
      <c r="P75" s="135"/>
    </row>
    <row r="76" customFormat="false" ht="12.75" hidden="false" customHeight="false" outlineLevel="0" collapsed="false">
      <c r="B76" s="134"/>
      <c r="C76" s="96"/>
      <c r="D76" s="96"/>
      <c r="E76" s="96"/>
      <c r="F76" s="96"/>
      <c r="G76" s="96"/>
      <c r="H76" s="96"/>
      <c r="I76" s="96"/>
      <c r="J76" s="96"/>
      <c r="K76" s="96"/>
      <c r="L76" s="96"/>
      <c r="M76" s="96"/>
      <c r="N76" s="96"/>
      <c r="O76" s="96"/>
      <c r="P76" s="135"/>
    </row>
    <row r="77" customFormat="false" ht="12.75" hidden="false" customHeight="false" outlineLevel="0" collapsed="false">
      <c r="B77" s="134"/>
      <c r="C77" s="96"/>
      <c r="D77" s="96"/>
      <c r="E77" s="96"/>
      <c r="F77" s="96"/>
      <c r="G77" s="96"/>
      <c r="H77" s="96"/>
      <c r="I77" s="96"/>
      <c r="J77" s="96"/>
      <c r="K77" s="96"/>
      <c r="L77" s="96"/>
      <c r="M77" s="96"/>
      <c r="N77" s="96"/>
      <c r="O77" s="96"/>
      <c r="P77" s="135"/>
    </row>
    <row r="78" customFormat="false" ht="12.75" hidden="false" customHeight="false" outlineLevel="0" collapsed="false">
      <c r="B78" s="134"/>
      <c r="C78" s="96"/>
      <c r="D78" s="96"/>
      <c r="E78" s="96"/>
      <c r="F78" s="96"/>
      <c r="G78" s="96"/>
      <c r="H78" s="96"/>
      <c r="I78" s="96"/>
      <c r="J78" s="96"/>
      <c r="K78" s="96"/>
      <c r="L78" s="96"/>
      <c r="M78" s="96"/>
      <c r="N78" s="96"/>
      <c r="O78" s="96"/>
      <c r="P78" s="135"/>
    </row>
    <row r="79" customFormat="false" ht="12.75" hidden="false" customHeight="false" outlineLevel="0" collapsed="false">
      <c r="B79" s="134"/>
      <c r="C79" s="96"/>
      <c r="D79" s="96"/>
      <c r="E79" s="96"/>
      <c r="F79" s="96"/>
      <c r="G79" s="96"/>
      <c r="H79" s="96"/>
      <c r="I79" s="96"/>
      <c r="J79" s="96"/>
      <c r="K79" s="96"/>
      <c r="L79" s="96"/>
      <c r="M79" s="96"/>
      <c r="N79" s="96"/>
      <c r="O79" s="96"/>
      <c r="P79" s="135"/>
    </row>
    <row r="80" customFormat="false" ht="12.75" hidden="false" customHeight="false" outlineLevel="0" collapsed="false">
      <c r="B80" s="134"/>
      <c r="C80" s="96"/>
      <c r="D80" s="96"/>
      <c r="E80" s="96"/>
      <c r="F80" s="96"/>
      <c r="G80" s="96"/>
      <c r="H80" s="96"/>
      <c r="I80" s="96"/>
      <c r="J80" s="96"/>
      <c r="K80" s="96"/>
      <c r="L80" s="96"/>
      <c r="M80" s="96"/>
      <c r="N80" s="96"/>
      <c r="O80" s="96"/>
      <c r="P80" s="135"/>
    </row>
    <row r="81" customFormat="false" ht="12.75" hidden="false" customHeight="false" outlineLevel="0" collapsed="false">
      <c r="B81" s="134"/>
      <c r="C81" s="96"/>
      <c r="D81" s="96"/>
      <c r="E81" s="96"/>
      <c r="F81" s="96"/>
      <c r="G81" s="96"/>
      <c r="H81" s="96"/>
      <c r="I81" s="96"/>
      <c r="J81" s="96"/>
      <c r="K81" s="96"/>
      <c r="L81" s="96"/>
      <c r="M81" s="96"/>
      <c r="N81" s="96"/>
      <c r="O81" s="96"/>
      <c r="P81" s="135"/>
    </row>
    <row r="82" customFormat="false" ht="12.75" hidden="false" customHeight="false" outlineLevel="0" collapsed="false">
      <c r="B82" s="134"/>
      <c r="C82" s="96"/>
      <c r="D82" s="96"/>
      <c r="E82" s="96"/>
      <c r="F82" s="96"/>
      <c r="G82" s="96"/>
      <c r="H82" s="96"/>
      <c r="I82" s="96"/>
      <c r="J82" s="96"/>
      <c r="K82" s="96"/>
      <c r="L82" s="96"/>
      <c r="M82" s="96"/>
      <c r="N82" s="96"/>
      <c r="O82" s="96"/>
      <c r="P82" s="135"/>
    </row>
    <row r="83" customFormat="false" ht="12.75" hidden="false" customHeight="false" outlineLevel="0" collapsed="false">
      <c r="B83" s="134"/>
      <c r="C83" s="96"/>
      <c r="D83" s="96"/>
      <c r="E83" s="96"/>
      <c r="F83" s="96"/>
      <c r="G83" s="96"/>
      <c r="H83" s="96"/>
      <c r="I83" s="96"/>
      <c r="J83" s="96"/>
      <c r="K83" s="96"/>
      <c r="L83" s="96"/>
      <c r="M83" s="96"/>
      <c r="N83" s="96"/>
      <c r="O83" s="96"/>
      <c r="P83" s="135"/>
    </row>
    <row r="84" customFormat="false" ht="12.75" hidden="false" customHeight="false" outlineLevel="0" collapsed="false">
      <c r="B84" s="134"/>
      <c r="C84" s="96"/>
      <c r="D84" s="96"/>
      <c r="E84" s="96"/>
      <c r="F84" s="96"/>
      <c r="G84" s="96"/>
      <c r="H84" s="96"/>
      <c r="I84" s="96"/>
      <c r="J84" s="96"/>
      <c r="K84" s="96"/>
      <c r="L84" s="96"/>
      <c r="M84" s="96"/>
      <c r="N84" s="96"/>
      <c r="O84" s="96"/>
      <c r="P84" s="135"/>
    </row>
    <row r="85" customFormat="false" ht="12.75" hidden="false" customHeight="false" outlineLevel="0" collapsed="false">
      <c r="B85" s="134"/>
      <c r="C85" s="96"/>
      <c r="D85" s="96"/>
      <c r="E85" s="96"/>
      <c r="F85" s="96"/>
      <c r="G85" s="96"/>
      <c r="H85" s="96"/>
      <c r="I85" s="96"/>
      <c r="J85" s="96"/>
      <c r="K85" s="96"/>
      <c r="L85" s="96"/>
      <c r="M85" s="96"/>
      <c r="N85" s="96"/>
      <c r="O85" s="96"/>
      <c r="P85" s="135"/>
    </row>
    <row r="86" customFormat="false" ht="12.75" hidden="false" customHeight="false" outlineLevel="0" collapsed="false">
      <c r="B86" s="134"/>
      <c r="C86" s="96"/>
      <c r="D86" s="96"/>
      <c r="E86" s="96"/>
      <c r="F86" s="96"/>
      <c r="G86" s="96"/>
      <c r="H86" s="96"/>
      <c r="I86" s="96"/>
      <c r="J86" s="96"/>
      <c r="K86" s="96"/>
      <c r="L86" s="96"/>
      <c r="M86" s="96"/>
      <c r="N86" s="96"/>
      <c r="O86" s="96"/>
      <c r="P86" s="135"/>
    </row>
    <row r="87" customFormat="false" ht="12.75" hidden="false" customHeight="false" outlineLevel="0" collapsed="false">
      <c r="B87" s="134"/>
      <c r="C87" s="96"/>
      <c r="D87" s="96"/>
      <c r="E87" s="96"/>
      <c r="F87" s="96"/>
      <c r="G87" s="96"/>
      <c r="H87" s="96"/>
      <c r="I87" s="96"/>
      <c r="J87" s="96"/>
      <c r="K87" s="96"/>
      <c r="L87" s="96"/>
      <c r="M87" s="96"/>
      <c r="N87" s="96"/>
      <c r="O87" s="96"/>
      <c r="P87" s="135"/>
    </row>
    <row r="88" customFormat="false" ht="12.75" hidden="false" customHeight="false" outlineLevel="0" collapsed="false">
      <c r="B88" s="134"/>
      <c r="C88" s="96"/>
      <c r="D88" s="96"/>
      <c r="E88" s="96"/>
      <c r="F88" s="96"/>
      <c r="G88" s="96"/>
      <c r="H88" s="96"/>
      <c r="I88" s="96"/>
      <c r="J88" s="96"/>
      <c r="K88" s="96"/>
      <c r="L88" s="96"/>
      <c r="M88" s="96"/>
      <c r="N88" s="96"/>
      <c r="O88" s="96"/>
      <c r="P88" s="135"/>
    </row>
    <row r="89" customFormat="false" ht="12.75" hidden="false" customHeight="false" outlineLevel="0" collapsed="false">
      <c r="B89" s="134"/>
      <c r="C89" s="96"/>
      <c r="D89" s="96"/>
      <c r="E89" s="96"/>
      <c r="F89" s="96"/>
      <c r="G89" s="96"/>
      <c r="H89" s="96"/>
      <c r="I89" s="96"/>
      <c r="J89" s="96"/>
      <c r="K89" s="96"/>
      <c r="L89" s="96"/>
      <c r="M89" s="96"/>
      <c r="N89" s="96"/>
      <c r="O89" s="96"/>
      <c r="P89" s="135"/>
    </row>
    <row r="90" customFormat="false" ht="12.75" hidden="false" customHeight="false" outlineLevel="0" collapsed="false">
      <c r="B90" s="134"/>
      <c r="C90" s="96"/>
      <c r="D90" s="96"/>
      <c r="E90" s="96"/>
      <c r="F90" s="96"/>
      <c r="G90" s="96"/>
      <c r="H90" s="96"/>
      <c r="I90" s="96"/>
      <c r="J90" s="96"/>
      <c r="K90" s="96"/>
      <c r="L90" s="96"/>
      <c r="M90" s="96"/>
      <c r="N90" s="96"/>
      <c r="O90" s="96"/>
      <c r="P90" s="135"/>
    </row>
    <row r="91" customFormat="false" ht="12.75" hidden="false" customHeight="false" outlineLevel="0" collapsed="false">
      <c r="B91" s="134"/>
      <c r="C91" s="96"/>
      <c r="D91" s="96"/>
      <c r="E91" s="96"/>
      <c r="F91" s="96"/>
      <c r="G91" s="96"/>
      <c r="H91" s="96"/>
      <c r="I91" s="96"/>
      <c r="J91" s="96"/>
      <c r="K91" s="96"/>
      <c r="L91" s="96"/>
      <c r="M91" s="96"/>
      <c r="N91" s="96"/>
      <c r="O91" s="96"/>
      <c r="P91" s="135"/>
    </row>
    <row r="92" customFormat="false" ht="12.75" hidden="false" customHeight="false" outlineLevel="0" collapsed="false">
      <c r="B92" s="134"/>
      <c r="C92" s="96"/>
      <c r="D92" s="96"/>
      <c r="E92" s="96"/>
      <c r="F92" s="96"/>
      <c r="G92" s="96"/>
      <c r="H92" s="96"/>
      <c r="I92" s="96"/>
      <c r="J92" s="96"/>
      <c r="K92" s="96"/>
      <c r="L92" s="96"/>
      <c r="M92" s="96"/>
      <c r="N92" s="96"/>
      <c r="O92" s="96"/>
      <c r="P92" s="135"/>
    </row>
    <row r="93" customFormat="false" ht="12.75" hidden="false" customHeight="false" outlineLevel="0" collapsed="false">
      <c r="B93" s="134"/>
      <c r="C93" s="96"/>
      <c r="D93" s="96"/>
      <c r="E93" s="96"/>
      <c r="F93" s="96"/>
      <c r="G93" s="96"/>
      <c r="H93" s="96"/>
      <c r="I93" s="96"/>
      <c r="J93" s="96"/>
      <c r="K93" s="96"/>
      <c r="L93" s="96"/>
      <c r="M93" s="96"/>
      <c r="N93" s="96"/>
      <c r="O93" s="96"/>
      <c r="P93" s="135"/>
    </row>
    <row r="94" customFormat="false" ht="12.75" hidden="false" customHeight="false" outlineLevel="0" collapsed="false">
      <c r="B94" s="134"/>
      <c r="C94" s="96"/>
      <c r="D94" s="96"/>
      <c r="E94" s="96"/>
      <c r="F94" s="96"/>
      <c r="G94" s="96"/>
      <c r="H94" s="96"/>
      <c r="I94" s="96"/>
      <c r="J94" s="96"/>
      <c r="K94" s="96"/>
      <c r="L94" s="96"/>
      <c r="M94" s="96"/>
      <c r="N94" s="96"/>
      <c r="O94" s="96"/>
      <c r="P94" s="135"/>
    </row>
    <row r="95" customFormat="false" ht="12.75" hidden="false" customHeight="false" outlineLevel="0" collapsed="false">
      <c r="B95" s="134"/>
      <c r="C95" s="96"/>
      <c r="D95" s="96"/>
      <c r="E95" s="96"/>
      <c r="F95" s="96"/>
      <c r="G95" s="96"/>
      <c r="H95" s="96"/>
      <c r="I95" s="96"/>
      <c r="J95" s="96"/>
      <c r="K95" s="96"/>
      <c r="L95" s="96"/>
      <c r="M95" s="96"/>
      <c r="N95" s="96"/>
      <c r="O95" s="96"/>
      <c r="P95" s="135"/>
    </row>
    <row r="96" customFormat="false" ht="12.75" hidden="false" customHeight="false" outlineLevel="0" collapsed="false">
      <c r="B96" s="134"/>
      <c r="C96" s="96"/>
      <c r="D96" s="96"/>
      <c r="E96" s="96"/>
      <c r="F96" s="96"/>
      <c r="G96" s="96"/>
      <c r="H96" s="96"/>
      <c r="I96" s="96"/>
      <c r="J96" s="96"/>
      <c r="K96" s="96"/>
      <c r="L96" s="96"/>
      <c r="M96" s="96"/>
      <c r="N96" s="96"/>
      <c r="O96" s="96"/>
      <c r="P96" s="135"/>
    </row>
    <row r="97" customFormat="false" ht="12.75" hidden="false" customHeight="false" outlineLevel="0" collapsed="false">
      <c r="B97" s="134"/>
      <c r="C97" s="96"/>
      <c r="D97" s="96"/>
      <c r="E97" s="96"/>
      <c r="F97" s="96"/>
      <c r="G97" s="96"/>
      <c r="H97" s="96"/>
      <c r="I97" s="96"/>
      <c r="J97" s="96"/>
      <c r="K97" s="96"/>
      <c r="L97" s="96"/>
      <c r="M97" s="96"/>
      <c r="N97" s="96"/>
      <c r="O97" s="96"/>
      <c r="P97" s="135"/>
    </row>
    <row r="98" customFormat="false" ht="12.75" hidden="false" customHeight="false" outlineLevel="0" collapsed="false">
      <c r="B98" s="134"/>
      <c r="C98" s="96"/>
      <c r="D98" s="96"/>
      <c r="E98" s="96"/>
      <c r="F98" s="96"/>
      <c r="G98" s="96"/>
      <c r="H98" s="96"/>
      <c r="I98" s="96"/>
      <c r="J98" s="96"/>
      <c r="K98" s="96"/>
      <c r="L98" s="96"/>
      <c r="M98" s="96"/>
      <c r="N98" s="96"/>
      <c r="O98" s="96"/>
      <c r="P98" s="135"/>
    </row>
    <row r="99" customFormat="false" ht="12.75" hidden="false" customHeight="false" outlineLevel="0" collapsed="false">
      <c r="B99" s="134"/>
      <c r="C99" s="96"/>
      <c r="D99" s="96"/>
      <c r="E99" s="96"/>
      <c r="F99" s="96"/>
      <c r="G99" s="96"/>
      <c r="H99" s="96"/>
      <c r="I99" s="96"/>
      <c r="J99" s="96"/>
      <c r="K99" s="96"/>
      <c r="L99" s="96"/>
      <c r="M99" s="96"/>
      <c r="N99" s="96"/>
      <c r="O99" s="96"/>
      <c r="P99" s="135"/>
    </row>
    <row r="100" customFormat="false" ht="12.75" hidden="false" customHeight="false" outlineLevel="0" collapsed="false">
      <c r="B100" s="134"/>
      <c r="C100" s="96"/>
      <c r="D100" s="96"/>
      <c r="E100" s="96"/>
      <c r="F100" s="96"/>
      <c r="G100" s="96"/>
      <c r="H100" s="96"/>
      <c r="I100" s="96"/>
      <c r="J100" s="96"/>
      <c r="K100" s="96"/>
      <c r="L100" s="96"/>
      <c r="M100" s="96"/>
      <c r="N100" s="96"/>
      <c r="O100" s="96"/>
      <c r="P100" s="135"/>
    </row>
    <row r="101" customFormat="false" ht="12.75" hidden="false" customHeight="false" outlineLevel="0" collapsed="false">
      <c r="B101" s="134"/>
      <c r="C101" s="96"/>
      <c r="D101" s="96"/>
      <c r="E101" s="96"/>
      <c r="F101" s="96"/>
      <c r="G101" s="96"/>
      <c r="H101" s="96"/>
      <c r="I101" s="96"/>
      <c r="J101" s="96"/>
      <c r="K101" s="96"/>
      <c r="L101" s="96"/>
      <c r="M101" s="96"/>
      <c r="N101" s="96"/>
      <c r="O101" s="96"/>
      <c r="P101" s="135"/>
    </row>
    <row r="102" customFormat="false" ht="12.75" hidden="false" customHeight="false" outlineLevel="0" collapsed="false">
      <c r="B102" s="134"/>
      <c r="C102" s="96"/>
      <c r="D102" s="96"/>
      <c r="E102" s="96"/>
      <c r="F102" s="96"/>
      <c r="G102" s="96"/>
      <c r="H102" s="96"/>
      <c r="I102" s="96"/>
      <c r="J102" s="96"/>
      <c r="K102" s="96"/>
      <c r="L102" s="96"/>
      <c r="M102" s="96"/>
      <c r="N102" s="96"/>
      <c r="O102" s="96"/>
      <c r="P102" s="135"/>
    </row>
    <row r="103" customFormat="false" ht="12.75" hidden="false" customHeight="false" outlineLevel="0" collapsed="false">
      <c r="B103" s="134"/>
      <c r="C103" s="96"/>
      <c r="D103" s="96"/>
      <c r="E103" s="96"/>
      <c r="F103" s="96"/>
      <c r="G103" s="96"/>
      <c r="H103" s="96"/>
      <c r="I103" s="96"/>
      <c r="J103" s="96"/>
      <c r="K103" s="96"/>
      <c r="L103" s="96"/>
      <c r="M103" s="96"/>
      <c r="N103" s="96"/>
      <c r="O103" s="96"/>
      <c r="P103" s="135"/>
    </row>
    <row r="104" customFormat="false" ht="12.75" hidden="false" customHeight="false" outlineLevel="0" collapsed="false">
      <c r="B104" s="134"/>
      <c r="C104" s="96"/>
      <c r="D104" s="96"/>
      <c r="E104" s="96"/>
      <c r="F104" s="96"/>
      <c r="G104" s="96"/>
      <c r="H104" s="96"/>
      <c r="I104" s="96"/>
      <c r="J104" s="96"/>
      <c r="K104" s="96"/>
      <c r="L104" s="96"/>
      <c r="M104" s="96"/>
      <c r="N104" s="96"/>
      <c r="O104" s="96"/>
      <c r="P104" s="135"/>
    </row>
    <row r="105" customFormat="false" ht="12.75" hidden="false" customHeight="false" outlineLevel="0" collapsed="false">
      <c r="B105" s="134"/>
      <c r="C105" s="96"/>
      <c r="D105" s="96"/>
      <c r="E105" s="96"/>
      <c r="F105" s="96"/>
      <c r="G105" s="96"/>
      <c r="H105" s="96"/>
      <c r="I105" s="96"/>
      <c r="J105" s="96"/>
      <c r="K105" s="96"/>
      <c r="L105" s="96"/>
      <c r="M105" s="96"/>
      <c r="N105" s="96"/>
      <c r="O105" s="96"/>
      <c r="P105" s="135"/>
    </row>
    <row r="106" customFormat="false" ht="12.75" hidden="false" customHeight="false" outlineLevel="0" collapsed="false">
      <c r="B106" s="134"/>
      <c r="C106" s="96"/>
      <c r="D106" s="96"/>
      <c r="E106" s="96"/>
      <c r="F106" s="96"/>
      <c r="G106" s="96"/>
      <c r="H106" s="96"/>
      <c r="I106" s="96"/>
      <c r="J106" s="96"/>
      <c r="K106" s="96"/>
      <c r="L106" s="96"/>
      <c r="M106" s="96"/>
      <c r="N106" s="96"/>
      <c r="O106" s="96"/>
      <c r="P106" s="135"/>
    </row>
    <row r="107" customFormat="false" ht="12.75" hidden="false" customHeight="false" outlineLevel="0" collapsed="false">
      <c r="B107" s="134"/>
      <c r="C107" s="96"/>
      <c r="D107" s="96"/>
      <c r="E107" s="96"/>
      <c r="F107" s="96"/>
      <c r="G107" s="96"/>
      <c r="H107" s="96"/>
      <c r="I107" s="96"/>
      <c r="J107" s="96"/>
      <c r="K107" s="96"/>
      <c r="L107" s="96"/>
      <c r="M107" s="96"/>
      <c r="N107" s="96"/>
      <c r="O107" s="96"/>
      <c r="P107" s="135"/>
    </row>
    <row r="108" customFormat="false" ht="12.75" hidden="false" customHeight="false" outlineLevel="0" collapsed="false">
      <c r="B108" s="134"/>
      <c r="C108" s="96"/>
      <c r="D108" s="96"/>
      <c r="E108" s="96"/>
      <c r="F108" s="96"/>
      <c r="G108" s="96"/>
      <c r="H108" s="96"/>
      <c r="I108" s="96"/>
      <c r="J108" s="96"/>
      <c r="K108" s="96"/>
      <c r="L108" s="96"/>
      <c r="M108" s="96"/>
      <c r="N108" s="96"/>
      <c r="O108" s="96"/>
      <c r="P108" s="135"/>
    </row>
    <row r="109" customFormat="false" ht="12.75" hidden="false" customHeight="false" outlineLevel="0" collapsed="false">
      <c r="B109" s="134"/>
      <c r="C109" s="96"/>
      <c r="D109" s="96"/>
      <c r="E109" s="96"/>
      <c r="F109" s="96"/>
      <c r="G109" s="96"/>
      <c r="H109" s="96"/>
      <c r="I109" s="96"/>
      <c r="J109" s="96"/>
      <c r="K109" s="96"/>
      <c r="L109" s="96"/>
      <c r="M109" s="96"/>
      <c r="N109" s="96"/>
      <c r="O109" s="96"/>
      <c r="P109" s="135"/>
    </row>
    <row r="110" customFormat="false" ht="12.75" hidden="false" customHeight="false" outlineLevel="0" collapsed="false">
      <c r="B110" s="134"/>
      <c r="C110" s="96"/>
      <c r="D110" s="96"/>
      <c r="E110" s="96"/>
      <c r="F110" s="96"/>
      <c r="G110" s="96"/>
      <c r="H110" s="96"/>
      <c r="I110" s="96"/>
      <c r="J110" s="96"/>
      <c r="K110" s="96"/>
      <c r="L110" s="96"/>
      <c r="M110" s="96"/>
      <c r="N110" s="96"/>
      <c r="O110" s="96"/>
      <c r="P110" s="135"/>
    </row>
    <row r="111" customFormat="false" ht="12.75" hidden="false" customHeight="false" outlineLevel="0" collapsed="false">
      <c r="B111" s="134"/>
      <c r="C111" s="96"/>
      <c r="D111" s="96"/>
      <c r="E111" s="96"/>
      <c r="F111" s="96"/>
      <c r="G111" s="96"/>
      <c r="H111" s="96"/>
      <c r="I111" s="96"/>
      <c r="J111" s="96"/>
      <c r="K111" s="96"/>
      <c r="L111" s="96"/>
      <c r="M111" s="96"/>
      <c r="N111" s="96"/>
      <c r="O111" s="96"/>
      <c r="P111" s="135"/>
    </row>
    <row r="112" customFormat="false" ht="12.75" hidden="false" customHeight="false" outlineLevel="0" collapsed="false">
      <c r="B112" s="134"/>
      <c r="C112" s="96"/>
      <c r="D112" s="96"/>
      <c r="E112" s="96"/>
      <c r="F112" s="96"/>
      <c r="G112" s="96"/>
      <c r="H112" s="96"/>
      <c r="I112" s="96"/>
      <c r="J112" s="96"/>
      <c r="K112" s="96"/>
      <c r="L112" s="96"/>
      <c r="M112" s="96"/>
      <c r="N112" s="96"/>
      <c r="O112" s="96"/>
      <c r="P112" s="135"/>
    </row>
    <row r="113" customFormat="false" ht="12.75" hidden="false" customHeight="false" outlineLevel="0" collapsed="false">
      <c r="B113" s="134"/>
      <c r="C113" s="96"/>
      <c r="D113" s="96"/>
      <c r="E113" s="96"/>
      <c r="F113" s="96"/>
      <c r="G113" s="96"/>
      <c r="H113" s="96"/>
      <c r="I113" s="96"/>
      <c r="J113" s="96"/>
      <c r="K113" s="96"/>
      <c r="L113" s="96"/>
      <c r="M113" s="96"/>
      <c r="N113" s="96"/>
      <c r="O113" s="96"/>
      <c r="P113" s="135"/>
    </row>
    <row r="114" customFormat="false" ht="12.75" hidden="false" customHeight="false" outlineLevel="0" collapsed="false">
      <c r="B114" s="134"/>
      <c r="C114" s="96"/>
      <c r="D114" s="96"/>
      <c r="E114" s="96"/>
      <c r="F114" s="96"/>
      <c r="G114" s="96"/>
      <c r="H114" s="96"/>
      <c r="I114" s="96"/>
      <c r="J114" s="96"/>
      <c r="K114" s="96"/>
      <c r="L114" s="96"/>
      <c r="M114" s="96"/>
      <c r="N114" s="96"/>
      <c r="O114" s="96"/>
      <c r="P114" s="135"/>
    </row>
    <row r="115" customFormat="false" ht="12.75" hidden="false" customHeight="false" outlineLevel="0" collapsed="false">
      <c r="B115" s="134"/>
      <c r="C115" s="96"/>
      <c r="D115" s="96"/>
      <c r="E115" s="96"/>
      <c r="F115" s="96"/>
      <c r="G115" s="96"/>
      <c r="H115" s="96"/>
      <c r="I115" s="96"/>
      <c r="J115" s="96"/>
      <c r="K115" s="96"/>
      <c r="L115" s="96"/>
      <c r="M115" s="96"/>
      <c r="N115" s="96"/>
      <c r="O115" s="96"/>
      <c r="P115" s="135"/>
    </row>
    <row r="116" customFormat="false" ht="12.75" hidden="false" customHeight="false" outlineLevel="0" collapsed="false">
      <c r="B116" s="134"/>
      <c r="C116" s="96"/>
      <c r="D116" s="96"/>
      <c r="E116" s="96"/>
      <c r="F116" s="96"/>
      <c r="G116" s="96"/>
      <c r="H116" s="96"/>
      <c r="I116" s="96"/>
      <c r="J116" s="96"/>
      <c r="K116" s="96"/>
      <c r="L116" s="96"/>
      <c r="M116" s="96"/>
      <c r="N116" s="96"/>
      <c r="O116" s="96"/>
      <c r="P116" s="135"/>
    </row>
    <row r="117" customFormat="false" ht="12.75" hidden="false" customHeight="false" outlineLevel="0" collapsed="false">
      <c r="B117" s="134"/>
      <c r="C117" s="96"/>
      <c r="D117" s="96"/>
      <c r="E117" s="96"/>
      <c r="F117" s="96"/>
      <c r="G117" s="96"/>
      <c r="H117" s="96"/>
      <c r="I117" s="96"/>
      <c r="J117" s="96"/>
      <c r="K117" s="96"/>
      <c r="L117" s="96"/>
      <c r="M117" s="96"/>
      <c r="N117" s="96"/>
      <c r="O117" s="96"/>
      <c r="P117" s="135"/>
    </row>
    <row r="118" customFormat="false" ht="12.75" hidden="false" customHeight="false" outlineLevel="0" collapsed="false">
      <c r="B118" s="134"/>
      <c r="C118" s="96"/>
      <c r="D118" s="96"/>
      <c r="E118" s="96"/>
      <c r="F118" s="96"/>
      <c r="G118" s="96"/>
      <c r="H118" s="96"/>
      <c r="I118" s="96"/>
      <c r="J118" s="96"/>
      <c r="K118" s="96"/>
      <c r="L118" s="96"/>
      <c r="M118" s="96"/>
      <c r="N118" s="96"/>
      <c r="O118" s="96"/>
      <c r="P118" s="135"/>
    </row>
    <row r="119" customFormat="false" ht="12.75" hidden="false" customHeight="false" outlineLevel="0" collapsed="false">
      <c r="B119" s="134"/>
      <c r="C119" s="96"/>
      <c r="D119" s="96"/>
      <c r="E119" s="96"/>
      <c r="F119" s="96"/>
      <c r="G119" s="96"/>
      <c r="H119" s="96"/>
      <c r="I119" s="96"/>
      <c r="J119" s="96"/>
      <c r="K119" s="96"/>
      <c r="L119" s="96"/>
      <c r="M119" s="96"/>
      <c r="N119" s="96"/>
      <c r="O119" s="96"/>
      <c r="P119" s="135"/>
    </row>
    <row r="120" customFormat="false" ht="12.75" hidden="false" customHeight="false" outlineLevel="0" collapsed="false">
      <c r="B120" s="134"/>
      <c r="C120" s="96"/>
      <c r="D120" s="96"/>
      <c r="E120" s="96"/>
      <c r="F120" s="96"/>
      <c r="G120" s="96"/>
      <c r="H120" s="96"/>
      <c r="I120" s="96"/>
      <c r="J120" s="96"/>
      <c r="K120" s="96"/>
      <c r="L120" s="96"/>
      <c r="M120" s="96"/>
      <c r="N120" s="96"/>
      <c r="O120" s="96"/>
      <c r="P120" s="135"/>
    </row>
    <row r="121" customFormat="false" ht="12.75" hidden="false" customHeight="false" outlineLevel="0" collapsed="false">
      <c r="B121" s="134"/>
      <c r="C121" s="96"/>
      <c r="D121" s="96"/>
      <c r="E121" s="96"/>
      <c r="F121" s="96"/>
      <c r="G121" s="96"/>
      <c r="H121" s="96"/>
      <c r="I121" s="96"/>
      <c r="J121" s="96"/>
      <c r="K121" s="96"/>
      <c r="L121" s="96"/>
      <c r="M121" s="96"/>
      <c r="N121" s="96"/>
      <c r="O121" s="96"/>
      <c r="P121" s="135"/>
    </row>
    <row r="122" customFormat="false" ht="12.75" hidden="false" customHeight="false" outlineLevel="0" collapsed="false">
      <c r="B122" s="134"/>
      <c r="C122" s="96"/>
      <c r="D122" s="96"/>
      <c r="E122" s="96"/>
      <c r="F122" s="96"/>
      <c r="G122" s="96"/>
      <c r="H122" s="96"/>
      <c r="I122" s="96"/>
      <c r="J122" s="96"/>
      <c r="K122" s="96"/>
      <c r="L122" s="96"/>
      <c r="M122" s="96"/>
      <c r="N122" s="96"/>
      <c r="O122" s="96"/>
      <c r="P122" s="135"/>
    </row>
    <row r="123" customFormat="false" ht="12.75" hidden="false" customHeight="false" outlineLevel="0" collapsed="false">
      <c r="B123" s="134"/>
      <c r="C123" s="96"/>
      <c r="D123" s="96"/>
      <c r="E123" s="96"/>
      <c r="F123" s="96"/>
      <c r="G123" s="96"/>
      <c r="H123" s="96"/>
      <c r="I123" s="96"/>
      <c r="J123" s="96"/>
      <c r="K123" s="96"/>
      <c r="L123" s="96"/>
      <c r="M123" s="96"/>
      <c r="N123" s="96"/>
      <c r="O123" s="96"/>
      <c r="P123" s="135"/>
    </row>
    <row r="124" customFormat="false" ht="12.75" hidden="false" customHeight="false" outlineLevel="0" collapsed="false">
      <c r="B124" s="134"/>
      <c r="C124" s="96"/>
      <c r="D124" s="96"/>
      <c r="E124" s="96"/>
      <c r="F124" s="96"/>
      <c r="G124" s="96"/>
      <c r="H124" s="96"/>
      <c r="I124" s="96"/>
      <c r="J124" s="96"/>
      <c r="K124" s="96"/>
      <c r="L124" s="96"/>
      <c r="M124" s="96"/>
      <c r="N124" s="96"/>
      <c r="O124" s="96"/>
      <c r="P124" s="135"/>
    </row>
    <row r="125" customFormat="false" ht="12.75" hidden="false" customHeight="false" outlineLevel="0" collapsed="false">
      <c r="B125" s="134"/>
      <c r="C125" s="96"/>
      <c r="D125" s="96"/>
      <c r="E125" s="96"/>
      <c r="F125" s="96"/>
      <c r="G125" s="96"/>
      <c r="H125" s="96"/>
      <c r="I125" s="96"/>
      <c r="J125" s="96"/>
      <c r="K125" s="96"/>
      <c r="L125" s="96"/>
      <c r="M125" s="96"/>
      <c r="N125" s="96"/>
      <c r="O125" s="96"/>
      <c r="P125" s="135"/>
    </row>
    <row r="126" customFormat="false" ht="12.75" hidden="false" customHeight="false" outlineLevel="0" collapsed="false">
      <c r="B126" s="134"/>
      <c r="C126" s="96"/>
      <c r="D126" s="96"/>
      <c r="E126" s="96"/>
      <c r="F126" s="96"/>
      <c r="G126" s="96"/>
      <c r="H126" s="96"/>
      <c r="I126" s="96"/>
      <c r="J126" s="96"/>
      <c r="K126" s="96"/>
      <c r="L126" s="96"/>
      <c r="M126" s="96"/>
      <c r="N126" s="96"/>
      <c r="O126" s="96"/>
      <c r="P126" s="135"/>
    </row>
    <row r="127" customFormat="false" ht="12.75" hidden="false" customHeight="false" outlineLevel="0" collapsed="false">
      <c r="B127" s="134"/>
      <c r="C127" s="96"/>
      <c r="D127" s="96"/>
      <c r="E127" s="96"/>
      <c r="F127" s="96"/>
      <c r="G127" s="96"/>
      <c r="H127" s="96"/>
      <c r="I127" s="96"/>
      <c r="J127" s="96"/>
      <c r="K127" s="96"/>
      <c r="L127" s="96"/>
      <c r="M127" s="96"/>
      <c r="N127" s="96"/>
      <c r="O127" s="96"/>
      <c r="P127" s="135"/>
    </row>
    <row r="128" customFormat="false" ht="12.75" hidden="false" customHeight="false" outlineLevel="0" collapsed="false">
      <c r="B128" s="134"/>
      <c r="C128" s="96"/>
      <c r="D128" s="96"/>
      <c r="E128" s="96"/>
      <c r="F128" s="96"/>
      <c r="G128" s="96"/>
      <c r="H128" s="96"/>
      <c r="I128" s="96"/>
      <c r="J128" s="96"/>
      <c r="K128" s="96"/>
      <c r="L128" s="96"/>
      <c r="M128" s="96"/>
      <c r="N128" s="96"/>
      <c r="O128" s="96"/>
      <c r="P128" s="135"/>
    </row>
    <row r="129" customFormat="false" ht="12.75" hidden="false" customHeight="false" outlineLevel="0" collapsed="false">
      <c r="B129" s="134"/>
      <c r="C129" s="96"/>
      <c r="D129" s="96"/>
      <c r="E129" s="96"/>
      <c r="F129" s="96"/>
      <c r="G129" s="96"/>
      <c r="H129" s="96"/>
      <c r="I129" s="96"/>
      <c r="J129" s="96"/>
      <c r="K129" s="96"/>
      <c r="L129" s="96"/>
      <c r="M129" s="96"/>
      <c r="N129" s="96"/>
      <c r="O129" s="96"/>
      <c r="P129" s="135"/>
    </row>
    <row r="130" customFormat="false" ht="12.75" hidden="false" customHeight="false" outlineLevel="0" collapsed="false">
      <c r="B130" s="134"/>
      <c r="C130" s="96"/>
      <c r="D130" s="96"/>
      <c r="E130" s="96"/>
      <c r="F130" s="96"/>
      <c r="G130" s="96"/>
      <c r="H130" s="96"/>
      <c r="I130" s="96"/>
      <c r="J130" s="96"/>
      <c r="K130" s="96"/>
      <c r="L130" s="96"/>
      <c r="M130" s="96"/>
      <c r="N130" s="96"/>
      <c r="O130" s="96"/>
      <c r="P130" s="135"/>
    </row>
    <row r="131" customFormat="false" ht="12.75" hidden="false" customHeight="false" outlineLevel="0" collapsed="false">
      <c r="B131" s="134"/>
      <c r="C131" s="96"/>
      <c r="D131" s="96"/>
      <c r="E131" s="96"/>
      <c r="F131" s="96"/>
      <c r="G131" s="96"/>
      <c r="H131" s="96"/>
      <c r="I131" s="96"/>
      <c r="J131" s="96"/>
      <c r="K131" s="96"/>
      <c r="L131" s="96"/>
      <c r="M131" s="96"/>
      <c r="N131" s="96"/>
      <c r="O131" s="96"/>
      <c r="P131" s="135"/>
    </row>
    <row r="132" customFormat="false" ht="12.75" hidden="false" customHeight="false" outlineLevel="0" collapsed="false">
      <c r="B132" s="134"/>
      <c r="C132" s="96"/>
      <c r="D132" s="96"/>
      <c r="E132" s="96"/>
      <c r="F132" s="96"/>
      <c r="G132" s="96"/>
      <c r="H132" s="96"/>
      <c r="I132" s="96"/>
      <c r="J132" s="96"/>
      <c r="K132" s="96"/>
      <c r="L132" s="96"/>
      <c r="M132" s="96"/>
      <c r="N132" s="96"/>
      <c r="O132" s="96"/>
      <c r="P132" s="135"/>
    </row>
    <row r="133" customFormat="false" ht="12.75" hidden="false" customHeight="false" outlineLevel="0" collapsed="false">
      <c r="B133" s="134"/>
      <c r="C133" s="96"/>
      <c r="D133" s="96"/>
      <c r="E133" s="96"/>
      <c r="F133" s="96"/>
      <c r="G133" s="96"/>
      <c r="H133" s="96"/>
      <c r="I133" s="96"/>
      <c r="J133" s="96"/>
      <c r="K133" s="96"/>
      <c r="L133" s="96"/>
      <c r="M133" s="96"/>
      <c r="N133" s="96"/>
      <c r="O133" s="96"/>
      <c r="P133" s="135"/>
    </row>
    <row r="134" customFormat="false" ht="12.75" hidden="false" customHeight="false" outlineLevel="0" collapsed="false">
      <c r="B134" s="134"/>
      <c r="C134" s="96"/>
      <c r="D134" s="96"/>
      <c r="E134" s="96"/>
      <c r="F134" s="96"/>
      <c r="G134" s="96"/>
      <c r="H134" s="96"/>
      <c r="I134" s="96"/>
      <c r="J134" s="96"/>
      <c r="K134" s="96"/>
      <c r="L134" s="96"/>
      <c r="M134" s="96"/>
      <c r="N134" s="96"/>
      <c r="O134" s="96"/>
      <c r="P134" s="135"/>
    </row>
    <row r="135" customFormat="false" ht="12.75" hidden="false" customHeight="false" outlineLevel="0" collapsed="false">
      <c r="B135" s="134"/>
      <c r="C135" s="96"/>
      <c r="D135" s="96"/>
      <c r="E135" s="96"/>
      <c r="F135" s="96"/>
      <c r="G135" s="96"/>
      <c r="H135" s="96"/>
      <c r="I135" s="96"/>
      <c r="J135" s="96"/>
      <c r="K135" s="96"/>
      <c r="L135" s="96"/>
      <c r="M135" s="96"/>
      <c r="N135" s="96"/>
      <c r="O135" s="96"/>
      <c r="P135" s="135"/>
    </row>
    <row r="136" customFormat="false" ht="12.75" hidden="false" customHeight="false" outlineLevel="0" collapsed="false">
      <c r="B136" s="134"/>
      <c r="C136" s="96"/>
      <c r="D136" s="96"/>
      <c r="E136" s="96"/>
      <c r="F136" s="96"/>
      <c r="G136" s="96"/>
      <c r="H136" s="96"/>
      <c r="I136" s="96"/>
      <c r="J136" s="96"/>
      <c r="K136" s="96"/>
      <c r="L136" s="96"/>
      <c r="M136" s="96"/>
      <c r="N136" s="96"/>
      <c r="O136" s="96"/>
      <c r="P136" s="135"/>
    </row>
    <row r="137" customFormat="false" ht="12.75" hidden="false" customHeight="false" outlineLevel="0" collapsed="false">
      <c r="B137" s="134"/>
      <c r="C137" s="96"/>
      <c r="D137" s="96"/>
      <c r="E137" s="96"/>
      <c r="F137" s="96"/>
      <c r="G137" s="96"/>
      <c r="H137" s="96"/>
      <c r="I137" s="96"/>
      <c r="J137" s="96"/>
      <c r="K137" s="96"/>
      <c r="L137" s="96"/>
      <c r="M137" s="96"/>
      <c r="N137" s="96"/>
      <c r="O137" s="96"/>
      <c r="P137" s="135"/>
    </row>
    <row r="138" customFormat="false" ht="12.75" hidden="false" customHeight="false" outlineLevel="0" collapsed="false">
      <c r="B138" s="134"/>
      <c r="C138" s="96"/>
      <c r="D138" s="96"/>
      <c r="E138" s="96"/>
      <c r="F138" s="96"/>
      <c r="G138" s="96"/>
      <c r="H138" s="96"/>
      <c r="I138" s="96"/>
      <c r="J138" s="96"/>
      <c r="K138" s="96"/>
      <c r="L138" s="96"/>
      <c r="M138" s="96"/>
      <c r="N138" s="96"/>
      <c r="O138" s="96"/>
      <c r="P138" s="135"/>
    </row>
    <row r="139" customFormat="false" ht="12.75" hidden="false" customHeight="false" outlineLevel="0" collapsed="false">
      <c r="B139" s="134"/>
      <c r="C139" s="96"/>
      <c r="D139" s="96"/>
      <c r="E139" s="96"/>
      <c r="F139" s="96"/>
      <c r="G139" s="96"/>
      <c r="H139" s="96"/>
      <c r="I139" s="96"/>
      <c r="J139" s="96"/>
      <c r="K139" s="96"/>
      <c r="L139" s="96"/>
      <c r="M139" s="96"/>
      <c r="N139" s="96"/>
      <c r="O139" s="96"/>
      <c r="P139" s="135"/>
    </row>
    <row r="140" customFormat="false" ht="12.75" hidden="false" customHeight="false" outlineLevel="0" collapsed="false">
      <c r="B140" s="134"/>
      <c r="C140" s="96"/>
      <c r="D140" s="96"/>
      <c r="E140" s="96"/>
      <c r="F140" s="96"/>
      <c r="G140" s="96"/>
      <c r="H140" s="96"/>
      <c r="I140" s="96"/>
      <c r="J140" s="96"/>
      <c r="K140" s="96"/>
      <c r="L140" s="96"/>
      <c r="M140" s="96"/>
      <c r="N140" s="96"/>
      <c r="O140" s="96"/>
      <c r="P140" s="135"/>
    </row>
    <row r="141" customFormat="false" ht="12.75" hidden="false" customHeight="false" outlineLevel="0" collapsed="false">
      <c r="B141" s="134"/>
      <c r="C141" s="96"/>
      <c r="D141" s="96"/>
      <c r="E141" s="96"/>
      <c r="F141" s="96"/>
      <c r="G141" s="96"/>
      <c r="H141" s="96"/>
      <c r="I141" s="96"/>
      <c r="J141" s="96"/>
      <c r="K141" s="96"/>
      <c r="L141" s="96"/>
      <c r="M141" s="96"/>
      <c r="N141" s="96"/>
      <c r="O141" s="96"/>
      <c r="P141" s="135"/>
    </row>
    <row r="142" customFormat="false" ht="12.75" hidden="false" customHeight="false" outlineLevel="0" collapsed="false">
      <c r="B142" s="134"/>
      <c r="C142" s="96"/>
      <c r="D142" s="96"/>
      <c r="E142" s="96"/>
      <c r="F142" s="96"/>
      <c r="G142" s="96"/>
      <c r="H142" s="96"/>
      <c r="I142" s="96"/>
      <c r="J142" s="96"/>
      <c r="K142" s="96"/>
      <c r="L142" s="96"/>
      <c r="M142" s="96"/>
      <c r="N142" s="96"/>
      <c r="O142" s="96"/>
      <c r="P142" s="135"/>
    </row>
    <row r="143" customFormat="false" ht="12.75" hidden="false" customHeight="false" outlineLevel="0" collapsed="false">
      <c r="B143" s="134"/>
      <c r="C143" s="96"/>
      <c r="D143" s="96"/>
      <c r="E143" s="96"/>
      <c r="F143" s="96"/>
      <c r="G143" s="96"/>
      <c r="H143" s="96"/>
      <c r="I143" s="96"/>
      <c r="J143" s="96"/>
      <c r="K143" s="96"/>
      <c r="L143" s="96"/>
      <c r="M143" s="96"/>
      <c r="N143" s="96"/>
      <c r="O143" s="96"/>
      <c r="P143" s="135"/>
    </row>
    <row r="144" customFormat="false" ht="12.75" hidden="false" customHeight="false" outlineLevel="0" collapsed="false">
      <c r="B144" s="134"/>
      <c r="C144" s="96"/>
      <c r="D144" s="96"/>
      <c r="E144" s="96"/>
      <c r="F144" s="96"/>
      <c r="G144" s="96"/>
      <c r="H144" s="96"/>
      <c r="I144" s="96"/>
      <c r="J144" s="96"/>
      <c r="K144" s="96"/>
      <c r="L144" s="96"/>
      <c r="M144" s="96"/>
      <c r="N144" s="96"/>
      <c r="O144" s="96"/>
      <c r="P144" s="135"/>
    </row>
    <row r="145" customFormat="false" ht="12.75" hidden="false" customHeight="false" outlineLevel="0" collapsed="false">
      <c r="B145" s="134"/>
      <c r="C145" s="96"/>
      <c r="D145" s="96"/>
      <c r="E145" s="96"/>
      <c r="F145" s="96"/>
      <c r="G145" s="96"/>
      <c r="H145" s="96"/>
      <c r="I145" s="96"/>
      <c r="J145" s="96"/>
      <c r="K145" s="96"/>
      <c r="L145" s="96"/>
      <c r="M145" s="96"/>
      <c r="N145" s="96"/>
      <c r="O145" s="96"/>
      <c r="P145" s="135"/>
    </row>
    <row r="146" customFormat="false" ht="12.75" hidden="false" customHeight="false" outlineLevel="0" collapsed="false">
      <c r="B146" s="134"/>
      <c r="C146" s="96"/>
      <c r="D146" s="96"/>
      <c r="E146" s="96"/>
      <c r="F146" s="96"/>
      <c r="G146" s="96"/>
      <c r="H146" s="96"/>
      <c r="I146" s="96"/>
      <c r="J146" s="96"/>
      <c r="K146" s="96"/>
      <c r="L146" s="96"/>
      <c r="M146" s="96"/>
      <c r="N146" s="96"/>
      <c r="O146" s="96"/>
      <c r="P146" s="135"/>
    </row>
    <row r="147" customFormat="false" ht="12.75" hidden="false" customHeight="false" outlineLevel="0" collapsed="false">
      <c r="B147" s="134"/>
      <c r="C147" s="96"/>
      <c r="D147" s="96"/>
      <c r="E147" s="96"/>
      <c r="F147" s="96"/>
      <c r="G147" s="96"/>
      <c r="H147" s="96"/>
      <c r="I147" s="96"/>
      <c r="J147" s="96"/>
      <c r="K147" s="96"/>
      <c r="L147" s="96"/>
      <c r="M147" s="96"/>
      <c r="N147" s="96"/>
      <c r="O147" s="96"/>
      <c r="P147" s="135"/>
    </row>
    <row r="148" customFormat="false" ht="12.75" hidden="false" customHeight="false" outlineLevel="0" collapsed="false">
      <c r="B148" s="134"/>
      <c r="C148" s="96"/>
      <c r="D148" s="96"/>
      <c r="E148" s="96"/>
      <c r="F148" s="96"/>
      <c r="G148" s="96"/>
      <c r="H148" s="96"/>
      <c r="I148" s="96"/>
      <c r="J148" s="96"/>
      <c r="K148" s="96"/>
      <c r="L148" s="96"/>
      <c r="M148" s="96"/>
      <c r="N148" s="96"/>
      <c r="O148" s="96"/>
      <c r="P148" s="135"/>
    </row>
    <row r="149" customFormat="false" ht="12.75" hidden="false" customHeight="false" outlineLevel="0" collapsed="false">
      <c r="B149" s="134"/>
      <c r="C149" s="96"/>
      <c r="D149" s="96"/>
      <c r="E149" s="96"/>
      <c r="F149" s="96"/>
      <c r="G149" s="96"/>
      <c r="H149" s="96"/>
      <c r="I149" s="96"/>
      <c r="J149" s="96"/>
      <c r="K149" s="96"/>
      <c r="L149" s="96"/>
      <c r="M149" s="96"/>
      <c r="N149" s="96"/>
      <c r="O149" s="96"/>
      <c r="P149" s="135"/>
    </row>
    <row r="150" customFormat="false" ht="12.75" hidden="false" customHeight="false" outlineLevel="0" collapsed="false">
      <c r="B150" s="134"/>
      <c r="C150" s="96"/>
      <c r="D150" s="96"/>
      <c r="E150" s="96"/>
      <c r="F150" s="96"/>
      <c r="G150" s="96"/>
      <c r="H150" s="96"/>
      <c r="I150" s="96"/>
      <c r="J150" s="96"/>
      <c r="K150" s="96"/>
      <c r="L150" s="96"/>
      <c r="M150" s="96"/>
      <c r="N150" s="96"/>
      <c r="O150" s="96"/>
      <c r="P150" s="135"/>
    </row>
    <row r="151" customFormat="false" ht="12.75" hidden="false" customHeight="false" outlineLevel="0" collapsed="false">
      <c r="B151" s="134"/>
      <c r="C151" s="96"/>
      <c r="D151" s="96"/>
      <c r="E151" s="96"/>
      <c r="F151" s="96"/>
      <c r="G151" s="96"/>
      <c r="H151" s="96"/>
      <c r="I151" s="96"/>
      <c r="J151" s="96"/>
      <c r="K151" s="96"/>
      <c r="L151" s="96"/>
      <c r="M151" s="96"/>
      <c r="N151" s="96"/>
      <c r="O151" s="96"/>
      <c r="P151" s="135"/>
    </row>
    <row r="152" customFormat="false" ht="12.75" hidden="false" customHeight="false" outlineLevel="0" collapsed="false">
      <c r="B152" s="134"/>
      <c r="C152" s="96"/>
      <c r="D152" s="96"/>
      <c r="E152" s="96"/>
      <c r="F152" s="96"/>
      <c r="G152" s="96"/>
      <c r="H152" s="96"/>
      <c r="I152" s="96"/>
      <c r="J152" s="96"/>
      <c r="K152" s="96"/>
      <c r="L152" s="96"/>
      <c r="M152" s="96"/>
      <c r="N152" s="96"/>
      <c r="O152" s="96"/>
      <c r="P152" s="135"/>
    </row>
    <row r="153" customFormat="false" ht="12.75" hidden="false" customHeight="false" outlineLevel="0" collapsed="false">
      <c r="B153" s="134"/>
      <c r="C153" s="96"/>
      <c r="D153" s="96"/>
      <c r="E153" s="96"/>
      <c r="F153" s="96"/>
      <c r="G153" s="96"/>
      <c r="H153" s="96"/>
      <c r="I153" s="96"/>
      <c r="J153" s="96"/>
      <c r="K153" s="96"/>
      <c r="L153" s="96"/>
      <c r="M153" s="96"/>
      <c r="N153" s="96"/>
      <c r="O153" s="96"/>
      <c r="P153" s="135"/>
    </row>
    <row r="154" customFormat="false" ht="12.75" hidden="false" customHeight="false" outlineLevel="0" collapsed="false">
      <c r="B154" s="134"/>
      <c r="C154" s="96"/>
      <c r="D154" s="96"/>
      <c r="E154" s="96"/>
      <c r="F154" s="96"/>
      <c r="G154" s="96"/>
      <c r="H154" s="96"/>
      <c r="I154" s="96"/>
      <c r="J154" s="96"/>
      <c r="K154" s="96"/>
      <c r="L154" s="96"/>
      <c r="M154" s="96"/>
      <c r="N154" s="96"/>
      <c r="O154" s="96"/>
      <c r="P154" s="135"/>
    </row>
    <row r="155" customFormat="false" ht="12.75" hidden="false" customHeight="false" outlineLevel="0" collapsed="false">
      <c r="B155" s="134"/>
      <c r="C155" s="96"/>
      <c r="D155" s="96"/>
      <c r="E155" s="96"/>
      <c r="F155" s="96"/>
      <c r="G155" s="96"/>
      <c r="H155" s="96"/>
      <c r="I155" s="96"/>
      <c r="J155" s="96"/>
      <c r="K155" s="96"/>
      <c r="L155" s="96"/>
      <c r="M155" s="96"/>
      <c r="N155" s="96"/>
      <c r="O155" s="96"/>
      <c r="P155" s="135"/>
    </row>
    <row r="156" customFormat="false" ht="12.75" hidden="false" customHeight="false" outlineLevel="0" collapsed="false">
      <c r="B156" s="134"/>
      <c r="C156" s="96"/>
      <c r="D156" s="96"/>
      <c r="E156" s="96"/>
      <c r="F156" s="96"/>
      <c r="G156" s="96"/>
      <c r="H156" s="96"/>
      <c r="I156" s="96"/>
      <c r="J156" s="96"/>
      <c r="K156" s="96"/>
      <c r="L156" s="96"/>
      <c r="M156" s="96"/>
      <c r="N156" s="96"/>
      <c r="O156" s="96"/>
      <c r="P156" s="135"/>
    </row>
    <row r="157" customFormat="false" ht="12.75" hidden="false" customHeight="false" outlineLevel="0" collapsed="false">
      <c r="B157" s="134"/>
      <c r="C157" s="96"/>
      <c r="D157" s="96"/>
      <c r="E157" s="96"/>
      <c r="F157" s="96"/>
      <c r="G157" s="96"/>
      <c r="H157" s="96"/>
      <c r="I157" s="96"/>
      <c r="J157" s="96"/>
      <c r="K157" s="96"/>
      <c r="L157" s="96"/>
      <c r="M157" s="96"/>
      <c r="N157" s="96"/>
      <c r="O157" s="96"/>
      <c r="P157" s="135"/>
    </row>
    <row r="158" customFormat="false" ht="12.75" hidden="false" customHeight="false" outlineLevel="0" collapsed="false">
      <c r="B158" s="134"/>
      <c r="C158" s="96"/>
      <c r="D158" s="96"/>
      <c r="E158" s="96"/>
      <c r="F158" s="96"/>
      <c r="G158" s="96"/>
      <c r="H158" s="96"/>
      <c r="I158" s="96"/>
      <c r="J158" s="96"/>
      <c r="K158" s="96"/>
      <c r="L158" s="96"/>
      <c r="M158" s="96"/>
      <c r="N158" s="96"/>
      <c r="O158" s="96"/>
      <c r="P158" s="135"/>
    </row>
    <row r="159" customFormat="false" ht="12.75" hidden="false" customHeight="false" outlineLevel="0" collapsed="false">
      <c r="B159" s="134"/>
      <c r="C159" s="96"/>
      <c r="D159" s="96"/>
      <c r="E159" s="96"/>
      <c r="F159" s="96"/>
      <c r="G159" s="96"/>
      <c r="H159" s="96"/>
      <c r="I159" s="96"/>
      <c r="J159" s="96"/>
      <c r="K159" s="96"/>
      <c r="L159" s="96"/>
      <c r="M159" s="96"/>
      <c r="N159" s="96"/>
      <c r="O159" s="96"/>
      <c r="P159" s="135"/>
    </row>
    <row r="160" customFormat="false" ht="12.75" hidden="false" customHeight="false" outlineLevel="0" collapsed="false">
      <c r="B160" s="134"/>
      <c r="C160" s="96"/>
      <c r="D160" s="96"/>
      <c r="E160" s="96"/>
      <c r="F160" s="96"/>
      <c r="G160" s="96"/>
      <c r="H160" s="96"/>
      <c r="I160" s="96"/>
      <c r="J160" s="96"/>
      <c r="K160" s="96"/>
      <c r="L160" s="96"/>
      <c r="M160" s="96"/>
      <c r="N160" s="96"/>
      <c r="O160" s="96"/>
      <c r="P160" s="135"/>
    </row>
    <row r="161" customFormat="false" ht="12.75" hidden="false" customHeight="false" outlineLevel="0" collapsed="false">
      <c r="B161" s="134"/>
      <c r="C161" s="96"/>
      <c r="D161" s="96"/>
      <c r="E161" s="96"/>
      <c r="F161" s="96"/>
      <c r="G161" s="96"/>
      <c r="H161" s="96"/>
      <c r="I161" s="96"/>
      <c r="J161" s="96"/>
      <c r="K161" s="96"/>
      <c r="L161" s="96"/>
      <c r="M161" s="96"/>
      <c r="N161" s="96"/>
      <c r="O161" s="96"/>
      <c r="P161" s="135"/>
    </row>
    <row r="162" customFormat="false" ht="12.75" hidden="false" customHeight="false" outlineLevel="0" collapsed="false">
      <c r="B162" s="134"/>
      <c r="C162" s="96"/>
      <c r="D162" s="96"/>
      <c r="E162" s="96"/>
      <c r="F162" s="96"/>
      <c r="G162" s="96"/>
      <c r="H162" s="96"/>
      <c r="I162" s="96"/>
      <c r="J162" s="96"/>
      <c r="K162" s="96"/>
      <c r="L162" s="96"/>
      <c r="M162" s="96"/>
      <c r="N162" s="96"/>
      <c r="O162" s="96"/>
      <c r="P162" s="135"/>
    </row>
    <row r="163" customFormat="false" ht="12.75" hidden="false" customHeight="false" outlineLevel="0" collapsed="false">
      <c r="B163" s="134"/>
      <c r="C163" s="96"/>
      <c r="D163" s="96"/>
      <c r="E163" s="96"/>
      <c r="F163" s="96"/>
      <c r="G163" s="96"/>
      <c r="H163" s="96"/>
      <c r="I163" s="96"/>
      <c r="J163" s="96"/>
      <c r="K163" s="96"/>
      <c r="L163" s="96"/>
      <c r="M163" s="96"/>
      <c r="N163" s="96"/>
      <c r="O163" s="96"/>
      <c r="P163" s="135"/>
    </row>
    <row r="164" customFormat="false" ht="12.75" hidden="false" customHeight="false" outlineLevel="0" collapsed="false">
      <c r="B164" s="134"/>
      <c r="C164" s="96"/>
      <c r="D164" s="96"/>
      <c r="E164" s="96"/>
      <c r="F164" s="96"/>
      <c r="G164" s="96"/>
      <c r="H164" s="96"/>
      <c r="I164" s="96"/>
      <c r="J164" s="96"/>
      <c r="K164" s="96"/>
      <c r="L164" s="96"/>
      <c r="M164" s="96"/>
      <c r="N164" s="96"/>
      <c r="O164" s="96"/>
      <c r="P164" s="135"/>
    </row>
    <row r="165" customFormat="false" ht="12.75" hidden="false" customHeight="false" outlineLevel="0" collapsed="false">
      <c r="B165" s="134"/>
      <c r="C165" s="96"/>
      <c r="D165" s="96"/>
      <c r="E165" s="96"/>
      <c r="F165" s="96"/>
      <c r="G165" s="96"/>
      <c r="H165" s="96"/>
      <c r="I165" s="96"/>
      <c r="J165" s="96"/>
      <c r="K165" s="96"/>
      <c r="L165" s="96"/>
      <c r="M165" s="96"/>
      <c r="N165" s="96"/>
      <c r="O165" s="96"/>
      <c r="P165" s="135"/>
    </row>
    <row r="166" customFormat="false" ht="12.75" hidden="false" customHeight="false" outlineLevel="0" collapsed="false">
      <c r="B166" s="134"/>
      <c r="C166" s="96"/>
      <c r="D166" s="96"/>
      <c r="E166" s="96"/>
      <c r="F166" s="96"/>
      <c r="G166" s="96"/>
      <c r="H166" s="96"/>
      <c r="I166" s="96"/>
      <c r="J166" s="96"/>
      <c r="K166" s="96"/>
      <c r="L166" s="96"/>
      <c r="M166" s="96"/>
      <c r="N166" s="96"/>
      <c r="O166" s="96"/>
      <c r="P166" s="135"/>
    </row>
    <row r="167" customFormat="false" ht="12.75" hidden="false" customHeight="false" outlineLevel="0" collapsed="false">
      <c r="B167" s="134"/>
      <c r="C167" s="96"/>
      <c r="D167" s="96"/>
      <c r="E167" s="96"/>
      <c r="F167" s="96"/>
      <c r="G167" s="96"/>
      <c r="H167" s="96"/>
      <c r="I167" s="96"/>
      <c r="J167" s="96"/>
      <c r="K167" s="96"/>
      <c r="L167" s="96"/>
      <c r="M167" s="96"/>
      <c r="N167" s="96"/>
      <c r="O167" s="96"/>
      <c r="P167" s="135"/>
    </row>
    <row r="168" customFormat="false" ht="12.75" hidden="false" customHeight="false" outlineLevel="0" collapsed="false">
      <c r="B168" s="134"/>
      <c r="C168" s="96"/>
      <c r="D168" s="96"/>
      <c r="E168" s="96"/>
      <c r="F168" s="96"/>
      <c r="G168" s="96"/>
      <c r="H168" s="96"/>
      <c r="I168" s="96"/>
      <c r="J168" s="96"/>
      <c r="K168" s="96"/>
      <c r="L168" s="96"/>
      <c r="M168" s="96"/>
      <c r="N168" s="96"/>
      <c r="O168" s="96"/>
      <c r="P168" s="135"/>
    </row>
    <row r="169" customFormat="false" ht="12.75" hidden="false" customHeight="false" outlineLevel="0" collapsed="false">
      <c r="B169" s="134"/>
      <c r="C169" s="96"/>
      <c r="D169" s="96"/>
      <c r="E169" s="96"/>
      <c r="F169" s="96"/>
      <c r="G169" s="96"/>
      <c r="H169" s="96"/>
      <c r="I169" s="96"/>
      <c r="J169" s="96"/>
      <c r="K169" s="96"/>
      <c r="L169" s="96"/>
      <c r="M169" s="96"/>
      <c r="N169" s="96"/>
      <c r="O169" s="96"/>
      <c r="P169" s="135"/>
    </row>
    <row r="170" customFormat="false" ht="12.75" hidden="false" customHeight="false" outlineLevel="0" collapsed="false">
      <c r="B170" s="134"/>
      <c r="C170" s="96"/>
      <c r="D170" s="96"/>
      <c r="E170" s="96"/>
      <c r="F170" s="96"/>
      <c r="G170" s="96"/>
      <c r="H170" s="96"/>
      <c r="I170" s="96"/>
      <c r="J170" s="96"/>
      <c r="K170" s="96"/>
      <c r="L170" s="96"/>
      <c r="M170" s="96"/>
      <c r="N170" s="96"/>
      <c r="O170" s="96"/>
      <c r="P170" s="135"/>
    </row>
    <row r="171" customFormat="false" ht="12.75" hidden="false" customHeight="false" outlineLevel="0" collapsed="false">
      <c r="B171" s="134"/>
      <c r="C171" s="96"/>
      <c r="D171" s="96"/>
      <c r="E171" s="96"/>
      <c r="F171" s="96"/>
      <c r="G171" s="96"/>
      <c r="H171" s="96"/>
      <c r="I171" s="96"/>
      <c r="J171" s="96"/>
      <c r="K171" s="96"/>
      <c r="L171" s="96"/>
      <c r="M171" s="96"/>
      <c r="N171" s="96"/>
      <c r="O171" s="96"/>
      <c r="P171" s="135"/>
    </row>
    <row r="172" customFormat="false" ht="12.75" hidden="false" customHeight="false" outlineLevel="0" collapsed="false">
      <c r="B172" s="134"/>
      <c r="C172" s="96"/>
      <c r="D172" s="96"/>
      <c r="E172" s="96"/>
      <c r="F172" s="96"/>
      <c r="G172" s="96"/>
      <c r="H172" s="96"/>
      <c r="I172" s="96"/>
      <c r="J172" s="96"/>
      <c r="K172" s="96"/>
      <c r="L172" s="96"/>
      <c r="M172" s="96"/>
      <c r="N172" s="96"/>
      <c r="O172" s="96"/>
      <c r="P172" s="135"/>
    </row>
    <row r="173" customFormat="false" ht="12.75" hidden="false" customHeight="false" outlineLevel="0" collapsed="false">
      <c r="B173" s="134"/>
      <c r="C173" s="96"/>
      <c r="D173" s="96"/>
      <c r="E173" s="96"/>
      <c r="F173" s="96"/>
      <c r="G173" s="96"/>
      <c r="H173" s="96"/>
      <c r="I173" s="96"/>
      <c r="J173" s="96"/>
      <c r="K173" s="96"/>
      <c r="L173" s="96"/>
      <c r="M173" s="96"/>
      <c r="N173" s="96"/>
      <c r="O173" s="96"/>
      <c r="P173" s="135"/>
    </row>
    <row r="174" customFormat="false" ht="12.75" hidden="false" customHeight="false" outlineLevel="0" collapsed="false">
      <c r="B174" s="134"/>
      <c r="C174" s="96"/>
      <c r="D174" s="96"/>
      <c r="E174" s="96"/>
      <c r="F174" s="96"/>
      <c r="G174" s="96"/>
      <c r="H174" s="96"/>
      <c r="I174" s="96"/>
      <c r="J174" s="96"/>
      <c r="K174" s="96"/>
      <c r="L174" s="96"/>
      <c r="M174" s="96"/>
      <c r="N174" s="96"/>
      <c r="O174" s="96"/>
      <c r="P174" s="135"/>
    </row>
    <row r="175" customFormat="false" ht="12.75" hidden="false" customHeight="false" outlineLevel="0" collapsed="false">
      <c r="B175" s="134"/>
      <c r="C175" s="96"/>
      <c r="D175" s="96"/>
      <c r="E175" s="96"/>
      <c r="F175" s="96"/>
      <c r="G175" s="96"/>
      <c r="H175" s="96"/>
      <c r="I175" s="96"/>
      <c r="J175" s="96"/>
      <c r="K175" s="96"/>
      <c r="L175" s="96"/>
      <c r="M175" s="96"/>
      <c r="N175" s="96"/>
      <c r="O175" s="96"/>
      <c r="P175" s="135"/>
    </row>
    <row r="176" customFormat="false" ht="12.75" hidden="false" customHeight="false" outlineLevel="0" collapsed="false">
      <c r="B176" s="134"/>
      <c r="C176" s="96"/>
      <c r="D176" s="96"/>
      <c r="E176" s="96"/>
      <c r="F176" s="96"/>
      <c r="G176" s="96"/>
      <c r="H176" s="96"/>
      <c r="I176" s="96"/>
      <c r="J176" s="96"/>
      <c r="K176" s="96"/>
      <c r="L176" s="96"/>
      <c r="M176" s="96"/>
      <c r="N176" s="96"/>
      <c r="O176" s="96"/>
      <c r="P176" s="135"/>
    </row>
    <row r="177" customFormat="false" ht="12.75" hidden="false" customHeight="false" outlineLevel="0" collapsed="false">
      <c r="B177" s="134"/>
      <c r="C177" s="96"/>
      <c r="D177" s="96"/>
      <c r="E177" s="96"/>
      <c r="F177" s="96"/>
      <c r="G177" s="96"/>
      <c r="H177" s="96"/>
      <c r="I177" s="96"/>
      <c r="J177" s="96"/>
      <c r="K177" s="96"/>
      <c r="L177" s="96"/>
      <c r="M177" s="96"/>
      <c r="N177" s="96"/>
      <c r="O177" s="96"/>
      <c r="P177" s="135"/>
    </row>
    <row r="178" customFormat="false" ht="12.75" hidden="false" customHeight="false" outlineLevel="0" collapsed="false">
      <c r="B178" s="134"/>
      <c r="C178" s="96"/>
      <c r="D178" s="96"/>
      <c r="E178" s="96"/>
      <c r="F178" s="96"/>
      <c r="G178" s="96"/>
      <c r="H178" s="96"/>
      <c r="I178" s="96"/>
      <c r="J178" s="96"/>
      <c r="K178" s="96"/>
      <c r="L178" s="96"/>
      <c r="M178" s="96"/>
      <c r="N178" s="96"/>
      <c r="O178" s="96"/>
      <c r="P178" s="135"/>
    </row>
    <row r="179" customFormat="false" ht="12.75" hidden="false" customHeight="false" outlineLevel="0" collapsed="false">
      <c r="B179" s="134"/>
      <c r="C179" s="96"/>
      <c r="D179" s="96"/>
      <c r="E179" s="96"/>
      <c r="F179" s="96"/>
      <c r="G179" s="96"/>
      <c r="H179" s="96"/>
      <c r="I179" s="96"/>
      <c r="J179" s="96"/>
      <c r="K179" s="96"/>
      <c r="L179" s="96"/>
      <c r="M179" s="96"/>
      <c r="N179" s="96"/>
      <c r="O179" s="96"/>
      <c r="P179" s="135"/>
    </row>
    <row r="180" customFormat="false" ht="12.75" hidden="false" customHeight="false" outlineLevel="0" collapsed="false">
      <c r="B180" s="134"/>
      <c r="C180" s="96"/>
      <c r="D180" s="96"/>
      <c r="E180" s="96"/>
      <c r="F180" s="96"/>
      <c r="G180" s="96"/>
      <c r="H180" s="96"/>
      <c r="I180" s="96"/>
      <c r="J180" s="96"/>
      <c r="K180" s="96"/>
      <c r="L180" s="96"/>
      <c r="M180" s="96"/>
      <c r="N180" s="96"/>
      <c r="O180" s="96"/>
      <c r="P180" s="135"/>
    </row>
    <row r="181" customFormat="false" ht="12.75" hidden="false" customHeight="false" outlineLevel="0" collapsed="false">
      <c r="B181" s="134"/>
      <c r="C181" s="96"/>
      <c r="D181" s="96"/>
      <c r="E181" s="96"/>
      <c r="F181" s="96"/>
      <c r="G181" s="96"/>
      <c r="H181" s="96"/>
      <c r="I181" s="96"/>
      <c r="J181" s="96"/>
      <c r="K181" s="96"/>
      <c r="L181" s="96"/>
      <c r="M181" s="96"/>
      <c r="N181" s="96"/>
      <c r="O181" s="96"/>
      <c r="P181" s="135"/>
    </row>
    <row r="182" customFormat="false" ht="12.75" hidden="false" customHeight="false" outlineLevel="0" collapsed="false">
      <c r="B182" s="134"/>
      <c r="C182" s="96"/>
      <c r="D182" s="96"/>
      <c r="E182" s="96"/>
      <c r="F182" s="96"/>
      <c r="G182" s="96"/>
      <c r="H182" s="96"/>
      <c r="I182" s="96"/>
      <c r="J182" s="96"/>
      <c r="K182" s="96"/>
      <c r="L182" s="96"/>
      <c r="M182" s="96"/>
      <c r="N182" s="96"/>
      <c r="O182" s="96"/>
      <c r="P182" s="135"/>
    </row>
    <row r="183" customFormat="false" ht="12.75" hidden="false" customHeight="false" outlineLevel="0" collapsed="false">
      <c r="B183" s="134"/>
      <c r="C183" s="96"/>
      <c r="D183" s="96"/>
      <c r="E183" s="96"/>
      <c r="F183" s="96"/>
      <c r="G183" s="96"/>
      <c r="H183" s="96"/>
      <c r="I183" s="96"/>
      <c r="J183" s="96"/>
      <c r="K183" s="96"/>
      <c r="L183" s="96"/>
      <c r="M183" s="96"/>
      <c r="N183" s="96"/>
      <c r="O183" s="96"/>
      <c r="P183" s="135"/>
    </row>
    <row r="184" customFormat="false" ht="12.75" hidden="false" customHeight="false" outlineLevel="0" collapsed="false">
      <c r="B184" s="134"/>
      <c r="C184" s="96"/>
      <c r="D184" s="96"/>
      <c r="E184" s="96"/>
      <c r="F184" s="96"/>
      <c r="G184" s="96"/>
      <c r="H184" s="96"/>
      <c r="I184" s="96"/>
      <c r="J184" s="96"/>
      <c r="K184" s="96"/>
      <c r="L184" s="96"/>
      <c r="M184" s="96"/>
      <c r="N184" s="96"/>
      <c r="O184" s="96"/>
      <c r="P184" s="135"/>
    </row>
    <row r="185" customFormat="false" ht="12.75" hidden="false" customHeight="false" outlineLevel="0" collapsed="false">
      <c r="B185" s="134"/>
      <c r="C185" s="96"/>
      <c r="D185" s="96"/>
      <c r="E185" s="96"/>
      <c r="F185" s="96"/>
      <c r="G185" s="96"/>
      <c r="H185" s="96"/>
      <c r="I185" s="96"/>
      <c r="J185" s="96"/>
      <c r="K185" s="96"/>
      <c r="L185" s="96"/>
      <c r="M185" s="96"/>
      <c r="N185" s="96"/>
      <c r="O185" s="96"/>
      <c r="P185" s="135"/>
    </row>
    <row r="186" customFormat="false" ht="12.75" hidden="false" customHeight="false" outlineLevel="0" collapsed="false">
      <c r="B186" s="134"/>
      <c r="C186" s="96"/>
      <c r="D186" s="96"/>
      <c r="E186" s="96"/>
      <c r="F186" s="96"/>
      <c r="G186" s="96"/>
      <c r="H186" s="96"/>
      <c r="I186" s="96"/>
      <c r="J186" s="96"/>
      <c r="K186" s="96"/>
      <c r="L186" s="96"/>
      <c r="M186" s="96"/>
      <c r="N186" s="96"/>
      <c r="O186" s="96"/>
      <c r="P186" s="135"/>
    </row>
    <row r="187" customFormat="false" ht="12.75" hidden="false" customHeight="false" outlineLevel="0" collapsed="false">
      <c r="B187" s="134"/>
      <c r="C187" s="96"/>
      <c r="D187" s="96"/>
      <c r="E187" s="96"/>
      <c r="F187" s="96"/>
      <c r="G187" s="96"/>
      <c r="H187" s="96"/>
      <c r="I187" s="96"/>
      <c r="J187" s="96"/>
      <c r="K187" s="96"/>
      <c r="L187" s="96"/>
      <c r="M187" s="96"/>
      <c r="N187" s="96"/>
      <c r="O187" s="96"/>
      <c r="P187" s="135"/>
    </row>
    <row r="188" customFormat="false" ht="12.75" hidden="false" customHeight="false" outlineLevel="0" collapsed="false">
      <c r="B188" s="134"/>
      <c r="C188" s="96"/>
      <c r="D188" s="96"/>
      <c r="E188" s="96"/>
      <c r="F188" s="96"/>
      <c r="G188" s="96"/>
      <c r="H188" s="96"/>
      <c r="I188" s="96"/>
      <c r="J188" s="96"/>
      <c r="K188" s="96"/>
      <c r="L188" s="96"/>
      <c r="M188" s="96"/>
      <c r="N188" s="96"/>
      <c r="O188" s="96"/>
      <c r="P188" s="135"/>
    </row>
    <row r="189" customFormat="false" ht="12.75" hidden="false" customHeight="false" outlineLevel="0" collapsed="false">
      <c r="B189" s="134"/>
      <c r="C189" s="96"/>
      <c r="D189" s="96"/>
      <c r="E189" s="96"/>
      <c r="F189" s="96"/>
      <c r="G189" s="96"/>
      <c r="H189" s="96"/>
      <c r="I189" s="96"/>
      <c r="J189" s="96"/>
      <c r="K189" s="96"/>
      <c r="L189" s="96"/>
      <c r="M189" s="96"/>
      <c r="N189" s="96"/>
      <c r="O189" s="96"/>
      <c r="P189" s="135"/>
    </row>
    <row r="190" customFormat="false" ht="12.75" hidden="false" customHeight="false" outlineLevel="0" collapsed="false">
      <c r="B190" s="141"/>
      <c r="C190" s="142"/>
      <c r="D190" s="142"/>
      <c r="E190" s="142"/>
      <c r="F190" s="142"/>
      <c r="G190" s="142"/>
      <c r="H190" s="142"/>
      <c r="I190" s="142"/>
      <c r="J190" s="142"/>
      <c r="K190" s="142"/>
      <c r="L190" s="142"/>
      <c r="M190" s="142"/>
      <c r="N190" s="142"/>
      <c r="O190" s="142"/>
      <c r="P190" s="219"/>
    </row>
  </sheetData>
  <sheetProtection algorithmName="SHA-512" hashValue="TZSk7jg710ue4WKbf+gBs9Hw2rIg9BfnNos1U2YPeMtxYK+U8nwT3mB3EjlOfXqdSMO+GEUmSIE95zlaX2hcXQ==" saltValue="bSOw6jq8eiXwvhum9UjQ+w==" spinCount="100000" sheet="true" scenarios="true"/>
  <protectedRanges>
    <protectedRange name="Bereich1" sqref="F2 E5:G6 I5:J5 E13 E14:G16 I19:J22 B38:P190"/>
  </protectedRanges>
  <mergeCells count="2">
    <mergeCell ref="C2:E2"/>
    <mergeCell ref="F2:G2"/>
  </mergeCells>
  <conditionalFormatting sqref="L28:L33">
    <cfRule type="cellIs" priority="2" operator="greaterThanOrEqual" aboveAverage="0" equalAverage="0" bottom="0" percent="0" rank="0" text="" dxfId="160">
      <formula>100</formula>
    </cfRule>
    <cfRule type="cellIs" priority="3" operator="lessThan" aboveAverage="0" equalAverage="0" bottom="0" percent="0" rank="0" text="" dxfId="161">
      <formula>100</formula>
    </cfRule>
  </conditionalFormatting>
  <conditionalFormatting sqref="L34">
    <cfRule type="cellIs" priority="4" operator="equal" aboveAverage="0" equalAverage="0" bottom="0" percent="0" rank="0" text="" dxfId="162">
      <formula>"NA"</formula>
    </cfRule>
    <cfRule type="cellIs" priority="5" operator="between" aboveAverage="0" equalAverage="0" bottom="0" percent="0" rank="0" text="" dxfId="163">
      <formula>100.1</formula>
      <formula>200</formula>
    </cfRule>
    <cfRule type="cellIs" priority="6" operator="greaterThan" aboveAverage="0" equalAverage="0" bottom="0" percent="0" rank="0" text="" dxfId="164">
      <formula>200</formula>
    </cfRule>
    <cfRule type="cellIs" priority="7" operator="lessThanOrEqual" aboveAverage="0" equalAverage="0" bottom="0" percent="0" rank="0" text="" dxfId="165">
      <formula>100</formula>
    </cfRule>
  </conditionalFormatting>
  <conditionalFormatting sqref="L27">
    <cfRule type="cellIs" priority="8" operator="greaterThanOrEqual" aboveAverage="0" equalAverage="0" bottom="0" percent="0" rank="0" text="" dxfId="166">
      <formula>100</formula>
    </cfRule>
    <cfRule type="cellIs" priority="9" operator="lessThan" aboveAverage="0" equalAverage="0" bottom="0" percent="0" rank="0" text="" dxfId="167">
      <formula>50</formula>
    </cfRule>
    <cfRule type="cellIs" priority="10" operator="between" aboveAverage="0" equalAverage="0" bottom="0" percent="0" rank="0" text="" dxfId="168">
      <formula>50</formula>
      <formula>100</formula>
    </cfRule>
  </conditionalFormatting>
  <conditionalFormatting sqref="E27:E33 E35">
    <cfRule type="cellIs" priority="11" operator="lessThan" aboveAverage="0" equalAverage="0" bottom="0" percent="0" rank="0" text="" dxfId="169">
      <formula>0.95*$C27*(E$14/$C$14)</formula>
    </cfRule>
  </conditionalFormatting>
  <conditionalFormatting sqref="F27:F33">
    <cfRule type="cellIs" priority="12" operator="lessThan" aboveAverage="0" equalAverage="0" bottom="0" percent="0" rank="0" text="" dxfId="170">
      <formula>0.95*$C27*(F$14/$C$14)</formula>
    </cfRule>
  </conditionalFormatting>
  <conditionalFormatting sqref="G27:G33">
    <cfRule type="cellIs" priority="13" operator="lessThan" aboveAverage="0" equalAverage="0" bottom="0" percent="0" rank="0" text="" dxfId="171">
      <formula>0.95*$C27*(G$14/$C$14)</formula>
    </cfRule>
  </conditionalFormatting>
  <conditionalFormatting sqref="F35">
    <cfRule type="cellIs" priority="14" operator="lessThan" aboveAverage="0" equalAverage="0" bottom="0" percent="0" rank="0" text="" dxfId="172">
      <formula>0.95*$C35*(F$14/$C$14)</formula>
    </cfRule>
  </conditionalFormatting>
  <conditionalFormatting sqref="G35">
    <cfRule type="cellIs" priority="15" operator="lessThan" aboveAverage="0" equalAverage="0" bottom="0" percent="0" rank="0" text="" dxfId="173">
      <formula>0.95*$C35*(G$14/$C$14)</formula>
    </cfRule>
  </conditionalFormatting>
  <conditionalFormatting sqref="L35">
    <cfRule type="cellIs" priority="16" operator="greaterThanOrEqual" aboveAverage="0" equalAverage="0" bottom="0" percent="0" rank="0" text="" dxfId="174">
      <formula>100</formula>
    </cfRule>
    <cfRule type="cellIs" priority="17" operator="lessThan" aboveAverage="0" equalAverage="0" bottom="0" percent="0" rank="0" text="" dxfId="175">
      <formula>100</formula>
    </cfRule>
  </conditionalFormatting>
  <conditionalFormatting sqref="J27">
    <cfRule type="cellIs" priority="18" operator="lessThan" aboveAverage="0" equalAverage="0" bottom="0" percent="0" rank="0" text="" dxfId="176">
      <formula>$C$27/3</formula>
    </cfRule>
  </conditionalFormatting>
  <conditionalFormatting sqref="I22">
    <cfRule type="cellIs" priority="19" operator="greaterThan" aboveAverage="0" equalAverage="0" bottom="0" percent="0" rank="0" text="" dxfId="177">
      <formula>320</formula>
    </cfRule>
    <cfRule type="cellIs" priority="20" operator="greaterThan" aboveAverage="0" equalAverage="0" bottom="0" percent="0" rank="0" text="" dxfId="178">
      <formula>320</formula>
    </cfRule>
  </conditionalFormatting>
  <conditionalFormatting sqref="E16">
    <cfRule type="cellIs" priority="21" operator="lessThan" aboveAverage="0" equalAverage="0" bottom="0" percent="0" rank="0" text="" dxfId="179">
      <formula>1.2</formula>
    </cfRule>
  </conditionalFormatting>
  <conditionalFormatting sqref="F16:G16">
    <cfRule type="cellIs" priority="22" operator="lessThan" aboveAverage="0" equalAverage="0" bottom="0" percent="0" rank="0" text="" dxfId="180">
      <formula>1.2</formula>
    </cfRule>
  </conditionalFormatting>
  <conditionalFormatting sqref="I27">
    <cfRule type="cellIs" priority="23" operator="lessThan" aboveAverage="0" equalAverage="0" bottom="0" percent="0" rank="0" text="" dxfId="181">
      <formula>$C$27*(2/3)</formula>
    </cfRule>
  </conditionalFormatting>
  <dataValidations count="7">
    <dataValidation allowBlank="true" operator="between" promptTitle="Select Material" showDropDown="false" showErrorMessage="true" showInputMessage="true" sqref="C6 I6:J6 K13:K14" type="none">
      <formula1>0</formula1>
      <formula2>0</formula2>
    </dataValidation>
    <dataValidation allowBlank="true" operator="between" promptTitle="Select Material" showDropDown="false" showErrorMessage="true" showInputMessage="true" sqref="E5:G5" type="list">
      <formula1>Metallic_Mats</formula1>
      <formula2>0</formula2>
    </dataValidation>
    <dataValidation allowBlank="true" operator="between" showDropDown="false" showErrorMessage="true" showInputMessage="true" sqref="I5:J5" type="list">
      <formula1>Material</formula1>
      <formula2>0</formula2>
    </dataValidation>
    <dataValidation allowBlank="true" operator="between" showDropDown="false" showErrorMessage="true" showInputMessage="true" sqref="E13" type="list">
      <formula1>"Straight,Bent/Multi"</formula1>
      <formula2>0</formula2>
    </dataValidation>
    <dataValidation allowBlank="true" operator="between" promptTitle="Select Material" showDropDown="false" showErrorMessage="true" showInputMessage="true" sqref="E6:G6" type="list">
      <formula1>Tube_Type</formula1>
      <formula2>0</formula2>
    </dataValidation>
    <dataValidation allowBlank="true" operator="between" promptTitle="Select Material" showDropDown="false" showErrorMessage="true" showInputMessage="true" sqref="C5:D5 D6" type="list">
      <formula1>Materials</formula1>
      <formula2>0</formula2>
    </dataValidation>
    <dataValidation allowBlank="true" operator="between" showDropDown="false" showErrorMessage="true" showInputMessage="true" sqref="F2" type="list">
      <formula1>ConstructionType</formula1>
      <formula2>0</formula2>
    </dataValidation>
  </dataValidations>
  <hyperlinks>
    <hyperlink ref="N35" location="'Cover Sheet'!A1" display="BACK to COVER SHEET"/>
    <hyperlink ref="B39" location="'EV4.4 Guidance Notes'!A1" display="Link to GUIDANCE NOTES"/>
  </hyperlinks>
  <printOptions headings="false" gridLines="false" gridLinesSet="true" horizontalCentered="false" verticalCentered="false"/>
  <pageMargins left="0.75" right="0.75" top="1" bottom="1" header="0.511805555555555" footer="0.511805555555555"/>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true"/>
  </sheetPr>
  <dimension ref="B1:T190"/>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86"/>
    <col collapsed="false" customWidth="true" hidden="false" outlineLevel="0" max="3" min="3" style="0" width="11.4"/>
    <col collapsed="false" customWidth="true" hidden="false" outlineLevel="0" max="4" min="4" style="0" width="3.6"/>
    <col collapsed="false" customWidth="true" hidden="false" outlineLevel="0" max="8" min="5" style="0" width="11.72"/>
    <col collapsed="false" customWidth="true" hidden="false" outlineLevel="0" max="9" min="9" style="0" width="15.73"/>
    <col collapsed="false" customWidth="true" hidden="false" outlineLevel="0" max="10" min="10" style="0" width="16"/>
    <col collapsed="false" customWidth="true" hidden="false" outlineLevel="0" max="11" min="11" style="0" width="11.72"/>
    <col collapsed="false" customWidth="true" hidden="false" outlineLevel="0" max="12" min="12" style="0" width="6.73"/>
    <col collapsed="false" customWidth="true" hidden="false" outlineLevel="0" max="13" min="13" style="0" width="11.13"/>
    <col collapsed="false" customWidth="true" hidden="false" outlineLevel="0" max="16" min="14" style="0" width="11.4"/>
    <col collapsed="false" customWidth="true" hidden="false" outlineLevel="0" max="17" min="17" style="0" width="3.99"/>
    <col collapsed="false" customWidth="true" hidden="false" outlineLevel="0" max="1025" min="18" style="0" width="11.4"/>
  </cols>
  <sheetData>
    <row r="1" customFormat="false" ht="15" hidden="false" customHeight="false" outlineLevel="0" collapsed="false">
      <c r="B1" s="185" t="s">
        <v>361</v>
      </c>
    </row>
    <row r="2" customFormat="false" ht="13.15" hidden="false" customHeight="false" outlineLevel="0" collapsed="false">
      <c r="C2" s="21" t="s">
        <v>263</v>
      </c>
      <c r="D2" s="21"/>
      <c r="E2" s="21"/>
      <c r="F2" s="197" t="s">
        <v>224</v>
      </c>
      <c r="G2" s="197"/>
    </row>
    <row r="4" customFormat="false" ht="25.5" hidden="false" customHeight="true" outlineLevel="0" collapsed="false">
      <c r="B4" s="22" t="s">
        <v>239</v>
      </c>
      <c r="C4" s="343" t="s">
        <v>240</v>
      </c>
      <c r="D4" s="10"/>
      <c r="E4" s="343" t="s">
        <v>351</v>
      </c>
      <c r="F4" s="343" t="s">
        <v>344</v>
      </c>
      <c r="G4" s="343" t="s">
        <v>345</v>
      </c>
      <c r="H4" s="343" t="s">
        <v>346</v>
      </c>
      <c r="I4" s="343" t="s">
        <v>352</v>
      </c>
      <c r="J4" s="365" t="s">
        <v>353</v>
      </c>
      <c r="K4" s="343" t="s">
        <v>265</v>
      </c>
      <c r="M4" s="10" t="s">
        <v>354</v>
      </c>
      <c r="N4" s="27" t="s">
        <v>266</v>
      </c>
      <c r="O4" s="27" t="s">
        <v>267</v>
      </c>
    </row>
    <row r="5" customFormat="false" ht="12.75" hidden="false" customHeight="false" outlineLevel="0" collapsed="false">
      <c r="B5" s="53" t="s">
        <v>242</v>
      </c>
      <c r="C5" s="186" t="s">
        <v>185</v>
      </c>
      <c r="E5" s="192" t="s">
        <v>185</v>
      </c>
      <c r="F5" s="192" t="s">
        <v>185</v>
      </c>
      <c r="G5" s="192" t="s">
        <v>185</v>
      </c>
      <c r="H5" s="199"/>
      <c r="I5" s="192" t="s">
        <v>188</v>
      </c>
      <c r="J5" s="345" t="s">
        <v>188</v>
      </c>
      <c r="K5" s="203"/>
      <c r="M5" s="200" t="s">
        <v>268</v>
      </c>
      <c r="N5" s="0" t="n">
        <f aca="false">I22/1000</f>
        <v>0.32</v>
      </c>
      <c r="O5" s="201" t="n">
        <f aca="false">N5</f>
        <v>0.32</v>
      </c>
    </row>
    <row r="6" customFormat="false" ht="12.75" hidden="false" customHeight="false" outlineLevel="0" collapsed="false">
      <c r="B6" s="53" t="s">
        <v>269</v>
      </c>
      <c r="C6" s="56" t="s">
        <v>231</v>
      </c>
      <c r="E6" s="192" t="s">
        <v>231</v>
      </c>
      <c r="F6" s="192" t="s">
        <v>233</v>
      </c>
      <c r="G6" s="192" t="s">
        <v>231</v>
      </c>
      <c r="H6" s="203"/>
      <c r="I6" s="366" t="s">
        <v>270</v>
      </c>
      <c r="J6" s="56" t="s">
        <v>270</v>
      </c>
      <c r="K6" s="203"/>
      <c r="M6" s="200" t="s">
        <v>271</v>
      </c>
      <c r="N6" s="0" t="n">
        <f aca="false">I21/1000</f>
        <v>0.001</v>
      </c>
      <c r="O6" s="201" t="n">
        <f aca="false">I20/1000</f>
        <v>0.001</v>
      </c>
    </row>
    <row r="7" customFormat="false" ht="12.75" hidden="false" customHeight="false" outlineLevel="0" collapsed="false">
      <c r="B7" s="146" t="s">
        <v>244</v>
      </c>
      <c r="C7" s="167" t="str">
        <f aca="false">HLOOKUP(C5,MaterialData!$C$3:$O$4,2,0)</f>
        <v>Steel</v>
      </c>
      <c r="D7" s="187"/>
      <c r="E7" s="167" t="str">
        <f aca="false">HLOOKUP(E5,MaterialData!$C$3:$R$4,2,0)</f>
        <v>Steel</v>
      </c>
      <c r="F7" s="167" t="str">
        <f aca="false">HLOOKUP(F5,MaterialData!$C$3:$R$4,2,0)</f>
        <v>Steel</v>
      </c>
      <c r="G7" s="167" t="str">
        <f aca="false">HLOOKUP(G5,MaterialData!$C$3:$R$4,2,0)</f>
        <v>Steel</v>
      </c>
      <c r="H7" s="204"/>
      <c r="I7" s="367" t="str">
        <f aca="false">HLOOKUP(I5,MaterialData!$C$3:$R$4,2,0)</f>
        <v>T3.5_Laminate</v>
      </c>
      <c r="J7" s="367" t="str">
        <f aca="false">HLOOKUP(J5,MaterialData!$C$3:$R$4,2,0)</f>
        <v>T3.5_Laminate</v>
      </c>
      <c r="K7" s="204"/>
    </row>
    <row r="8" customFormat="false" ht="15" hidden="false" customHeight="false" outlineLevel="0" collapsed="false">
      <c r="B8" s="146"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200000000000</v>
      </c>
      <c r="G8" s="167" t="n">
        <f aca="false">INDEX(Innertable,MATCH($B8,MaterialData!$B$6:$B$11,0),MATCH(G$7,MaterialData!$C$4:$R$4,0))</f>
        <v>200000000000</v>
      </c>
      <c r="H8" s="204"/>
      <c r="I8" s="367" t="n">
        <f aca="false">INDEX(Innertable,MATCH($B8,MaterialData!$B$6:$B$11,0),MATCH(I$7,MaterialData!$C$4:$R$4,0))</f>
        <v>0</v>
      </c>
      <c r="J8" s="367" t="n">
        <f aca="false">INDEX(Innertable,MATCH($B8,MaterialData!$B$6:$B$11,0),MATCH(J$7,MaterialData!$C$4:$R$4,0))</f>
        <v>0</v>
      </c>
      <c r="K8" s="203"/>
      <c r="M8" s="200" t="s">
        <v>272</v>
      </c>
      <c r="N8" s="187" t="n">
        <f aca="false">N5*N6</f>
        <v>0.00032</v>
      </c>
      <c r="O8" s="200" t="s">
        <v>273</v>
      </c>
      <c r="P8" s="187" t="n">
        <f aca="false">(N5*N6^3)/12</f>
        <v>2.66666666666667E-011</v>
      </c>
    </row>
    <row r="9" customFormat="false" ht="15" hidden="false" customHeight="false" outlineLevel="0" collapsed="false">
      <c r="B9" s="146"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305000000</v>
      </c>
      <c r="G9" s="167" t="n">
        <f aca="false">INDEX(Innertable,MATCH($B9,MaterialData!$B$6:$B$11,0),MATCH(G$7,MaterialData!$C$4:$R$4,0))</f>
        <v>305000000</v>
      </c>
      <c r="H9" s="204"/>
      <c r="I9" s="367" t="n">
        <f aca="false">INDEX(Innertable,MATCH($B9,MaterialData!$B$6:$B$11,0),MATCH(I$7,MaterialData!$C$4:$R$4,0))</f>
        <v>0</v>
      </c>
      <c r="J9" s="367" t="n">
        <f aca="false">INDEX(Innertable,MATCH($B9,MaterialData!$B$6:$B$11,0),MATCH(J$7,MaterialData!$C$4:$R$4,0))</f>
        <v>0</v>
      </c>
      <c r="K9" s="204"/>
      <c r="M9" s="200" t="s">
        <v>274</v>
      </c>
      <c r="N9" s="187" t="n">
        <f aca="false">O5*O6</f>
        <v>0.00032</v>
      </c>
      <c r="O9" s="200" t="s">
        <v>275</v>
      </c>
      <c r="P9" s="187" t="n">
        <f aca="false">(O5*O6^3)/12</f>
        <v>2.66666666666667E-011</v>
      </c>
    </row>
    <row r="10" customFormat="false" ht="15" hidden="false" customHeight="false" outlineLevel="0" collapsed="false">
      <c r="B10" s="146"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365000000</v>
      </c>
      <c r="G10" s="167" t="n">
        <f aca="false">INDEX(Innertable,MATCH($B10,MaterialData!$B$6:$B$11,0),MATCH(G$7,MaterialData!$C$4:$R$4,0))</f>
        <v>365000000</v>
      </c>
      <c r="H10" s="204"/>
      <c r="I10" s="367" t="n">
        <f aca="false">INDEX(Innertable,MATCH($B10,MaterialData!$B$6:$B$11,0),MATCH(I$7,MaterialData!$C$4:$R$4,0))</f>
        <v>0</v>
      </c>
      <c r="J10" s="367" t="n">
        <f aca="false">INDEX(Innertable,MATCH($B10,MaterialData!$B$6:$B$11,0),MATCH(J$7,MaterialData!$C$4:$R$4,0))</f>
        <v>0</v>
      </c>
      <c r="K10" s="204"/>
      <c r="M10" s="200" t="s">
        <v>276</v>
      </c>
      <c r="N10" s="0" t="n">
        <f aca="false">N6/2</f>
        <v>0.0005</v>
      </c>
      <c r="O10" s="200" t="s">
        <v>277</v>
      </c>
      <c r="P10" s="187" t="n">
        <f aca="false">P8+(N8*($N$12-N10)^2)</f>
        <v>2.89066666666667E-008</v>
      </c>
    </row>
    <row r="11" customFormat="false" ht="15" hidden="false" customHeight="false" outlineLevel="0" collapsed="false">
      <c r="B11" s="146" t="s">
        <v>214</v>
      </c>
      <c r="C11" s="167" t="n">
        <f aca="false">INDEX(Innertable,MATCH($B11,MaterialData!$B$6:$B$11,0),MATCH(C$7,MaterialData!$C$4:$O$4,0))</f>
        <v>180000000</v>
      </c>
      <c r="D11" s="187"/>
      <c r="E11" s="167" t="n">
        <f aca="false">INDEX(Innertable,MATCH($B11,MaterialData!$B$6:$B$11,0),MATCH(E$7,MaterialData!$C$4:$R$4,0))</f>
        <v>180000000</v>
      </c>
      <c r="F11" s="167" t="n">
        <f aca="false">INDEX(Innertable,MATCH($B11,MaterialData!$B$6:$B$11,0),MATCH(F$7,MaterialData!$C$4:$R$4,0))</f>
        <v>180000000</v>
      </c>
      <c r="G11" s="167" t="n">
        <f aca="false">INDEX(Innertable,MATCH($B11,MaterialData!$B$6:$B$11,0),MATCH(G$7,MaterialData!$C$4:$R$4,0))</f>
        <v>180000000</v>
      </c>
      <c r="H11" s="204"/>
      <c r="I11" s="367" t="str">
        <f aca="false">INDEX(Innertable,MATCH($B11,MaterialData!$B$6:$B$11,0),MATCH(I$7,MaterialData!$C$4:$R$4,0))</f>
        <v>N/A</v>
      </c>
      <c r="J11" s="367" t="str">
        <f aca="false">INDEX(Innertable,MATCH($B11,MaterialData!$B$6:$B$11,0),MATCH(J$7,MaterialData!$C$4:$R$4,0))</f>
        <v>N/A</v>
      </c>
      <c r="K11" s="204"/>
      <c r="M11" s="200" t="s">
        <v>278</v>
      </c>
      <c r="N11" s="0" t="n">
        <f aca="false">(I18-0.5*I20)*0.001</f>
        <v>0.0195</v>
      </c>
      <c r="O11" s="200" t="s">
        <v>279</v>
      </c>
      <c r="P11" s="187" t="n">
        <f aca="false">P9+(N9*($N$12-N11)^2)</f>
        <v>2.89066666666667E-008</v>
      </c>
    </row>
    <row r="12" customFormat="false" ht="15" hidden="false" customHeight="false" outlineLevel="0" collapsed="false">
      <c r="B12" s="146" t="s">
        <v>215</v>
      </c>
      <c r="C12" s="167" t="n">
        <f aca="false">INDEX(Innertable,MATCH($B12,MaterialData!$B$6:$B$11,0),MATCH(C$7,MaterialData!$C$4:$O$4,0))</f>
        <v>300000000</v>
      </c>
      <c r="D12" s="187"/>
      <c r="E12" s="167" t="n">
        <f aca="false">INDEX(Innertable,MATCH($B12,MaterialData!$B$6:$B$11,0),MATCH(E$7,MaterialData!$C$4:$R$4,0))</f>
        <v>300000000</v>
      </c>
      <c r="F12" s="167" t="n">
        <f aca="false">INDEX(Innertable,MATCH($B12,MaterialData!$B$6:$B$11,0),MATCH(F$7,MaterialData!$C$4:$R$4,0))</f>
        <v>300000000</v>
      </c>
      <c r="G12" s="167" t="n">
        <f aca="false">INDEX(Innertable,MATCH($B12,MaterialData!$B$6:$B$11,0),MATCH(G$7,MaterialData!$C$4:$R$4,0))</f>
        <v>300000000</v>
      </c>
      <c r="H12" s="204"/>
      <c r="I12" s="367" t="str">
        <f aca="false">INDEX(Innertable,MATCH($B12,MaterialData!$B$6:$B$11,0),MATCH(I$7,MaterialData!$C$4:$R$4,0))</f>
        <v>N/A</v>
      </c>
      <c r="J12" s="367" t="str">
        <f aca="false">INDEX(Innertable,MATCH($B12,MaterialData!$B$6:$B$11,0),MATCH(J$7,MaterialData!$C$4:$R$4,0))</f>
        <v>N/A</v>
      </c>
      <c r="K12" s="204"/>
      <c r="M12" s="200" t="s">
        <v>280</v>
      </c>
      <c r="N12" s="205" t="n">
        <f aca="false">(N8*N10+N9*N11)/(N8+N9)</f>
        <v>0.01</v>
      </c>
      <c r="O12" s="200" t="s">
        <v>281</v>
      </c>
      <c r="P12" s="169" t="n">
        <f aca="false">SUM(P10:P11)</f>
        <v>5.78133333333333E-008</v>
      </c>
    </row>
    <row r="13" customFormat="false" ht="12.75" hidden="false" customHeight="false" outlineLevel="0" collapsed="false">
      <c r="B13" s="53" t="s">
        <v>355</v>
      </c>
      <c r="C13" s="368" t="s">
        <v>123</v>
      </c>
      <c r="E13" s="192" t="s">
        <v>356</v>
      </c>
      <c r="F13" s="368" t="s">
        <v>123</v>
      </c>
      <c r="G13" s="368" t="s">
        <v>123</v>
      </c>
      <c r="H13" s="203"/>
      <c r="I13" s="199"/>
      <c r="K13" s="203"/>
      <c r="P13" s="187"/>
    </row>
    <row r="14" customFormat="false" ht="13.15" hidden="false" customHeight="false" outlineLevel="0" collapsed="false">
      <c r="B14" s="146" t="s">
        <v>282</v>
      </c>
      <c r="C14" s="186" t="n">
        <v>3</v>
      </c>
      <c r="E14" s="206" t="n">
        <v>3</v>
      </c>
      <c r="F14" s="206" t="n">
        <v>0</v>
      </c>
      <c r="G14" s="206" t="n">
        <v>0</v>
      </c>
      <c r="H14" s="203"/>
      <c r="I14" s="203"/>
      <c r="K14" s="203"/>
      <c r="M14" s="10" t="s">
        <v>357</v>
      </c>
      <c r="N14" s="27" t="s">
        <v>266</v>
      </c>
      <c r="O14" s="27" t="s">
        <v>267</v>
      </c>
    </row>
    <row r="15" customFormat="false" ht="12.75" hidden="false" customHeight="false" outlineLevel="0" collapsed="false">
      <c r="B15" s="146" t="s">
        <v>245</v>
      </c>
      <c r="C15" s="186" t="n">
        <v>25.4</v>
      </c>
      <c r="E15" s="206" t="n">
        <v>25.4</v>
      </c>
      <c r="F15" s="206" t="n">
        <v>25.4</v>
      </c>
      <c r="G15" s="206" t="n">
        <v>25.4</v>
      </c>
      <c r="H15" s="203"/>
      <c r="I15" s="203"/>
      <c r="K15" s="203"/>
      <c r="M15" s="200" t="s">
        <v>268</v>
      </c>
      <c r="N15" s="0" t="n">
        <f aca="false">J21/1000</f>
        <v>0.001</v>
      </c>
      <c r="O15" s="201" t="n">
        <f aca="false">J20/1000</f>
        <v>0.001</v>
      </c>
    </row>
    <row r="16" customFormat="false" ht="12.75" hidden="false" customHeight="false" outlineLevel="0" collapsed="false">
      <c r="B16" s="146" t="s">
        <v>246</v>
      </c>
      <c r="C16" s="186" t="n">
        <v>1.6</v>
      </c>
      <c r="E16" s="206" t="n">
        <v>1.6</v>
      </c>
      <c r="F16" s="206" t="n">
        <v>1.6</v>
      </c>
      <c r="G16" s="206" t="n">
        <v>1.6</v>
      </c>
      <c r="H16" s="203"/>
      <c r="I16" s="203"/>
      <c r="K16" s="203"/>
      <c r="M16" s="200" t="s">
        <v>271</v>
      </c>
      <c r="N16" s="0" t="n">
        <f aca="false">J22/1000</f>
        <v>0.2</v>
      </c>
      <c r="O16" s="201" t="n">
        <f aca="false">J22/1000</f>
        <v>0.2</v>
      </c>
    </row>
    <row r="17" customFormat="false" ht="12.75" hidden="false" customHeight="false" outlineLevel="0" collapsed="false">
      <c r="E17" s="348"/>
      <c r="F17" s="369" t="s">
        <v>347</v>
      </c>
      <c r="G17" s="77" t="str">
        <f aca="false">IF(AND(L27&gt;=100,F2="tubing only",NOT(OR(E18="NO",F18="NO",G18="NO"))),"YES","NO")</f>
        <v>YES</v>
      </c>
      <c r="H17" s="203"/>
      <c r="I17" s="210"/>
      <c r="K17" s="203"/>
    </row>
    <row r="18" customFormat="false" ht="12.75" hidden="false" customHeight="true" outlineLevel="0" collapsed="false">
      <c r="B18" s="146" t="s">
        <v>283</v>
      </c>
      <c r="E18" s="370" t="str">
        <f aca="false">IF(E14=0,"N/A",IF(AND(E5=$C$5,OR(OR(E15&gt;=$C$15,AND(E15&gt;=25,E15&lt;25.4,E16&gt;=1.75)),AND(E6="square",E15&gt;=25,E16&gt;=1.25)),OR(AND(E6="round",E16&gt;=1.6),OR(AND(E6="square",E16&gt;=1.25,E15&gt;=25),AND(E6="square",E16&gt;=1.2,E15&gt;=26)))),"YES","NO"))</f>
        <v>YES</v>
      </c>
      <c r="F18" s="371" t="str">
        <f aca="false">IF(F14=0,"N/A",IF(AND(F5=$C$5,OR(OR(F15&gt;=$C$15,AND(F15&gt;=25,F15&lt;25.4,F16&gt;=1.75)),AND(F6="square",F15&gt;=25,F16&gt;=1.25)),OR(AND(F6="round",F16&gt;=1.6),OR(AND(F6="square",F16&gt;=1.25,F15&gt;=25),AND(F6="square",F16&gt;=1.2,F15&gt;=26)))),"YES","NO"))</f>
        <v>N/A</v>
      </c>
      <c r="G18" s="371" t="str">
        <f aca="false">IF(G14=0,"N/A",IF(AND(G5=$C$5,OR(OR(G15&gt;=$C$15,AND(G15&gt;=25,G15&lt;25.4,G16&gt;=1.75)),AND(G6="square",G15&gt;=25,G16&gt;=1.25)),OR(AND(G6="round",G16&gt;=1.6),OR(AND(G6="square",G16&gt;=1.25,G15&gt;=25),AND(G6="square",G16&gt;=1.2,G15&gt;=26)))),"YES","NO"))</f>
        <v>N/A</v>
      </c>
      <c r="H18" s="203"/>
      <c r="I18" s="336" t="n">
        <f aca="false">I19+I20+I21</f>
        <v>20</v>
      </c>
      <c r="J18" s="208" t="n">
        <f aca="false">J19+J20+J21</f>
        <v>12</v>
      </c>
      <c r="K18" s="203"/>
      <c r="M18" s="200" t="s">
        <v>272</v>
      </c>
      <c r="N18" s="187" t="n">
        <f aca="false">N15*N16</f>
        <v>0.0002</v>
      </c>
      <c r="O18" s="200" t="s">
        <v>273</v>
      </c>
      <c r="P18" s="187" t="n">
        <f aca="false">(N15^3*N16)/12</f>
        <v>1.66666666666667E-011</v>
      </c>
    </row>
    <row r="19" customFormat="false" ht="12.75" hidden="false" customHeight="true" outlineLevel="0" collapsed="false">
      <c r="B19" s="146" t="s">
        <v>284</v>
      </c>
      <c r="E19" s="346"/>
      <c r="G19" s="347"/>
      <c r="H19" s="203"/>
      <c r="I19" s="209" t="n">
        <v>18</v>
      </c>
      <c r="J19" s="206" t="n">
        <v>10</v>
      </c>
      <c r="K19" s="203"/>
      <c r="M19" s="200" t="s">
        <v>274</v>
      </c>
      <c r="N19" s="187" t="n">
        <f aca="false">O15*O16</f>
        <v>0.0002</v>
      </c>
      <c r="O19" s="200" t="s">
        <v>275</v>
      </c>
      <c r="P19" s="187" t="n">
        <f aca="false">(O15^3*O16)/12</f>
        <v>1.66666666666667E-011</v>
      </c>
    </row>
    <row r="20" customFormat="false" ht="12.75" hidden="false" customHeight="true" outlineLevel="0" collapsed="false">
      <c r="B20" s="146" t="s">
        <v>285</v>
      </c>
      <c r="E20" s="346"/>
      <c r="G20" s="347"/>
      <c r="H20" s="203"/>
      <c r="I20" s="209" t="n">
        <v>1</v>
      </c>
      <c r="J20" s="206" t="n">
        <v>1</v>
      </c>
      <c r="K20" s="203"/>
      <c r="M20" s="200" t="s">
        <v>291</v>
      </c>
      <c r="N20" s="0" t="n">
        <f aca="false">J21/2000</f>
        <v>0.0005</v>
      </c>
      <c r="O20" s="200" t="s">
        <v>277</v>
      </c>
      <c r="P20" s="187" t="n">
        <f aca="false">P18+(N18*($N$22-N20)^2)</f>
        <v>6.06666666666667E-009</v>
      </c>
    </row>
    <row r="21" customFormat="false" ht="12.75" hidden="false" customHeight="true" outlineLevel="0" collapsed="false">
      <c r="B21" s="53" t="s">
        <v>286</v>
      </c>
      <c r="E21" s="346"/>
      <c r="G21" s="347"/>
      <c r="H21" s="203"/>
      <c r="I21" s="209" t="n">
        <v>1</v>
      </c>
      <c r="J21" s="206" t="n">
        <v>1</v>
      </c>
      <c r="K21" s="203"/>
      <c r="M21" s="200" t="s">
        <v>292</v>
      </c>
      <c r="N21" s="0" t="n">
        <f aca="false">(J18-0.5*J20)*0.001</f>
        <v>0.0115</v>
      </c>
      <c r="O21" s="200" t="s">
        <v>279</v>
      </c>
      <c r="P21" s="187" t="n">
        <f aca="false">P19+(N19*($N$22-N21)^2)</f>
        <v>6.06666666666667E-009</v>
      </c>
    </row>
    <row r="22" customFormat="false" ht="12.75" hidden="false" customHeight="true" outlineLevel="0" collapsed="false">
      <c r="B22" s="53" t="s">
        <v>358</v>
      </c>
      <c r="E22" s="346"/>
      <c r="G22" s="347"/>
      <c r="H22" s="203"/>
      <c r="I22" s="209" t="n">
        <v>320</v>
      </c>
      <c r="J22" s="206" t="n">
        <v>200</v>
      </c>
      <c r="K22" s="203"/>
      <c r="M22" s="200" t="s">
        <v>280</v>
      </c>
      <c r="N22" s="205" t="n">
        <f aca="false">(N18*N20+N19*N21)/(N18+N19)</f>
        <v>0.006</v>
      </c>
      <c r="O22" s="200" t="s">
        <v>281</v>
      </c>
      <c r="P22" s="169" t="n">
        <f aca="false">SUM(P20:P21)</f>
        <v>1.21333333333333E-008</v>
      </c>
    </row>
    <row r="23" customFormat="false" ht="12.75" hidden="false" customHeight="false" outlineLevel="0" collapsed="false">
      <c r="E23" s="354"/>
      <c r="F23" s="20"/>
      <c r="G23" s="355"/>
      <c r="H23" s="203"/>
      <c r="I23" s="199"/>
      <c r="K23" s="203"/>
      <c r="P23" s="187"/>
    </row>
    <row r="24" customFormat="false" ht="12.75" hidden="false" customHeight="false" outlineLevel="0" collapsed="false">
      <c r="B24" s="146" t="s">
        <v>247</v>
      </c>
      <c r="C24" s="186" t="n">
        <f aca="false">C15/1000</f>
        <v>0.0254</v>
      </c>
      <c r="E24" s="186" t="n">
        <f aca="false">IF($F$2="composite only","No tubes",IF(E14=0,"No tubes",E15/1000))</f>
        <v>0.0254</v>
      </c>
      <c r="F24" s="186" t="str">
        <f aca="false">IF($F$2="composite only","No tubes",IF(F14=0,"No tubes",F15/1000))</f>
        <v>No tubes</v>
      </c>
      <c r="G24" s="186" t="str">
        <f aca="false">IF($F$2="composite only","No tubes",IF(G14=0,"No tubes",G15/1000))</f>
        <v>No tubes</v>
      </c>
      <c r="H24" s="203"/>
      <c r="I24" s="203"/>
      <c r="K24" s="203"/>
      <c r="P24" s="187"/>
    </row>
    <row r="25" customFormat="false" ht="12.75" hidden="false" customHeight="false" outlineLevel="0" collapsed="false">
      <c r="B25" s="146" t="s">
        <v>248</v>
      </c>
      <c r="C25" s="186" t="n">
        <f aca="false">C16/1000</f>
        <v>0.0016</v>
      </c>
      <c r="E25" s="186" t="n">
        <f aca="false">IF(E24="no tubes","",IF(E14=0,"",E16/1000))</f>
        <v>0.0016</v>
      </c>
      <c r="F25" s="186" t="str">
        <f aca="false">IF(F24="no tubes","",IF(F14=0,"",F16/1000))</f>
        <v/>
      </c>
      <c r="G25" s="186" t="str">
        <f aca="false">IF(G24="no tubes","",IF(G14=0,"",G16/1000))</f>
        <v/>
      </c>
      <c r="H25" s="210"/>
      <c r="I25" s="210"/>
      <c r="K25" s="210"/>
      <c r="P25" s="187"/>
      <c r="T25" s="189"/>
    </row>
    <row r="26" customFormat="false" ht="12.75" hidden="false" customHeight="false" outlineLevel="0" collapsed="false">
      <c r="B26" s="146" t="s">
        <v>249</v>
      </c>
      <c r="C26" s="167" t="n">
        <f aca="false">IF(C6="Round",((C24)^4-((C24-2*C25))^4)*3.142/64,((C24)^4-((C24-2*C25))^4)/12)</f>
        <v>8.50991848E-009</v>
      </c>
      <c r="E26" s="167" t="n">
        <f aca="false">IF(E24="no tubes","",IF(E14=0,"",IF(E6="Round",(((E24)^4-((E24-2*E25))^4)*3.142/64),IF(E6="Square",(((E24)^4-((E24-2*E25))^4)/12),""))))</f>
        <v>8.50991848E-009</v>
      </c>
      <c r="F26" s="167" t="str">
        <f aca="false">IF(F24="no tubes","",IF(F14=0,"",IF(F6="Round",(((F24)^4-((F24-2*F25))^4)*3.142/64),IF(F6="Square",(((F24)^4-((F24-2*F25))^4)/12),""))))</f>
        <v/>
      </c>
      <c r="G26" s="167" t="str">
        <f aca="false">IF(G24="no tubes","",IF(G14=0,"",IF(G6="Round",(((G24)^4-((G24-2*G25))^4)*3.142/64),IF(G6="Square",(((G24)^4-((G24-2*G25))^4)/12),""))))</f>
        <v/>
      </c>
      <c r="H26" s="167" t="n">
        <f aca="false">IF(SUM(E26:G26)&gt;0,SUM(E26:G26),"")</f>
        <v>8.50991848E-009</v>
      </c>
      <c r="I26" s="211" t="str">
        <f aca="false">IF($F$2="Tubing only","Tubing Only",P12)</f>
        <v>Tubing Only</v>
      </c>
      <c r="J26" s="211" t="str">
        <f aca="false">IF($F$2="Tubing only","Tubing Only",P22)</f>
        <v>Tubing Only</v>
      </c>
      <c r="K26" s="167" t="n">
        <f aca="false">IF($F$2="Tubing only",H26,IF($F$2="Composite only",I26+J26,IF($F$2="Tubes + Composite",H26+I26+J26,"No Type Selected")))</f>
        <v>8.50991848E-009</v>
      </c>
      <c r="P26" s="187"/>
      <c r="S26" s="187"/>
      <c r="T26" s="189"/>
    </row>
    <row r="27" customFormat="false" ht="12.75" hidden="false" customHeight="false" outlineLevel="0" collapsed="false">
      <c r="B27" s="146" t="s">
        <v>250</v>
      </c>
      <c r="C27" s="167" t="n">
        <f aca="false">C8*C26*C14</f>
        <v>5105.951088</v>
      </c>
      <c r="D27" s="187"/>
      <c r="E27" s="167" t="n">
        <f aca="false">IF(E24="no tubes","",IF(E14=0,"",IF(AND(E13="bent/multi",E15&lt;25),0,IF(AND(E13="bent/multi",E16&lt;1.2),0,E8*E26*E14))))</f>
        <v>5105.951088</v>
      </c>
      <c r="F27" s="167" t="str">
        <f aca="false">IF(F24="no tubes","",IF(F14=0,"",F8*F26*F14))</f>
        <v/>
      </c>
      <c r="G27" s="167" t="str">
        <f aca="false">IF(G24="no tubes","",IF(G14=0,"",G8*G26*G14))</f>
        <v/>
      </c>
      <c r="H27" s="167" t="n">
        <f aca="false">IF(SUM(E27:G27)&gt;0,SUM(E27:G27),"")</f>
        <v>5105.951088</v>
      </c>
      <c r="I27" s="372" t="str">
        <f aca="false">IF(I26="Tubing Only","",IF(I22&gt;325,0,I26*I8))</f>
        <v/>
      </c>
      <c r="J27" s="211" t="str">
        <f aca="false">IF(J26="Tubing Only","",J26*J8)</f>
        <v/>
      </c>
      <c r="K27" s="167" t="n">
        <f aca="false">IF($F$2="Tubing only",H27,IF($F$2="Composite only",I27+J27,IF($F$2="Tubes + Composite",H27+I27+J27,"No Type Selected")))</f>
        <v>5105.951088</v>
      </c>
      <c r="L27" s="212" t="n">
        <f aca="false">IF(AND(NOT($F$2="tubes + composite"),OR(AND($G$14&gt;0,G27&lt;(C27/3)),AND($F$14&gt;0,F27&lt;(C27/3)),AND($E$14&gt;0,E27&lt;(C27/3)))),0,100*K27/C27)</f>
        <v>100</v>
      </c>
    </row>
    <row r="28" customFormat="false" ht="12.75" hidden="false" customHeight="false" outlineLevel="0" collapsed="false">
      <c r="B28" s="146" t="s">
        <v>251</v>
      </c>
      <c r="C28" s="191" t="n">
        <f aca="false">IF(C24="no tubes","",IF(C14=0,"",IF(C6="Round",C14*((C15^2-(C15-2*C16)^2)*PI()/4),IF(C6="Square",C14*(C15^2-(C15-2*C16)^2),""))))</f>
        <v>358.895544746098</v>
      </c>
      <c r="D28" s="356"/>
      <c r="E28" s="191" t="n">
        <f aca="false">IF(E24="no tubes","",IF(E14=0,"",IF(E6="Round",E14*((E15^2-(E15-2*E16)^2)*PI()/4),IF(E6="Square",E14*(E15^2-(E15-2*E16)^2),""))))</f>
        <v>358.895544746098</v>
      </c>
      <c r="F28" s="191" t="str">
        <f aca="false">IF(F24="no tubes","",IF(F14=0,"",IF(F6="Round",F14*((F15^2-(F15-2*F16)^2)*PI()/4),IF(F6="Square",F14*(F15^2-(F15-2*F16)^2),""))))</f>
        <v/>
      </c>
      <c r="G28" s="191" t="str">
        <f aca="false">IF(G24="no tubes","",IF(G14=0,"",IF(G6="Round",G14*((G15^2-(G15-2*G16)^2)*PI()/4),IF(G6="Square",G14*(G15^2-(G15-2*G16)^2),""))))</f>
        <v/>
      </c>
      <c r="H28" s="191" t="n">
        <f aca="false">IF(SUM(E28:G28)&gt;0,SUM(E28:G28),"")</f>
        <v>358.895544746098</v>
      </c>
      <c r="I28" s="191" t="str">
        <f aca="false">IF(I26="Tubing Only","",(I18-I19)*I22)</f>
        <v/>
      </c>
      <c r="J28" s="191" t="str">
        <f aca="false">IF(J26="Tubing Only","",(J18-J19)*J22)</f>
        <v/>
      </c>
      <c r="K28" s="167" t="n">
        <f aca="false">IF($F$2="Tubing only",H28,IF($F$2="Composite only",I28+J28,IF($F$2="Tubes + Composite",H28+I28+J28,"No Type Selected")))</f>
        <v>358.895544746098</v>
      </c>
      <c r="L28" s="373" t="n">
        <f aca="false">IF(AND($F$2="tubing only",AND(E5="steel",F5="steel",G5="steel")),100*K28/C28,"NA")</f>
        <v>100</v>
      </c>
      <c r="M28" s="0" t="str">
        <f aca="false">IF(AND(95&lt;L28,L28&lt;100),"For tubes only, provided your actual tube measures &gt;= your nominal OD and wall this is OK","")</f>
        <v/>
      </c>
      <c r="S28" s="187"/>
    </row>
    <row r="29" customFormat="false" ht="12.75" hidden="false" customHeight="false" outlineLevel="0" collapsed="false">
      <c r="B29" s="146" t="s">
        <v>252</v>
      </c>
      <c r="C29" s="167" t="n">
        <f aca="false">C$28*C9/1000000</f>
        <v>109463.14114756</v>
      </c>
      <c r="D29" s="187"/>
      <c r="E29" s="167" t="n">
        <f aca="false">IF(E24="no tubes","",IF(E14=0,"",E$28*E9/1000000))</f>
        <v>109463.14114756</v>
      </c>
      <c r="F29" s="167" t="str">
        <f aca="false">IF(F24="no tubes","",IF(F14=0,"",F$28*F9/1000000))</f>
        <v/>
      </c>
      <c r="G29" s="167" t="str">
        <f aca="false">IF(G24="no tubes","",IF(G14=0,"",G$28*G9/1000000))</f>
        <v/>
      </c>
      <c r="H29" s="167" t="n">
        <f aca="false">IF(SUM(E29:G29)&gt;0,SUM(E29:G29),"")</f>
        <v>109463.14114756</v>
      </c>
      <c r="I29" s="167" t="str">
        <f aca="false">IF(I26="Tubing Only","","N/A")</f>
        <v/>
      </c>
      <c r="J29" s="167" t="str">
        <f aca="false">IF(J26="Tubing Only","","N/A")</f>
        <v/>
      </c>
      <c r="K29" s="167" t="n">
        <f aca="false">IF($F$2="Tubing only",H29,"N/A")</f>
        <v>109463.14114756</v>
      </c>
      <c r="L29" s="212" t="n">
        <f aca="false">IF(AND($F$2="tubing only",OR($E29&lt;0.95*($E$14/$C$14)*$C29,$F29&lt;0.95*($F$14/$C$14)*$C29,$G29&lt;0.95*($G$14/$C$14)*$C29)),0,IF(NOT($F$2="tubing only"),"NA",100*H29/C29))</f>
        <v>100</v>
      </c>
      <c r="M29" s="0" t="str">
        <f aca="false">IF(AND(95&lt;L29,L29&lt;100),"For tubes only, provided your actual tube measures &gt;= your nominal OD and wall this is OK","")</f>
        <v/>
      </c>
    </row>
    <row r="30" customFormat="false" ht="12.75" hidden="false" customHeight="false" outlineLevel="0" collapsed="false">
      <c r="B30" s="146" t="s">
        <v>253</v>
      </c>
      <c r="C30" s="167" t="n">
        <f aca="false">C$28*C10/1000000</f>
        <v>130996.873832326</v>
      </c>
      <c r="D30" s="187"/>
      <c r="E30" s="167" t="n">
        <f aca="false">IF(E24="no tubes","",IF(E14=0,"",E$28*E10/1000000))</f>
        <v>130996.873832326</v>
      </c>
      <c r="F30" s="167" t="str">
        <f aca="false">IF(F24="no tubes","",IF(F14=0,"",F$28*F10/1000000))</f>
        <v/>
      </c>
      <c r="G30" s="167" t="str">
        <f aca="false">IF(G24="no tubes","",IF(G14=0,"",G$28*G10/1000000))</f>
        <v/>
      </c>
      <c r="H30" s="167" t="n">
        <f aca="false">IF(SUM(E30:G30)&gt;0,SUM(E30:G30),"")</f>
        <v>130996.873832326</v>
      </c>
      <c r="I30" s="167" t="str">
        <f aca="false">IF(I26="Tubing Only","","N/A")</f>
        <v/>
      </c>
      <c r="J30" s="167" t="str">
        <f aca="false">IF(J26="Tubing Only","","N/A")</f>
        <v/>
      </c>
      <c r="K30" s="167" t="n">
        <f aca="false">IF($F$2="Tubing only",H30,"N/A")</f>
        <v>130996.873832326</v>
      </c>
      <c r="L30" s="212" t="n">
        <f aca="false">IF(AND($F$2="tubing only",OR($E30&lt;0.95*($E$14/$C$14)*$C30,$F30&lt;0.95*($F$14/$C$14)*$C30,$G30&lt;0.95*($G$14/$C$14)*$C30)),0,IF(NOT($F$2="tubing only"),"NA",100*H30/C30))</f>
        <v>100</v>
      </c>
      <c r="M30" s="0" t="str">
        <f aca="false">IF(AND(95&lt;L30,L30&lt;100),"For tubes only, provided your actual tube measures &gt;= your nominal OD and wall this is OK","")</f>
        <v/>
      </c>
      <c r="S30" s="187"/>
    </row>
    <row r="31" customFormat="false" ht="12.75" hidden="false" customHeight="false" outlineLevel="0" collapsed="false">
      <c r="B31" s="146" t="s">
        <v>254</v>
      </c>
      <c r="C31" s="167" t="n">
        <f aca="false">C$28*C11/1000000</f>
        <v>64601.1980542976</v>
      </c>
      <c r="D31" s="187"/>
      <c r="E31" s="167" t="n">
        <f aca="false">IF(E24="no tubes","",IF(E14=0,"",E$28*E11/1000000))</f>
        <v>64601.1980542976</v>
      </c>
      <c r="F31" s="167" t="str">
        <f aca="false">IF(F24="no tubes","",IF(F14=0,"",F$28*F11/1000000))</f>
        <v/>
      </c>
      <c r="G31" s="167" t="str">
        <f aca="false">IF(G24="no tubes","",IF(G14=0,"",G$28*G11/1000000))</f>
        <v/>
      </c>
      <c r="H31" s="167" t="n">
        <f aca="false">IF(SUM(E31:G31)&gt;0,SUM(E31:G31),"")</f>
        <v>64601.1980542976</v>
      </c>
      <c r="I31" s="167" t="str">
        <f aca="false">IF(I26="Tubing Only","","N/A")</f>
        <v/>
      </c>
      <c r="J31" s="167" t="str">
        <f aca="false">IF(J26="Tubing Only","","N/A")</f>
        <v/>
      </c>
      <c r="K31" s="167" t="n">
        <f aca="false">IF($F$2="Tubing only",H31,"N/A")</f>
        <v>64601.1980542976</v>
      </c>
      <c r="L31" s="212" t="n">
        <f aca="false">IF(AND($F$2="tubing only",OR($E31&lt;0.95*($E$14/$C$14)*$C31,$F31&lt;0.95*($F$14/$C$14)*$C31,$G31&lt;0.95*($G$14/$C$14)*$C31)),0,IF(NOT($F$2="tubing only"),"NA",100*H31/C31))</f>
        <v>100</v>
      </c>
      <c r="M31" s="0" t="str">
        <f aca="false">IF(AND(95&lt;L31,L31&lt;100),"For tubes only, provided your actual tube measures &gt;= your nominal OD and wall this is OK","")</f>
        <v/>
      </c>
      <c r="S31" s="187"/>
    </row>
    <row r="32" customFormat="false" ht="12.75" hidden="false" customHeight="false" outlineLevel="0" collapsed="false">
      <c r="B32" s="146" t="s">
        <v>255</v>
      </c>
      <c r="C32" s="167" t="n">
        <f aca="false">IF(C14=0,"",C$28*C12/1000000)</f>
        <v>107668.663423829</v>
      </c>
      <c r="D32" s="187"/>
      <c r="E32" s="167" t="n">
        <f aca="false">IF(E24="no tubes","",IF(E14=0,"",E$28*E12/1000000))</f>
        <v>107668.663423829</v>
      </c>
      <c r="F32" s="167" t="str">
        <f aca="false">IF(F24="no tubes","",IF(F14=0,"",F$28*F12/1000000))</f>
        <v/>
      </c>
      <c r="G32" s="167" t="str">
        <f aca="false">IF(G24="no tubes","",IF(G14=0,"",G$28*G12/1000000))</f>
        <v/>
      </c>
      <c r="H32" s="167" t="n">
        <f aca="false">IF(SUM(E32:G32)&gt;0,SUM(E32:G32),"")</f>
        <v>107668.663423829</v>
      </c>
      <c r="I32" s="167" t="str">
        <f aca="false">IF(I26="tubing only","","N/A")</f>
        <v/>
      </c>
      <c r="J32" s="167" t="str">
        <f aca="false">IF(J26="tubing only","","N/A")</f>
        <v/>
      </c>
      <c r="K32" s="167" t="n">
        <f aca="false">IF($F$2="Tubing only",H32,"N/A")</f>
        <v>107668.663423829</v>
      </c>
      <c r="L32" s="212" t="n">
        <f aca="false">IF(AND($F$2="tubing only",OR($E32&lt;0.95*($E$14/$C$14)*$C32,$F32&lt;0.95*($F$14/$C$14)*$C32,$G32&lt;0.95*($G$14/$C$14)*$C32)),0,IF(NOT($F$2="tubing only"),"NA",100*H32/C32))</f>
        <v>100</v>
      </c>
      <c r="M32" s="0" t="str">
        <f aca="false">IF(AND(95&lt;L32,L32&lt;100),"For tubes only, provided your actual tube measures &gt;= your nominal OD and wall this is OK","")</f>
        <v/>
      </c>
      <c r="S32" s="187"/>
    </row>
    <row r="33" customFormat="false" ht="12.75" hidden="false" customHeight="false" outlineLevel="0" collapsed="false">
      <c r="B33" s="146" t="s">
        <v>256</v>
      </c>
      <c r="C33" s="167" t="n">
        <f aca="false">C14*4*C10*C26/(0.5*C24*1)</f>
        <v>2934.91676711811</v>
      </c>
      <c r="E33" s="167" t="n">
        <f aca="false">IF(E24="no tubes","",IF(E14=0,"",E14*4*E10*E26/(0.5*E24*1)))</f>
        <v>2934.91676711811</v>
      </c>
      <c r="F33" s="167" t="str">
        <f aca="false">IF(F24="no tubes","",IF(F14=0,"",F14*4*F10*F26/(0.5*F24*1)))</f>
        <v/>
      </c>
      <c r="G33" s="167" t="str">
        <f aca="false">IF(G24="no tubes","",IF(G14=0,"",G14*4*G10*G26/(0.5*G24*1)))</f>
        <v/>
      </c>
      <c r="H33" s="167" t="n">
        <f aca="false">IF(SUM(E33:G33)&gt;0,SUM(E33:G33),"")</f>
        <v>2934.91676711811</v>
      </c>
      <c r="I33" s="167" t="str">
        <f aca="false">IF(I26="tubing only","","N/A")</f>
        <v/>
      </c>
      <c r="J33" s="167" t="str">
        <f aca="false">IF(J26="tubing only","","N/A")</f>
        <v/>
      </c>
      <c r="K33" s="167" t="n">
        <f aca="false">IF($F$2="Tubing only",H33,"N/A")</f>
        <v>2934.91676711811</v>
      </c>
      <c r="L33" s="212" t="n">
        <f aca="false">IF(AND($F$2="tubing only",OR($E33&lt;0.95*($E$14/$C$14)*$C33,$F33&lt;0.95*($F$14/$C$14)*$C33,$G33&lt;0.95*($G$14/$C$14)*$C33)),0,IF(NOT($F$2="tubing only"),"NA",100*H33/C33))</f>
        <v>100</v>
      </c>
    </row>
    <row r="34" customFormat="false" ht="12.75" hidden="false" customHeight="false" outlineLevel="0" collapsed="false">
      <c r="B34" s="146" t="s">
        <v>257</v>
      </c>
      <c r="C34" s="167" t="n">
        <f aca="false">IF(C14=0,"",C33*1^3/(48*C27))</f>
        <v>0.0119750656167979</v>
      </c>
      <c r="E34" s="167" t="n">
        <f aca="false">IF(E24="no tubes","",IF(E14=0,"",($C$33*1^3/(48*E27))))</f>
        <v>0.0119750656167979</v>
      </c>
      <c r="F34" s="167" t="str">
        <f aca="false">IF(F24="no tubes","",IF(F14=0,"",($C$33*1^3/(48*F27))))</f>
        <v/>
      </c>
      <c r="G34" s="167" t="str">
        <f aca="false">IF(G24="no tubes","",IF(G14=0,"",($C$33*1^3/(48*G27))))</f>
        <v/>
      </c>
      <c r="H34" s="167" t="n">
        <f aca="false">IF(F2="composite only","",$C$33*1^3/(48*H27))</f>
        <v>0.0119750656167979</v>
      </c>
      <c r="I34" s="167" t="str">
        <f aca="false">IF(NOT($F$2="tubing only"),"N/A","")</f>
        <v/>
      </c>
      <c r="J34" s="167" t="str">
        <f aca="false">IF(NOT($F$2="tubing only"),"N/A","")</f>
        <v/>
      </c>
      <c r="K34" s="167" t="str">
        <f aca="false">IF($F$2="Tubing only","","N/A")</f>
        <v/>
      </c>
      <c r="L34" s="212" t="n">
        <f aca="false">IF(AND($F$2="tubing only",H34&gt;1.05*C34),101,IF(NOT($F$2="tubing only"),"NA",100*H34/C34))</f>
        <v>100</v>
      </c>
    </row>
    <row r="35" customFormat="false" ht="12.75" hidden="false" customHeight="false" outlineLevel="0" collapsed="false">
      <c r="B35" s="146" t="s">
        <v>258</v>
      </c>
      <c r="C35" s="167" t="n">
        <f aca="false">0.5*C33*(C33*1^3/(48*C27))</f>
        <v>17.5729104330399</v>
      </c>
      <c r="E35" s="167" t="n">
        <f aca="false">IF(E24="no tubes","",0.5*E33*(E33*1^3/(48*E27)))</f>
        <v>17.5729104330399</v>
      </c>
      <c r="F35" s="167" t="str">
        <f aca="false">IF(F24="no tubes","",0.5*F33*(F33*1^3/(48*F27)))</f>
        <v/>
      </c>
      <c r="G35" s="167" t="str">
        <f aca="false">IF(G24="no tubes","",0.5*G33*(G33*1^3/(48*G27)))</f>
        <v/>
      </c>
      <c r="H35" s="167" t="n">
        <f aca="false">IF(SUM(E35:G35)&gt;0,SUM(E35:G35),"")</f>
        <v>17.5729104330399</v>
      </c>
      <c r="I35" s="167" t="str">
        <f aca="false">IF(I26="tubing only","","N/A")</f>
        <v/>
      </c>
      <c r="J35" s="167" t="str">
        <f aca="false">IF(J26="tubing only","","N/A")</f>
        <v/>
      </c>
      <c r="K35" s="167" t="n">
        <f aca="false">IF($F$2="Tubing only",H35,IF($F$2="Composite only",I35,IF($F$2="Tubes + Composite",H35+I35,"No Type Selected")))</f>
        <v>17.5729104330399</v>
      </c>
      <c r="L35" s="212" t="n">
        <f aca="false">IF(AND($F$2="tubing only",OR($E35&lt;(0.999*E14/C14)*$C35,$F35&lt;(F14/C14)*$C35,$G35&lt;(G14/C14)*$C35)),0,IF(NOT($F$2="tubing only"),"NA",100*H35/C35))</f>
        <v>100</v>
      </c>
      <c r="N35" s="48" t="s">
        <v>259</v>
      </c>
      <c r="O35" s="214"/>
      <c r="P35" s="214"/>
    </row>
    <row r="36" customFormat="false" ht="12.75" hidden="false" customHeight="false" outlineLevel="0" collapsed="false">
      <c r="C36" s="357" t="n">
        <f aca="false">0.99*C27/C14</f>
        <v>1684.96385904</v>
      </c>
      <c r="D36" s="358"/>
      <c r="E36" s="357" t="n">
        <f aca="false">IF(AND($F$2="tubing only",E14&gt;0),E27/E14,9E+099)</f>
        <v>1701.983696</v>
      </c>
      <c r="F36" s="357" t="n">
        <f aca="false">IF(AND($F$2="tubing only",F14&gt;0),F27/F14,9E+099)</f>
        <v>9E+099</v>
      </c>
      <c r="G36" s="357" t="n">
        <f aca="false">IF(AND($F$2="tubing only",G14&gt;0),G27/G14,9E+099)</f>
        <v>9E+099</v>
      </c>
      <c r="H36" s="13"/>
    </row>
    <row r="37" customFormat="false" ht="13.15" hidden="false" customHeight="false" outlineLevel="0" collapsed="false">
      <c r="B37" s="10" t="s">
        <v>288</v>
      </c>
      <c r="E37" s="187"/>
    </row>
    <row r="38" customFormat="false" ht="12.75" hidden="false" customHeight="false" outlineLevel="0" collapsed="false">
      <c r="B38" s="215"/>
      <c r="C38" s="216"/>
      <c r="D38" s="216"/>
      <c r="E38" s="216"/>
      <c r="F38" s="216"/>
      <c r="G38" s="216"/>
      <c r="H38" s="216"/>
      <c r="I38" s="216"/>
      <c r="J38" s="216"/>
      <c r="K38" s="216"/>
      <c r="L38" s="216"/>
      <c r="M38" s="216"/>
      <c r="N38" s="216"/>
      <c r="O38" s="216"/>
      <c r="P38" s="217"/>
    </row>
    <row r="39" customFormat="false" ht="12.75" hidden="false" customHeight="false" outlineLevel="0" collapsed="false">
      <c r="B39" s="218" t="s">
        <v>341</v>
      </c>
      <c r="C39" s="96"/>
      <c r="D39" s="96"/>
      <c r="E39" s="96"/>
      <c r="F39" s="96"/>
      <c r="G39" s="96"/>
      <c r="H39" s="96"/>
      <c r="I39" s="96"/>
      <c r="J39" s="96"/>
      <c r="K39" s="96"/>
      <c r="L39" s="96"/>
      <c r="M39" s="96"/>
      <c r="N39" s="96"/>
      <c r="O39" s="96"/>
      <c r="P39" s="135"/>
    </row>
    <row r="40" customFormat="false" ht="12.75" hidden="false" customHeight="false" outlineLevel="0" collapsed="false">
      <c r="B40" s="134"/>
      <c r="C40" s="96"/>
      <c r="D40" s="96"/>
      <c r="E40" s="96"/>
      <c r="F40" s="96"/>
      <c r="G40" s="96"/>
      <c r="H40" s="140"/>
      <c r="I40" s="96"/>
      <c r="J40" s="96"/>
      <c r="K40" s="96"/>
      <c r="L40" s="96"/>
      <c r="M40" s="96"/>
      <c r="N40" s="96"/>
      <c r="O40" s="96"/>
      <c r="P40" s="135"/>
    </row>
    <row r="41" customFormat="false" ht="12.75" hidden="false" customHeight="false" outlineLevel="0" collapsed="false">
      <c r="B41" s="134"/>
      <c r="C41" s="96"/>
      <c r="D41" s="96"/>
      <c r="E41" s="96"/>
      <c r="F41" s="96"/>
      <c r="G41" s="96"/>
      <c r="H41" s="96"/>
      <c r="I41" s="96"/>
      <c r="J41" s="96"/>
      <c r="K41" s="96"/>
      <c r="L41" s="96"/>
      <c r="M41" s="96"/>
      <c r="N41" s="96"/>
      <c r="O41" s="96"/>
      <c r="P41" s="135"/>
    </row>
    <row r="42" customFormat="false" ht="12.75" hidden="false" customHeight="false" outlineLevel="0" collapsed="false">
      <c r="B42" s="134"/>
      <c r="C42" s="96"/>
      <c r="D42" s="96"/>
      <c r="E42" s="96"/>
      <c r="F42" s="96"/>
      <c r="G42" s="96"/>
      <c r="H42" s="96"/>
      <c r="I42" s="96"/>
      <c r="J42" s="96"/>
      <c r="K42" s="96"/>
      <c r="L42" s="96"/>
      <c r="M42" s="96"/>
      <c r="N42" s="96"/>
      <c r="O42" s="96"/>
      <c r="P42" s="135"/>
    </row>
    <row r="43" customFormat="false" ht="12.75" hidden="false" customHeight="false" outlineLevel="0" collapsed="false">
      <c r="B43" s="134"/>
      <c r="C43" s="96"/>
      <c r="D43" s="96"/>
      <c r="E43" s="96"/>
      <c r="F43" s="96"/>
      <c r="G43" s="96"/>
      <c r="H43" s="96"/>
      <c r="I43" s="96"/>
      <c r="J43" s="96"/>
      <c r="K43" s="96"/>
      <c r="L43" s="96"/>
      <c r="M43" s="96"/>
      <c r="N43" s="96"/>
      <c r="O43" s="96"/>
      <c r="P43" s="135"/>
    </row>
    <row r="44" customFormat="false" ht="12.75" hidden="false" customHeight="false" outlineLevel="0" collapsed="false">
      <c r="B44" s="134"/>
      <c r="C44" s="96"/>
      <c r="D44" s="96"/>
      <c r="E44" s="96"/>
      <c r="F44" s="96"/>
      <c r="G44" s="96"/>
      <c r="H44" s="96"/>
      <c r="I44" s="96"/>
      <c r="J44" s="96"/>
      <c r="K44" s="96"/>
      <c r="L44" s="96"/>
      <c r="M44" s="96"/>
      <c r="N44" s="96"/>
      <c r="O44" s="96"/>
      <c r="P44" s="135"/>
    </row>
    <row r="45" customFormat="false" ht="12.75" hidden="false" customHeight="false" outlineLevel="0" collapsed="false">
      <c r="B45" s="134"/>
      <c r="C45" s="96"/>
      <c r="D45" s="96"/>
      <c r="E45" s="96"/>
      <c r="F45" s="96"/>
      <c r="G45" s="96"/>
      <c r="H45" s="96"/>
      <c r="I45" s="96"/>
      <c r="J45" s="96"/>
      <c r="K45" s="96"/>
      <c r="L45" s="96"/>
      <c r="M45" s="96"/>
      <c r="N45" s="96"/>
      <c r="O45" s="96"/>
      <c r="P45" s="135"/>
    </row>
    <row r="46" customFormat="false" ht="12.75" hidden="false" customHeight="false" outlineLevel="0" collapsed="false">
      <c r="B46" s="134"/>
      <c r="C46" s="96"/>
      <c r="D46" s="96"/>
      <c r="E46" s="96"/>
      <c r="F46" s="96"/>
      <c r="G46" s="96"/>
      <c r="H46" s="96"/>
      <c r="I46" s="96"/>
      <c r="J46" s="96"/>
      <c r="K46" s="96"/>
      <c r="L46" s="96"/>
      <c r="M46" s="96"/>
      <c r="N46" s="96"/>
      <c r="O46" s="96"/>
      <c r="P46" s="135"/>
    </row>
    <row r="47" customFormat="false" ht="12.75" hidden="false" customHeight="false" outlineLevel="0" collapsed="false">
      <c r="B47" s="134"/>
      <c r="C47" s="96"/>
      <c r="D47" s="96"/>
      <c r="E47" s="96"/>
      <c r="F47" s="96"/>
      <c r="G47" s="96"/>
      <c r="H47" s="96"/>
      <c r="I47" s="96"/>
      <c r="J47" s="96"/>
      <c r="K47" s="96"/>
      <c r="L47" s="96"/>
      <c r="M47" s="96"/>
      <c r="N47" s="96"/>
      <c r="O47" s="96"/>
      <c r="P47" s="135"/>
    </row>
    <row r="48" customFormat="false" ht="12.75" hidden="false" customHeight="false" outlineLevel="0" collapsed="false">
      <c r="B48" s="134"/>
      <c r="C48" s="96"/>
      <c r="D48" s="96"/>
      <c r="E48" s="96"/>
      <c r="F48" s="96"/>
      <c r="G48" s="96"/>
      <c r="H48" s="96"/>
      <c r="I48" s="96"/>
      <c r="J48" s="96"/>
      <c r="K48" s="96"/>
      <c r="L48" s="96"/>
      <c r="M48" s="96"/>
      <c r="N48" s="96"/>
      <c r="O48" s="96"/>
      <c r="P48" s="135"/>
    </row>
    <row r="49" customFormat="false" ht="12.75" hidden="false" customHeight="false" outlineLevel="0" collapsed="false">
      <c r="B49" s="134"/>
      <c r="C49" s="96"/>
      <c r="D49" s="96"/>
      <c r="E49" s="96"/>
      <c r="F49" s="96"/>
      <c r="G49" s="96"/>
      <c r="H49" s="96"/>
      <c r="I49" s="96"/>
      <c r="J49" s="96"/>
      <c r="K49" s="96"/>
      <c r="L49" s="96"/>
      <c r="M49" s="96"/>
      <c r="N49" s="96"/>
      <c r="O49" s="96"/>
      <c r="P49" s="135"/>
    </row>
    <row r="50" customFormat="false" ht="12.75" hidden="false" customHeight="false" outlineLevel="0" collapsed="false">
      <c r="B50" s="134"/>
      <c r="C50" s="96"/>
      <c r="D50" s="96"/>
      <c r="E50" s="96"/>
      <c r="F50" s="96"/>
      <c r="G50" s="96"/>
      <c r="H50" s="96"/>
      <c r="I50" s="96"/>
      <c r="J50" s="96"/>
      <c r="K50" s="96"/>
      <c r="L50" s="96"/>
      <c r="M50" s="96"/>
      <c r="N50" s="96"/>
      <c r="O50" s="96"/>
      <c r="P50" s="135"/>
    </row>
    <row r="51" customFormat="false" ht="12.75" hidden="false" customHeight="false" outlineLevel="0" collapsed="false">
      <c r="B51" s="134"/>
      <c r="C51" s="96"/>
      <c r="D51" s="96"/>
      <c r="E51" s="96"/>
      <c r="F51" s="96"/>
      <c r="G51" s="96"/>
      <c r="H51" s="96"/>
      <c r="I51" s="96"/>
      <c r="J51" s="96"/>
      <c r="K51" s="96"/>
      <c r="L51" s="96"/>
      <c r="M51" s="96"/>
      <c r="N51" s="96"/>
      <c r="O51" s="96"/>
      <c r="P51" s="135"/>
    </row>
    <row r="52" customFormat="false" ht="12.75" hidden="false" customHeight="false" outlineLevel="0" collapsed="false">
      <c r="B52" s="134"/>
      <c r="C52" s="96"/>
      <c r="D52" s="96"/>
      <c r="E52" s="96"/>
      <c r="F52" s="96"/>
      <c r="G52" s="96"/>
      <c r="H52" s="96"/>
      <c r="I52" s="96"/>
      <c r="J52" s="96"/>
      <c r="K52" s="96"/>
      <c r="L52" s="96"/>
      <c r="M52" s="96"/>
      <c r="N52" s="96"/>
      <c r="O52" s="96"/>
      <c r="P52" s="135"/>
    </row>
    <row r="53" customFormat="false" ht="12.75" hidden="false" customHeight="false" outlineLevel="0" collapsed="false">
      <c r="B53" s="134"/>
      <c r="C53" s="96"/>
      <c r="D53" s="96"/>
      <c r="E53" s="96"/>
      <c r="F53" s="96"/>
      <c r="G53" s="96"/>
      <c r="H53" s="96"/>
      <c r="I53" s="96"/>
      <c r="J53" s="96"/>
      <c r="K53" s="96"/>
      <c r="L53" s="96"/>
      <c r="M53" s="96"/>
      <c r="N53" s="96"/>
      <c r="O53" s="96"/>
      <c r="P53" s="135"/>
    </row>
    <row r="54" customFormat="false" ht="12.75" hidden="false" customHeight="false" outlineLevel="0" collapsed="false">
      <c r="B54" s="134"/>
      <c r="C54" s="96"/>
      <c r="D54" s="96"/>
      <c r="E54" s="96"/>
      <c r="F54" s="96"/>
      <c r="G54" s="96"/>
      <c r="H54" s="96"/>
      <c r="I54" s="96"/>
      <c r="J54" s="96"/>
      <c r="K54" s="96"/>
      <c r="L54" s="96"/>
      <c r="M54" s="96"/>
      <c r="N54" s="96"/>
      <c r="O54" s="96"/>
      <c r="P54" s="135"/>
    </row>
    <row r="55" customFormat="false" ht="12.75" hidden="false" customHeight="false" outlineLevel="0" collapsed="false">
      <c r="B55" s="134"/>
      <c r="C55" s="96"/>
      <c r="D55" s="96"/>
      <c r="E55" s="96"/>
      <c r="F55" s="96"/>
      <c r="G55" s="96"/>
      <c r="H55" s="96"/>
      <c r="I55" s="96"/>
      <c r="J55" s="96"/>
      <c r="K55" s="96"/>
      <c r="L55" s="96"/>
      <c r="M55" s="96"/>
      <c r="N55" s="96"/>
      <c r="O55" s="96"/>
      <c r="P55" s="135"/>
    </row>
    <row r="56" customFormat="false" ht="12.75" hidden="false" customHeight="false" outlineLevel="0" collapsed="false">
      <c r="B56" s="134"/>
      <c r="C56" s="96"/>
      <c r="D56" s="96"/>
      <c r="E56" s="96"/>
      <c r="F56" s="96"/>
      <c r="G56" s="96"/>
      <c r="H56" s="96"/>
      <c r="I56" s="96"/>
      <c r="J56" s="96"/>
      <c r="K56" s="96"/>
      <c r="L56" s="96"/>
      <c r="M56" s="96"/>
      <c r="N56" s="96"/>
      <c r="O56" s="96"/>
      <c r="P56" s="135"/>
    </row>
    <row r="57" customFormat="false" ht="12.75" hidden="false" customHeight="false" outlineLevel="0" collapsed="false">
      <c r="B57" s="134"/>
      <c r="C57" s="96"/>
      <c r="D57" s="96"/>
      <c r="E57" s="96"/>
      <c r="F57" s="96"/>
      <c r="G57" s="96"/>
      <c r="H57" s="96"/>
      <c r="I57" s="96"/>
      <c r="J57" s="96"/>
      <c r="K57" s="96"/>
      <c r="L57" s="96"/>
      <c r="M57" s="96"/>
      <c r="N57" s="96"/>
      <c r="O57" s="96"/>
      <c r="P57" s="135"/>
    </row>
    <row r="58" customFormat="false" ht="12.75" hidden="false" customHeight="false" outlineLevel="0" collapsed="false">
      <c r="B58" s="134"/>
      <c r="C58" s="96"/>
      <c r="D58" s="96"/>
      <c r="E58" s="96"/>
      <c r="F58" s="96"/>
      <c r="G58" s="96"/>
      <c r="H58" s="96"/>
      <c r="I58" s="96"/>
      <c r="J58" s="96"/>
      <c r="K58" s="96"/>
      <c r="L58" s="96"/>
      <c r="M58" s="96"/>
      <c r="N58" s="96"/>
      <c r="O58" s="96"/>
      <c r="P58" s="135"/>
    </row>
    <row r="59" customFormat="false" ht="12.75" hidden="false" customHeight="false" outlineLevel="0" collapsed="false">
      <c r="B59" s="134"/>
      <c r="C59" s="96"/>
      <c r="D59" s="96"/>
      <c r="E59" s="96"/>
      <c r="F59" s="96"/>
      <c r="G59" s="96"/>
      <c r="H59" s="96"/>
      <c r="I59" s="96"/>
      <c r="J59" s="96"/>
      <c r="K59" s="96"/>
      <c r="L59" s="96"/>
      <c r="M59" s="96"/>
      <c r="N59" s="96"/>
      <c r="O59" s="96"/>
      <c r="P59" s="135"/>
    </row>
    <row r="60" customFormat="false" ht="12.75" hidden="false" customHeight="false" outlineLevel="0" collapsed="false">
      <c r="B60" s="134"/>
      <c r="C60" s="96"/>
      <c r="D60" s="96"/>
      <c r="E60" s="96"/>
      <c r="F60" s="96"/>
      <c r="G60" s="96"/>
      <c r="H60" s="96"/>
      <c r="I60" s="96"/>
      <c r="J60" s="96"/>
      <c r="K60" s="96"/>
      <c r="L60" s="96"/>
      <c r="M60" s="96"/>
      <c r="N60" s="96"/>
      <c r="O60" s="96"/>
      <c r="P60" s="135"/>
    </row>
    <row r="61" customFormat="false" ht="12.75" hidden="false" customHeight="false" outlineLevel="0" collapsed="false">
      <c r="B61" s="134"/>
      <c r="C61" s="96"/>
      <c r="D61" s="96"/>
      <c r="E61" s="96"/>
      <c r="F61" s="96"/>
      <c r="G61" s="96"/>
      <c r="H61" s="96"/>
      <c r="I61" s="96"/>
      <c r="J61" s="96"/>
      <c r="K61" s="96"/>
      <c r="L61" s="96"/>
      <c r="M61" s="96"/>
      <c r="N61" s="96"/>
      <c r="O61" s="96"/>
      <c r="P61" s="135"/>
    </row>
    <row r="62" customFormat="false" ht="12.75" hidden="false" customHeight="false" outlineLevel="0" collapsed="false">
      <c r="B62" s="134"/>
      <c r="C62" s="96"/>
      <c r="D62" s="96"/>
      <c r="E62" s="96"/>
      <c r="F62" s="96"/>
      <c r="G62" s="96"/>
      <c r="H62" s="96"/>
      <c r="I62" s="96"/>
      <c r="J62" s="96"/>
      <c r="K62" s="96"/>
      <c r="L62" s="96"/>
      <c r="M62" s="96"/>
      <c r="N62" s="96"/>
      <c r="O62" s="96"/>
      <c r="P62" s="135"/>
    </row>
    <row r="63" customFormat="false" ht="12.75" hidden="false" customHeight="false" outlineLevel="0" collapsed="false">
      <c r="B63" s="134"/>
      <c r="C63" s="96"/>
      <c r="D63" s="96"/>
      <c r="E63" s="96"/>
      <c r="F63" s="96"/>
      <c r="G63" s="96"/>
      <c r="H63" s="96"/>
      <c r="I63" s="96"/>
      <c r="J63" s="96"/>
      <c r="K63" s="96"/>
      <c r="L63" s="96"/>
      <c r="M63" s="96"/>
      <c r="N63" s="96"/>
      <c r="O63" s="96"/>
      <c r="P63" s="135"/>
    </row>
    <row r="64" customFormat="false" ht="12.75" hidden="false" customHeight="false" outlineLevel="0" collapsed="false">
      <c r="B64" s="134"/>
      <c r="C64" s="96"/>
      <c r="D64" s="96"/>
      <c r="E64" s="96"/>
      <c r="F64" s="96"/>
      <c r="G64" s="96"/>
      <c r="H64" s="96"/>
      <c r="I64" s="96"/>
      <c r="J64" s="96"/>
      <c r="K64" s="96"/>
      <c r="L64" s="96"/>
      <c r="M64" s="96"/>
      <c r="N64" s="96"/>
      <c r="O64" s="96"/>
      <c r="P64" s="135"/>
    </row>
    <row r="65" customFormat="false" ht="12.75" hidden="false" customHeight="false" outlineLevel="0" collapsed="false">
      <c r="B65" s="134"/>
      <c r="C65" s="96"/>
      <c r="D65" s="96"/>
      <c r="E65" s="96"/>
      <c r="F65" s="96"/>
      <c r="G65" s="96"/>
      <c r="H65" s="96"/>
      <c r="I65" s="96"/>
      <c r="J65" s="96"/>
      <c r="K65" s="96"/>
      <c r="L65" s="96"/>
      <c r="M65" s="96"/>
      <c r="N65" s="96"/>
      <c r="O65" s="96"/>
      <c r="P65" s="135"/>
    </row>
    <row r="66" customFormat="false" ht="12.75" hidden="false" customHeight="false" outlineLevel="0" collapsed="false">
      <c r="B66" s="134"/>
      <c r="C66" s="96"/>
      <c r="D66" s="96"/>
      <c r="E66" s="96"/>
      <c r="F66" s="96"/>
      <c r="G66" s="96"/>
      <c r="H66" s="96"/>
      <c r="I66" s="96"/>
      <c r="J66" s="96"/>
      <c r="K66" s="96"/>
      <c r="L66" s="96"/>
      <c r="M66" s="96"/>
      <c r="N66" s="96"/>
      <c r="O66" s="96"/>
      <c r="P66" s="135"/>
    </row>
    <row r="67" customFormat="false" ht="12.75" hidden="false" customHeight="false" outlineLevel="0" collapsed="false">
      <c r="B67" s="134"/>
      <c r="C67" s="96"/>
      <c r="D67" s="96"/>
      <c r="E67" s="96"/>
      <c r="F67" s="96"/>
      <c r="G67" s="96"/>
      <c r="H67" s="96"/>
      <c r="I67" s="96"/>
      <c r="J67" s="96"/>
      <c r="K67" s="96"/>
      <c r="L67" s="96"/>
      <c r="M67" s="96"/>
      <c r="N67" s="96"/>
      <c r="O67" s="96"/>
      <c r="P67" s="135"/>
    </row>
    <row r="68" customFormat="false" ht="12.75" hidden="false" customHeight="false" outlineLevel="0" collapsed="false">
      <c r="B68" s="134"/>
      <c r="C68" s="96"/>
      <c r="D68" s="96"/>
      <c r="E68" s="96"/>
      <c r="F68" s="96"/>
      <c r="G68" s="96"/>
      <c r="H68" s="96"/>
      <c r="I68" s="96"/>
      <c r="J68" s="96"/>
      <c r="K68" s="96"/>
      <c r="L68" s="96"/>
      <c r="M68" s="96"/>
      <c r="N68" s="96"/>
      <c r="O68" s="96"/>
      <c r="P68" s="135"/>
    </row>
    <row r="69" customFormat="false" ht="12.75" hidden="false" customHeight="false" outlineLevel="0" collapsed="false">
      <c r="B69" s="134"/>
      <c r="C69" s="96"/>
      <c r="D69" s="96"/>
      <c r="E69" s="96"/>
      <c r="F69" s="96"/>
      <c r="G69" s="96"/>
      <c r="H69" s="96"/>
      <c r="I69" s="96"/>
      <c r="J69" s="96"/>
      <c r="K69" s="96"/>
      <c r="L69" s="96"/>
      <c r="M69" s="96"/>
      <c r="N69" s="96"/>
      <c r="O69" s="96"/>
      <c r="P69" s="135"/>
    </row>
    <row r="70" customFormat="false" ht="12.75" hidden="false" customHeight="false" outlineLevel="0" collapsed="false">
      <c r="B70" s="134"/>
      <c r="C70" s="96"/>
      <c r="D70" s="96"/>
      <c r="E70" s="96"/>
      <c r="F70" s="96"/>
      <c r="G70" s="96"/>
      <c r="H70" s="96"/>
      <c r="I70" s="96"/>
      <c r="J70" s="96"/>
      <c r="K70" s="96"/>
      <c r="L70" s="96"/>
      <c r="M70" s="96"/>
      <c r="N70" s="96"/>
      <c r="O70" s="96"/>
      <c r="P70" s="135"/>
    </row>
    <row r="71" customFormat="false" ht="12.75" hidden="false" customHeight="false" outlineLevel="0" collapsed="false">
      <c r="B71" s="134"/>
      <c r="C71" s="96"/>
      <c r="D71" s="96"/>
      <c r="E71" s="96"/>
      <c r="F71" s="96"/>
      <c r="G71" s="96"/>
      <c r="H71" s="96"/>
      <c r="I71" s="96"/>
      <c r="J71" s="96"/>
      <c r="K71" s="96"/>
      <c r="L71" s="96"/>
      <c r="M71" s="96"/>
      <c r="N71" s="96"/>
      <c r="O71" s="96"/>
      <c r="P71" s="135"/>
    </row>
    <row r="72" customFormat="false" ht="12.75" hidden="false" customHeight="false" outlineLevel="0" collapsed="false">
      <c r="B72" s="134"/>
      <c r="C72" s="96"/>
      <c r="D72" s="96"/>
      <c r="E72" s="96"/>
      <c r="F72" s="96"/>
      <c r="G72" s="96"/>
      <c r="H72" s="96"/>
      <c r="I72" s="96"/>
      <c r="J72" s="96"/>
      <c r="K72" s="96"/>
      <c r="L72" s="96"/>
      <c r="M72" s="96"/>
      <c r="N72" s="96"/>
      <c r="O72" s="96"/>
      <c r="P72" s="135"/>
    </row>
    <row r="73" customFormat="false" ht="12.75" hidden="false" customHeight="false" outlineLevel="0" collapsed="false">
      <c r="B73" s="134"/>
      <c r="C73" s="96"/>
      <c r="D73" s="96"/>
      <c r="E73" s="96"/>
      <c r="F73" s="96"/>
      <c r="G73" s="96"/>
      <c r="H73" s="96"/>
      <c r="I73" s="96"/>
      <c r="J73" s="96"/>
      <c r="K73" s="96"/>
      <c r="L73" s="96"/>
      <c r="M73" s="96"/>
      <c r="N73" s="96"/>
      <c r="O73" s="96"/>
      <c r="P73" s="135"/>
    </row>
    <row r="74" customFormat="false" ht="12.75" hidden="false" customHeight="false" outlineLevel="0" collapsed="false">
      <c r="B74" s="134"/>
      <c r="C74" s="96"/>
      <c r="D74" s="96"/>
      <c r="E74" s="96"/>
      <c r="F74" s="96"/>
      <c r="G74" s="96"/>
      <c r="H74" s="96"/>
      <c r="I74" s="96"/>
      <c r="J74" s="96"/>
      <c r="K74" s="96"/>
      <c r="L74" s="96"/>
      <c r="M74" s="96"/>
      <c r="N74" s="96"/>
      <c r="O74" s="96"/>
      <c r="P74" s="135"/>
    </row>
    <row r="75" customFormat="false" ht="12.75" hidden="false" customHeight="false" outlineLevel="0" collapsed="false">
      <c r="B75" s="134"/>
      <c r="C75" s="96"/>
      <c r="D75" s="96"/>
      <c r="E75" s="96"/>
      <c r="F75" s="96"/>
      <c r="G75" s="96"/>
      <c r="H75" s="96"/>
      <c r="I75" s="96"/>
      <c r="J75" s="96"/>
      <c r="K75" s="96"/>
      <c r="L75" s="96"/>
      <c r="M75" s="96"/>
      <c r="N75" s="96"/>
      <c r="O75" s="96"/>
      <c r="P75" s="135"/>
    </row>
    <row r="76" customFormat="false" ht="12.75" hidden="false" customHeight="false" outlineLevel="0" collapsed="false">
      <c r="B76" s="134"/>
      <c r="C76" s="96"/>
      <c r="D76" s="96"/>
      <c r="E76" s="96"/>
      <c r="F76" s="96"/>
      <c r="G76" s="96"/>
      <c r="H76" s="96"/>
      <c r="I76" s="96"/>
      <c r="J76" s="96"/>
      <c r="K76" s="96"/>
      <c r="L76" s="96"/>
      <c r="M76" s="96"/>
      <c r="N76" s="96"/>
      <c r="O76" s="96"/>
      <c r="P76" s="135"/>
    </row>
    <row r="77" customFormat="false" ht="12.75" hidden="false" customHeight="false" outlineLevel="0" collapsed="false">
      <c r="B77" s="134"/>
      <c r="C77" s="96"/>
      <c r="D77" s="96"/>
      <c r="E77" s="96"/>
      <c r="F77" s="96"/>
      <c r="G77" s="96"/>
      <c r="H77" s="96"/>
      <c r="I77" s="96"/>
      <c r="J77" s="96"/>
      <c r="K77" s="96"/>
      <c r="L77" s="96"/>
      <c r="M77" s="96"/>
      <c r="N77" s="96"/>
      <c r="O77" s="96"/>
      <c r="P77" s="135"/>
    </row>
    <row r="78" customFormat="false" ht="12.75" hidden="false" customHeight="false" outlineLevel="0" collapsed="false">
      <c r="B78" s="134"/>
      <c r="C78" s="96"/>
      <c r="D78" s="96"/>
      <c r="E78" s="96"/>
      <c r="F78" s="96"/>
      <c r="G78" s="96"/>
      <c r="H78" s="96"/>
      <c r="I78" s="96"/>
      <c r="J78" s="96"/>
      <c r="K78" s="96"/>
      <c r="L78" s="96"/>
      <c r="M78" s="96"/>
      <c r="N78" s="96"/>
      <c r="O78" s="96"/>
      <c r="P78" s="135"/>
    </row>
    <row r="79" customFormat="false" ht="12.75" hidden="false" customHeight="false" outlineLevel="0" collapsed="false">
      <c r="B79" s="134"/>
      <c r="C79" s="96"/>
      <c r="D79" s="96"/>
      <c r="E79" s="96"/>
      <c r="F79" s="96"/>
      <c r="G79" s="96"/>
      <c r="H79" s="96"/>
      <c r="I79" s="96"/>
      <c r="J79" s="96"/>
      <c r="K79" s="96"/>
      <c r="L79" s="96"/>
      <c r="M79" s="96"/>
      <c r="N79" s="96"/>
      <c r="O79" s="96"/>
      <c r="P79" s="135"/>
    </row>
    <row r="80" customFormat="false" ht="12.75" hidden="false" customHeight="false" outlineLevel="0" collapsed="false">
      <c r="B80" s="134"/>
      <c r="C80" s="96"/>
      <c r="D80" s="96"/>
      <c r="E80" s="96"/>
      <c r="F80" s="96"/>
      <c r="G80" s="96"/>
      <c r="H80" s="96"/>
      <c r="I80" s="96"/>
      <c r="J80" s="96"/>
      <c r="K80" s="96"/>
      <c r="L80" s="96"/>
      <c r="M80" s="96"/>
      <c r="N80" s="96"/>
      <c r="O80" s="96"/>
      <c r="P80" s="135"/>
    </row>
    <row r="81" customFormat="false" ht="12.75" hidden="false" customHeight="false" outlineLevel="0" collapsed="false">
      <c r="B81" s="134"/>
      <c r="C81" s="96"/>
      <c r="D81" s="96"/>
      <c r="E81" s="96"/>
      <c r="F81" s="96"/>
      <c r="G81" s="96"/>
      <c r="H81" s="96"/>
      <c r="I81" s="96"/>
      <c r="J81" s="96"/>
      <c r="K81" s="96"/>
      <c r="L81" s="96"/>
      <c r="M81" s="96"/>
      <c r="N81" s="96"/>
      <c r="O81" s="96"/>
      <c r="P81" s="135"/>
    </row>
    <row r="82" customFormat="false" ht="12.75" hidden="false" customHeight="false" outlineLevel="0" collapsed="false">
      <c r="B82" s="134"/>
      <c r="C82" s="96"/>
      <c r="D82" s="96"/>
      <c r="E82" s="96"/>
      <c r="F82" s="96"/>
      <c r="G82" s="96"/>
      <c r="H82" s="96"/>
      <c r="I82" s="96"/>
      <c r="J82" s="96"/>
      <c r="K82" s="96"/>
      <c r="L82" s="96"/>
      <c r="M82" s="96"/>
      <c r="N82" s="96"/>
      <c r="O82" s="96"/>
      <c r="P82" s="135"/>
    </row>
    <row r="83" customFormat="false" ht="12.75" hidden="false" customHeight="false" outlineLevel="0" collapsed="false">
      <c r="B83" s="134"/>
      <c r="C83" s="96"/>
      <c r="D83" s="96"/>
      <c r="E83" s="96"/>
      <c r="F83" s="96"/>
      <c r="G83" s="96"/>
      <c r="H83" s="96"/>
      <c r="I83" s="96"/>
      <c r="J83" s="96"/>
      <c r="K83" s="96"/>
      <c r="L83" s="96"/>
      <c r="M83" s="96"/>
      <c r="N83" s="96"/>
      <c r="O83" s="96"/>
      <c r="P83" s="135"/>
    </row>
    <row r="84" customFormat="false" ht="12.75" hidden="false" customHeight="false" outlineLevel="0" collapsed="false">
      <c r="B84" s="134"/>
      <c r="C84" s="96"/>
      <c r="D84" s="96"/>
      <c r="E84" s="96"/>
      <c r="F84" s="96"/>
      <c r="G84" s="96"/>
      <c r="H84" s="96"/>
      <c r="I84" s="96"/>
      <c r="J84" s="96"/>
      <c r="K84" s="96"/>
      <c r="L84" s="96"/>
      <c r="M84" s="96"/>
      <c r="N84" s="96"/>
      <c r="O84" s="96"/>
      <c r="P84" s="135"/>
    </row>
    <row r="85" customFormat="false" ht="12.75" hidden="false" customHeight="false" outlineLevel="0" collapsed="false">
      <c r="B85" s="134"/>
      <c r="C85" s="96"/>
      <c r="D85" s="96"/>
      <c r="E85" s="96"/>
      <c r="F85" s="96"/>
      <c r="G85" s="96"/>
      <c r="H85" s="96"/>
      <c r="I85" s="96"/>
      <c r="J85" s="96"/>
      <c r="K85" s="96"/>
      <c r="L85" s="96"/>
      <c r="M85" s="96"/>
      <c r="N85" s="96"/>
      <c r="O85" s="96"/>
      <c r="P85" s="135"/>
    </row>
    <row r="86" customFormat="false" ht="12.75" hidden="false" customHeight="false" outlineLevel="0" collapsed="false">
      <c r="B86" s="134"/>
      <c r="C86" s="96"/>
      <c r="D86" s="96"/>
      <c r="E86" s="96"/>
      <c r="F86" s="96"/>
      <c r="G86" s="96"/>
      <c r="H86" s="96"/>
      <c r="I86" s="96"/>
      <c r="J86" s="96"/>
      <c r="K86" s="96"/>
      <c r="L86" s="96"/>
      <c r="M86" s="96"/>
      <c r="N86" s="96"/>
      <c r="O86" s="96"/>
      <c r="P86" s="135"/>
    </row>
    <row r="87" customFormat="false" ht="12.75" hidden="false" customHeight="false" outlineLevel="0" collapsed="false">
      <c r="B87" s="134"/>
      <c r="C87" s="96"/>
      <c r="D87" s="96"/>
      <c r="E87" s="96"/>
      <c r="F87" s="96"/>
      <c r="G87" s="96"/>
      <c r="H87" s="96"/>
      <c r="I87" s="96"/>
      <c r="J87" s="96"/>
      <c r="K87" s="96"/>
      <c r="L87" s="96"/>
      <c r="M87" s="96"/>
      <c r="N87" s="96"/>
      <c r="O87" s="96"/>
      <c r="P87" s="135"/>
    </row>
    <row r="88" customFormat="false" ht="12.75" hidden="false" customHeight="false" outlineLevel="0" collapsed="false">
      <c r="B88" s="134"/>
      <c r="C88" s="96"/>
      <c r="D88" s="96"/>
      <c r="E88" s="96"/>
      <c r="F88" s="96"/>
      <c r="G88" s="96"/>
      <c r="H88" s="96"/>
      <c r="I88" s="96"/>
      <c r="J88" s="96"/>
      <c r="K88" s="96"/>
      <c r="L88" s="96"/>
      <c r="M88" s="96"/>
      <c r="N88" s="96"/>
      <c r="O88" s="96"/>
      <c r="P88" s="135"/>
    </row>
    <row r="89" customFormat="false" ht="12.75" hidden="false" customHeight="false" outlineLevel="0" collapsed="false">
      <c r="B89" s="134"/>
      <c r="C89" s="96"/>
      <c r="D89" s="96"/>
      <c r="E89" s="96"/>
      <c r="F89" s="96"/>
      <c r="G89" s="96"/>
      <c r="H89" s="96"/>
      <c r="I89" s="96"/>
      <c r="J89" s="96"/>
      <c r="K89" s="96"/>
      <c r="L89" s="96"/>
      <c r="M89" s="96"/>
      <c r="N89" s="96"/>
      <c r="O89" s="96"/>
      <c r="P89" s="135"/>
    </row>
    <row r="90" customFormat="false" ht="12.75" hidden="false" customHeight="false" outlineLevel="0" collapsed="false">
      <c r="B90" s="134"/>
      <c r="C90" s="96"/>
      <c r="D90" s="96"/>
      <c r="E90" s="96"/>
      <c r="F90" s="96"/>
      <c r="G90" s="96"/>
      <c r="H90" s="96"/>
      <c r="I90" s="96"/>
      <c r="J90" s="96"/>
      <c r="K90" s="96"/>
      <c r="L90" s="96"/>
      <c r="M90" s="96"/>
      <c r="N90" s="96"/>
      <c r="O90" s="96"/>
      <c r="P90" s="135"/>
    </row>
    <row r="91" customFormat="false" ht="12.75" hidden="false" customHeight="false" outlineLevel="0" collapsed="false">
      <c r="B91" s="134"/>
      <c r="C91" s="96"/>
      <c r="D91" s="96"/>
      <c r="E91" s="96"/>
      <c r="F91" s="96"/>
      <c r="G91" s="96"/>
      <c r="H91" s="96"/>
      <c r="I91" s="96"/>
      <c r="J91" s="96"/>
      <c r="K91" s="96"/>
      <c r="L91" s="96"/>
      <c r="M91" s="96"/>
      <c r="N91" s="96"/>
      <c r="O91" s="96"/>
      <c r="P91" s="135"/>
    </row>
    <row r="92" customFormat="false" ht="12.75" hidden="false" customHeight="false" outlineLevel="0" collapsed="false">
      <c r="B92" s="134"/>
      <c r="C92" s="96"/>
      <c r="D92" s="96"/>
      <c r="E92" s="96"/>
      <c r="F92" s="96"/>
      <c r="G92" s="96"/>
      <c r="H92" s="96"/>
      <c r="I92" s="96"/>
      <c r="J92" s="96"/>
      <c r="K92" s="96"/>
      <c r="L92" s="96"/>
      <c r="M92" s="96"/>
      <c r="N92" s="96"/>
      <c r="O92" s="96"/>
      <c r="P92" s="135"/>
    </row>
    <row r="93" customFormat="false" ht="12.75" hidden="false" customHeight="false" outlineLevel="0" collapsed="false">
      <c r="B93" s="134"/>
      <c r="C93" s="96"/>
      <c r="D93" s="96"/>
      <c r="E93" s="96"/>
      <c r="F93" s="96"/>
      <c r="G93" s="96"/>
      <c r="H93" s="96"/>
      <c r="I93" s="96"/>
      <c r="J93" s="96"/>
      <c r="K93" s="96"/>
      <c r="L93" s="96"/>
      <c r="M93" s="96"/>
      <c r="N93" s="96"/>
      <c r="O93" s="96"/>
      <c r="P93" s="135"/>
    </row>
    <row r="94" customFormat="false" ht="12.75" hidden="false" customHeight="false" outlineLevel="0" collapsed="false">
      <c r="B94" s="134"/>
      <c r="C94" s="96"/>
      <c r="D94" s="96"/>
      <c r="E94" s="96"/>
      <c r="F94" s="96"/>
      <c r="G94" s="96"/>
      <c r="H94" s="96"/>
      <c r="I94" s="96"/>
      <c r="J94" s="96"/>
      <c r="K94" s="96"/>
      <c r="L94" s="96"/>
      <c r="M94" s="96"/>
      <c r="N94" s="96"/>
      <c r="O94" s="96"/>
      <c r="P94" s="135"/>
    </row>
    <row r="95" customFormat="false" ht="12.75" hidden="false" customHeight="false" outlineLevel="0" collapsed="false">
      <c r="B95" s="134"/>
      <c r="C95" s="96"/>
      <c r="D95" s="96"/>
      <c r="E95" s="96"/>
      <c r="F95" s="96"/>
      <c r="G95" s="96"/>
      <c r="H95" s="96"/>
      <c r="I95" s="96"/>
      <c r="J95" s="96"/>
      <c r="K95" s="96"/>
      <c r="L95" s="96"/>
      <c r="M95" s="96"/>
      <c r="N95" s="96"/>
      <c r="O95" s="96"/>
      <c r="P95" s="135"/>
    </row>
    <row r="96" customFormat="false" ht="12.75" hidden="false" customHeight="false" outlineLevel="0" collapsed="false">
      <c r="B96" s="134"/>
      <c r="C96" s="96"/>
      <c r="D96" s="96"/>
      <c r="E96" s="96"/>
      <c r="F96" s="96"/>
      <c r="G96" s="96"/>
      <c r="H96" s="96"/>
      <c r="I96" s="96"/>
      <c r="J96" s="96"/>
      <c r="K96" s="96"/>
      <c r="L96" s="96"/>
      <c r="M96" s="96"/>
      <c r="N96" s="96"/>
      <c r="O96" s="96"/>
      <c r="P96" s="135"/>
    </row>
    <row r="97" customFormat="false" ht="12.75" hidden="false" customHeight="false" outlineLevel="0" collapsed="false">
      <c r="B97" s="134"/>
      <c r="C97" s="96"/>
      <c r="D97" s="96"/>
      <c r="E97" s="96"/>
      <c r="F97" s="96"/>
      <c r="G97" s="96"/>
      <c r="H97" s="96"/>
      <c r="I97" s="96"/>
      <c r="J97" s="96"/>
      <c r="K97" s="96"/>
      <c r="L97" s="96"/>
      <c r="M97" s="96"/>
      <c r="N97" s="96"/>
      <c r="O97" s="96"/>
      <c r="P97" s="135"/>
    </row>
    <row r="98" customFormat="false" ht="12.75" hidden="false" customHeight="false" outlineLevel="0" collapsed="false">
      <c r="B98" s="134"/>
      <c r="C98" s="96"/>
      <c r="D98" s="96"/>
      <c r="E98" s="96"/>
      <c r="F98" s="96"/>
      <c r="G98" s="96"/>
      <c r="H98" s="96"/>
      <c r="I98" s="96"/>
      <c r="J98" s="96"/>
      <c r="K98" s="96"/>
      <c r="L98" s="96"/>
      <c r="M98" s="96"/>
      <c r="N98" s="96"/>
      <c r="O98" s="96"/>
      <c r="P98" s="135"/>
    </row>
    <row r="99" customFormat="false" ht="12.75" hidden="false" customHeight="false" outlineLevel="0" collapsed="false">
      <c r="B99" s="134"/>
      <c r="C99" s="96"/>
      <c r="D99" s="96"/>
      <c r="E99" s="96"/>
      <c r="F99" s="96"/>
      <c r="G99" s="96"/>
      <c r="H99" s="96"/>
      <c r="I99" s="96"/>
      <c r="J99" s="96"/>
      <c r="K99" s="96"/>
      <c r="L99" s="96"/>
      <c r="M99" s="96"/>
      <c r="N99" s="96"/>
      <c r="O99" s="96"/>
      <c r="P99" s="135"/>
    </row>
    <row r="100" customFormat="false" ht="12.75" hidden="false" customHeight="false" outlineLevel="0" collapsed="false">
      <c r="B100" s="134"/>
      <c r="C100" s="96"/>
      <c r="D100" s="96"/>
      <c r="E100" s="96"/>
      <c r="F100" s="96"/>
      <c r="G100" s="96"/>
      <c r="H100" s="96"/>
      <c r="I100" s="96"/>
      <c r="J100" s="96"/>
      <c r="K100" s="96"/>
      <c r="L100" s="96"/>
      <c r="M100" s="96"/>
      <c r="N100" s="96"/>
      <c r="O100" s="96"/>
      <c r="P100" s="135"/>
    </row>
    <row r="101" customFormat="false" ht="12.75" hidden="false" customHeight="false" outlineLevel="0" collapsed="false">
      <c r="B101" s="134"/>
      <c r="C101" s="96"/>
      <c r="D101" s="96"/>
      <c r="E101" s="96"/>
      <c r="F101" s="96"/>
      <c r="G101" s="96"/>
      <c r="H101" s="96"/>
      <c r="I101" s="96"/>
      <c r="J101" s="96"/>
      <c r="K101" s="96"/>
      <c r="L101" s="96"/>
      <c r="M101" s="96"/>
      <c r="N101" s="96"/>
      <c r="O101" s="96"/>
      <c r="P101" s="135"/>
    </row>
    <row r="102" customFormat="false" ht="12.75" hidden="false" customHeight="false" outlineLevel="0" collapsed="false">
      <c r="B102" s="134"/>
      <c r="C102" s="96"/>
      <c r="D102" s="96"/>
      <c r="E102" s="96"/>
      <c r="F102" s="96"/>
      <c r="G102" s="96"/>
      <c r="H102" s="96"/>
      <c r="I102" s="96"/>
      <c r="J102" s="96"/>
      <c r="K102" s="96"/>
      <c r="L102" s="96"/>
      <c r="M102" s="96"/>
      <c r="N102" s="96"/>
      <c r="O102" s="96"/>
      <c r="P102" s="135"/>
    </row>
    <row r="103" customFormat="false" ht="12.75" hidden="false" customHeight="false" outlineLevel="0" collapsed="false">
      <c r="B103" s="134"/>
      <c r="C103" s="96"/>
      <c r="D103" s="96"/>
      <c r="E103" s="96"/>
      <c r="F103" s="96"/>
      <c r="G103" s="96"/>
      <c r="H103" s="96"/>
      <c r="I103" s="96"/>
      <c r="J103" s="96"/>
      <c r="K103" s="96"/>
      <c r="L103" s="96"/>
      <c r="M103" s="96"/>
      <c r="N103" s="96"/>
      <c r="O103" s="96"/>
      <c r="P103" s="135"/>
    </row>
    <row r="104" customFormat="false" ht="12.75" hidden="false" customHeight="false" outlineLevel="0" collapsed="false">
      <c r="B104" s="134"/>
      <c r="C104" s="96"/>
      <c r="D104" s="96"/>
      <c r="E104" s="96"/>
      <c r="F104" s="96"/>
      <c r="G104" s="96"/>
      <c r="H104" s="96"/>
      <c r="I104" s="96"/>
      <c r="J104" s="96"/>
      <c r="K104" s="96"/>
      <c r="L104" s="96"/>
      <c r="M104" s="96"/>
      <c r="N104" s="96"/>
      <c r="O104" s="96"/>
      <c r="P104" s="135"/>
    </row>
    <row r="105" customFormat="false" ht="12.75" hidden="false" customHeight="false" outlineLevel="0" collapsed="false">
      <c r="B105" s="134"/>
      <c r="C105" s="96"/>
      <c r="D105" s="96"/>
      <c r="E105" s="96"/>
      <c r="F105" s="96"/>
      <c r="G105" s="96"/>
      <c r="H105" s="96"/>
      <c r="I105" s="96"/>
      <c r="J105" s="96"/>
      <c r="K105" s="96"/>
      <c r="L105" s="96"/>
      <c r="M105" s="96"/>
      <c r="N105" s="96"/>
      <c r="O105" s="96"/>
      <c r="P105" s="135"/>
    </row>
    <row r="106" customFormat="false" ht="12.75" hidden="false" customHeight="false" outlineLevel="0" collapsed="false">
      <c r="B106" s="134"/>
      <c r="C106" s="96"/>
      <c r="D106" s="96"/>
      <c r="E106" s="96"/>
      <c r="F106" s="96"/>
      <c r="G106" s="96"/>
      <c r="H106" s="96"/>
      <c r="I106" s="96"/>
      <c r="J106" s="96"/>
      <c r="K106" s="96"/>
      <c r="L106" s="96"/>
      <c r="M106" s="96"/>
      <c r="N106" s="96"/>
      <c r="O106" s="96"/>
      <c r="P106" s="135"/>
    </row>
    <row r="107" customFormat="false" ht="12.75" hidden="false" customHeight="false" outlineLevel="0" collapsed="false">
      <c r="B107" s="134"/>
      <c r="C107" s="96"/>
      <c r="D107" s="96"/>
      <c r="E107" s="96"/>
      <c r="F107" s="96"/>
      <c r="G107" s="96"/>
      <c r="H107" s="96"/>
      <c r="I107" s="96"/>
      <c r="J107" s="96"/>
      <c r="K107" s="96"/>
      <c r="L107" s="96"/>
      <c r="M107" s="96"/>
      <c r="N107" s="96"/>
      <c r="O107" s="96"/>
      <c r="P107" s="135"/>
    </row>
    <row r="108" customFormat="false" ht="12.75" hidden="false" customHeight="false" outlineLevel="0" collapsed="false">
      <c r="B108" s="134"/>
      <c r="C108" s="96"/>
      <c r="D108" s="96"/>
      <c r="E108" s="96"/>
      <c r="F108" s="96"/>
      <c r="G108" s="96"/>
      <c r="H108" s="96"/>
      <c r="I108" s="96"/>
      <c r="J108" s="96"/>
      <c r="K108" s="96"/>
      <c r="L108" s="96"/>
      <c r="M108" s="96"/>
      <c r="N108" s="96"/>
      <c r="O108" s="96"/>
      <c r="P108" s="135"/>
    </row>
    <row r="109" customFormat="false" ht="12.75" hidden="false" customHeight="false" outlineLevel="0" collapsed="false">
      <c r="B109" s="134"/>
      <c r="C109" s="96"/>
      <c r="D109" s="96"/>
      <c r="E109" s="96"/>
      <c r="F109" s="96"/>
      <c r="G109" s="96"/>
      <c r="H109" s="96"/>
      <c r="I109" s="96"/>
      <c r="J109" s="96"/>
      <c r="K109" s="96"/>
      <c r="L109" s="96"/>
      <c r="M109" s="96"/>
      <c r="N109" s="96"/>
      <c r="O109" s="96"/>
      <c r="P109" s="135"/>
    </row>
    <row r="110" customFormat="false" ht="12.75" hidden="false" customHeight="false" outlineLevel="0" collapsed="false">
      <c r="B110" s="134"/>
      <c r="C110" s="96"/>
      <c r="D110" s="96"/>
      <c r="E110" s="96"/>
      <c r="F110" s="96"/>
      <c r="G110" s="96"/>
      <c r="H110" s="96"/>
      <c r="I110" s="96"/>
      <c r="J110" s="96"/>
      <c r="K110" s="96"/>
      <c r="L110" s="96"/>
      <c r="M110" s="96"/>
      <c r="N110" s="96"/>
      <c r="O110" s="96"/>
      <c r="P110" s="135"/>
    </row>
    <row r="111" customFormat="false" ht="12.75" hidden="false" customHeight="false" outlineLevel="0" collapsed="false">
      <c r="B111" s="134"/>
      <c r="C111" s="96"/>
      <c r="D111" s="96"/>
      <c r="E111" s="96"/>
      <c r="F111" s="96"/>
      <c r="G111" s="96"/>
      <c r="H111" s="96"/>
      <c r="I111" s="96"/>
      <c r="J111" s="96"/>
      <c r="K111" s="96"/>
      <c r="L111" s="96"/>
      <c r="M111" s="96"/>
      <c r="N111" s="96"/>
      <c r="O111" s="96"/>
      <c r="P111" s="135"/>
    </row>
    <row r="112" customFormat="false" ht="12.75" hidden="false" customHeight="false" outlineLevel="0" collapsed="false">
      <c r="B112" s="134"/>
      <c r="C112" s="96"/>
      <c r="D112" s="96"/>
      <c r="E112" s="96"/>
      <c r="F112" s="96"/>
      <c r="G112" s="96"/>
      <c r="H112" s="96"/>
      <c r="I112" s="96"/>
      <c r="J112" s="96"/>
      <c r="K112" s="96"/>
      <c r="L112" s="96"/>
      <c r="M112" s="96"/>
      <c r="N112" s="96"/>
      <c r="O112" s="96"/>
      <c r="P112" s="135"/>
    </row>
    <row r="113" customFormat="false" ht="12.75" hidden="false" customHeight="false" outlineLevel="0" collapsed="false">
      <c r="B113" s="134"/>
      <c r="C113" s="96"/>
      <c r="D113" s="96"/>
      <c r="E113" s="96"/>
      <c r="F113" s="96"/>
      <c r="G113" s="96"/>
      <c r="H113" s="96"/>
      <c r="I113" s="96"/>
      <c r="J113" s="96"/>
      <c r="K113" s="96"/>
      <c r="L113" s="96"/>
      <c r="M113" s="96"/>
      <c r="N113" s="96"/>
      <c r="O113" s="96"/>
      <c r="P113" s="135"/>
    </row>
    <row r="114" customFormat="false" ht="12.75" hidden="false" customHeight="false" outlineLevel="0" collapsed="false">
      <c r="B114" s="134"/>
      <c r="C114" s="96"/>
      <c r="D114" s="96"/>
      <c r="E114" s="96"/>
      <c r="F114" s="96"/>
      <c r="G114" s="96"/>
      <c r="H114" s="96"/>
      <c r="I114" s="96"/>
      <c r="J114" s="96"/>
      <c r="K114" s="96"/>
      <c r="L114" s="96"/>
      <c r="M114" s="96"/>
      <c r="N114" s="96"/>
      <c r="O114" s="96"/>
      <c r="P114" s="135"/>
    </row>
    <row r="115" customFormat="false" ht="12.75" hidden="false" customHeight="false" outlineLevel="0" collapsed="false">
      <c r="B115" s="134"/>
      <c r="C115" s="96"/>
      <c r="D115" s="96"/>
      <c r="E115" s="96"/>
      <c r="F115" s="96"/>
      <c r="G115" s="96"/>
      <c r="H115" s="96"/>
      <c r="I115" s="96"/>
      <c r="J115" s="96"/>
      <c r="K115" s="96"/>
      <c r="L115" s="96"/>
      <c r="M115" s="96"/>
      <c r="N115" s="96"/>
      <c r="O115" s="96"/>
      <c r="P115" s="135"/>
    </row>
    <row r="116" customFormat="false" ht="12.75" hidden="false" customHeight="false" outlineLevel="0" collapsed="false">
      <c r="B116" s="134"/>
      <c r="C116" s="96"/>
      <c r="D116" s="96"/>
      <c r="E116" s="96"/>
      <c r="F116" s="96"/>
      <c r="G116" s="96"/>
      <c r="H116" s="96"/>
      <c r="I116" s="96"/>
      <c r="J116" s="96"/>
      <c r="K116" s="96"/>
      <c r="L116" s="96"/>
      <c r="M116" s="96"/>
      <c r="N116" s="96"/>
      <c r="O116" s="96"/>
      <c r="P116" s="135"/>
    </row>
    <row r="117" customFormat="false" ht="12.75" hidden="false" customHeight="false" outlineLevel="0" collapsed="false">
      <c r="B117" s="134"/>
      <c r="C117" s="96"/>
      <c r="D117" s="96"/>
      <c r="E117" s="96"/>
      <c r="F117" s="96"/>
      <c r="G117" s="96"/>
      <c r="H117" s="96"/>
      <c r="I117" s="96"/>
      <c r="J117" s="96"/>
      <c r="K117" s="96"/>
      <c r="L117" s="96"/>
      <c r="M117" s="96"/>
      <c r="N117" s="96"/>
      <c r="O117" s="96"/>
      <c r="P117" s="135"/>
    </row>
    <row r="118" customFormat="false" ht="12.75" hidden="false" customHeight="false" outlineLevel="0" collapsed="false">
      <c r="B118" s="134"/>
      <c r="C118" s="96"/>
      <c r="D118" s="96"/>
      <c r="E118" s="96"/>
      <c r="F118" s="96"/>
      <c r="G118" s="96"/>
      <c r="H118" s="96"/>
      <c r="I118" s="96"/>
      <c r="J118" s="96"/>
      <c r="K118" s="96"/>
      <c r="L118" s="96"/>
      <c r="M118" s="96"/>
      <c r="N118" s="96"/>
      <c r="O118" s="96"/>
      <c r="P118" s="135"/>
    </row>
    <row r="119" customFormat="false" ht="12.75" hidden="false" customHeight="false" outlineLevel="0" collapsed="false">
      <c r="B119" s="134"/>
      <c r="C119" s="96"/>
      <c r="D119" s="96"/>
      <c r="E119" s="96"/>
      <c r="F119" s="96"/>
      <c r="G119" s="96"/>
      <c r="H119" s="96"/>
      <c r="I119" s="96"/>
      <c r="J119" s="96"/>
      <c r="K119" s="96"/>
      <c r="L119" s="96"/>
      <c r="M119" s="96"/>
      <c r="N119" s="96"/>
      <c r="O119" s="96"/>
      <c r="P119" s="135"/>
    </row>
    <row r="120" customFormat="false" ht="12.75" hidden="false" customHeight="false" outlineLevel="0" collapsed="false">
      <c r="B120" s="134"/>
      <c r="C120" s="96"/>
      <c r="D120" s="96"/>
      <c r="E120" s="96"/>
      <c r="F120" s="96"/>
      <c r="G120" s="96"/>
      <c r="H120" s="96"/>
      <c r="I120" s="96"/>
      <c r="J120" s="96"/>
      <c r="K120" s="96"/>
      <c r="L120" s="96"/>
      <c r="M120" s="96"/>
      <c r="N120" s="96"/>
      <c r="O120" s="96"/>
      <c r="P120" s="135"/>
    </row>
    <row r="121" customFormat="false" ht="12.75" hidden="false" customHeight="false" outlineLevel="0" collapsed="false">
      <c r="B121" s="134"/>
      <c r="C121" s="96"/>
      <c r="D121" s="96"/>
      <c r="E121" s="96"/>
      <c r="F121" s="96"/>
      <c r="G121" s="96"/>
      <c r="H121" s="96"/>
      <c r="I121" s="96"/>
      <c r="J121" s="96"/>
      <c r="K121" s="96"/>
      <c r="L121" s="96"/>
      <c r="M121" s="96"/>
      <c r="N121" s="96"/>
      <c r="O121" s="96"/>
      <c r="P121" s="135"/>
    </row>
    <row r="122" customFormat="false" ht="12.75" hidden="false" customHeight="false" outlineLevel="0" collapsed="false">
      <c r="B122" s="134"/>
      <c r="C122" s="96"/>
      <c r="D122" s="96"/>
      <c r="E122" s="96"/>
      <c r="F122" s="96"/>
      <c r="G122" s="96"/>
      <c r="H122" s="96"/>
      <c r="I122" s="96"/>
      <c r="J122" s="96"/>
      <c r="K122" s="96"/>
      <c r="L122" s="96"/>
      <c r="M122" s="96"/>
      <c r="N122" s="96"/>
      <c r="O122" s="96"/>
      <c r="P122" s="135"/>
    </row>
    <row r="123" customFormat="false" ht="12.75" hidden="false" customHeight="false" outlineLevel="0" collapsed="false">
      <c r="B123" s="134"/>
      <c r="C123" s="96"/>
      <c r="D123" s="96"/>
      <c r="E123" s="96"/>
      <c r="F123" s="96"/>
      <c r="G123" s="96"/>
      <c r="H123" s="96"/>
      <c r="I123" s="96"/>
      <c r="J123" s="96"/>
      <c r="K123" s="96"/>
      <c r="L123" s="96"/>
      <c r="M123" s="96"/>
      <c r="N123" s="96"/>
      <c r="O123" s="96"/>
      <c r="P123" s="135"/>
    </row>
    <row r="124" customFormat="false" ht="12.75" hidden="false" customHeight="false" outlineLevel="0" collapsed="false">
      <c r="B124" s="134"/>
      <c r="C124" s="96"/>
      <c r="D124" s="96"/>
      <c r="E124" s="96"/>
      <c r="F124" s="96"/>
      <c r="G124" s="96"/>
      <c r="H124" s="96"/>
      <c r="I124" s="96"/>
      <c r="J124" s="96"/>
      <c r="K124" s="96"/>
      <c r="L124" s="96"/>
      <c r="M124" s="96"/>
      <c r="N124" s="96"/>
      <c r="O124" s="96"/>
      <c r="P124" s="135"/>
    </row>
    <row r="125" customFormat="false" ht="12.75" hidden="false" customHeight="false" outlineLevel="0" collapsed="false">
      <c r="B125" s="134"/>
      <c r="C125" s="96"/>
      <c r="D125" s="96"/>
      <c r="E125" s="96"/>
      <c r="F125" s="96"/>
      <c r="G125" s="96"/>
      <c r="H125" s="96"/>
      <c r="I125" s="96"/>
      <c r="J125" s="96"/>
      <c r="K125" s="96"/>
      <c r="L125" s="96"/>
      <c r="M125" s="96"/>
      <c r="N125" s="96"/>
      <c r="O125" s="96"/>
      <c r="P125" s="135"/>
    </row>
    <row r="126" customFormat="false" ht="12.75" hidden="false" customHeight="false" outlineLevel="0" collapsed="false">
      <c r="B126" s="134"/>
      <c r="C126" s="96"/>
      <c r="D126" s="96"/>
      <c r="E126" s="96"/>
      <c r="F126" s="96"/>
      <c r="G126" s="96"/>
      <c r="H126" s="96"/>
      <c r="I126" s="96"/>
      <c r="J126" s="96"/>
      <c r="K126" s="96"/>
      <c r="L126" s="96"/>
      <c r="M126" s="96"/>
      <c r="N126" s="96"/>
      <c r="O126" s="96"/>
      <c r="P126" s="135"/>
    </row>
    <row r="127" customFormat="false" ht="12.75" hidden="false" customHeight="false" outlineLevel="0" collapsed="false">
      <c r="B127" s="134"/>
      <c r="C127" s="96"/>
      <c r="D127" s="96"/>
      <c r="E127" s="96"/>
      <c r="F127" s="96"/>
      <c r="G127" s="96"/>
      <c r="H127" s="96"/>
      <c r="I127" s="96"/>
      <c r="J127" s="96"/>
      <c r="K127" s="96"/>
      <c r="L127" s="96"/>
      <c r="M127" s="96"/>
      <c r="N127" s="96"/>
      <c r="O127" s="96"/>
      <c r="P127" s="135"/>
    </row>
    <row r="128" customFormat="false" ht="12.75" hidden="false" customHeight="false" outlineLevel="0" collapsed="false">
      <c r="B128" s="134"/>
      <c r="C128" s="96"/>
      <c r="D128" s="96"/>
      <c r="E128" s="96"/>
      <c r="F128" s="96"/>
      <c r="G128" s="96"/>
      <c r="H128" s="96"/>
      <c r="I128" s="96"/>
      <c r="J128" s="96"/>
      <c r="K128" s="96"/>
      <c r="L128" s="96"/>
      <c r="M128" s="96"/>
      <c r="N128" s="96"/>
      <c r="O128" s="96"/>
      <c r="P128" s="135"/>
    </row>
    <row r="129" customFormat="false" ht="12.75" hidden="false" customHeight="false" outlineLevel="0" collapsed="false">
      <c r="B129" s="134"/>
      <c r="C129" s="96"/>
      <c r="D129" s="96"/>
      <c r="E129" s="96"/>
      <c r="F129" s="96"/>
      <c r="G129" s="96"/>
      <c r="H129" s="96"/>
      <c r="I129" s="96"/>
      <c r="J129" s="96"/>
      <c r="K129" s="96"/>
      <c r="L129" s="96"/>
      <c r="M129" s="96"/>
      <c r="N129" s="96"/>
      <c r="O129" s="96"/>
      <c r="P129" s="135"/>
    </row>
    <row r="130" customFormat="false" ht="12.75" hidden="false" customHeight="false" outlineLevel="0" collapsed="false">
      <c r="B130" s="134"/>
      <c r="C130" s="96"/>
      <c r="D130" s="96"/>
      <c r="E130" s="96"/>
      <c r="F130" s="96"/>
      <c r="G130" s="96"/>
      <c r="H130" s="96"/>
      <c r="I130" s="96"/>
      <c r="J130" s="96"/>
      <c r="K130" s="96"/>
      <c r="L130" s="96"/>
      <c r="M130" s="96"/>
      <c r="N130" s="96"/>
      <c r="O130" s="96"/>
      <c r="P130" s="135"/>
    </row>
    <row r="131" customFormat="false" ht="12.75" hidden="false" customHeight="false" outlineLevel="0" collapsed="false">
      <c r="B131" s="134"/>
      <c r="C131" s="96"/>
      <c r="D131" s="96"/>
      <c r="E131" s="96"/>
      <c r="F131" s="96"/>
      <c r="G131" s="96"/>
      <c r="H131" s="96"/>
      <c r="I131" s="96"/>
      <c r="J131" s="96"/>
      <c r="K131" s="96"/>
      <c r="L131" s="96"/>
      <c r="M131" s="96"/>
      <c r="N131" s="96"/>
      <c r="O131" s="96"/>
      <c r="P131" s="135"/>
    </row>
    <row r="132" customFormat="false" ht="12.75" hidden="false" customHeight="false" outlineLevel="0" collapsed="false">
      <c r="B132" s="134"/>
      <c r="C132" s="96"/>
      <c r="D132" s="96"/>
      <c r="E132" s="96"/>
      <c r="F132" s="96"/>
      <c r="G132" s="96"/>
      <c r="H132" s="96"/>
      <c r="I132" s="96"/>
      <c r="J132" s="96"/>
      <c r="K132" s="96"/>
      <c r="L132" s="96"/>
      <c r="M132" s="96"/>
      <c r="N132" s="96"/>
      <c r="O132" s="96"/>
      <c r="P132" s="135"/>
    </row>
    <row r="133" customFormat="false" ht="12.75" hidden="false" customHeight="false" outlineLevel="0" collapsed="false">
      <c r="B133" s="134"/>
      <c r="C133" s="96"/>
      <c r="D133" s="96"/>
      <c r="E133" s="96"/>
      <c r="F133" s="96"/>
      <c r="G133" s="96"/>
      <c r="H133" s="96"/>
      <c r="I133" s="96"/>
      <c r="J133" s="96"/>
      <c r="K133" s="96"/>
      <c r="L133" s="96"/>
      <c r="M133" s="96"/>
      <c r="N133" s="96"/>
      <c r="O133" s="96"/>
      <c r="P133" s="135"/>
    </row>
    <row r="134" customFormat="false" ht="12.75" hidden="false" customHeight="false" outlineLevel="0" collapsed="false">
      <c r="B134" s="134"/>
      <c r="C134" s="96"/>
      <c r="D134" s="96"/>
      <c r="E134" s="96"/>
      <c r="F134" s="96"/>
      <c r="G134" s="96"/>
      <c r="H134" s="96"/>
      <c r="I134" s="96"/>
      <c r="J134" s="96"/>
      <c r="K134" s="96"/>
      <c r="L134" s="96"/>
      <c r="M134" s="96"/>
      <c r="N134" s="96"/>
      <c r="O134" s="96"/>
      <c r="P134" s="135"/>
    </row>
    <row r="135" customFormat="false" ht="12.75" hidden="false" customHeight="false" outlineLevel="0" collapsed="false">
      <c r="B135" s="134"/>
      <c r="C135" s="96"/>
      <c r="D135" s="96"/>
      <c r="E135" s="96"/>
      <c r="F135" s="96"/>
      <c r="G135" s="96"/>
      <c r="H135" s="96"/>
      <c r="I135" s="96"/>
      <c r="J135" s="96"/>
      <c r="K135" s="96"/>
      <c r="L135" s="96"/>
      <c r="M135" s="96"/>
      <c r="N135" s="96"/>
      <c r="O135" s="96"/>
      <c r="P135" s="135"/>
    </row>
    <row r="136" customFormat="false" ht="12.75" hidden="false" customHeight="false" outlineLevel="0" collapsed="false">
      <c r="B136" s="134"/>
      <c r="C136" s="96"/>
      <c r="D136" s="96"/>
      <c r="E136" s="96"/>
      <c r="F136" s="96"/>
      <c r="G136" s="96"/>
      <c r="H136" s="96"/>
      <c r="I136" s="96"/>
      <c r="J136" s="96"/>
      <c r="K136" s="96"/>
      <c r="L136" s="96"/>
      <c r="M136" s="96"/>
      <c r="N136" s="96"/>
      <c r="O136" s="96"/>
      <c r="P136" s="135"/>
    </row>
    <row r="137" customFormat="false" ht="12.75" hidden="false" customHeight="false" outlineLevel="0" collapsed="false">
      <c r="B137" s="134"/>
      <c r="C137" s="96"/>
      <c r="D137" s="96"/>
      <c r="E137" s="96"/>
      <c r="F137" s="96"/>
      <c r="G137" s="96"/>
      <c r="H137" s="96"/>
      <c r="I137" s="96"/>
      <c r="J137" s="96"/>
      <c r="K137" s="96"/>
      <c r="L137" s="96"/>
      <c r="M137" s="96"/>
      <c r="N137" s="96"/>
      <c r="O137" s="96"/>
      <c r="P137" s="135"/>
    </row>
    <row r="138" customFormat="false" ht="12.75" hidden="false" customHeight="false" outlineLevel="0" collapsed="false">
      <c r="B138" s="134"/>
      <c r="C138" s="96"/>
      <c r="D138" s="96"/>
      <c r="E138" s="96"/>
      <c r="F138" s="96"/>
      <c r="G138" s="96"/>
      <c r="H138" s="96"/>
      <c r="I138" s="96"/>
      <c r="J138" s="96"/>
      <c r="K138" s="96"/>
      <c r="L138" s="96"/>
      <c r="M138" s="96"/>
      <c r="N138" s="96"/>
      <c r="O138" s="96"/>
      <c r="P138" s="135"/>
    </row>
    <row r="139" customFormat="false" ht="12.75" hidden="false" customHeight="false" outlineLevel="0" collapsed="false">
      <c r="B139" s="134"/>
      <c r="C139" s="96"/>
      <c r="D139" s="96"/>
      <c r="E139" s="96"/>
      <c r="F139" s="96"/>
      <c r="G139" s="96"/>
      <c r="H139" s="96"/>
      <c r="I139" s="96"/>
      <c r="J139" s="96"/>
      <c r="K139" s="96"/>
      <c r="L139" s="96"/>
      <c r="M139" s="96"/>
      <c r="N139" s="96"/>
      <c r="O139" s="96"/>
      <c r="P139" s="135"/>
    </row>
    <row r="140" customFormat="false" ht="12.75" hidden="false" customHeight="false" outlineLevel="0" collapsed="false">
      <c r="B140" s="134"/>
      <c r="C140" s="96"/>
      <c r="D140" s="96"/>
      <c r="E140" s="96"/>
      <c r="F140" s="96"/>
      <c r="G140" s="96"/>
      <c r="H140" s="96"/>
      <c r="I140" s="96"/>
      <c r="J140" s="96"/>
      <c r="K140" s="96"/>
      <c r="L140" s="96"/>
      <c r="M140" s="96"/>
      <c r="N140" s="96"/>
      <c r="O140" s="96"/>
      <c r="P140" s="135"/>
    </row>
    <row r="141" customFormat="false" ht="12.75" hidden="false" customHeight="false" outlineLevel="0" collapsed="false">
      <c r="B141" s="134"/>
      <c r="C141" s="96"/>
      <c r="D141" s="96"/>
      <c r="E141" s="96"/>
      <c r="F141" s="96"/>
      <c r="G141" s="96"/>
      <c r="H141" s="96"/>
      <c r="I141" s="96"/>
      <c r="J141" s="96"/>
      <c r="K141" s="96"/>
      <c r="L141" s="96"/>
      <c r="M141" s="96"/>
      <c r="N141" s="96"/>
      <c r="O141" s="96"/>
      <c r="P141" s="135"/>
    </row>
    <row r="142" customFormat="false" ht="12.75" hidden="false" customHeight="false" outlineLevel="0" collapsed="false">
      <c r="B142" s="134"/>
      <c r="C142" s="96"/>
      <c r="D142" s="96"/>
      <c r="E142" s="96"/>
      <c r="F142" s="96"/>
      <c r="G142" s="96"/>
      <c r="H142" s="96"/>
      <c r="I142" s="96"/>
      <c r="J142" s="96"/>
      <c r="K142" s="96"/>
      <c r="L142" s="96"/>
      <c r="M142" s="96"/>
      <c r="N142" s="96"/>
      <c r="O142" s="96"/>
      <c r="P142" s="135"/>
    </row>
    <row r="143" customFormat="false" ht="12.75" hidden="false" customHeight="false" outlineLevel="0" collapsed="false">
      <c r="B143" s="134"/>
      <c r="C143" s="96"/>
      <c r="D143" s="96"/>
      <c r="E143" s="96"/>
      <c r="F143" s="96"/>
      <c r="G143" s="96"/>
      <c r="H143" s="96"/>
      <c r="I143" s="96"/>
      <c r="J143" s="96"/>
      <c r="K143" s="96"/>
      <c r="L143" s="96"/>
      <c r="M143" s="96"/>
      <c r="N143" s="96"/>
      <c r="O143" s="96"/>
      <c r="P143" s="135"/>
    </row>
    <row r="144" customFormat="false" ht="12.75" hidden="false" customHeight="false" outlineLevel="0" collapsed="false">
      <c r="B144" s="134"/>
      <c r="C144" s="96"/>
      <c r="D144" s="96"/>
      <c r="E144" s="96"/>
      <c r="F144" s="96"/>
      <c r="G144" s="96"/>
      <c r="H144" s="96"/>
      <c r="I144" s="96"/>
      <c r="J144" s="96"/>
      <c r="K144" s="96"/>
      <c r="L144" s="96"/>
      <c r="M144" s="96"/>
      <c r="N144" s="96"/>
      <c r="O144" s="96"/>
      <c r="P144" s="135"/>
    </row>
    <row r="145" customFormat="false" ht="12.75" hidden="false" customHeight="false" outlineLevel="0" collapsed="false">
      <c r="B145" s="134"/>
      <c r="C145" s="96"/>
      <c r="D145" s="96"/>
      <c r="E145" s="96"/>
      <c r="F145" s="96"/>
      <c r="G145" s="96"/>
      <c r="H145" s="96"/>
      <c r="I145" s="96"/>
      <c r="J145" s="96"/>
      <c r="K145" s="96"/>
      <c r="L145" s="96"/>
      <c r="M145" s="96"/>
      <c r="N145" s="96"/>
      <c r="O145" s="96"/>
      <c r="P145" s="135"/>
    </row>
    <row r="146" customFormat="false" ht="12.75" hidden="false" customHeight="false" outlineLevel="0" collapsed="false">
      <c r="B146" s="134"/>
      <c r="C146" s="96"/>
      <c r="D146" s="96"/>
      <c r="E146" s="96"/>
      <c r="F146" s="96"/>
      <c r="G146" s="96"/>
      <c r="H146" s="96"/>
      <c r="I146" s="96"/>
      <c r="J146" s="96"/>
      <c r="K146" s="96"/>
      <c r="L146" s="96"/>
      <c r="M146" s="96"/>
      <c r="N146" s="96"/>
      <c r="O146" s="96"/>
      <c r="P146" s="135"/>
    </row>
    <row r="147" customFormat="false" ht="12.75" hidden="false" customHeight="false" outlineLevel="0" collapsed="false">
      <c r="B147" s="134"/>
      <c r="C147" s="96"/>
      <c r="D147" s="96"/>
      <c r="E147" s="96"/>
      <c r="F147" s="96"/>
      <c r="G147" s="96"/>
      <c r="H147" s="96"/>
      <c r="I147" s="96"/>
      <c r="J147" s="96"/>
      <c r="K147" s="96"/>
      <c r="L147" s="96"/>
      <c r="M147" s="96"/>
      <c r="N147" s="96"/>
      <c r="O147" s="96"/>
      <c r="P147" s="135"/>
    </row>
    <row r="148" customFormat="false" ht="12.75" hidden="false" customHeight="false" outlineLevel="0" collapsed="false">
      <c r="B148" s="134"/>
      <c r="C148" s="96"/>
      <c r="D148" s="96"/>
      <c r="E148" s="96"/>
      <c r="F148" s="96"/>
      <c r="G148" s="96"/>
      <c r="H148" s="96"/>
      <c r="I148" s="96"/>
      <c r="J148" s="96"/>
      <c r="K148" s="96"/>
      <c r="L148" s="96"/>
      <c r="M148" s="96"/>
      <c r="N148" s="96"/>
      <c r="O148" s="96"/>
      <c r="P148" s="135"/>
    </row>
    <row r="149" customFormat="false" ht="12.75" hidden="false" customHeight="false" outlineLevel="0" collapsed="false">
      <c r="B149" s="134"/>
      <c r="C149" s="96"/>
      <c r="D149" s="96"/>
      <c r="E149" s="96"/>
      <c r="F149" s="96"/>
      <c r="G149" s="96"/>
      <c r="H149" s="96"/>
      <c r="I149" s="96"/>
      <c r="J149" s="96"/>
      <c r="K149" s="96"/>
      <c r="L149" s="96"/>
      <c r="M149" s="96"/>
      <c r="N149" s="96"/>
      <c r="O149" s="96"/>
      <c r="P149" s="135"/>
    </row>
    <row r="150" customFormat="false" ht="12.75" hidden="false" customHeight="false" outlineLevel="0" collapsed="false">
      <c r="B150" s="134"/>
      <c r="C150" s="96"/>
      <c r="D150" s="96"/>
      <c r="E150" s="96"/>
      <c r="F150" s="96"/>
      <c r="G150" s="96"/>
      <c r="H150" s="96"/>
      <c r="I150" s="96"/>
      <c r="J150" s="96"/>
      <c r="K150" s="96"/>
      <c r="L150" s="96"/>
      <c r="M150" s="96"/>
      <c r="N150" s="96"/>
      <c r="O150" s="96"/>
      <c r="P150" s="135"/>
    </row>
    <row r="151" customFormat="false" ht="12.75" hidden="false" customHeight="false" outlineLevel="0" collapsed="false">
      <c r="B151" s="134"/>
      <c r="C151" s="96"/>
      <c r="D151" s="96"/>
      <c r="E151" s="96"/>
      <c r="F151" s="96"/>
      <c r="G151" s="96"/>
      <c r="H151" s="96"/>
      <c r="I151" s="96"/>
      <c r="J151" s="96"/>
      <c r="K151" s="96"/>
      <c r="L151" s="96"/>
      <c r="M151" s="96"/>
      <c r="N151" s="96"/>
      <c r="O151" s="96"/>
      <c r="P151" s="135"/>
    </row>
    <row r="152" customFormat="false" ht="12.75" hidden="false" customHeight="false" outlineLevel="0" collapsed="false">
      <c r="B152" s="134"/>
      <c r="C152" s="96"/>
      <c r="D152" s="96"/>
      <c r="E152" s="96"/>
      <c r="F152" s="96"/>
      <c r="G152" s="96"/>
      <c r="H152" s="96"/>
      <c r="I152" s="96"/>
      <c r="J152" s="96"/>
      <c r="K152" s="96"/>
      <c r="L152" s="96"/>
      <c r="M152" s="96"/>
      <c r="N152" s="96"/>
      <c r="O152" s="96"/>
      <c r="P152" s="135"/>
    </row>
    <row r="153" customFormat="false" ht="12.75" hidden="false" customHeight="false" outlineLevel="0" collapsed="false">
      <c r="B153" s="134"/>
      <c r="C153" s="96"/>
      <c r="D153" s="96"/>
      <c r="E153" s="96"/>
      <c r="F153" s="96"/>
      <c r="G153" s="96"/>
      <c r="H153" s="96"/>
      <c r="I153" s="96"/>
      <c r="J153" s="96"/>
      <c r="K153" s="96"/>
      <c r="L153" s="96"/>
      <c r="M153" s="96"/>
      <c r="N153" s="96"/>
      <c r="O153" s="96"/>
      <c r="P153" s="135"/>
    </row>
    <row r="154" customFormat="false" ht="12.75" hidden="false" customHeight="false" outlineLevel="0" collapsed="false">
      <c r="B154" s="134"/>
      <c r="C154" s="96"/>
      <c r="D154" s="96"/>
      <c r="E154" s="96"/>
      <c r="F154" s="96"/>
      <c r="G154" s="96"/>
      <c r="H154" s="96"/>
      <c r="I154" s="96"/>
      <c r="J154" s="96"/>
      <c r="K154" s="96"/>
      <c r="L154" s="96"/>
      <c r="M154" s="96"/>
      <c r="N154" s="96"/>
      <c r="O154" s="96"/>
      <c r="P154" s="135"/>
    </row>
    <row r="155" customFormat="false" ht="12.75" hidden="false" customHeight="false" outlineLevel="0" collapsed="false">
      <c r="B155" s="134"/>
      <c r="C155" s="96"/>
      <c r="D155" s="96"/>
      <c r="E155" s="96"/>
      <c r="F155" s="96"/>
      <c r="G155" s="96"/>
      <c r="H155" s="96"/>
      <c r="I155" s="96"/>
      <c r="J155" s="96"/>
      <c r="K155" s="96"/>
      <c r="L155" s="96"/>
      <c r="M155" s="96"/>
      <c r="N155" s="96"/>
      <c r="O155" s="96"/>
      <c r="P155" s="135"/>
    </row>
    <row r="156" customFormat="false" ht="12.75" hidden="false" customHeight="false" outlineLevel="0" collapsed="false">
      <c r="B156" s="134"/>
      <c r="C156" s="96"/>
      <c r="D156" s="96"/>
      <c r="E156" s="96"/>
      <c r="F156" s="96"/>
      <c r="G156" s="96"/>
      <c r="H156" s="96"/>
      <c r="I156" s="96"/>
      <c r="J156" s="96"/>
      <c r="K156" s="96"/>
      <c r="L156" s="96"/>
      <c r="M156" s="96"/>
      <c r="N156" s="96"/>
      <c r="O156" s="96"/>
      <c r="P156" s="135"/>
    </row>
    <row r="157" customFormat="false" ht="12.75" hidden="false" customHeight="false" outlineLevel="0" collapsed="false">
      <c r="B157" s="134"/>
      <c r="C157" s="96"/>
      <c r="D157" s="96"/>
      <c r="E157" s="96"/>
      <c r="F157" s="96"/>
      <c r="G157" s="96"/>
      <c r="H157" s="96"/>
      <c r="I157" s="96"/>
      <c r="J157" s="96"/>
      <c r="K157" s="96"/>
      <c r="L157" s="96"/>
      <c r="M157" s="96"/>
      <c r="N157" s="96"/>
      <c r="O157" s="96"/>
      <c r="P157" s="135"/>
    </row>
    <row r="158" customFormat="false" ht="12.75" hidden="false" customHeight="false" outlineLevel="0" collapsed="false">
      <c r="B158" s="134"/>
      <c r="C158" s="96"/>
      <c r="D158" s="96"/>
      <c r="E158" s="96"/>
      <c r="F158" s="96"/>
      <c r="G158" s="96"/>
      <c r="H158" s="96"/>
      <c r="I158" s="96"/>
      <c r="J158" s="96"/>
      <c r="K158" s="96"/>
      <c r="L158" s="96"/>
      <c r="M158" s="96"/>
      <c r="N158" s="96"/>
      <c r="O158" s="96"/>
      <c r="P158" s="135"/>
    </row>
    <row r="159" customFormat="false" ht="12.75" hidden="false" customHeight="false" outlineLevel="0" collapsed="false">
      <c r="B159" s="134"/>
      <c r="C159" s="96"/>
      <c r="D159" s="96"/>
      <c r="E159" s="96"/>
      <c r="F159" s="96"/>
      <c r="G159" s="96"/>
      <c r="H159" s="96"/>
      <c r="I159" s="96"/>
      <c r="J159" s="96"/>
      <c r="K159" s="96"/>
      <c r="L159" s="96"/>
      <c r="M159" s="96"/>
      <c r="N159" s="96"/>
      <c r="O159" s="96"/>
      <c r="P159" s="135"/>
    </row>
    <row r="160" customFormat="false" ht="12.75" hidden="false" customHeight="false" outlineLevel="0" collapsed="false">
      <c r="B160" s="134"/>
      <c r="C160" s="96"/>
      <c r="D160" s="96"/>
      <c r="E160" s="96"/>
      <c r="F160" s="96"/>
      <c r="G160" s="96"/>
      <c r="H160" s="96"/>
      <c r="I160" s="96"/>
      <c r="J160" s="96"/>
      <c r="K160" s="96"/>
      <c r="L160" s="96"/>
      <c r="M160" s="96"/>
      <c r="N160" s="96"/>
      <c r="O160" s="96"/>
      <c r="P160" s="135"/>
    </row>
    <row r="161" customFormat="false" ht="12.75" hidden="false" customHeight="false" outlineLevel="0" collapsed="false">
      <c r="B161" s="134"/>
      <c r="C161" s="96"/>
      <c r="D161" s="96"/>
      <c r="E161" s="96"/>
      <c r="F161" s="96"/>
      <c r="G161" s="96"/>
      <c r="H161" s="96"/>
      <c r="I161" s="96"/>
      <c r="J161" s="96"/>
      <c r="K161" s="96"/>
      <c r="L161" s="96"/>
      <c r="M161" s="96"/>
      <c r="N161" s="96"/>
      <c r="O161" s="96"/>
      <c r="P161" s="135"/>
    </row>
    <row r="162" customFormat="false" ht="12.75" hidden="false" customHeight="false" outlineLevel="0" collapsed="false">
      <c r="B162" s="134"/>
      <c r="C162" s="96"/>
      <c r="D162" s="96"/>
      <c r="E162" s="96"/>
      <c r="F162" s="96"/>
      <c r="G162" s="96"/>
      <c r="H162" s="96"/>
      <c r="I162" s="96"/>
      <c r="J162" s="96"/>
      <c r="K162" s="96"/>
      <c r="L162" s="96"/>
      <c r="M162" s="96"/>
      <c r="N162" s="96"/>
      <c r="O162" s="96"/>
      <c r="P162" s="135"/>
    </row>
    <row r="163" customFormat="false" ht="12.75" hidden="false" customHeight="false" outlineLevel="0" collapsed="false">
      <c r="B163" s="134"/>
      <c r="C163" s="96"/>
      <c r="D163" s="96"/>
      <c r="E163" s="96"/>
      <c r="F163" s="96"/>
      <c r="G163" s="96"/>
      <c r="H163" s="96"/>
      <c r="I163" s="96"/>
      <c r="J163" s="96"/>
      <c r="K163" s="96"/>
      <c r="L163" s="96"/>
      <c r="M163" s="96"/>
      <c r="N163" s="96"/>
      <c r="O163" s="96"/>
      <c r="P163" s="135"/>
    </row>
    <row r="164" customFormat="false" ht="12.75" hidden="false" customHeight="false" outlineLevel="0" collapsed="false">
      <c r="B164" s="134"/>
      <c r="C164" s="96"/>
      <c r="D164" s="96"/>
      <c r="E164" s="96"/>
      <c r="F164" s="96"/>
      <c r="G164" s="96"/>
      <c r="H164" s="96"/>
      <c r="I164" s="96"/>
      <c r="J164" s="96"/>
      <c r="K164" s="96"/>
      <c r="L164" s="96"/>
      <c r="M164" s="96"/>
      <c r="N164" s="96"/>
      <c r="O164" s="96"/>
      <c r="P164" s="135"/>
    </row>
    <row r="165" customFormat="false" ht="12.75" hidden="false" customHeight="false" outlineLevel="0" collapsed="false">
      <c r="B165" s="134"/>
      <c r="C165" s="96"/>
      <c r="D165" s="96"/>
      <c r="E165" s="96"/>
      <c r="F165" s="96"/>
      <c r="G165" s="96"/>
      <c r="H165" s="96"/>
      <c r="I165" s="96"/>
      <c r="J165" s="96"/>
      <c r="K165" s="96"/>
      <c r="L165" s="96"/>
      <c r="M165" s="96"/>
      <c r="N165" s="96"/>
      <c r="O165" s="96"/>
      <c r="P165" s="135"/>
    </row>
    <row r="166" customFormat="false" ht="12.75" hidden="false" customHeight="false" outlineLevel="0" collapsed="false">
      <c r="B166" s="134"/>
      <c r="C166" s="96"/>
      <c r="D166" s="96"/>
      <c r="E166" s="96"/>
      <c r="F166" s="96"/>
      <c r="G166" s="96"/>
      <c r="H166" s="96"/>
      <c r="I166" s="96"/>
      <c r="J166" s="96"/>
      <c r="K166" s="96"/>
      <c r="L166" s="96"/>
      <c r="M166" s="96"/>
      <c r="N166" s="96"/>
      <c r="O166" s="96"/>
      <c r="P166" s="135"/>
    </row>
    <row r="167" customFormat="false" ht="12.75" hidden="false" customHeight="false" outlineLevel="0" collapsed="false">
      <c r="B167" s="134"/>
      <c r="C167" s="96"/>
      <c r="D167" s="96"/>
      <c r="E167" s="96"/>
      <c r="F167" s="96"/>
      <c r="G167" s="96"/>
      <c r="H167" s="96"/>
      <c r="I167" s="96"/>
      <c r="J167" s="96"/>
      <c r="K167" s="96"/>
      <c r="L167" s="96"/>
      <c r="M167" s="96"/>
      <c r="N167" s="96"/>
      <c r="O167" s="96"/>
      <c r="P167" s="135"/>
    </row>
    <row r="168" customFormat="false" ht="12.75" hidden="false" customHeight="false" outlineLevel="0" collapsed="false">
      <c r="B168" s="134"/>
      <c r="C168" s="96"/>
      <c r="D168" s="96"/>
      <c r="E168" s="96"/>
      <c r="F168" s="96"/>
      <c r="G168" s="96"/>
      <c r="H168" s="96"/>
      <c r="I168" s="96"/>
      <c r="J168" s="96"/>
      <c r="K168" s="96"/>
      <c r="L168" s="96"/>
      <c r="M168" s="96"/>
      <c r="N168" s="96"/>
      <c r="O168" s="96"/>
      <c r="P168" s="135"/>
    </row>
    <row r="169" customFormat="false" ht="12.75" hidden="false" customHeight="false" outlineLevel="0" collapsed="false">
      <c r="B169" s="134"/>
      <c r="C169" s="96"/>
      <c r="D169" s="96"/>
      <c r="E169" s="96"/>
      <c r="F169" s="96"/>
      <c r="G169" s="96"/>
      <c r="H169" s="96"/>
      <c r="I169" s="96"/>
      <c r="J169" s="96"/>
      <c r="K169" s="96"/>
      <c r="L169" s="96"/>
      <c r="M169" s="96"/>
      <c r="N169" s="96"/>
      <c r="O169" s="96"/>
      <c r="P169" s="135"/>
    </row>
    <row r="170" customFormat="false" ht="12.75" hidden="false" customHeight="false" outlineLevel="0" collapsed="false">
      <c r="B170" s="134"/>
      <c r="C170" s="96"/>
      <c r="D170" s="96"/>
      <c r="E170" s="96"/>
      <c r="F170" s="96"/>
      <c r="G170" s="96"/>
      <c r="H170" s="96"/>
      <c r="I170" s="96"/>
      <c r="J170" s="96"/>
      <c r="K170" s="96"/>
      <c r="L170" s="96"/>
      <c r="M170" s="96"/>
      <c r="N170" s="96"/>
      <c r="O170" s="96"/>
      <c r="P170" s="135"/>
    </row>
    <row r="171" customFormat="false" ht="12.75" hidden="false" customHeight="false" outlineLevel="0" collapsed="false">
      <c r="B171" s="134"/>
      <c r="C171" s="96"/>
      <c r="D171" s="96"/>
      <c r="E171" s="96"/>
      <c r="F171" s="96"/>
      <c r="G171" s="96"/>
      <c r="H171" s="96"/>
      <c r="I171" s="96"/>
      <c r="J171" s="96"/>
      <c r="K171" s="96"/>
      <c r="L171" s="96"/>
      <c r="M171" s="96"/>
      <c r="N171" s="96"/>
      <c r="O171" s="96"/>
      <c r="P171" s="135"/>
    </row>
    <row r="172" customFormat="false" ht="12.75" hidden="false" customHeight="false" outlineLevel="0" collapsed="false">
      <c r="B172" s="134"/>
      <c r="C172" s="96"/>
      <c r="D172" s="96"/>
      <c r="E172" s="96"/>
      <c r="F172" s="96"/>
      <c r="G172" s="96"/>
      <c r="H172" s="96"/>
      <c r="I172" s="96"/>
      <c r="J172" s="96"/>
      <c r="K172" s="96"/>
      <c r="L172" s="96"/>
      <c r="M172" s="96"/>
      <c r="N172" s="96"/>
      <c r="O172" s="96"/>
      <c r="P172" s="135"/>
    </row>
    <row r="173" customFormat="false" ht="12.75" hidden="false" customHeight="false" outlineLevel="0" collapsed="false">
      <c r="B173" s="134"/>
      <c r="C173" s="96"/>
      <c r="D173" s="96"/>
      <c r="E173" s="96"/>
      <c r="F173" s="96"/>
      <c r="G173" s="96"/>
      <c r="H173" s="96"/>
      <c r="I173" s="96"/>
      <c r="J173" s="96"/>
      <c r="K173" s="96"/>
      <c r="L173" s="96"/>
      <c r="M173" s="96"/>
      <c r="N173" s="96"/>
      <c r="O173" s="96"/>
      <c r="P173" s="135"/>
    </row>
    <row r="174" customFormat="false" ht="12.75" hidden="false" customHeight="false" outlineLevel="0" collapsed="false">
      <c r="B174" s="134"/>
      <c r="C174" s="96"/>
      <c r="D174" s="96"/>
      <c r="E174" s="96"/>
      <c r="F174" s="96"/>
      <c r="G174" s="96"/>
      <c r="H174" s="96"/>
      <c r="I174" s="96"/>
      <c r="J174" s="96"/>
      <c r="K174" s="96"/>
      <c r="L174" s="96"/>
      <c r="M174" s="96"/>
      <c r="N174" s="96"/>
      <c r="O174" s="96"/>
      <c r="P174" s="135"/>
    </row>
    <row r="175" customFormat="false" ht="12.75" hidden="false" customHeight="false" outlineLevel="0" collapsed="false">
      <c r="B175" s="134"/>
      <c r="C175" s="96"/>
      <c r="D175" s="96"/>
      <c r="E175" s="96"/>
      <c r="F175" s="96"/>
      <c r="G175" s="96"/>
      <c r="H175" s="96"/>
      <c r="I175" s="96"/>
      <c r="J175" s="96"/>
      <c r="K175" s="96"/>
      <c r="L175" s="96"/>
      <c r="M175" s="96"/>
      <c r="N175" s="96"/>
      <c r="O175" s="96"/>
      <c r="P175" s="135"/>
    </row>
    <row r="176" customFormat="false" ht="12.75" hidden="false" customHeight="false" outlineLevel="0" collapsed="false">
      <c r="B176" s="134"/>
      <c r="C176" s="96"/>
      <c r="D176" s="96"/>
      <c r="E176" s="96"/>
      <c r="F176" s="96"/>
      <c r="G176" s="96"/>
      <c r="H176" s="96"/>
      <c r="I176" s="96"/>
      <c r="J176" s="96"/>
      <c r="K176" s="96"/>
      <c r="L176" s="96"/>
      <c r="M176" s="96"/>
      <c r="N176" s="96"/>
      <c r="O176" s="96"/>
      <c r="P176" s="135"/>
    </row>
    <row r="177" customFormat="false" ht="12.75" hidden="false" customHeight="false" outlineLevel="0" collapsed="false">
      <c r="B177" s="134"/>
      <c r="C177" s="96"/>
      <c r="D177" s="96"/>
      <c r="E177" s="96"/>
      <c r="F177" s="96"/>
      <c r="G177" s="96"/>
      <c r="H177" s="96"/>
      <c r="I177" s="96"/>
      <c r="J177" s="96"/>
      <c r="K177" s="96"/>
      <c r="L177" s="96"/>
      <c r="M177" s="96"/>
      <c r="N177" s="96"/>
      <c r="O177" s="96"/>
      <c r="P177" s="135"/>
    </row>
    <row r="178" customFormat="false" ht="12.75" hidden="false" customHeight="false" outlineLevel="0" collapsed="false">
      <c r="B178" s="134"/>
      <c r="C178" s="96"/>
      <c r="D178" s="96"/>
      <c r="E178" s="96"/>
      <c r="F178" s="96"/>
      <c r="G178" s="96"/>
      <c r="H178" s="96"/>
      <c r="I178" s="96"/>
      <c r="J178" s="96"/>
      <c r="K178" s="96"/>
      <c r="L178" s="96"/>
      <c r="M178" s="96"/>
      <c r="N178" s="96"/>
      <c r="O178" s="96"/>
      <c r="P178" s="135"/>
    </row>
    <row r="179" customFormat="false" ht="12.75" hidden="false" customHeight="false" outlineLevel="0" collapsed="false">
      <c r="B179" s="134"/>
      <c r="C179" s="96"/>
      <c r="D179" s="96"/>
      <c r="E179" s="96"/>
      <c r="F179" s="96"/>
      <c r="G179" s="96"/>
      <c r="H179" s="96"/>
      <c r="I179" s="96"/>
      <c r="J179" s="96"/>
      <c r="K179" s="96"/>
      <c r="L179" s="96"/>
      <c r="M179" s="96"/>
      <c r="N179" s="96"/>
      <c r="O179" s="96"/>
      <c r="P179" s="135"/>
    </row>
    <row r="180" customFormat="false" ht="12.75" hidden="false" customHeight="false" outlineLevel="0" collapsed="false">
      <c r="B180" s="134"/>
      <c r="C180" s="96"/>
      <c r="D180" s="96"/>
      <c r="E180" s="96"/>
      <c r="F180" s="96"/>
      <c r="G180" s="96"/>
      <c r="H180" s="96"/>
      <c r="I180" s="96"/>
      <c r="J180" s="96"/>
      <c r="K180" s="96"/>
      <c r="L180" s="96"/>
      <c r="M180" s="96"/>
      <c r="N180" s="96"/>
      <c r="O180" s="96"/>
      <c r="P180" s="135"/>
    </row>
    <row r="181" customFormat="false" ht="12.75" hidden="false" customHeight="false" outlineLevel="0" collapsed="false">
      <c r="B181" s="134"/>
      <c r="C181" s="96"/>
      <c r="D181" s="96"/>
      <c r="E181" s="96"/>
      <c r="F181" s="96"/>
      <c r="G181" s="96"/>
      <c r="H181" s="96"/>
      <c r="I181" s="96"/>
      <c r="J181" s="96"/>
      <c r="K181" s="96"/>
      <c r="L181" s="96"/>
      <c r="M181" s="96"/>
      <c r="N181" s="96"/>
      <c r="O181" s="96"/>
      <c r="P181" s="135"/>
    </row>
    <row r="182" customFormat="false" ht="12.75" hidden="false" customHeight="false" outlineLevel="0" collapsed="false">
      <c r="B182" s="134"/>
      <c r="C182" s="96"/>
      <c r="D182" s="96"/>
      <c r="E182" s="96"/>
      <c r="F182" s="96"/>
      <c r="G182" s="96"/>
      <c r="H182" s="96"/>
      <c r="I182" s="96"/>
      <c r="J182" s="96"/>
      <c r="K182" s="96"/>
      <c r="L182" s="96"/>
      <c r="M182" s="96"/>
      <c r="N182" s="96"/>
      <c r="O182" s="96"/>
      <c r="P182" s="135"/>
    </row>
    <row r="183" customFormat="false" ht="12.75" hidden="false" customHeight="false" outlineLevel="0" collapsed="false">
      <c r="B183" s="134"/>
      <c r="C183" s="96"/>
      <c r="D183" s="96"/>
      <c r="E183" s="96"/>
      <c r="F183" s="96"/>
      <c r="G183" s="96"/>
      <c r="H183" s="96"/>
      <c r="I183" s="96"/>
      <c r="J183" s="96"/>
      <c r="K183" s="96"/>
      <c r="L183" s="96"/>
      <c r="M183" s="96"/>
      <c r="N183" s="96"/>
      <c r="O183" s="96"/>
      <c r="P183" s="135"/>
    </row>
    <row r="184" customFormat="false" ht="12.75" hidden="false" customHeight="false" outlineLevel="0" collapsed="false">
      <c r="B184" s="134"/>
      <c r="C184" s="96"/>
      <c r="D184" s="96"/>
      <c r="E184" s="96"/>
      <c r="F184" s="96"/>
      <c r="G184" s="96"/>
      <c r="H184" s="96"/>
      <c r="I184" s="96"/>
      <c r="J184" s="96"/>
      <c r="K184" s="96"/>
      <c r="L184" s="96"/>
      <c r="M184" s="96"/>
      <c r="N184" s="96"/>
      <c r="O184" s="96"/>
      <c r="P184" s="135"/>
    </row>
    <row r="185" customFormat="false" ht="12.75" hidden="false" customHeight="false" outlineLevel="0" collapsed="false">
      <c r="B185" s="134"/>
      <c r="C185" s="96"/>
      <c r="D185" s="96"/>
      <c r="E185" s="96"/>
      <c r="F185" s="96"/>
      <c r="G185" s="96"/>
      <c r="H185" s="96"/>
      <c r="I185" s="96"/>
      <c r="J185" s="96"/>
      <c r="K185" s="96"/>
      <c r="L185" s="96"/>
      <c r="M185" s="96"/>
      <c r="N185" s="96"/>
      <c r="O185" s="96"/>
      <c r="P185" s="135"/>
    </row>
    <row r="186" customFormat="false" ht="12.75" hidden="false" customHeight="false" outlineLevel="0" collapsed="false">
      <c r="B186" s="134"/>
      <c r="C186" s="96"/>
      <c r="D186" s="96"/>
      <c r="E186" s="96"/>
      <c r="F186" s="96"/>
      <c r="G186" s="96"/>
      <c r="H186" s="96"/>
      <c r="I186" s="96"/>
      <c r="J186" s="96"/>
      <c r="K186" s="96"/>
      <c r="L186" s="96"/>
      <c r="M186" s="96"/>
      <c r="N186" s="96"/>
      <c r="O186" s="96"/>
      <c r="P186" s="135"/>
    </row>
    <row r="187" customFormat="false" ht="12.75" hidden="false" customHeight="false" outlineLevel="0" collapsed="false">
      <c r="B187" s="134"/>
      <c r="C187" s="96"/>
      <c r="D187" s="96"/>
      <c r="E187" s="96"/>
      <c r="F187" s="96"/>
      <c r="G187" s="96"/>
      <c r="H187" s="96"/>
      <c r="I187" s="96"/>
      <c r="J187" s="96"/>
      <c r="K187" s="96"/>
      <c r="L187" s="96"/>
      <c r="M187" s="96"/>
      <c r="N187" s="96"/>
      <c r="O187" s="96"/>
      <c r="P187" s="135"/>
    </row>
    <row r="188" customFormat="false" ht="12.75" hidden="false" customHeight="false" outlineLevel="0" collapsed="false">
      <c r="B188" s="134"/>
      <c r="C188" s="96"/>
      <c r="D188" s="96"/>
      <c r="E188" s="96"/>
      <c r="F188" s="96"/>
      <c r="G188" s="96"/>
      <c r="H188" s="96"/>
      <c r="I188" s="96"/>
      <c r="J188" s="96"/>
      <c r="K188" s="96"/>
      <c r="L188" s="96"/>
      <c r="M188" s="96"/>
      <c r="N188" s="96"/>
      <c r="O188" s="96"/>
      <c r="P188" s="135"/>
    </row>
    <row r="189" customFormat="false" ht="12.75" hidden="false" customHeight="false" outlineLevel="0" collapsed="false">
      <c r="B189" s="134"/>
      <c r="C189" s="96"/>
      <c r="D189" s="96"/>
      <c r="E189" s="96"/>
      <c r="F189" s="96"/>
      <c r="G189" s="96"/>
      <c r="H189" s="96"/>
      <c r="I189" s="96"/>
      <c r="J189" s="96"/>
      <c r="K189" s="96"/>
      <c r="L189" s="96"/>
      <c r="M189" s="96"/>
      <c r="N189" s="96"/>
      <c r="O189" s="96"/>
      <c r="P189" s="135"/>
    </row>
    <row r="190" customFormat="false" ht="12.75" hidden="false" customHeight="false" outlineLevel="0" collapsed="false">
      <c r="B190" s="141"/>
      <c r="C190" s="142"/>
      <c r="D190" s="142"/>
      <c r="E190" s="142"/>
      <c r="F190" s="142"/>
      <c r="G190" s="142"/>
      <c r="H190" s="142"/>
      <c r="I190" s="142"/>
      <c r="J190" s="142"/>
      <c r="K190" s="142"/>
      <c r="L190" s="142"/>
      <c r="M190" s="142"/>
      <c r="N190" s="142"/>
      <c r="O190" s="142"/>
      <c r="P190" s="219"/>
    </row>
  </sheetData>
  <sheetProtection algorithmName="SHA-512" hashValue="9JgsnBskw4pmo2vGQaJa7Ds+8wpEHGm7Dv990U+Ld9wPWfQzXkMJcvT7sCXXfwZkf2mtcQE1SQFVTbx+57MOTw==" saltValue="XHEYl6RQk3Uzi0HA9CQA7w==" spinCount="100000" sheet="true" scenarios="true"/>
  <protectedRanges>
    <protectedRange name="Bereich1" sqref="F2 E5:G6 I5:J5 E13 E14:G16 I19:J22 B38:P190"/>
  </protectedRanges>
  <mergeCells count="2">
    <mergeCell ref="C2:E2"/>
    <mergeCell ref="F2:G2"/>
  </mergeCells>
  <conditionalFormatting sqref="L28:L33">
    <cfRule type="cellIs" priority="2" operator="greaterThanOrEqual" aboveAverage="0" equalAverage="0" bottom="0" percent="0" rank="0" text="" dxfId="182">
      <formula>100</formula>
    </cfRule>
    <cfRule type="cellIs" priority="3" operator="lessThan" aboveAverage="0" equalAverage="0" bottom="0" percent="0" rank="0" text="" dxfId="183">
      <formula>100</formula>
    </cfRule>
  </conditionalFormatting>
  <conditionalFormatting sqref="L34">
    <cfRule type="cellIs" priority="4" operator="equal" aboveAverage="0" equalAverage="0" bottom="0" percent="0" rank="0" text="" dxfId="184">
      <formula>"NA"</formula>
    </cfRule>
    <cfRule type="cellIs" priority="5" operator="between" aboveAverage="0" equalAverage="0" bottom="0" percent="0" rank="0" text="" dxfId="185">
      <formula>100.1</formula>
      <formula>200</formula>
    </cfRule>
    <cfRule type="cellIs" priority="6" operator="greaterThan" aboveAverage="0" equalAverage="0" bottom="0" percent="0" rank="0" text="" dxfId="186">
      <formula>200</formula>
    </cfRule>
    <cfRule type="cellIs" priority="7" operator="lessThanOrEqual" aboveAverage="0" equalAverage="0" bottom="0" percent="0" rank="0" text="" dxfId="187">
      <formula>100</formula>
    </cfRule>
  </conditionalFormatting>
  <conditionalFormatting sqref="L27">
    <cfRule type="cellIs" priority="8" operator="greaterThanOrEqual" aboveAverage="0" equalAverage="0" bottom="0" percent="0" rank="0" text="" dxfId="188">
      <formula>100</formula>
    </cfRule>
    <cfRule type="cellIs" priority="9" operator="lessThan" aboveAverage="0" equalAverage="0" bottom="0" percent="0" rank="0" text="" dxfId="189">
      <formula>50</formula>
    </cfRule>
    <cfRule type="cellIs" priority="10" operator="between" aboveAverage="0" equalAverage="0" bottom="0" percent="0" rank="0" text="" dxfId="190">
      <formula>50</formula>
      <formula>100</formula>
    </cfRule>
  </conditionalFormatting>
  <conditionalFormatting sqref="E27:E33 E35">
    <cfRule type="cellIs" priority="11" operator="lessThan" aboveAverage="0" equalAverage="0" bottom="0" percent="0" rank="0" text="" dxfId="191">
      <formula>0.95*$C27*(E$14/$C$14)</formula>
    </cfRule>
  </conditionalFormatting>
  <conditionalFormatting sqref="F27:F33">
    <cfRule type="cellIs" priority="12" operator="lessThan" aboveAverage="0" equalAverage="0" bottom="0" percent="0" rank="0" text="" dxfId="192">
      <formula>0.95*$C27*(F$14/$C$14)</formula>
    </cfRule>
  </conditionalFormatting>
  <conditionalFormatting sqref="G27:G33">
    <cfRule type="cellIs" priority="13" operator="lessThan" aboveAverage="0" equalAverage="0" bottom="0" percent="0" rank="0" text="" dxfId="193">
      <formula>0.95*$C27*(G$14/$C$14)</formula>
    </cfRule>
  </conditionalFormatting>
  <conditionalFormatting sqref="F35">
    <cfRule type="cellIs" priority="14" operator="lessThan" aboveAverage="0" equalAverage="0" bottom="0" percent="0" rank="0" text="" dxfId="194">
      <formula>0.95*$C35*(F$14/$C$14)</formula>
    </cfRule>
  </conditionalFormatting>
  <conditionalFormatting sqref="G35">
    <cfRule type="cellIs" priority="15" operator="lessThan" aboveAverage="0" equalAverage="0" bottom="0" percent="0" rank="0" text="" dxfId="195">
      <formula>0.95*$C35*(G$14/$C$14)</formula>
    </cfRule>
  </conditionalFormatting>
  <conditionalFormatting sqref="L35">
    <cfRule type="cellIs" priority="16" operator="greaterThanOrEqual" aboveAverage="0" equalAverage="0" bottom="0" percent="0" rank="0" text="" dxfId="196">
      <formula>100</formula>
    </cfRule>
    <cfRule type="cellIs" priority="17" operator="lessThan" aboveAverage="0" equalAverage="0" bottom="0" percent="0" rank="0" text="" dxfId="197">
      <formula>100</formula>
    </cfRule>
  </conditionalFormatting>
  <conditionalFormatting sqref="J27">
    <cfRule type="cellIs" priority="18" operator="lessThan" aboveAverage="0" equalAverage="0" bottom="0" percent="0" rank="0" text="" dxfId="198">
      <formula>$C$27/3</formula>
    </cfRule>
  </conditionalFormatting>
  <conditionalFormatting sqref="I22">
    <cfRule type="cellIs" priority="19" operator="greaterThan" aboveAverage="0" equalAverage="0" bottom="0" percent="0" rank="0" text="" dxfId="199">
      <formula>320</formula>
    </cfRule>
    <cfRule type="cellIs" priority="20" operator="greaterThan" aboveAverage="0" equalAverage="0" bottom="0" percent="0" rank="0" text="" dxfId="200">
      <formula>320</formula>
    </cfRule>
  </conditionalFormatting>
  <conditionalFormatting sqref="E16">
    <cfRule type="cellIs" priority="21" operator="lessThan" aboveAverage="0" equalAverage="0" bottom="0" percent="0" rank="0" text="" dxfId="201">
      <formula>1.2</formula>
    </cfRule>
  </conditionalFormatting>
  <conditionalFormatting sqref="F16:G16">
    <cfRule type="cellIs" priority="22" operator="lessThan" aboveAverage="0" equalAverage="0" bottom="0" percent="0" rank="0" text="" dxfId="202">
      <formula>1.2</formula>
    </cfRule>
  </conditionalFormatting>
  <conditionalFormatting sqref="I27">
    <cfRule type="cellIs" priority="23" operator="lessThan" aboveAverage="0" equalAverage="0" bottom="0" percent="0" rank="0" text="" dxfId="203">
      <formula>$C$27*(2/3)</formula>
    </cfRule>
  </conditionalFormatting>
  <dataValidations count="7">
    <dataValidation allowBlank="true" operator="between" promptTitle="Select Material" showDropDown="false" showErrorMessage="true" showInputMessage="true" sqref="C6 I6:J6 K13:K14" type="none">
      <formula1>0</formula1>
      <formula2>0</formula2>
    </dataValidation>
    <dataValidation allowBlank="true" operator="between" promptTitle="Select Material" showDropDown="false" showErrorMessage="true" showInputMessage="true" sqref="E5:G5" type="list">
      <formula1>Metallic_Mats</formula1>
      <formula2>0</formula2>
    </dataValidation>
    <dataValidation allowBlank="true" operator="between" showDropDown="false" showErrorMessage="true" showInputMessage="true" sqref="I5:J5" type="list">
      <formula1>Material</formula1>
      <formula2>0</formula2>
    </dataValidation>
    <dataValidation allowBlank="true" operator="between" showDropDown="false" showErrorMessage="true" showInputMessage="true" sqref="F2" type="list">
      <formula1>ConstructionType</formula1>
      <formula2>0</formula2>
    </dataValidation>
    <dataValidation allowBlank="true" operator="between" promptTitle="Select Material" showDropDown="false" showErrorMessage="true" showInputMessage="true" sqref="E6:G6" type="list">
      <formula1>Tube_Type</formula1>
      <formula2>0</formula2>
    </dataValidation>
    <dataValidation allowBlank="true" operator="between" promptTitle="Select Material" showDropDown="false" showErrorMessage="true" showInputMessage="true" sqref="C5:D5 D6" type="list">
      <formula1>Materials</formula1>
      <formula2>0</formula2>
    </dataValidation>
    <dataValidation allowBlank="true" operator="between" showDropDown="false" showErrorMessage="true" showInputMessage="true" sqref="E13" type="list">
      <formula1>"Straight,Bent/Multi"</formula1>
      <formula2>0</formula2>
    </dataValidation>
  </dataValidations>
  <hyperlinks>
    <hyperlink ref="N35" location="'Cover Sheet'!A1" display="BACK to COVER SHEET"/>
    <hyperlink ref="B39" location="'EV4.4 Guidance Notes'!A1" display="Link to GUIDANCE NOTES"/>
  </hyperlinks>
  <printOptions headings="false" gridLines="false" gridLinesSet="true" horizontalCentered="false" verticalCentered="false"/>
  <pageMargins left="0.75" right="0.75" top="1" bottom="1" header="0.511805555555555" footer="0.511805555555555"/>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B1:T56"/>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E39" activeCellId="0" sqref="E39"/>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86"/>
    <col collapsed="false" customWidth="true" hidden="false" outlineLevel="0" max="3" min="3" style="0" width="11.4"/>
    <col collapsed="false" customWidth="true" hidden="false" outlineLevel="0" max="4" min="4" style="0" width="3.6"/>
    <col collapsed="false" customWidth="true" hidden="false" outlineLevel="0" max="8" min="5" style="0" width="11.72"/>
    <col collapsed="false" customWidth="true" hidden="false" outlineLevel="0" max="9" min="9" style="0" width="14.27"/>
    <col collapsed="false" customWidth="true" hidden="false" outlineLevel="0" max="10" min="10" style="0" width="11.72"/>
    <col collapsed="false" customWidth="true" hidden="false" outlineLevel="0" max="11" min="11" style="0" width="6.13"/>
    <col collapsed="false" customWidth="true" hidden="false" outlineLevel="0" max="12" min="12" style="0" width="8.73"/>
    <col collapsed="false" customWidth="true" hidden="false" outlineLevel="0" max="1025" min="13" style="0" width="11.4"/>
  </cols>
  <sheetData>
    <row r="1" customFormat="false" ht="15" hidden="false" customHeight="false" outlineLevel="0" collapsed="false">
      <c r="B1" s="185" t="s">
        <v>362</v>
      </c>
    </row>
    <row r="2" customFormat="false" ht="13.15" hidden="false" customHeight="false" outlineLevel="0" collapsed="false">
      <c r="C2" s="21" t="s">
        <v>263</v>
      </c>
      <c r="D2" s="21"/>
      <c r="E2" s="21"/>
      <c r="F2" s="197" t="s">
        <v>224</v>
      </c>
      <c r="G2" s="197"/>
      <c r="L2" s="48" t="s">
        <v>259</v>
      </c>
      <c r="M2" s="214"/>
    </row>
    <row r="4" customFormat="false" ht="25.5" hidden="false" customHeight="true" outlineLevel="0" collapsed="false">
      <c r="B4" s="22" t="s">
        <v>239</v>
      </c>
      <c r="C4" s="22" t="s">
        <v>240</v>
      </c>
      <c r="D4" s="10"/>
      <c r="E4" s="343" t="s">
        <v>343</v>
      </c>
      <c r="F4" s="343" t="s">
        <v>344</v>
      </c>
      <c r="G4" s="343" t="s">
        <v>345</v>
      </c>
      <c r="H4" s="343" t="s">
        <v>346</v>
      </c>
      <c r="I4" s="344" t="s">
        <v>264</v>
      </c>
      <c r="J4" s="343" t="s">
        <v>265</v>
      </c>
      <c r="L4" s="10"/>
      <c r="M4" s="27" t="s">
        <v>266</v>
      </c>
      <c r="N4" s="27" t="s">
        <v>267</v>
      </c>
    </row>
    <row r="5" customFormat="false" ht="12.75" hidden="false" customHeight="false" outlineLevel="0" collapsed="false">
      <c r="B5" s="53" t="s">
        <v>242</v>
      </c>
      <c r="C5" s="186" t="s">
        <v>185</v>
      </c>
      <c r="E5" s="192" t="s">
        <v>185</v>
      </c>
      <c r="F5" s="192" t="s">
        <v>185</v>
      </c>
      <c r="G5" s="192" t="s">
        <v>185</v>
      </c>
      <c r="H5" s="199"/>
      <c r="I5" s="345" t="s">
        <v>188</v>
      </c>
      <c r="J5" s="199"/>
      <c r="L5" s="200" t="s">
        <v>268</v>
      </c>
      <c r="M5" s="0" t="n">
        <f aca="false">I22/1000</f>
        <v>0.32</v>
      </c>
      <c r="N5" s="201" t="n">
        <f aca="false">M5</f>
        <v>0.32</v>
      </c>
    </row>
    <row r="6" customFormat="false" ht="12.75" hidden="false" customHeight="false" outlineLevel="0" collapsed="false">
      <c r="B6" s="53" t="s">
        <v>269</v>
      </c>
      <c r="C6" s="186" t="s">
        <v>231</v>
      </c>
      <c r="E6" s="192" t="s">
        <v>231</v>
      </c>
      <c r="F6" s="192" t="s">
        <v>231</v>
      </c>
      <c r="G6" s="192" t="s">
        <v>231</v>
      </c>
      <c r="H6" s="203"/>
      <c r="I6" s="202" t="s">
        <v>270</v>
      </c>
      <c r="J6" s="204"/>
      <c r="L6" s="200" t="s">
        <v>271</v>
      </c>
      <c r="M6" s="0" t="n">
        <f aca="false">I21/1000</f>
        <v>0.001</v>
      </c>
      <c r="N6" s="201" t="n">
        <f aca="false">I20/1000</f>
        <v>0.001</v>
      </c>
    </row>
    <row r="7" customFormat="false" ht="12.75" hidden="false" customHeight="false" outlineLevel="0" collapsed="false">
      <c r="B7" s="146" t="s">
        <v>244</v>
      </c>
      <c r="C7" s="167" t="str">
        <f aca="false">HLOOKUP(C5,MaterialData!$C$3:$O$4,2,0)</f>
        <v>Steel</v>
      </c>
      <c r="D7" s="187"/>
      <c r="E7" s="167" t="str">
        <f aca="false">HLOOKUP(E5,MaterialData!$C$3:$R$4,2,0)</f>
        <v>Steel</v>
      </c>
      <c r="F7" s="167" t="str">
        <f aca="false">HLOOKUP(F5,MaterialData!$C$3:$R$4,2,0)</f>
        <v>Steel</v>
      </c>
      <c r="G7" s="167" t="str">
        <f aca="false">HLOOKUP(G5,MaterialData!$C$3:$R$4,2,0)</f>
        <v>Steel</v>
      </c>
      <c r="H7" s="204"/>
      <c r="I7" s="367" t="str">
        <f aca="false">HLOOKUP(I5,MaterialData!$C$3:$R$4,2,0)</f>
        <v>T3.5_Laminate</v>
      </c>
      <c r="J7" s="203"/>
    </row>
    <row r="8" customFormat="false" ht="15" hidden="false" customHeight="false" outlineLevel="0" collapsed="false">
      <c r="B8" s="146"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200000000000</v>
      </c>
      <c r="G8" s="167" t="n">
        <f aca="false">INDEX(Innertable,MATCH($B8,MaterialData!$B$6:$B$11,0),MATCH(G$7,MaterialData!$C$4:$R$4,0))</f>
        <v>200000000000</v>
      </c>
      <c r="H8" s="204"/>
      <c r="I8" s="367" t="n">
        <f aca="false">INDEX(Innertable,MATCH($B8,MaterialData!$B$6:$B$11,0),MATCH(I$7,MaterialData!$C$4:$R$4,0))</f>
        <v>0</v>
      </c>
      <c r="J8" s="204"/>
      <c r="L8" s="200" t="s">
        <v>272</v>
      </c>
      <c r="M8" s="187" t="n">
        <f aca="false">M5*M6</f>
        <v>0.00032</v>
      </c>
      <c r="N8" s="200" t="s">
        <v>273</v>
      </c>
      <c r="O8" s="187" t="n">
        <f aca="false">(M5*M6^3)/12</f>
        <v>2.66666666666667E-011</v>
      </c>
    </row>
    <row r="9" customFormat="false" ht="15" hidden="false" customHeight="false" outlineLevel="0" collapsed="false">
      <c r="B9" s="146"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305000000</v>
      </c>
      <c r="G9" s="167" t="n">
        <f aca="false">INDEX(Innertable,MATCH($B9,MaterialData!$B$6:$B$11,0),MATCH(G$7,MaterialData!$C$4:$R$4,0))</f>
        <v>305000000</v>
      </c>
      <c r="H9" s="204"/>
      <c r="I9" s="367" t="n">
        <f aca="false">INDEX(Innertable,MATCH($B9,MaterialData!$B$6:$B$11,0),MATCH(I$7,MaterialData!$C$4:$R$4,0))</f>
        <v>0</v>
      </c>
      <c r="J9" s="204"/>
      <c r="L9" s="200" t="s">
        <v>274</v>
      </c>
      <c r="M9" s="187" t="n">
        <f aca="false">N5*N6</f>
        <v>0.00032</v>
      </c>
      <c r="N9" s="200" t="s">
        <v>275</v>
      </c>
      <c r="O9" s="187" t="n">
        <f aca="false">(N5*N6^3)/12</f>
        <v>2.66666666666667E-011</v>
      </c>
    </row>
    <row r="10" customFormat="false" ht="15" hidden="false" customHeight="false" outlineLevel="0" collapsed="false">
      <c r="B10" s="146"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365000000</v>
      </c>
      <c r="G10" s="167" t="n">
        <f aca="false">INDEX(Innertable,MATCH($B10,MaterialData!$B$6:$B$11,0),MATCH(G$7,MaterialData!$C$4:$R$4,0))</f>
        <v>365000000</v>
      </c>
      <c r="H10" s="204"/>
      <c r="I10" s="367" t="n">
        <f aca="false">INDEX(Innertable,MATCH($B10,MaterialData!$B$6:$B$11,0),MATCH(I$7,MaterialData!$C$4:$R$4,0))</f>
        <v>0</v>
      </c>
      <c r="J10" s="204"/>
      <c r="L10" s="200" t="s">
        <v>276</v>
      </c>
      <c r="M10" s="0" t="n">
        <f aca="false">M6/2</f>
        <v>0.0005</v>
      </c>
      <c r="N10" s="200" t="s">
        <v>277</v>
      </c>
      <c r="O10" s="187" t="n">
        <f aca="false">O8+(M8*($M$12-M10)^2)</f>
        <v>2.89066666666667E-008</v>
      </c>
    </row>
    <row r="11" customFormat="false" ht="15" hidden="false" customHeight="false" outlineLevel="0" collapsed="false">
      <c r="B11" s="146" t="s">
        <v>214</v>
      </c>
      <c r="C11" s="167" t="n">
        <f aca="false">INDEX(Innertable,MATCH($B11,MaterialData!$B$6:$B$11,0),MATCH(C$7,MaterialData!$C$4:$O$4,0))</f>
        <v>180000000</v>
      </c>
      <c r="D11" s="187"/>
      <c r="E11" s="167" t="n">
        <f aca="false">INDEX(Innertable,MATCH($B11,MaterialData!$B$6:$B$11,0),MATCH(E$7,MaterialData!$C$4:$R$4,0))</f>
        <v>180000000</v>
      </c>
      <c r="F11" s="167" t="n">
        <f aca="false">INDEX(Innertable,MATCH($B11,MaterialData!$B$6:$B$11,0),MATCH(F$7,MaterialData!$C$4:$R$4,0))</f>
        <v>180000000</v>
      </c>
      <c r="G11" s="167" t="n">
        <f aca="false">INDEX(Innertable,MATCH($B11,MaterialData!$B$6:$B$11,0),MATCH(G$7,MaterialData!$C$4:$R$4,0))</f>
        <v>180000000</v>
      </c>
      <c r="H11" s="204"/>
      <c r="I11" s="367" t="str">
        <f aca="false">INDEX(Innertable,MATCH($B11,MaterialData!$B$6:$B$11,0),MATCH(I$7,MaterialData!$C$4:$R$4,0))</f>
        <v>N/A</v>
      </c>
      <c r="J11" s="204"/>
      <c r="L11" s="200" t="s">
        <v>278</v>
      </c>
      <c r="M11" s="0" t="n">
        <f aca="false">(I18-0.5*I20)*0.001</f>
        <v>0.0195</v>
      </c>
      <c r="N11" s="200" t="s">
        <v>279</v>
      </c>
      <c r="O11" s="187" t="n">
        <f aca="false">O9+(M9*($M$12-M11)^2)</f>
        <v>2.89066666666667E-008</v>
      </c>
    </row>
    <row r="12" customFormat="false" ht="15" hidden="false" customHeight="false" outlineLevel="0" collapsed="false">
      <c r="B12" s="146" t="s">
        <v>215</v>
      </c>
      <c r="C12" s="167" t="n">
        <f aca="false">INDEX(Innertable,MATCH($B12,MaterialData!$B$6:$B$11,0),MATCH(C$7,MaterialData!$C$4:$O$4,0))</f>
        <v>300000000</v>
      </c>
      <c r="D12" s="187"/>
      <c r="E12" s="167" t="n">
        <f aca="false">INDEX(Innertable,MATCH($B12,MaterialData!$B$6:$B$11,0),MATCH(E$7,MaterialData!$C$4:$R$4,0))</f>
        <v>300000000</v>
      </c>
      <c r="F12" s="167" t="n">
        <f aca="false">INDEX(Innertable,MATCH($B12,MaterialData!$B$6:$B$11,0),MATCH(F$7,MaterialData!$C$4:$R$4,0))</f>
        <v>300000000</v>
      </c>
      <c r="G12" s="167" t="n">
        <f aca="false">INDEX(Innertable,MATCH($B12,MaterialData!$B$6:$B$11,0),MATCH(G$7,MaterialData!$C$4:$R$4,0))</f>
        <v>300000000</v>
      </c>
      <c r="H12" s="204"/>
      <c r="I12" s="367" t="str">
        <f aca="false">INDEX(Innertable,MATCH($B12,MaterialData!$B$6:$B$11,0),MATCH(I$7,MaterialData!$C$4:$R$4,0))</f>
        <v>N/A</v>
      </c>
      <c r="J12" s="204"/>
      <c r="L12" s="200" t="s">
        <v>280</v>
      </c>
      <c r="M12" s="205" t="n">
        <f aca="false">(M8*M10+M9*M11)/(M8+M9)</f>
        <v>0.01</v>
      </c>
      <c r="N12" s="200" t="s">
        <v>281</v>
      </c>
      <c r="O12" s="169" t="n">
        <f aca="false">SUM(O10:O11)</f>
        <v>5.78133333333333E-008</v>
      </c>
    </row>
    <row r="13" customFormat="false" ht="12.75" hidden="false" customHeight="false" outlineLevel="0" collapsed="false">
      <c r="E13" s="346"/>
      <c r="G13" s="347"/>
      <c r="H13" s="203"/>
      <c r="J13" s="203"/>
      <c r="O13" s="187"/>
    </row>
    <row r="14" customFormat="false" ht="12.75" hidden="false" customHeight="false" outlineLevel="0" collapsed="false">
      <c r="B14" s="146" t="s">
        <v>282</v>
      </c>
      <c r="C14" s="186" t="n">
        <v>3</v>
      </c>
      <c r="E14" s="206" t="n">
        <v>3</v>
      </c>
      <c r="F14" s="206" t="n">
        <v>0</v>
      </c>
      <c r="G14" s="206" t="n">
        <v>0</v>
      </c>
      <c r="H14" s="203"/>
      <c r="J14" s="203"/>
      <c r="O14" s="187"/>
    </row>
    <row r="15" customFormat="false" ht="12.75" hidden="false" customHeight="false" outlineLevel="0" collapsed="false">
      <c r="B15" s="146" t="s">
        <v>245</v>
      </c>
      <c r="C15" s="186" t="n">
        <v>25.4</v>
      </c>
      <c r="E15" s="206" t="n">
        <v>25.4</v>
      </c>
      <c r="F15" s="206" t="n">
        <v>25.4</v>
      </c>
      <c r="G15" s="206" t="n">
        <v>25.4</v>
      </c>
      <c r="H15" s="203"/>
      <c r="J15" s="203"/>
      <c r="O15" s="187"/>
    </row>
    <row r="16" customFormat="false" ht="12.75" hidden="false" customHeight="false" outlineLevel="0" collapsed="false">
      <c r="B16" s="146" t="s">
        <v>246</v>
      </c>
      <c r="C16" s="186" t="n">
        <v>1.6</v>
      </c>
      <c r="E16" s="206" t="n">
        <v>1.6</v>
      </c>
      <c r="F16" s="206" t="n">
        <v>1.6</v>
      </c>
      <c r="G16" s="206" t="n">
        <v>1.6</v>
      </c>
      <c r="H16" s="203"/>
      <c r="J16" s="203"/>
      <c r="L16" s="220"/>
      <c r="O16" s="187"/>
    </row>
    <row r="17" customFormat="false" ht="12.75" hidden="false" customHeight="false" outlineLevel="0" collapsed="false">
      <c r="E17" s="348"/>
      <c r="F17" s="349" t="s">
        <v>347</v>
      </c>
      <c r="G17" s="77" t="str">
        <f aca="false">IF(AND(K27&gt;=100,F2="tubing only",NOT(OR(E18="NO",F18="NO",G18="NO"))),"YES","NO")</f>
        <v>YES</v>
      </c>
      <c r="H17" s="203"/>
      <c r="J17" s="203"/>
      <c r="O17" s="187"/>
    </row>
    <row r="18" customFormat="false" ht="12.75" hidden="false" customHeight="true" outlineLevel="0" collapsed="false">
      <c r="B18" s="146" t="s">
        <v>283</v>
      </c>
      <c r="E18" s="350" t="str">
        <f aca="false">IF(E14=0,"N/A",IF(AND(E5=$C$5,E15&gt;=25.4,E16&gt;=1.6),"YES","NO"))</f>
        <v>YES</v>
      </c>
      <c r="F18" s="351" t="str">
        <f aca="false">IF(F14=0,"N/A",IF(AND(F5=$C$5,F15&gt;=25.4,F16&gt;=1.6),"YES","NO"))</f>
        <v>N/A</v>
      </c>
      <c r="G18" s="352" t="str">
        <f aca="false">IF(G14=0,"N/A",IF(AND(G5=$C$5,G15&gt;=25.4,G16&gt;=1.6),"YES","NO"))</f>
        <v>N/A</v>
      </c>
      <c r="H18" s="203"/>
      <c r="I18" s="208" t="n">
        <f aca="false">I19+I20+I21</f>
        <v>20</v>
      </c>
      <c r="J18" s="203"/>
      <c r="O18" s="187"/>
    </row>
    <row r="19" customFormat="false" ht="12.75" hidden="false" customHeight="true" outlineLevel="0" collapsed="false">
      <c r="B19" s="146" t="s">
        <v>284</v>
      </c>
      <c r="E19" s="353"/>
      <c r="F19" s="353"/>
      <c r="G19" s="353"/>
      <c r="H19" s="203"/>
      <c r="I19" s="209" t="n">
        <v>18</v>
      </c>
      <c r="J19" s="203"/>
      <c r="O19" s="187"/>
    </row>
    <row r="20" customFormat="false" ht="12.75" hidden="false" customHeight="true" outlineLevel="0" collapsed="false">
      <c r="B20" s="146" t="s">
        <v>285</v>
      </c>
      <c r="E20" s="353"/>
      <c r="F20" s="353"/>
      <c r="G20" s="353"/>
      <c r="H20" s="203"/>
      <c r="I20" s="209" t="n">
        <v>1</v>
      </c>
      <c r="J20" s="203"/>
      <c r="O20" s="187"/>
    </row>
    <row r="21" customFormat="false" ht="12.75" hidden="false" customHeight="true" outlineLevel="0" collapsed="false">
      <c r="B21" s="53" t="s">
        <v>286</v>
      </c>
      <c r="E21" s="353"/>
      <c r="F21" s="353"/>
      <c r="G21" s="353"/>
      <c r="H21" s="203"/>
      <c r="I21" s="209" t="n">
        <v>1</v>
      </c>
      <c r="J21" s="203"/>
      <c r="O21" s="187"/>
    </row>
    <row r="22" customFormat="false" ht="12.75" hidden="false" customHeight="true" outlineLevel="0" collapsed="false">
      <c r="B22" s="146" t="s">
        <v>287</v>
      </c>
      <c r="E22" s="353"/>
      <c r="F22" s="353"/>
      <c r="G22" s="353"/>
      <c r="H22" s="203"/>
      <c r="I22" s="209" t="n">
        <v>320</v>
      </c>
      <c r="J22" s="203"/>
      <c r="K22" s="13"/>
      <c r="O22" s="187"/>
    </row>
    <row r="23" customFormat="false" ht="12.75" hidden="false" customHeight="false" outlineLevel="0" collapsed="false">
      <c r="E23" s="354"/>
      <c r="F23" s="20"/>
      <c r="G23" s="355"/>
      <c r="H23" s="203"/>
      <c r="J23" s="203"/>
      <c r="O23" s="187"/>
    </row>
    <row r="24" customFormat="false" ht="12.75" hidden="false" customHeight="false" outlineLevel="0" collapsed="false">
      <c r="B24" s="146" t="s">
        <v>247</v>
      </c>
      <c r="C24" s="186" t="n">
        <f aca="false">C15/1000</f>
        <v>0.0254</v>
      </c>
      <c r="E24" s="186" t="n">
        <f aca="false">IF($F$2="composite only","No tubes",IF(E14=0,"No tubes",E15/1000))</f>
        <v>0.0254</v>
      </c>
      <c r="F24" s="186" t="str">
        <f aca="false">IF($F$2="composite only","No tubes",IF(F14=0,"No tubes",F15/1000))</f>
        <v>No tubes</v>
      </c>
      <c r="G24" s="186" t="str">
        <f aca="false">IF($F$2="composite only","No tubes",IF(G14=0,"No tubes",G15/1000))</f>
        <v>No tubes</v>
      </c>
      <c r="H24" s="203"/>
      <c r="J24" s="203"/>
      <c r="O24" s="187"/>
    </row>
    <row r="25" customFormat="false" ht="12.75" hidden="false" customHeight="false" outlineLevel="0" collapsed="false">
      <c r="B25" s="146" t="s">
        <v>248</v>
      </c>
      <c r="C25" s="186" t="n">
        <f aca="false">C16/1000</f>
        <v>0.0016</v>
      </c>
      <c r="E25" s="186" t="n">
        <f aca="false">IF(E24="no tubes","",IF(E14=0,"",E16/1000))</f>
        <v>0.0016</v>
      </c>
      <c r="F25" s="186" t="str">
        <f aca="false">IF(F24="no tubes","",IF(F14=0,"",F16/1000))</f>
        <v/>
      </c>
      <c r="G25" s="186" t="str">
        <f aca="false">IF(G24="no tubes","",IF(G14=0,"",G16/1000))</f>
        <v/>
      </c>
      <c r="H25" s="210"/>
      <c r="J25" s="210"/>
      <c r="O25" s="187"/>
      <c r="T25" s="189"/>
    </row>
    <row r="26" customFormat="false" ht="12.75" hidden="false" customHeight="false" outlineLevel="0" collapsed="false">
      <c r="B26" s="146" t="s">
        <v>249</v>
      </c>
      <c r="C26" s="167" t="n">
        <f aca="false">IF(C6="Round",((C24)^4-((C24-2*C25))^4)*3.142/64,((C24)^4-((C24-2*C25))^4)/12)</f>
        <v>8.50991848E-009</v>
      </c>
      <c r="E26" s="167" t="n">
        <f aca="false">IF(E24="no tubes","",IF(E14=0,"",IF(E6="Round",(((E24)^4-((E24-2*E25))^4)*3.142/64),IF(E6="Square",(((E24)^4-((E24-2*E25))^4)/12),""))))</f>
        <v>8.50991848E-009</v>
      </c>
      <c r="F26" s="167" t="str">
        <f aca="false">IF(F24="no tubes","",IF(F14=0,"",IF(F6="Round",(((F24)^4-((F24-2*F25))^4)*3.142/64),IF(F6="Square",(((F24)^4-((F24-2*F25))^4)/12),""))))</f>
        <v/>
      </c>
      <c r="G26" s="167" t="str">
        <f aca="false">IF(G24="no tubes","",IF(G14=0,"",IF(G6="Round",(((G24)^4-((G24-2*G25))^4)*3.142/64),IF(G6="Square",(((G24)^4-((G24-2*G25))^4)/12),""))))</f>
        <v/>
      </c>
      <c r="H26" s="167" t="n">
        <f aca="false">IF(SUM(E26:G26)&gt;0,SUM(E26:G26),"")</f>
        <v>8.50991848E-009</v>
      </c>
      <c r="I26" s="211" t="str">
        <f aca="false">IF($F$2="Tubing only","Tubing Only",O12)</f>
        <v>Tubing Only</v>
      </c>
      <c r="J26" s="167" t="n">
        <f aca="false">IF($F$2="Tubing only",H26,IF($F$2="Composite only",I26,IF($F$2="Tubes + Composite",H26+I26,"No Type Selected")))</f>
        <v>8.50991848E-009</v>
      </c>
      <c r="O26" s="187"/>
      <c r="S26" s="187"/>
      <c r="T26" s="189"/>
    </row>
    <row r="27" customFormat="false" ht="12.75" hidden="false" customHeight="false" outlineLevel="0" collapsed="false">
      <c r="B27" s="146" t="s">
        <v>250</v>
      </c>
      <c r="C27" s="167" t="n">
        <f aca="false">C8*C26*C14</f>
        <v>5105.951088</v>
      </c>
      <c r="D27" s="187"/>
      <c r="E27" s="167" t="n">
        <f aca="false">IF(E24="no tubes","",IF(E14=0,"",E8*E26*E14))</f>
        <v>5105.951088</v>
      </c>
      <c r="F27" s="167" t="str">
        <f aca="false">IF(F24="no tubes","",IF(F14=0,"",F8*F26*F14))</f>
        <v/>
      </c>
      <c r="G27" s="167" t="str">
        <f aca="false">IF(G24="no tubes","",IF(G14=0,"",G8*G26*G14))</f>
        <v/>
      </c>
      <c r="H27" s="167" t="n">
        <f aca="false">IF(SUM(E27:G27)&gt;0,SUM(E27:G27),"")</f>
        <v>5105.951088</v>
      </c>
      <c r="I27" s="211" t="str">
        <f aca="false">IF(I26="Tubing Only","",I26*I8)</f>
        <v/>
      </c>
      <c r="J27" s="167" t="n">
        <f aca="false">IF($F$2="Tubing only",H27,IF($F$2="Composite only",I27,IF($F$2="Tubes + Composite",H27+I27,"No Type Selected")))</f>
        <v>5105.951088</v>
      </c>
      <c r="K27" s="212" t="n">
        <f aca="false">IF(AND(NOT($F$2="tubes + composite"),OR(AND($G$14&gt;0,G27&lt;(C27/3)),AND($F$14&gt;0,F27&lt;(C27/3)),AND($E$14&gt;0,E27&lt;(C27/3)))),0,100*J27/C27)</f>
        <v>100</v>
      </c>
      <c r="L27" s="0" t="str">
        <f aca="false">IF((99.9&gt;K27)*AND(K27&gt;33.3),"For Composites Only, Additional Proof Required","")</f>
        <v/>
      </c>
    </row>
    <row r="28" customFormat="false" ht="12.75" hidden="false" customHeight="false" outlineLevel="0" collapsed="false">
      <c r="B28" s="146" t="s">
        <v>251</v>
      </c>
      <c r="C28" s="191" t="n">
        <f aca="false">IF(C24="no tubes","",IF(C14=0,"",IF(C6="Round",C14*((C15^2-(C15-2*C16)^2)*PI()/4),IF(C6="Square",C14*(C15^2-(C15-2*C16)^2),""))))</f>
        <v>358.895544746098</v>
      </c>
      <c r="D28" s="356"/>
      <c r="E28" s="191" t="n">
        <f aca="false">IF(E24="no tubes","",IF(E14=0,"",IF(E6="Round",E14*((E15^2-(E15-2*E16)^2)*PI()/4),IF(E6="Square",E14*(E15^2-(E15-2*E16)^2),""))))</f>
        <v>358.895544746098</v>
      </c>
      <c r="F28" s="191" t="str">
        <f aca="false">IF(F24="no tubes","",IF(F14=0,"",IF(F6="Round",F14*((F15^2-(F15-2*F16)^2)*PI()/4),IF(F6="Square",F14*(F15^2-(F15-2*F16)^2),""))))</f>
        <v/>
      </c>
      <c r="G28" s="191" t="str">
        <f aca="false">IF(G24="no tubes","",IF(G14=0,"",IF(G6="Round",G14*((G15^2-(G15-2*G16)^2)*PI()/4),IF(G6="Square",G14*(G15^2-(G15-2*G16)^2),""))))</f>
        <v/>
      </c>
      <c r="H28" s="191" t="n">
        <f aca="false">IF(SUM(E28:G28)&gt;0,SUM(E28:G28),"")</f>
        <v>358.895544746098</v>
      </c>
      <c r="I28" s="191" t="str">
        <f aca="false">IF(I26="Tubing Only","",(I18-I19)*I22)</f>
        <v/>
      </c>
      <c r="J28" s="191" t="n">
        <f aca="false">IF($F$2="Tubing only",H28,IF($F$2="Composite only",I28,IF($F$2="Tubes + Composite",H28+I28,"No Type Selected")))</f>
        <v>358.895544746098</v>
      </c>
      <c r="K28" s="212" t="n">
        <f aca="false">IF(AND($F$2="tubing only",AND(E5="steel",F5="steel",G5="steel")),100*J28/C28,"NA")</f>
        <v>100</v>
      </c>
      <c r="L28" s="0" t="str">
        <f aca="false">IF(AND(95&lt;K28,K28&lt;100),"For tubes only, provided your actual tube measures &gt;= your nominal OD and wall this is OK","")</f>
        <v/>
      </c>
      <c r="S28" s="187"/>
    </row>
    <row r="29" customFormat="false" ht="12.75" hidden="false" customHeight="false" outlineLevel="0" collapsed="false">
      <c r="B29" s="146" t="s">
        <v>252</v>
      </c>
      <c r="C29" s="167" t="n">
        <f aca="false">C$28*C9/1000000</f>
        <v>109463.14114756</v>
      </c>
      <c r="D29" s="187"/>
      <c r="E29" s="167" t="n">
        <f aca="false">IF(E24="no tubes","",IF(E14=0,"",E$28*E9/1000000))</f>
        <v>109463.14114756</v>
      </c>
      <c r="F29" s="167" t="str">
        <f aca="false">IF(F24="no tubes","",IF(F14=0,"",F$28*F9/1000000))</f>
        <v/>
      </c>
      <c r="G29" s="167" t="str">
        <f aca="false">IF(G24="no tubes","",IF(G14=0,"",G$28*G9/1000000))</f>
        <v/>
      </c>
      <c r="H29" s="167" t="n">
        <f aca="false">IF(SUM(E29:G29)&gt;0,SUM(E29:G29),"")</f>
        <v>109463.14114756</v>
      </c>
      <c r="I29" s="167" t="str">
        <f aca="false">IF(I26="Tubing Only","",I28*I9/1000000)</f>
        <v/>
      </c>
      <c r="J29" s="167" t="n">
        <f aca="false">IF($F$2="Tubing only",H29,IF($F$2="Composite only",I29,IF($F$2="Tubes + Composite",H29+I29,"No Type Selected")))</f>
        <v>109463.14114756</v>
      </c>
      <c r="K29" s="212" t="n">
        <f aca="false">IF(AND($F$2="tubing only",OR($E29&lt;0.95*($E$14/$C$14)*$C29,$F29&lt;0.95*($F$14/$C$14)*$C29,$G29&lt;0.95*($G$14/$C$14)*$C29)),0,100*J29/C29)</f>
        <v>100</v>
      </c>
      <c r="L29" s="0" t="str">
        <f aca="false">IF(AND(95&lt;K29,K29&lt;100),"For tubes only, provided your actual tube measures &gt;= your nominal OD and wall this is OK","")</f>
        <v/>
      </c>
    </row>
    <row r="30" customFormat="false" ht="12.75" hidden="false" customHeight="false" outlineLevel="0" collapsed="false">
      <c r="B30" s="146" t="s">
        <v>253</v>
      </c>
      <c r="C30" s="167" t="n">
        <f aca="false">C$28*C10/1000000</f>
        <v>130996.873832326</v>
      </c>
      <c r="D30" s="187"/>
      <c r="E30" s="167" t="n">
        <f aca="false">IF(E24="no tubes","",IF(E14=0,"",E$28*E10/1000000))</f>
        <v>130996.873832326</v>
      </c>
      <c r="F30" s="167" t="str">
        <f aca="false">IF(F24="no tubes","",IF(F14=0,"",F$28*F10/1000000))</f>
        <v/>
      </c>
      <c r="G30" s="167" t="str">
        <f aca="false">IF(G24="no tubes","",IF(G14=0,"",G$28*G10/1000000))</f>
        <v/>
      </c>
      <c r="H30" s="167" t="n">
        <f aca="false">IF(SUM(E30:G30)&gt;0,SUM(E30:G30),"")</f>
        <v>130996.873832326</v>
      </c>
      <c r="I30" s="167" t="str">
        <f aca="false">IF(I26="Tubing Only","",I28*I10/1000000)</f>
        <v/>
      </c>
      <c r="J30" s="167" t="n">
        <f aca="false">IF($F$2="Tubing only",H30,IF($F$2="Composite only",I30,IF($F$2="Tubes + Composite",H30+I30,"No Type Selected")))</f>
        <v>130996.873832326</v>
      </c>
      <c r="K30" s="212" t="n">
        <f aca="false">IF(AND($F$2="tubing only",OR($E30&lt;0.95*($E$14/$C$14)*$C30,$F30&lt;0.95*($F$14/$C$14)*$C30,$G30&lt;0.95*($G$14/$C$14)*$C30)),0,100*J30/C30)</f>
        <v>100</v>
      </c>
      <c r="L30" s="0" t="str">
        <f aca="false">IF(AND(95&lt;K30,K30&lt;100),"For tubes only, provided your actual tube measures &gt;= your nominal OD and wall this is OK","")</f>
        <v/>
      </c>
      <c r="S30" s="187"/>
    </row>
    <row r="31" customFormat="false" ht="12.75" hidden="false" customHeight="false" outlineLevel="0" collapsed="false">
      <c r="B31" s="146" t="s">
        <v>254</v>
      </c>
      <c r="C31" s="167" t="n">
        <f aca="false">C$28*C11/1000000</f>
        <v>64601.1980542976</v>
      </c>
      <c r="D31" s="187"/>
      <c r="E31" s="167" t="n">
        <f aca="false">IF(E24="no tubes","",IF(E14=0,"",E$28*E11/1000000))</f>
        <v>64601.1980542976</v>
      </c>
      <c r="F31" s="167" t="str">
        <f aca="false">IF(F24="no tubes","",IF(F14=0,"",F$28*F11/1000000))</f>
        <v/>
      </c>
      <c r="G31" s="167" t="str">
        <f aca="false">IF(G24="no tubes","",IF(G14=0,"",G$28*G11/1000000))</f>
        <v/>
      </c>
      <c r="H31" s="167" t="n">
        <f aca="false">IF(SUM(E31:G31)&gt;0,SUM(E31:G31),"")</f>
        <v>64601.1980542976</v>
      </c>
      <c r="I31" s="167" t="str">
        <f aca="false">IF(I26="Tubing Only","",I28*I9/1000000)</f>
        <v/>
      </c>
      <c r="J31" s="167" t="n">
        <f aca="false">IF($F$2="Tubing only",H31,IF($F$2="Composite only",I31,IF($F$2="Tubes + Composite",H31+I31,"No Type Selected")))</f>
        <v>64601.1980542976</v>
      </c>
      <c r="K31" s="212" t="n">
        <f aca="false">IF(AND($F$2="tubing only",OR($E31&lt;0.95*($E$14/$C$14)*$C31,$F31&lt;0.95*($F$14/$C$14)*$C31,$G31&lt;0.95*($G$14/$C$14)*$C31)),0,100*J31/C31)</f>
        <v>100</v>
      </c>
      <c r="L31" s="0" t="str">
        <f aca="false">IF(AND(95&lt;K31,K31&lt;100),"For tubes only, provided your actual tube measures &gt;= your nominal OD and wall this is OK","")</f>
        <v/>
      </c>
      <c r="S31" s="187"/>
    </row>
    <row r="32" customFormat="false" ht="12.75" hidden="false" customHeight="false" outlineLevel="0" collapsed="false">
      <c r="B32" s="146" t="s">
        <v>255</v>
      </c>
      <c r="C32" s="167" t="n">
        <f aca="false">IF(C14=0,"",C$28*C12/1000000)</f>
        <v>107668.663423829</v>
      </c>
      <c r="D32" s="187"/>
      <c r="E32" s="167" t="n">
        <f aca="false">IF(E24="no tubes","",IF(E14=0,"",E$28*E12/1000000))</f>
        <v>107668.663423829</v>
      </c>
      <c r="F32" s="167" t="str">
        <f aca="false">IF(F24="no tubes","",IF(F14=0,"",F$28*F12/1000000))</f>
        <v/>
      </c>
      <c r="G32" s="167" t="str">
        <f aca="false">IF(G24="no tubes","",IF(G14=0,"",G$28*G12/1000000))</f>
        <v/>
      </c>
      <c r="H32" s="167" t="n">
        <f aca="false">IF(SUM(E32:G32)&gt;0,SUM(E32:G32),"")</f>
        <v>107668.663423829</v>
      </c>
      <c r="I32" s="167" t="str">
        <f aca="false">IF(I26="tubing only","",I28*I10/1000000)</f>
        <v/>
      </c>
      <c r="J32" s="167" t="n">
        <f aca="false">IF($F$2="Tubing only",H32,IF($F$2="Composite only",I32,IF($F$2="Tubes + Composite",H32+I32,"No Type Selected")))</f>
        <v>107668.663423829</v>
      </c>
      <c r="K32" s="212" t="n">
        <f aca="false">IF(AND($F$2="tubing only",OR($E32&lt;0.95*($E$14/$C$14)*$C32,$F32&lt;0.95*($F$14/$C$14)*$C32,$G32&lt;0.95*($G$14/$C$14)*$C32)),0,100*J32/C32)</f>
        <v>100</v>
      </c>
      <c r="L32" s="0" t="str">
        <f aca="false">IF(AND(95&lt;K32,K32&lt;100),"For tubes only, provided your actual tube measures &gt;= your nominal OD and wall this is OK","")</f>
        <v/>
      </c>
      <c r="S32" s="187"/>
    </row>
    <row r="33" customFormat="false" ht="12.75" hidden="false" customHeight="false" outlineLevel="0" collapsed="false">
      <c r="B33" s="146" t="s">
        <v>256</v>
      </c>
      <c r="C33" s="167" t="n">
        <f aca="false">C14*4*C10*C26/(0.5*C24*1)</f>
        <v>2934.91676711811</v>
      </c>
      <c r="E33" s="167" t="n">
        <f aca="false">IF(E24="no tubes","",IF(E14=0,"",E14*4*E10*E26/(0.5*E24*1)))</f>
        <v>2934.91676711811</v>
      </c>
      <c r="F33" s="167" t="str">
        <f aca="false">IF(F24="no tubes","",IF(F14=0,"",F14*4*F10*F26/(0.5*F24*1)))</f>
        <v/>
      </c>
      <c r="G33" s="167" t="str">
        <f aca="false">IF(G24="no tubes","",IF(G14=0,"",G14*4*G10*G26/(0.5*G24*1)))</f>
        <v/>
      </c>
      <c r="H33" s="167" t="n">
        <f aca="false">IF(SUM(E33:G33)&gt;0,SUM(E33:G33),"")</f>
        <v>2934.91676711811</v>
      </c>
      <c r="I33" s="167" t="str">
        <f aca="false">IF(I26="tubing only","",4*I10*(I26*2/(I18/1000))/1)</f>
        <v/>
      </c>
      <c r="J33" s="167" t="n">
        <f aca="false">IF($F$2="Tubing only",H33,IF($F$2="Composite only",I33,IF($F$2="Tubes + Composite",H33+I33,"No Type Selected")))</f>
        <v>2934.91676711811</v>
      </c>
      <c r="K33" s="212" t="n">
        <f aca="false">IF(AND($F$2="tubing only",OR($E33&lt;0.95*($E$14/$C$14)*$C33,$F33&lt;0.95*($F$14/$C$14)*$C33,$G33&lt;0.95*($G$14/$C$14)*$C33)),0,100*J33/C33)</f>
        <v>100</v>
      </c>
      <c r="L33" s="0" t="str">
        <f aca="false">IF((99.9&gt;K33)*AND(K33&gt;33.3),"For Composites Only, Additional Proof Required","")</f>
        <v/>
      </c>
    </row>
    <row r="34" customFormat="false" ht="12.75" hidden="false" customHeight="false" outlineLevel="0" collapsed="false">
      <c r="B34" s="146" t="s">
        <v>257</v>
      </c>
      <c r="C34" s="167" t="n">
        <f aca="false">IF(C14=0,"",C33*1^3/(48*C27))</f>
        <v>0.0119750656167979</v>
      </c>
      <c r="E34" s="167" t="n">
        <f aca="false">IF(E24="no tubes","",IF(E14=0,"",($C$33*1^3/(48*E27))))</f>
        <v>0.0119750656167979</v>
      </c>
      <c r="F34" s="167" t="str">
        <f aca="false">IF(F24="no tubes","",IF(F14=0,"",($C$33*1^3/(48*F27))))</f>
        <v/>
      </c>
      <c r="G34" s="167" t="str">
        <f aca="false">IF(G24="no tubes","",IF(G14=0,"",($C$33*1^3/(48*G27))))</f>
        <v/>
      </c>
      <c r="H34" s="167" t="n">
        <f aca="false">IF(F2="composite only","",$C$33*1^3/(48*H27))</f>
        <v>0.0119750656167979</v>
      </c>
      <c r="I34" s="167" t="str">
        <f aca="false">IF(NOT($F$2="tubing only"),$C$33*1^3/(48*I27),"")</f>
        <v/>
      </c>
      <c r="J34" s="167" t="n">
        <f aca="false">IF($F$2="Tubing only",H34,IF($F$2="Composite only",I34,IF($F$2="Tubes + Composite",$C$33*1^3/(48*J27),"No Type Selected")))</f>
        <v>0.0119750656167979</v>
      </c>
      <c r="K34" s="212" t="n">
        <f aca="false">IF(AND($F$2="tubing only",J34&gt;1.05*C34),101,100*J34/C34)</f>
        <v>100</v>
      </c>
      <c r="L34" s="0" t="str">
        <f aca="false">IF((100.1&lt;K34)*AND(K34&lt;300.1),"For Composites Only, Additional Proof Required","")</f>
        <v/>
      </c>
      <c r="M34" s="187"/>
    </row>
    <row r="35" customFormat="false" ht="12.75" hidden="false" customHeight="false" outlineLevel="0" collapsed="false">
      <c r="B35" s="146" t="s">
        <v>258</v>
      </c>
      <c r="C35" s="167" t="n">
        <f aca="false">0.5*C33*(C33*1^3/(48*C27))</f>
        <v>17.5729104330399</v>
      </c>
      <c r="E35" s="167" t="n">
        <f aca="false">IF(E24="no tubes","",0.5*E33*(E33*1^3/(48*E27)))</f>
        <v>17.5729104330399</v>
      </c>
      <c r="F35" s="167" t="str">
        <f aca="false">IF(F24="no tubes","",0.5*F33*(F33*1^3/(48*F27)))</f>
        <v/>
      </c>
      <c r="G35" s="167" t="str">
        <f aca="false">IF(G24="no tubes","",0.5*G33*(G33*1^3/(48*G27)))</f>
        <v/>
      </c>
      <c r="H35" s="167" t="n">
        <f aca="false">IF(SUM(E35:G35)&gt;0,SUM(E35:G35),"")</f>
        <v>17.5729104330399</v>
      </c>
      <c r="I35" s="167" t="str">
        <f aca="false">IF(I26="tubing only","",0.5*I33*(I33*1^3/(48*I27)))</f>
        <v/>
      </c>
      <c r="J35" s="167" t="n">
        <f aca="false">IF($F$2="Tubing only",H35,IF($F$2="Composite only",I35,IF($F$2="Tubes + Composite",H35+I35,"No Type Selected")))</f>
        <v>17.5729104330399</v>
      </c>
      <c r="K35" s="212" t="n">
        <f aca="false">IF(AND($F$2="tubing only",OR($E$36&lt;$C$36,$F$36&lt;$C$36,$G$36&lt;$C$36)),0,100*J35/C35)</f>
        <v>100</v>
      </c>
      <c r="L35" s="0" t="str">
        <f aca="false">IF((99.9&gt;K35)*AND(K35&gt;33.3),"For Composites Only, Additional Proof Required","")</f>
        <v/>
      </c>
    </row>
    <row r="36" customFormat="false" ht="12.75" hidden="false" customHeight="false" outlineLevel="0" collapsed="false">
      <c r="C36" s="357" t="n">
        <f aca="false">0.99*C27/C14</f>
        <v>1684.96385904</v>
      </c>
      <c r="D36" s="358"/>
      <c r="E36" s="357" t="n">
        <f aca="false">IF(AND($F$2="tubing only",E14&gt;0),E27/E14,9E+099)</f>
        <v>1701.983696</v>
      </c>
      <c r="F36" s="357" t="n">
        <f aca="false">IF(AND($F$2="tubing only",F14&gt;0),F27/F14,9E+099)</f>
        <v>9E+099</v>
      </c>
      <c r="G36" s="357" t="n">
        <f aca="false">IF(AND($F$2="tubing only",G14&gt;0),G27/G14,9E+099)</f>
        <v>9E+099</v>
      </c>
      <c r="H36" s="13"/>
    </row>
    <row r="37" customFormat="false" ht="13.15" hidden="false" customHeight="false" outlineLevel="0" collapsed="false">
      <c r="B37" s="10" t="s">
        <v>288</v>
      </c>
      <c r="E37" s="187"/>
    </row>
    <row r="38" customFormat="false" ht="12.75" hidden="false" customHeight="false" outlineLevel="0" collapsed="false">
      <c r="B38" s="215"/>
      <c r="C38" s="216"/>
      <c r="D38" s="216"/>
      <c r="E38" s="216"/>
      <c r="F38" s="216"/>
      <c r="G38" s="216"/>
      <c r="H38" s="216"/>
      <c r="I38" s="216"/>
      <c r="J38" s="216"/>
      <c r="K38" s="217"/>
    </row>
    <row r="39" customFormat="false" ht="13.15" hidden="false" customHeight="false" outlineLevel="0" collapsed="false">
      <c r="B39" s="376" t="s">
        <v>363</v>
      </c>
      <c r="C39" s="96"/>
      <c r="D39" s="96"/>
      <c r="E39" s="96"/>
      <c r="F39" s="96"/>
      <c r="G39" s="96"/>
      <c r="H39" s="96"/>
      <c r="I39" s="96"/>
      <c r="J39" s="96"/>
      <c r="K39" s="135"/>
    </row>
    <row r="40" customFormat="false" ht="13.15" hidden="false" customHeight="false" outlineLevel="0" collapsed="false">
      <c r="B40" s="376" t="s">
        <v>364</v>
      </c>
      <c r="C40" s="96"/>
      <c r="D40" s="96"/>
      <c r="E40" s="96"/>
      <c r="F40" s="96"/>
      <c r="G40" s="96"/>
      <c r="H40" s="96"/>
      <c r="I40" s="96"/>
      <c r="J40" s="96"/>
      <c r="K40" s="135"/>
    </row>
    <row r="41" customFormat="false" ht="12.75" hidden="false" customHeight="false" outlineLevel="0" collapsed="false">
      <c r="B41" s="134"/>
      <c r="C41" s="96"/>
      <c r="D41" s="96"/>
      <c r="E41" s="96"/>
      <c r="F41" s="96"/>
      <c r="G41" s="96"/>
      <c r="H41" s="96"/>
      <c r="I41" s="96"/>
      <c r="J41" s="96"/>
      <c r="K41" s="135"/>
    </row>
    <row r="42" customFormat="false" ht="12.75" hidden="false" customHeight="false" outlineLevel="0" collapsed="false">
      <c r="B42" s="134"/>
      <c r="C42" s="96"/>
      <c r="D42" s="96"/>
      <c r="E42" s="96"/>
      <c r="F42" s="96"/>
      <c r="G42" s="96"/>
      <c r="H42" s="96"/>
      <c r="I42" s="96"/>
      <c r="J42" s="96"/>
      <c r="K42" s="135"/>
    </row>
    <row r="43" customFormat="false" ht="12.75" hidden="false" customHeight="false" outlineLevel="0" collapsed="false">
      <c r="B43" s="134"/>
      <c r="C43" s="96"/>
      <c r="D43" s="96"/>
      <c r="E43" s="96"/>
      <c r="F43" s="96"/>
      <c r="G43" s="96"/>
      <c r="H43" s="96"/>
      <c r="I43" s="96"/>
      <c r="J43" s="96"/>
      <c r="K43" s="135"/>
    </row>
    <row r="44" customFormat="false" ht="12.75" hidden="false" customHeight="false" outlineLevel="0" collapsed="false">
      <c r="B44" s="134"/>
      <c r="C44" s="96"/>
      <c r="D44" s="96"/>
      <c r="E44" s="96"/>
      <c r="F44" s="96"/>
      <c r="G44" s="96"/>
      <c r="H44" s="96"/>
      <c r="I44" s="96"/>
      <c r="J44" s="96"/>
      <c r="K44" s="135"/>
    </row>
    <row r="45" customFormat="false" ht="12.75" hidden="false" customHeight="false" outlineLevel="0" collapsed="false">
      <c r="B45" s="134"/>
      <c r="C45" s="96"/>
      <c r="D45" s="96"/>
      <c r="E45" s="96"/>
      <c r="F45" s="96"/>
      <c r="G45" s="96"/>
      <c r="H45" s="96"/>
      <c r="I45" s="96"/>
      <c r="J45" s="96"/>
      <c r="K45" s="135"/>
    </row>
    <row r="46" customFormat="false" ht="12.75" hidden="false" customHeight="false" outlineLevel="0" collapsed="false">
      <c r="B46" s="134"/>
      <c r="C46" s="96"/>
      <c r="D46" s="96"/>
      <c r="E46" s="96"/>
      <c r="F46" s="96"/>
      <c r="G46" s="96"/>
      <c r="H46" s="96"/>
      <c r="I46" s="96"/>
      <c r="J46" s="96"/>
      <c r="K46" s="135"/>
    </row>
    <row r="47" customFormat="false" ht="12.75" hidden="false" customHeight="false" outlineLevel="0" collapsed="false">
      <c r="B47" s="134"/>
      <c r="C47" s="96"/>
      <c r="D47" s="96"/>
      <c r="E47" s="96"/>
      <c r="F47" s="96"/>
      <c r="G47" s="96"/>
      <c r="H47" s="96"/>
      <c r="I47" s="96"/>
      <c r="J47" s="96"/>
      <c r="K47" s="135"/>
    </row>
    <row r="48" customFormat="false" ht="12.75" hidden="false" customHeight="false" outlineLevel="0" collapsed="false">
      <c r="B48" s="134"/>
      <c r="C48" s="96"/>
      <c r="D48" s="96"/>
      <c r="E48" s="96"/>
      <c r="F48" s="96"/>
      <c r="G48" s="96"/>
      <c r="H48" s="96"/>
      <c r="I48" s="96"/>
      <c r="J48" s="96"/>
      <c r="K48" s="135"/>
    </row>
    <row r="49" customFormat="false" ht="12.75" hidden="false" customHeight="false" outlineLevel="0" collapsed="false">
      <c r="B49" s="134"/>
      <c r="C49" s="96"/>
      <c r="D49" s="96"/>
      <c r="E49" s="96"/>
      <c r="F49" s="96"/>
      <c r="G49" s="96"/>
      <c r="H49" s="96"/>
      <c r="I49" s="96"/>
      <c r="J49" s="96"/>
      <c r="K49" s="135"/>
    </row>
    <row r="50" customFormat="false" ht="12.75" hidden="false" customHeight="false" outlineLevel="0" collapsed="false">
      <c r="B50" s="134"/>
      <c r="C50" s="96"/>
      <c r="D50" s="96"/>
      <c r="E50" s="96"/>
      <c r="F50" s="96"/>
      <c r="G50" s="96"/>
      <c r="H50" s="96"/>
      <c r="I50" s="96"/>
      <c r="J50" s="96"/>
      <c r="K50" s="135"/>
    </row>
    <row r="51" customFormat="false" ht="12.75" hidden="false" customHeight="false" outlineLevel="0" collapsed="false">
      <c r="B51" s="134"/>
      <c r="C51" s="96"/>
      <c r="D51" s="96"/>
      <c r="E51" s="96"/>
      <c r="F51" s="96"/>
      <c r="G51" s="96"/>
      <c r="H51" s="96"/>
      <c r="I51" s="96"/>
      <c r="J51" s="96"/>
      <c r="K51" s="135"/>
    </row>
    <row r="52" customFormat="false" ht="12.75" hidden="false" customHeight="false" outlineLevel="0" collapsed="false">
      <c r="B52" s="134"/>
      <c r="C52" s="96"/>
      <c r="D52" s="96"/>
      <c r="E52" s="96"/>
      <c r="F52" s="96"/>
      <c r="G52" s="96"/>
      <c r="H52" s="96"/>
      <c r="I52" s="96"/>
      <c r="J52" s="96"/>
      <c r="K52" s="135"/>
    </row>
    <row r="53" customFormat="false" ht="12.75" hidden="false" customHeight="false" outlineLevel="0" collapsed="false">
      <c r="B53" s="134"/>
      <c r="C53" s="96"/>
      <c r="D53" s="96"/>
      <c r="E53" s="96"/>
      <c r="F53" s="96"/>
      <c r="G53" s="96"/>
      <c r="H53" s="96"/>
      <c r="I53" s="96"/>
      <c r="J53" s="96"/>
      <c r="K53" s="135"/>
    </row>
    <row r="54" customFormat="false" ht="12.75" hidden="false" customHeight="false" outlineLevel="0" collapsed="false">
      <c r="B54" s="134"/>
      <c r="C54" s="96"/>
      <c r="D54" s="96"/>
      <c r="E54" s="96"/>
      <c r="F54" s="96"/>
      <c r="G54" s="96"/>
      <c r="H54" s="96"/>
      <c r="I54" s="96"/>
      <c r="J54" s="96"/>
      <c r="K54" s="135"/>
    </row>
    <row r="55" customFormat="false" ht="12.75" hidden="false" customHeight="false" outlineLevel="0" collapsed="false">
      <c r="B55" s="134"/>
      <c r="C55" s="96"/>
      <c r="D55" s="96"/>
      <c r="E55" s="96"/>
      <c r="F55" s="96"/>
      <c r="G55" s="96"/>
      <c r="H55" s="96"/>
      <c r="I55" s="96"/>
      <c r="J55" s="96"/>
      <c r="K55" s="135"/>
    </row>
    <row r="56" customFormat="false" ht="12.75" hidden="false" customHeight="false" outlineLevel="0" collapsed="false">
      <c r="B56" s="141"/>
      <c r="C56" s="142"/>
      <c r="D56" s="142"/>
      <c r="E56" s="142"/>
      <c r="F56" s="142"/>
      <c r="G56" s="142"/>
      <c r="H56" s="142"/>
      <c r="I56" s="142"/>
      <c r="J56" s="142"/>
      <c r="K56" s="219"/>
    </row>
  </sheetData>
  <sheetProtection algorithmName="SHA-512" hashValue="jUHpx254B6zarpBmLdlivvV+e5czml9tnU+sTHpqag6cN5DgYpwqlztAXCB3//pYhF8eCEv1tZMPghPfVd8Smw==" saltValue="1M8ZL+bVJZqMWgh17xmeYQ==" spinCount="100000" sheet="true" scenarios="true"/>
  <mergeCells count="3">
    <mergeCell ref="C2:E2"/>
    <mergeCell ref="F2:G2"/>
    <mergeCell ref="E19:G22"/>
  </mergeCells>
  <conditionalFormatting sqref="G35">
    <cfRule type="cellIs" priority="2" operator="lessThan" aboveAverage="0" equalAverage="0" bottom="0" percent="0" rank="0" text="" dxfId="204">
      <formula>0.95*$C35*(G$14/$C$14)</formula>
    </cfRule>
  </conditionalFormatting>
  <conditionalFormatting sqref="K28:K33">
    <cfRule type="cellIs" priority="3" operator="greaterThanOrEqual" aboveAverage="0" equalAverage="0" bottom="0" percent="0" rank="0" text="" dxfId="205">
      <formula>100</formula>
    </cfRule>
    <cfRule type="cellIs" priority="4" operator="lessThan" aboveAverage="0" equalAverage="0" bottom="0" percent="0" rank="0" text="" dxfId="206">
      <formula>100</formula>
    </cfRule>
  </conditionalFormatting>
  <conditionalFormatting sqref="K34">
    <cfRule type="cellIs" priority="5" operator="between" aboveAverage="0" equalAverage="0" bottom="0" percent="0" rank="0" text="" dxfId="207">
      <formula>100.1</formula>
      <formula>300</formula>
    </cfRule>
    <cfRule type="cellIs" priority="6" operator="greaterThan" aboveAverage="0" equalAverage="0" bottom="0" percent="0" rank="0" text="" dxfId="208">
      <formula>300</formula>
    </cfRule>
    <cfRule type="cellIs" priority="7" operator="lessThanOrEqual" aboveAverage="0" equalAverage="0" bottom="0" percent="0" rank="0" text="" dxfId="209">
      <formula>100</formula>
    </cfRule>
  </conditionalFormatting>
  <conditionalFormatting sqref="K27">
    <cfRule type="cellIs" priority="8" operator="greaterThanOrEqual" aboveAverage="0" equalAverage="0" bottom="0" percent="0" rank="0" text="" dxfId="210">
      <formula>100</formula>
    </cfRule>
    <cfRule type="cellIs" priority="9" operator="lessThan" aboveAverage="0" equalAverage="0" bottom="0" percent="0" rank="0" text="" dxfId="211">
      <formula>33.3</formula>
    </cfRule>
    <cfRule type="cellIs" priority="10" operator="between" aboveAverage="0" equalAverage="0" bottom="0" percent="0" rank="0" text="" dxfId="212">
      <formula>33.3</formula>
      <formula>100</formula>
    </cfRule>
  </conditionalFormatting>
  <conditionalFormatting sqref="E27:E33 E35">
    <cfRule type="cellIs" priority="11" operator="lessThan" aboveAverage="0" equalAverage="0" bottom="0" percent="0" rank="0" text="" dxfId="213">
      <formula>0.95*$C27*(E$14/$C$14)</formula>
    </cfRule>
  </conditionalFormatting>
  <conditionalFormatting sqref="K35">
    <cfRule type="cellIs" priority="12" operator="greaterThanOrEqual" aboveAverage="0" equalAverage="0" bottom="0" percent="0" rank="0" text="" dxfId="214">
      <formula>100</formula>
    </cfRule>
    <cfRule type="cellIs" priority="13" operator="lessThan" aboveAverage="0" equalAverage="0" bottom="0" percent="0" rank="0" text="" dxfId="215">
      <formula>33.3</formula>
    </cfRule>
    <cfRule type="cellIs" priority="14" operator="between" aboveAverage="0" equalAverage="0" bottom="0" percent="0" rank="0" text="" dxfId="216">
      <formula>33.3</formula>
      <formula>100</formula>
    </cfRule>
  </conditionalFormatting>
  <conditionalFormatting sqref="F27:F33">
    <cfRule type="cellIs" priority="15" operator="lessThan" aboveAverage="0" equalAverage="0" bottom="0" percent="0" rank="0" text="" dxfId="217">
      <formula>0.95*$C27*(F$14/$C$14)</formula>
    </cfRule>
  </conditionalFormatting>
  <conditionalFormatting sqref="G27:G33">
    <cfRule type="cellIs" priority="16" operator="lessThan" aboveAverage="0" equalAverage="0" bottom="0" percent="0" rank="0" text="" dxfId="218">
      <formula>0.95*$C27*(G$14/$C$14)</formula>
    </cfRule>
  </conditionalFormatting>
  <conditionalFormatting sqref="F35">
    <cfRule type="cellIs" priority="17" operator="lessThan" aboveAverage="0" equalAverage="0" bottom="0" percent="0" rank="0" text="" dxfId="219">
      <formula>0.95*$C35*(F$14/$C$14)</formula>
    </cfRule>
  </conditionalFormatting>
  <dataValidations count="6">
    <dataValidation allowBlank="true" operator="between" promptTitle="Select Material" showDropDown="false" showErrorMessage="true" showInputMessage="true" sqref="C6 I6 J13:J14" type="none">
      <formula1>0</formula1>
      <formula2>0</formula2>
    </dataValidation>
    <dataValidation allowBlank="true" operator="between" promptTitle="Select Material" showDropDown="false" showErrorMessage="true" showInputMessage="true" sqref="E6:G6" type="list">
      <formula1>Tube_Type</formula1>
      <formula2>0</formula2>
    </dataValidation>
    <dataValidation allowBlank="true" operator="between" promptTitle="Select Material" showDropDown="false" showErrorMessage="true" showInputMessage="true" sqref="C5:D5 H5:H6 D6" type="list">
      <formula1>Materials</formula1>
      <formula2>0</formula2>
    </dataValidation>
    <dataValidation allowBlank="true" operator="between" showDropDown="false" showErrorMessage="true" showInputMessage="true" sqref="F2" type="list">
      <formula1>ConstructionType</formula1>
      <formula2>0</formula2>
    </dataValidation>
    <dataValidation allowBlank="true" operator="between" showDropDown="false" showErrorMessage="true" showInputMessage="true" sqref="I5" type="list">
      <formula1>Material</formula1>
      <formula2>0</formula2>
    </dataValidation>
    <dataValidation allowBlank="true" operator="between" promptTitle="Select Material" showDropDown="false" showErrorMessage="true" showInputMessage="true" sqref="E5:G5" type="list">
      <formula1>Metallic_Mats</formula1>
      <formula2>0</formula2>
    </dataValidation>
  </dataValidations>
  <hyperlinks>
    <hyperlink ref="L2"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B1:T56"/>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B1" activeCellId="0" sqref="B1"/>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86"/>
    <col collapsed="false" customWidth="true" hidden="false" outlineLevel="0" max="3" min="3" style="0" width="11.4"/>
    <col collapsed="false" customWidth="true" hidden="false" outlineLevel="0" max="4" min="4" style="0" width="3.6"/>
    <col collapsed="false" customWidth="true" hidden="false" outlineLevel="0" max="8" min="5" style="0" width="11.72"/>
    <col collapsed="false" customWidth="true" hidden="false" outlineLevel="0" max="9" min="9" style="0" width="14.27"/>
    <col collapsed="false" customWidth="true" hidden="false" outlineLevel="0" max="10" min="10" style="0" width="11.72"/>
    <col collapsed="false" customWidth="true" hidden="false" outlineLevel="0" max="11" min="11" style="0" width="6.13"/>
    <col collapsed="false" customWidth="true" hidden="false" outlineLevel="0" max="12" min="12" style="0" width="8.73"/>
    <col collapsed="false" customWidth="true" hidden="false" outlineLevel="0" max="1025" min="13" style="0" width="11.4"/>
  </cols>
  <sheetData>
    <row r="1" customFormat="false" ht="15" hidden="false" customHeight="false" outlineLevel="0" collapsed="false">
      <c r="B1" s="185" t="s">
        <v>362</v>
      </c>
    </row>
    <row r="2" customFormat="false" ht="13.15" hidden="false" customHeight="false" outlineLevel="0" collapsed="false">
      <c r="C2" s="21" t="s">
        <v>263</v>
      </c>
      <c r="D2" s="21"/>
      <c r="E2" s="21"/>
      <c r="F2" s="197" t="s">
        <v>224</v>
      </c>
      <c r="G2" s="197"/>
      <c r="L2" s="48" t="s">
        <v>259</v>
      </c>
      <c r="M2" s="214"/>
    </row>
    <row r="4" customFormat="false" ht="25.5" hidden="false" customHeight="true" outlineLevel="0" collapsed="false">
      <c r="B4" s="22" t="s">
        <v>239</v>
      </c>
      <c r="C4" s="22" t="s">
        <v>240</v>
      </c>
      <c r="D4" s="10"/>
      <c r="E4" s="343" t="s">
        <v>343</v>
      </c>
      <c r="F4" s="343" t="s">
        <v>344</v>
      </c>
      <c r="G4" s="343" t="s">
        <v>345</v>
      </c>
      <c r="H4" s="343" t="s">
        <v>346</v>
      </c>
      <c r="I4" s="344" t="s">
        <v>264</v>
      </c>
      <c r="J4" s="343" t="s">
        <v>265</v>
      </c>
      <c r="L4" s="10"/>
      <c r="M4" s="27" t="s">
        <v>266</v>
      </c>
      <c r="N4" s="27" t="s">
        <v>267</v>
      </c>
    </row>
    <row r="5" customFormat="false" ht="12.75" hidden="false" customHeight="false" outlineLevel="0" collapsed="false">
      <c r="B5" s="53" t="s">
        <v>242</v>
      </c>
      <c r="C5" s="186" t="s">
        <v>185</v>
      </c>
      <c r="E5" s="192" t="s">
        <v>185</v>
      </c>
      <c r="F5" s="192" t="s">
        <v>185</v>
      </c>
      <c r="G5" s="192" t="s">
        <v>185</v>
      </c>
      <c r="H5" s="199"/>
      <c r="I5" s="345" t="s">
        <v>188</v>
      </c>
      <c r="J5" s="199"/>
      <c r="L5" s="200" t="s">
        <v>268</v>
      </c>
      <c r="M5" s="0" t="n">
        <f aca="false">I22/1000</f>
        <v>0.32</v>
      </c>
      <c r="N5" s="201" t="n">
        <f aca="false">M5</f>
        <v>0.32</v>
      </c>
    </row>
    <row r="6" customFormat="false" ht="12.75" hidden="false" customHeight="false" outlineLevel="0" collapsed="false">
      <c r="B6" s="53" t="s">
        <v>269</v>
      </c>
      <c r="C6" s="186" t="s">
        <v>231</v>
      </c>
      <c r="E6" s="192" t="s">
        <v>231</v>
      </c>
      <c r="F6" s="192" t="s">
        <v>231</v>
      </c>
      <c r="G6" s="192" t="s">
        <v>231</v>
      </c>
      <c r="H6" s="203"/>
      <c r="I6" s="202" t="s">
        <v>270</v>
      </c>
      <c r="J6" s="204"/>
      <c r="L6" s="200" t="s">
        <v>271</v>
      </c>
      <c r="M6" s="0" t="n">
        <f aca="false">I21/1000</f>
        <v>0.001</v>
      </c>
      <c r="N6" s="201" t="n">
        <f aca="false">I20/1000</f>
        <v>0.001</v>
      </c>
    </row>
    <row r="7" customFormat="false" ht="12.75" hidden="false" customHeight="false" outlineLevel="0" collapsed="false">
      <c r="B7" s="146" t="s">
        <v>244</v>
      </c>
      <c r="C7" s="167" t="str">
        <f aca="false">HLOOKUP(C5,MaterialData!$C$3:$O$4,2,0)</f>
        <v>Steel</v>
      </c>
      <c r="D7" s="187"/>
      <c r="E7" s="167" t="str">
        <f aca="false">HLOOKUP(E5,MaterialData!$C$3:$R$4,2,0)</f>
        <v>Steel</v>
      </c>
      <c r="F7" s="167" t="str">
        <f aca="false">HLOOKUP(F5,MaterialData!$C$3:$R$4,2,0)</f>
        <v>Steel</v>
      </c>
      <c r="G7" s="167" t="str">
        <f aca="false">HLOOKUP(G5,MaterialData!$C$3:$R$4,2,0)</f>
        <v>Steel</v>
      </c>
      <c r="H7" s="204"/>
      <c r="I7" s="367" t="str">
        <f aca="false">HLOOKUP(I5,MaterialData!$C$3:$R$4,2,0)</f>
        <v>T3.5_Laminate</v>
      </c>
      <c r="J7" s="203"/>
    </row>
    <row r="8" customFormat="false" ht="15" hidden="false" customHeight="false" outlineLevel="0" collapsed="false">
      <c r="B8" s="146" t="s">
        <v>211</v>
      </c>
      <c r="C8" s="167" t="n">
        <f aca="false">INDEX(Innertable,MATCH($B8,MaterialData!$B$6:$B$11,0),MATCH(C$7,MaterialData!$C$4:$O$4,0))</f>
        <v>200000000000</v>
      </c>
      <c r="D8" s="187"/>
      <c r="E8" s="167" t="n">
        <f aca="false">INDEX(Innertable,MATCH($B8,MaterialData!$B$6:$B$11,0),MATCH(E$7,MaterialData!$C$4:$R$4,0))</f>
        <v>200000000000</v>
      </c>
      <c r="F8" s="167" t="n">
        <f aca="false">INDEX(Innertable,MATCH($B8,MaterialData!$B$6:$B$11,0),MATCH(F$7,MaterialData!$C$4:$R$4,0))</f>
        <v>200000000000</v>
      </c>
      <c r="G8" s="167" t="n">
        <f aca="false">INDEX(Innertable,MATCH($B8,MaterialData!$B$6:$B$11,0),MATCH(G$7,MaterialData!$C$4:$R$4,0))</f>
        <v>200000000000</v>
      </c>
      <c r="H8" s="204"/>
      <c r="I8" s="367" t="n">
        <f aca="false">INDEX(Innertable,MATCH($B8,MaterialData!$B$6:$B$11,0),MATCH(I$7,MaterialData!$C$4:$R$4,0))</f>
        <v>0</v>
      </c>
      <c r="J8" s="204"/>
      <c r="L8" s="200" t="s">
        <v>272</v>
      </c>
      <c r="M8" s="187" t="n">
        <f aca="false">M5*M6</f>
        <v>0.00032</v>
      </c>
      <c r="N8" s="200" t="s">
        <v>273</v>
      </c>
      <c r="O8" s="187" t="n">
        <f aca="false">(M5*M6^3)/12</f>
        <v>2.66666666666667E-011</v>
      </c>
    </row>
    <row r="9" customFormat="false" ht="15" hidden="false" customHeight="false" outlineLevel="0" collapsed="false">
      <c r="B9" s="146" t="s">
        <v>212</v>
      </c>
      <c r="C9" s="167" t="n">
        <f aca="false">INDEX(Innertable,MATCH($B9,MaterialData!$B$6:$B$11,0),MATCH(C$7,MaterialData!$C$4:$O$4,0))</f>
        <v>305000000</v>
      </c>
      <c r="D9" s="187"/>
      <c r="E9" s="167" t="n">
        <f aca="false">INDEX(Innertable,MATCH($B9,MaterialData!$B$6:$B$11,0),MATCH(E$7,MaterialData!$C$4:$R$4,0))</f>
        <v>305000000</v>
      </c>
      <c r="F9" s="167" t="n">
        <f aca="false">INDEX(Innertable,MATCH($B9,MaterialData!$B$6:$B$11,0),MATCH(F$7,MaterialData!$C$4:$R$4,0))</f>
        <v>305000000</v>
      </c>
      <c r="G9" s="167" t="n">
        <f aca="false">INDEX(Innertable,MATCH($B9,MaterialData!$B$6:$B$11,0),MATCH(G$7,MaterialData!$C$4:$R$4,0))</f>
        <v>305000000</v>
      </c>
      <c r="H9" s="204"/>
      <c r="I9" s="367" t="n">
        <f aca="false">INDEX(Innertable,MATCH($B9,MaterialData!$B$6:$B$11,0),MATCH(I$7,MaterialData!$C$4:$R$4,0))</f>
        <v>0</v>
      </c>
      <c r="J9" s="204"/>
      <c r="L9" s="200" t="s">
        <v>274</v>
      </c>
      <c r="M9" s="187" t="n">
        <f aca="false">N5*N6</f>
        <v>0.00032</v>
      </c>
      <c r="N9" s="200" t="s">
        <v>275</v>
      </c>
      <c r="O9" s="187" t="n">
        <f aca="false">(N5*N6^3)/12</f>
        <v>2.66666666666667E-011</v>
      </c>
    </row>
    <row r="10" customFormat="false" ht="15" hidden="false" customHeight="false" outlineLevel="0" collapsed="false">
      <c r="B10" s="146" t="s">
        <v>213</v>
      </c>
      <c r="C10" s="167" t="n">
        <f aca="false">INDEX(Innertable,MATCH($B10,MaterialData!$B$6:$B$11,0),MATCH(C$7,MaterialData!$C$4:$O$4,0))</f>
        <v>365000000</v>
      </c>
      <c r="D10" s="187"/>
      <c r="E10" s="167" t="n">
        <f aca="false">INDEX(Innertable,MATCH($B10,MaterialData!$B$6:$B$11,0),MATCH(E$7,MaterialData!$C$4:$R$4,0))</f>
        <v>365000000</v>
      </c>
      <c r="F10" s="167" t="n">
        <f aca="false">INDEX(Innertable,MATCH($B10,MaterialData!$B$6:$B$11,0),MATCH(F$7,MaterialData!$C$4:$R$4,0))</f>
        <v>365000000</v>
      </c>
      <c r="G10" s="167" t="n">
        <f aca="false">INDEX(Innertable,MATCH($B10,MaterialData!$B$6:$B$11,0),MATCH(G$7,MaterialData!$C$4:$R$4,0))</f>
        <v>365000000</v>
      </c>
      <c r="H10" s="204"/>
      <c r="I10" s="367" t="n">
        <f aca="false">INDEX(Innertable,MATCH($B10,MaterialData!$B$6:$B$11,0),MATCH(I$7,MaterialData!$C$4:$R$4,0))</f>
        <v>0</v>
      </c>
      <c r="J10" s="204"/>
      <c r="L10" s="200" t="s">
        <v>276</v>
      </c>
      <c r="M10" s="0" t="n">
        <f aca="false">M6/2</f>
        <v>0.0005</v>
      </c>
      <c r="N10" s="200" t="s">
        <v>277</v>
      </c>
      <c r="O10" s="187" t="n">
        <f aca="false">O8+(M8*($M$12-M10)^2)</f>
        <v>2.89066666666667E-008</v>
      </c>
    </row>
    <row r="11" customFormat="false" ht="15" hidden="false" customHeight="false" outlineLevel="0" collapsed="false">
      <c r="B11" s="146" t="s">
        <v>214</v>
      </c>
      <c r="C11" s="167" t="n">
        <f aca="false">INDEX(Innertable,MATCH($B11,MaterialData!$B$6:$B$11,0),MATCH(C$7,MaterialData!$C$4:$O$4,0))</f>
        <v>180000000</v>
      </c>
      <c r="D11" s="187"/>
      <c r="E11" s="167" t="n">
        <f aca="false">INDEX(Innertable,MATCH($B11,MaterialData!$B$6:$B$11,0),MATCH(E$7,MaterialData!$C$4:$R$4,0))</f>
        <v>180000000</v>
      </c>
      <c r="F11" s="167" t="n">
        <f aca="false">INDEX(Innertable,MATCH($B11,MaterialData!$B$6:$B$11,0),MATCH(F$7,MaterialData!$C$4:$R$4,0))</f>
        <v>180000000</v>
      </c>
      <c r="G11" s="167" t="n">
        <f aca="false">INDEX(Innertable,MATCH($B11,MaterialData!$B$6:$B$11,0),MATCH(G$7,MaterialData!$C$4:$R$4,0))</f>
        <v>180000000</v>
      </c>
      <c r="H11" s="204"/>
      <c r="I11" s="367" t="str">
        <f aca="false">INDEX(Innertable,MATCH($B11,MaterialData!$B$6:$B$11,0),MATCH(I$7,MaterialData!$C$4:$R$4,0))</f>
        <v>N/A</v>
      </c>
      <c r="J11" s="204"/>
      <c r="L11" s="200" t="s">
        <v>278</v>
      </c>
      <c r="M11" s="0" t="n">
        <f aca="false">(I18-0.5*I20)*0.001</f>
        <v>0.0195</v>
      </c>
      <c r="N11" s="200" t="s">
        <v>279</v>
      </c>
      <c r="O11" s="187" t="n">
        <f aca="false">O9+(M9*($M$12-M11)^2)</f>
        <v>2.89066666666667E-008</v>
      </c>
    </row>
    <row r="12" customFormat="false" ht="15" hidden="false" customHeight="false" outlineLevel="0" collapsed="false">
      <c r="B12" s="146" t="s">
        <v>215</v>
      </c>
      <c r="C12" s="167" t="n">
        <f aca="false">INDEX(Innertable,MATCH($B12,MaterialData!$B$6:$B$11,0),MATCH(C$7,MaterialData!$C$4:$O$4,0))</f>
        <v>300000000</v>
      </c>
      <c r="D12" s="187"/>
      <c r="E12" s="167" t="n">
        <f aca="false">INDEX(Innertable,MATCH($B12,MaterialData!$B$6:$B$11,0),MATCH(E$7,MaterialData!$C$4:$R$4,0))</f>
        <v>300000000</v>
      </c>
      <c r="F12" s="167" t="n">
        <f aca="false">INDEX(Innertable,MATCH($B12,MaterialData!$B$6:$B$11,0),MATCH(F$7,MaterialData!$C$4:$R$4,0))</f>
        <v>300000000</v>
      </c>
      <c r="G12" s="167" t="n">
        <f aca="false">INDEX(Innertable,MATCH($B12,MaterialData!$B$6:$B$11,0),MATCH(G$7,MaterialData!$C$4:$R$4,0))</f>
        <v>300000000</v>
      </c>
      <c r="H12" s="204"/>
      <c r="I12" s="367" t="str">
        <f aca="false">INDEX(Innertable,MATCH($B12,MaterialData!$B$6:$B$11,0),MATCH(I$7,MaterialData!$C$4:$R$4,0))</f>
        <v>N/A</v>
      </c>
      <c r="J12" s="204"/>
      <c r="L12" s="200" t="s">
        <v>280</v>
      </c>
      <c r="M12" s="205" t="n">
        <f aca="false">(M8*M10+M9*M11)/(M8+M9)</f>
        <v>0.01</v>
      </c>
      <c r="N12" s="200" t="s">
        <v>281</v>
      </c>
      <c r="O12" s="169" t="n">
        <f aca="false">SUM(O10:O11)</f>
        <v>5.78133333333333E-008</v>
      </c>
    </row>
    <row r="13" customFormat="false" ht="12.75" hidden="false" customHeight="false" outlineLevel="0" collapsed="false">
      <c r="E13" s="346"/>
      <c r="G13" s="347"/>
      <c r="H13" s="203"/>
      <c r="J13" s="203"/>
      <c r="O13" s="187"/>
    </row>
    <row r="14" customFormat="false" ht="12.75" hidden="false" customHeight="false" outlineLevel="0" collapsed="false">
      <c r="B14" s="146" t="s">
        <v>282</v>
      </c>
      <c r="C14" s="186" t="n">
        <v>3</v>
      </c>
      <c r="E14" s="206" t="n">
        <v>3</v>
      </c>
      <c r="F14" s="206" t="n">
        <v>0</v>
      </c>
      <c r="G14" s="206" t="n">
        <v>0</v>
      </c>
      <c r="H14" s="203"/>
      <c r="J14" s="203"/>
      <c r="O14" s="187"/>
    </row>
    <row r="15" customFormat="false" ht="12.75" hidden="false" customHeight="false" outlineLevel="0" collapsed="false">
      <c r="B15" s="146" t="s">
        <v>245</v>
      </c>
      <c r="C15" s="186" t="n">
        <v>25.4</v>
      </c>
      <c r="E15" s="206" t="n">
        <v>25.4</v>
      </c>
      <c r="F15" s="206" t="n">
        <v>25.4</v>
      </c>
      <c r="G15" s="206" t="n">
        <v>25.4</v>
      </c>
      <c r="H15" s="203"/>
      <c r="J15" s="203"/>
      <c r="O15" s="187"/>
    </row>
    <row r="16" customFormat="false" ht="12.75" hidden="false" customHeight="false" outlineLevel="0" collapsed="false">
      <c r="B16" s="146" t="s">
        <v>246</v>
      </c>
      <c r="C16" s="186" t="n">
        <v>1.6</v>
      </c>
      <c r="E16" s="206" t="n">
        <v>1.6</v>
      </c>
      <c r="F16" s="206" t="n">
        <v>1.6</v>
      </c>
      <c r="G16" s="206" t="n">
        <v>1.6</v>
      </c>
      <c r="H16" s="203"/>
      <c r="J16" s="203"/>
      <c r="L16" s="220"/>
      <c r="O16" s="187"/>
    </row>
    <row r="17" customFormat="false" ht="12.75" hidden="false" customHeight="false" outlineLevel="0" collapsed="false">
      <c r="E17" s="348"/>
      <c r="F17" s="349" t="s">
        <v>347</v>
      </c>
      <c r="G17" s="77" t="str">
        <f aca="false">IF(AND(K27&gt;=100,F2="tubing only",NOT(OR(E18="NO",F18="NO",G18="NO"))),"YES","NO")</f>
        <v>YES</v>
      </c>
      <c r="H17" s="203"/>
      <c r="J17" s="203"/>
      <c r="O17" s="187"/>
    </row>
    <row r="18" customFormat="false" ht="12.75" hidden="false" customHeight="true" outlineLevel="0" collapsed="false">
      <c r="B18" s="146" t="s">
        <v>283</v>
      </c>
      <c r="E18" s="350" t="str">
        <f aca="false">IF(E14=0,"N/A",IF(AND(E5=$C$5,E15&gt;=25.4,E16&gt;=1.6),"YES","NO"))</f>
        <v>YES</v>
      </c>
      <c r="F18" s="351" t="str">
        <f aca="false">IF(F14=0,"N/A",IF(AND(F5=$C$5,F15&gt;=25.4,F16&gt;=1.6),"YES","NO"))</f>
        <v>N/A</v>
      </c>
      <c r="G18" s="352" t="str">
        <f aca="false">IF(G14=0,"N/A",IF(AND(G5=$C$5,G15&gt;=25.4,G16&gt;=1.6),"YES","NO"))</f>
        <v>N/A</v>
      </c>
      <c r="H18" s="203"/>
      <c r="I18" s="208" t="n">
        <f aca="false">I19+I20+I21</f>
        <v>20</v>
      </c>
      <c r="J18" s="203"/>
      <c r="O18" s="187"/>
    </row>
    <row r="19" customFormat="false" ht="12.75" hidden="false" customHeight="true" outlineLevel="0" collapsed="false">
      <c r="B19" s="146" t="s">
        <v>284</v>
      </c>
      <c r="E19" s="353"/>
      <c r="F19" s="353"/>
      <c r="G19" s="353"/>
      <c r="H19" s="203"/>
      <c r="I19" s="209" t="n">
        <v>18</v>
      </c>
      <c r="J19" s="203"/>
      <c r="O19" s="187"/>
    </row>
    <row r="20" customFormat="false" ht="12.75" hidden="false" customHeight="true" outlineLevel="0" collapsed="false">
      <c r="B20" s="146" t="s">
        <v>285</v>
      </c>
      <c r="E20" s="353"/>
      <c r="F20" s="353"/>
      <c r="G20" s="353"/>
      <c r="H20" s="203"/>
      <c r="I20" s="209" t="n">
        <v>1</v>
      </c>
      <c r="J20" s="203"/>
      <c r="O20" s="187"/>
    </row>
    <row r="21" customFormat="false" ht="12.75" hidden="false" customHeight="true" outlineLevel="0" collapsed="false">
      <c r="B21" s="53" t="s">
        <v>286</v>
      </c>
      <c r="E21" s="353"/>
      <c r="F21" s="353"/>
      <c r="G21" s="353"/>
      <c r="H21" s="203"/>
      <c r="I21" s="209" t="n">
        <v>1</v>
      </c>
      <c r="J21" s="203"/>
      <c r="O21" s="187"/>
    </row>
    <row r="22" customFormat="false" ht="12.75" hidden="false" customHeight="true" outlineLevel="0" collapsed="false">
      <c r="B22" s="146" t="s">
        <v>287</v>
      </c>
      <c r="E22" s="353"/>
      <c r="F22" s="353"/>
      <c r="G22" s="353"/>
      <c r="H22" s="203"/>
      <c r="I22" s="209" t="n">
        <v>320</v>
      </c>
      <c r="J22" s="203"/>
      <c r="K22" s="13"/>
      <c r="O22" s="187"/>
    </row>
    <row r="23" customFormat="false" ht="12.75" hidden="false" customHeight="false" outlineLevel="0" collapsed="false">
      <c r="E23" s="354"/>
      <c r="F23" s="20"/>
      <c r="G23" s="355"/>
      <c r="H23" s="203"/>
      <c r="J23" s="203"/>
      <c r="O23" s="187"/>
    </row>
    <row r="24" customFormat="false" ht="12.75" hidden="false" customHeight="false" outlineLevel="0" collapsed="false">
      <c r="B24" s="146" t="s">
        <v>247</v>
      </c>
      <c r="C24" s="186" t="n">
        <f aca="false">C15/1000</f>
        <v>0.0254</v>
      </c>
      <c r="E24" s="186" t="n">
        <f aca="false">IF($F$2="composite only","No tubes",IF(E14=0,"No tubes",E15/1000))</f>
        <v>0.0254</v>
      </c>
      <c r="F24" s="186" t="str">
        <f aca="false">IF($F$2="composite only","No tubes",IF(F14=0,"No tubes",F15/1000))</f>
        <v>No tubes</v>
      </c>
      <c r="G24" s="186" t="str">
        <f aca="false">IF($F$2="composite only","No tubes",IF(G14=0,"No tubes",G15/1000))</f>
        <v>No tubes</v>
      </c>
      <c r="H24" s="203"/>
      <c r="J24" s="203"/>
      <c r="O24" s="187"/>
    </row>
    <row r="25" customFormat="false" ht="12.75" hidden="false" customHeight="false" outlineLevel="0" collapsed="false">
      <c r="B25" s="146" t="s">
        <v>248</v>
      </c>
      <c r="C25" s="186" t="n">
        <f aca="false">C16/1000</f>
        <v>0.0016</v>
      </c>
      <c r="E25" s="186" t="n">
        <f aca="false">IF(E24="no tubes","",IF(E14=0,"",E16/1000))</f>
        <v>0.0016</v>
      </c>
      <c r="F25" s="186" t="str">
        <f aca="false">IF(F24="no tubes","",IF(F14=0,"",F16/1000))</f>
        <v/>
      </c>
      <c r="G25" s="186" t="str">
        <f aca="false">IF(G24="no tubes","",IF(G14=0,"",G16/1000))</f>
        <v/>
      </c>
      <c r="H25" s="210"/>
      <c r="J25" s="210"/>
      <c r="O25" s="187"/>
      <c r="T25" s="189"/>
    </row>
    <row r="26" customFormat="false" ht="12.75" hidden="false" customHeight="false" outlineLevel="0" collapsed="false">
      <c r="B26" s="146" t="s">
        <v>249</v>
      </c>
      <c r="C26" s="167" t="n">
        <f aca="false">IF(C6="Round",((C24)^4-((C24-2*C25))^4)*3.142/64,((C24)^4-((C24-2*C25))^4)/12)</f>
        <v>8.50991848E-009</v>
      </c>
      <c r="E26" s="167" t="n">
        <f aca="false">IF(E24="no tubes","",IF(E14=0,"",IF(E6="Round",(((E24)^4-((E24-2*E25))^4)*3.142/64),IF(E6="Square",(((E24)^4-((E24-2*E25))^4)/12),""))))</f>
        <v>8.50991848E-009</v>
      </c>
      <c r="F26" s="167" t="str">
        <f aca="false">IF(F24="no tubes","",IF(F14=0,"",IF(F6="Round",(((F24)^4-((F24-2*F25))^4)*3.142/64),IF(F6="Square",(((F24)^4-((F24-2*F25))^4)/12),""))))</f>
        <v/>
      </c>
      <c r="G26" s="167" t="str">
        <f aca="false">IF(G24="no tubes","",IF(G14=0,"",IF(G6="Round",(((G24)^4-((G24-2*G25))^4)*3.142/64),IF(G6="Square",(((G24)^4-((G24-2*G25))^4)/12),""))))</f>
        <v/>
      </c>
      <c r="H26" s="167" t="n">
        <f aca="false">IF(SUM(E26:G26)&gt;0,SUM(E26:G26),"")</f>
        <v>8.50991848E-009</v>
      </c>
      <c r="I26" s="211" t="str">
        <f aca="false">IF($F$2="Tubing only","Tubing Only",O12)</f>
        <v>Tubing Only</v>
      </c>
      <c r="J26" s="167" t="n">
        <f aca="false">IF($F$2="Tubing only",H26,IF($F$2="Composite only",I26,IF($F$2="Tubes + Composite",H26+I26,"No Type Selected")))</f>
        <v>8.50991848E-009</v>
      </c>
      <c r="O26" s="187"/>
      <c r="S26" s="187"/>
      <c r="T26" s="189"/>
    </row>
    <row r="27" customFormat="false" ht="12.75" hidden="false" customHeight="false" outlineLevel="0" collapsed="false">
      <c r="B27" s="146" t="s">
        <v>250</v>
      </c>
      <c r="C27" s="167" t="n">
        <f aca="false">C8*C26*C14</f>
        <v>5105.951088</v>
      </c>
      <c r="D27" s="187"/>
      <c r="E27" s="167" t="n">
        <f aca="false">IF(E24="no tubes","",IF(E14=0,"",E8*E26*E14))</f>
        <v>5105.951088</v>
      </c>
      <c r="F27" s="167" t="str">
        <f aca="false">IF(F24="no tubes","",IF(F14=0,"",F8*F26*F14))</f>
        <v/>
      </c>
      <c r="G27" s="167" t="str">
        <f aca="false">IF(G24="no tubes","",IF(G14=0,"",G8*G26*G14))</f>
        <v/>
      </c>
      <c r="H27" s="167" t="n">
        <f aca="false">IF(SUM(E27:G27)&gt;0,SUM(E27:G27),"")</f>
        <v>5105.951088</v>
      </c>
      <c r="I27" s="211" t="str">
        <f aca="false">IF(I26="Tubing Only","",I26*I8)</f>
        <v/>
      </c>
      <c r="J27" s="167" t="n">
        <f aca="false">IF($F$2="Tubing only",H27,IF($F$2="Composite only",I27,IF($F$2="Tubes + Composite",H27+I27,"No Type Selected")))</f>
        <v>5105.951088</v>
      </c>
      <c r="K27" s="212" t="n">
        <f aca="false">IF(AND(NOT($F$2="tubes + composite"),OR(AND($G$14&gt;0,G27&lt;(C27/3)),AND($F$14&gt;0,F27&lt;(C27/3)),AND($E$14&gt;0,E27&lt;(C27/3)))),0,100*J27/C27)</f>
        <v>100</v>
      </c>
      <c r="L27" s="0" t="str">
        <f aca="false">IF((99.9&gt;K27)*AND(K27&gt;33.3),"For Composites Only, Additional Proof Required","")</f>
        <v/>
      </c>
    </row>
    <row r="28" customFormat="false" ht="12.75" hidden="false" customHeight="false" outlineLevel="0" collapsed="false">
      <c r="B28" s="146" t="s">
        <v>251</v>
      </c>
      <c r="C28" s="191" t="n">
        <f aca="false">IF(C24="no tubes","",IF(C14=0,"",IF(C6="Round",C14*((C15^2-(C15-2*C16)^2)*PI()/4),IF(C6="Square",C14*(C15^2-(C15-2*C16)^2),""))))</f>
        <v>358.895544746098</v>
      </c>
      <c r="D28" s="356"/>
      <c r="E28" s="191" t="n">
        <f aca="false">IF(E24="no tubes","",IF(E14=0,"",IF(E6="Round",E14*((E15^2-(E15-2*E16)^2)*PI()/4),IF(E6="Square",E14*(E15^2-(E15-2*E16)^2),""))))</f>
        <v>358.895544746098</v>
      </c>
      <c r="F28" s="191" t="str">
        <f aca="false">IF(F24="no tubes","",IF(F14=0,"",IF(F6="Round",F14*((F15^2-(F15-2*F16)^2)*PI()/4),IF(F6="Square",F14*(F15^2-(F15-2*F16)^2),""))))</f>
        <v/>
      </c>
      <c r="G28" s="191" t="str">
        <f aca="false">IF(G24="no tubes","",IF(G14=0,"",IF(G6="Round",G14*((G15^2-(G15-2*G16)^2)*PI()/4),IF(G6="Square",G14*(G15^2-(G15-2*G16)^2),""))))</f>
        <v/>
      </c>
      <c r="H28" s="191" t="n">
        <f aca="false">IF(SUM(E28:G28)&gt;0,SUM(E28:G28),"")</f>
        <v>358.895544746098</v>
      </c>
      <c r="I28" s="191" t="str">
        <f aca="false">IF(I26="Tubing Only","",(I18-I19)*I22)</f>
        <v/>
      </c>
      <c r="J28" s="191" t="n">
        <f aca="false">IF($F$2="Tubing only",H28,IF($F$2="Composite only",I28,IF($F$2="Tubes + Composite",H28+I28,"No Type Selected")))</f>
        <v>358.895544746098</v>
      </c>
      <c r="K28" s="212" t="n">
        <f aca="false">IF(AND($F$2="tubing only",AND(E5="steel",F5="steel",G5="steel")),100*J28/C28,"NA")</f>
        <v>100</v>
      </c>
      <c r="L28" s="0" t="str">
        <f aca="false">IF(AND(95&lt;K28,K28&lt;100),"For tubes only, provided your actual tube measures &gt;= your nominal OD and wall this is OK","")</f>
        <v/>
      </c>
      <c r="S28" s="187"/>
    </row>
    <row r="29" customFormat="false" ht="12.75" hidden="false" customHeight="false" outlineLevel="0" collapsed="false">
      <c r="B29" s="146" t="s">
        <v>252</v>
      </c>
      <c r="C29" s="167" t="n">
        <f aca="false">C$28*C9/1000000</f>
        <v>109463.14114756</v>
      </c>
      <c r="D29" s="187"/>
      <c r="E29" s="167" t="n">
        <f aca="false">IF(E24="no tubes","",IF(E14=0,"",E$28*E9/1000000))</f>
        <v>109463.14114756</v>
      </c>
      <c r="F29" s="167" t="str">
        <f aca="false">IF(F24="no tubes","",IF(F14=0,"",F$28*F9/1000000))</f>
        <v/>
      </c>
      <c r="G29" s="167" t="str">
        <f aca="false">IF(G24="no tubes","",IF(G14=0,"",G$28*G9/1000000))</f>
        <v/>
      </c>
      <c r="H29" s="167" t="n">
        <f aca="false">IF(SUM(E29:G29)&gt;0,SUM(E29:G29),"")</f>
        <v>109463.14114756</v>
      </c>
      <c r="I29" s="167" t="str">
        <f aca="false">IF(I26="Tubing Only","",I28*I9/1000000)</f>
        <v/>
      </c>
      <c r="J29" s="167" t="n">
        <f aca="false">IF($F$2="Tubing only",H29,IF($F$2="Composite only",I29,IF($F$2="Tubes + Composite",H29+I29,"No Type Selected")))</f>
        <v>109463.14114756</v>
      </c>
      <c r="K29" s="212" t="n">
        <f aca="false">IF(AND($F$2="tubing only",OR($E29&lt;0.95*($E$14/$C$14)*$C29,$F29&lt;0.95*($F$14/$C$14)*$C29,$G29&lt;0.95*($G$14/$C$14)*$C29)),0,100*J29/C29)</f>
        <v>100</v>
      </c>
      <c r="L29" s="0" t="str">
        <f aca="false">IF(AND(95&lt;K29,K29&lt;100),"For tubes only, provided your actual tube measures &gt;= your nominal OD and wall this is OK","")</f>
        <v/>
      </c>
    </row>
    <row r="30" customFormat="false" ht="12.75" hidden="false" customHeight="false" outlineLevel="0" collapsed="false">
      <c r="B30" s="146" t="s">
        <v>253</v>
      </c>
      <c r="C30" s="167" t="n">
        <f aca="false">C$28*C10/1000000</f>
        <v>130996.873832326</v>
      </c>
      <c r="D30" s="187"/>
      <c r="E30" s="167" t="n">
        <f aca="false">IF(E24="no tubes","",IF(E14=0,"",E$28*E10/1000000))</f>
        <v>130996.873832326</v>
      </c>
      <c r="F30" s="167" t="str">
        <f aca="false">IF(F24="no tubes","",IF(F14=0,"",F$28*F10/1000000))</f>
        <v/>
      </c>
      <c r="G30" s="167" t="str">
        <f aca="false">IF(G24="no tubes","",IF(G14=0,"",G$28*G10/1000000))</f>
        <v/>
      </c>
      <c r="H30" s="167" t="n">
        <f aca="false">IF(SUM(E30:G30)&gt;0,SUM(E30:G30),"")</f>
        <v>130996.873832326</v>
      </c>
      <c r="I30" s="167" t="str">
        <f aca="false">IF(I26="Tubing Only","",I28*I10/1000000)</f>
        <v/>
      </c>
      <c r="J30" s="167" t="n">
        <f aca="false">IF($F$2="Tubing only",H30,IF($F$2="Composite only",I30,IF($F$2="Tubes + Composite",H30+I30,"No Type Selected")))</f>
        <v>130996.873832326</v>
      </c>
      <c r="K30" s="212" t="n">
        <f aca="false">IF(AND($F$2="tubing only",OR($E30&lt;0.95*($E$14/$C$14)*$C30,$F30&lt;0.95*($F$14/$C$14)*$C30,$G30&lt;0.95*($G$14/$C$14)*$C30)),0,100*J30/C30)</f>
        <v>100</v>
      </c>
      <c r="L30" s="0" t="str">
        <f aca="false">IF(AND(95&lt;K30,K30&lt;100),"For tubes only, provided your actual tube measures &gt;= your nominal OD and wall this is OK","")</f>
        <v/>
      </c>
      <c r="S30" s="187"/>
    </row>
    <row r="31" customFormat="false" ht="12.75" hidden="false" customHeight="false" outlineLevel="0" collapsed="false">
      <c r="B31" s="146" t="s">
        <v>254</v>
      </c>
      <c r="C31" s="167" t="n">
        <f aca="false">C$28*C11/1000000</f>
        <v>64601.1980542976</v>
      </c>
      <c r="D31" s="187"/>
      <c r="E31" s="167" t="n">
        <f aca="false">IF(E24="no tubes","",IF(E14=0,"",E$28*E11/1000000))</f>
        <v>64601.1980542976</v>
      </c>
      <c r="F31" s="167" t="str">
        <f aca="false">IF(F24="no tubes","",IF(F14=0,"",F$28*F11/1000000))</f>
        <v/>
      </c>
      <c r="G31" s="167" t="str">
        <f aca="false">IF(G24="no tubes","",IF(G14=0,"",G$28*G11/1000000))</f>
        <v/>
      </c>
      <c r="H31" s="167" t="n">
        <f aca="false">IF(SUM(E31:G31)&gt;0,SUM(E31:G31),"")</f>
        <v>64601.1980542976</v>
      </c>
      <c r="I31" s="167" t="str">
        <f aca="false">IF(I26="Tubing Only","",I28*I9/1000000)</f>
        <v/>
      </c>
      <c r="J31" s="167" t="n">
        <f aca="false">IF($F$2="Tubing only",H31,IF($F$2="Composite only",I31,IF($F$2="Tubes + Composite",H31+I31,"No Type Selected")))</f>
        <v>64601.1980542976</v>
      </c>
      <c r="K31" s="212" t="n">
        <f aca="false">IF(AND($F$2="tubing only",OR($E31&lt;0.95*($E$14/$C$14)*$C31,$F31&lt;0.95*($F$14/$C$14)*$C31,$G31&lt;0.95*($G$14/$C$14)*$C31)),0,100*J31/C31)</f>
        <v>100</v>
      </c>
      <c r="L31" s="0" t="str">
        <f aca="false">IF(AND(95&lt;K31,K31&lt;100),"For tubes only, provided your actual tube measures &gt;= your nominal OD and wall this is OK","")</f>
        <v/>
      </c>
      <c r="S31" s="187"/>
    </row>
    <row r="32" customFormat="false" ht="12.75" hidden="false" customHeight="false" outlineLevel="0" collapsed="false">
      <c r="B32" s="146" t="s">
        <v>255</v>
      </c>
      <c r="C32" s="167" t="n">
        <f aca="false">IF(C14=0,"",C$28*C12/1000000)</f>
        <v>107668.663423829</v>
      </c>
      <c r="D32" s="187"/>
      <c r="E32" s="167" t="n">
        <f aca="false">IF(E24="no tubes","",IF(E14=0,"",E$28*E12/1000000))</f>
        <v>107668.663423829</v>
      </c>
      <c r="F32" s="167" t="str">
        <f aca="false">IF(F24="no tubes","",IF(F14=0,"",F$28*F12/1000000))</f>
        <v/>
      </c>
      <c r="G32" s="167" t="str">
        <f aca="false">IF(G24="no tubes","",IF(G14=0,"",G$28*G12/1000000))</f>
        <v/>
      </c>
      <c r="H32" s="167" t="n">
        <f aca="false">IF(SUM(E32:G32)&gt;0,SUM(E32:G32),"")</f>
        <v>107668.663423829</v>
      </c>
      <c r="I32" s="167" t="str">
        <f aca="false">IF(I26="tubing only","",I28*I10/1000000)</f>
        <v/>
      </c>
      <c r="J32" s="167" t="n">
        <f aca="false">IF($F$2="Tubing only",H32,IF($F$2="Composite only",I32,IF($F$2="Tubes + Composite",H32+I32,"No Type Selected")))</f>
        <v>107668.663423829</v>
      </c>
      <c r="K32" s="212" t="n">
        <f aca="false">IF(AND($F$2="tubing only",OR($E32&lt;0.95*($E$14/$C$14)*$C32,$F32&lt;0.95*($F$14/$C$14)*$C32,$G32&lt;0.95*($G$14/$C$14)*$C32)),0,100*J32/C32)</f>
        <v>100</v>
      </c>
      <c r="L32" s="0" t="str">
        <f aca="false">IF(AND(95&lt;K32,K32&lt;100),"For tubes only, provided your actual tube measures &gt;= your nominal OD and wall this is OK","")</f>
        <v/>
      </c>
      <c r="S32" s="187"/>
    </row>
    <row r="33" customFormat="false" ht="12.75" hidden="false" customHeight="false" outlineLevel="0" collapsed="false">
      <c r="B33" s="146" t="s">
        <v>256</v>
      </c>
      <c r="C33" s="167" t="n">
        <f aca="false">C14*4*C10*C26/(0.5*C24*1)</f>
        <v>2934.91676711811</v>
      </c>
      <c r="E33" s="167" t="n">
        <f aca="false">IF(E24="no tubes","",IF(E14=0,"",E14*4*E10*E26/(0.5*E24*1)))</f>
        <v>2934.91676711811</v>
      </c>
      <c r="F33" s="167" t="str">
        <f aca="false">IF(F24="no tubes","",IF(F14=0,"",F14*4*F10*F26/(0.5*F24*1)))</f>
        <v/>
      </c>
      <c r="G33" s="167" t="str">
        <f aca="false">IF(G24="no tubes","",IF(G14=0,"",G14*4*G10*G26/(0.5*G24*1)))</f>
        <v/>
      </c>
      <c r="H33" s="167" t="n">
        <f aca="false">IF(SUM(E33:G33)&gt;0,SUM(E33:G33),"")</f>
        <v>2934.91676711811</v>
      </c>
      <c r="I33" s="167" t="str">
        <f aca="false">IF(I26="tubing only","",4*I10*(I26*2/(I18/1000))/1)</f>
        <v/>
      </c>
      <c r="J33" s="167" t="n">
        <f aca="false">IF($F$2="Tubing only",H33,IF($F$2="Composite only",I33,IF($F$2="Tubes + Composite",H33+I33,"No Type Selected")))</f>
        <v>2934.91676711811</v>
      </c>
      <c r="K33" s="212" t="n">
        <f aca="false">IF(AND($F$2="tubing only",OR($E33&lt;0.95*($E$14/$C$14)*$C33,$F33&lt;0.95*($F$14/$C$14)*$C33,$G33&lt;0.95*($G$14/$C$14)*$C33)),0,100*J33/C33)</f>
        <v>100</v>
      </c>
      <c r="L33" s="0" t="str">
        <f aca="false">IF((99.9&gt;K33)*AND(K33&gt;33.3),"For Composites Only, Additional Proof Required","")</f>
        <v/>
      </c>
    </row>
    <row r="34" customFormat="false" ht="12.75" hidden="false" customHeight="false" outlineLevel="0" collapsed="false">
      <c r="B34" s="146" t="s">
        <v>257</v>
      </c>
      <c r="C34" s="167" t="n">
        <f aca="false">IF(C14=0,"",C33*1^3/(48*C27))</f>
        <v>0.0119750656167979</v>
      </c>
      <c r="E34" s="167" t="n">
        <f aca="false">IF(E24="no tubes","",IF(E14=0,"",($C$33*1^3/(48*E27))))</f>
        <v>0.0119750656167979</v>
      </c>
      <c r="F34" s="167" t="str">
        <f aca="false">IF(F24="no tubes","",IF(F14=0,"",($C$33*1^3/(48*F27))))</f>
        <v/>
      </c>
      <c r="G34" s="167" t="str">
        <f aca="false">IF(G24="no tubes","",IF(G14=0,"",($C$33*1^3/(48*G27))))</f>
        <v/>
      </c>
      <c r="H34" s="167" t="n">
        <f aca="false">IF(F2="composite only","",$C$33*1^3/(48*H27))</f>
        <v>0.0119750656167979</v>
      </c>
      <c r="I34" s="167" t="str">
        <f aca="false">IF(NOT($F$2="tubing only"),$C$33*1^3/(48*I27),"")</f>
        <v/>
      </c>
      <c r="J34" s="167" t="n">
        <f aca="false">IF($F$2="Tubing only",H34,IF($F$2="Composite only",I34,IF($F$2="Tubes + Composite",$C$33*1^3/(48*J27),"No Type Selected")))</f>
        <v>0.0119750656167979</v>
      </c>
      <c r="K34" s="212" t="n">
        <f aca="false">IF(AND($F$2="tubing only",J34&gt;1.05*C34),101,100*J34/C34)</f>
        <v>100</v>
      </c>
      <c r="L34" s="0" t="str">
        <f aca="false">IF((100.1&lt;K34)*AND(K34&lt;300.1),"For Composites Only, Additional Proof Required","")</f>
        <v/>
      </c>
      <c r="M34" s="187"/>
    </row>
    <row r="35" customFormat="false" ht="12.75" hidden="false" customHeight="false" outlineLevel="0" collapsed="false">
      <c r="B35" s="146" t="s">
        <v>258</v>
      </c>
      <c r="C35" s="167" t="n">
        <f aca="false">0.5*C33*(C33*1^3/(48*C27))</f>
        <v>17.5729104330399</v>
      </c>
      <c r="E35" s="167" t="n">
        <f aca="false">IF(E24="no tubes","",0.5*E33*(E33*1^3/(48*E27)))</f>
        <v>17.5729104330399</v>
      </c>
      <c r="F35" s="167" t="str">
        <f aca="false">IF(F24="no tubes","",0.5*F33*(F33*1^3/(48*F27)))</f>
        <v/>
      </c>
      <c r="G35" s="167" t="str">
        <f aca="false">IF(G24="no tubes","",0.5*G33*(G33*1^3/(48*G27)))</f>
        <v/>
      </c>
      <c r="H35" s="167" t="n">
        <f aca="false">IF(SUM(E35:G35)&gt;0,SUM(E35:G35),"")</f>
        <v>17.5729104330399</v>
      </c>
      <c r="I35" s="167" t="str">
        <f aca="false">IF(I26="tubing only","",0.5*I33*(I33*1^3/(48*I27)))</f>
        <v/>
      </c>
      <c r="J35" s="167" t="n">
        <f aca="false">IF($F$2="Tubing only",H35,IF($F$2="Composite only",I35,IF($F$2="Tubes + Composite",H35+I35,"No Type Selected")))</f>
        <v>17.5729104330399</v>
      </c>
      <c r="K35" s="212" t="n">
        <f aca="false">IF(AND($F$2="tubing only",OR($E$36&lt;$C$36,$F$36&lt;$C$36,$G$36&lt;$C$36)),0,100*J35/C35)</f>
        <v>100</v>
      </c>
      <c r="L35" s="0" t="str">
        <f aca="false">IF((99.9&gt;K35)*AND(K35&gt;33.3),"For Composites Only, Additional Proof Required","")</f>
        <v/>
      </c>
    </row>
    <row r="36" customFormat="false" ht="12.75" hidden="false" customHeight="false" outlineLevel="0" collapsed="false">
      <c r="C36" s="357" t="n">
        <f aca="false">0.99*C27/C14</f>
        <v>1684.96385904</v>
      </c>
      <c r="D36" s="358"/>
      <c r="E36" s="357" t="n">
        <f aca="false">IF(AND($F$2="tubing only",E14&gt;0),E27/E14,9E+099)</f>
        <v>1701.983696</v>
      </c>
      <c r="F36" s="357" t="n">
        <f aca="false">IF(AND($F$2="tubing only",F14&gt;0),F27/F14,9E+099)</f>
        <v>9E+099</v>
      </c>
      <c r="G36" s="357" t="n">
        <f aca="false">IF(AND($F$2="tubing only",G14&gt;0),G27/G14,9E+099)</f>
        <v>9E+099</v>
      </c>
      <c r="H36" s="13"/>
    </row>
    <row r="37" customFormat="false" ht="13.15" hidden="false" customHeight="false" outlineLevel="0" collapsed="false">
      <c r="B37" s="10" t="s">
        <v>288</v>
      </c>
      <c r="E37" s="187"/>
    </row>
    <row r="38" customFormat="false" ht="12.75" hidden="false" customHeight="false" outlineLevel="0" collapsed="false">
      <c r="B38" s="215"/>
      <c r="C38" s="216"/>
      <c r="D38" s="216"/>
      <c r="E38" s="216"/>
      <c r="F38" s="216"/>
      <c r="G38" s="216"/>
      <c r="H38" s="216"/>
      <c r="I38" s="216"/>
      <c r="J38" s="216"/>
      <c r="K38" s="217"/>
    </row>
    <row r="39" customFormat="false" ht="13.15" hidden="false" customHeight="false" outlineLevel="0" collapsed="false">
      <c r="B39" s="376" t="s">
        <v>363</v>
      </c>
      <c r="C39" s="96"/>
      <c r="D39" s="96"/>
      <c r="E39" s="96"/>
      <c r="F39" s="96"/>
      <c r="G39" s="96"/>
      <c r="H39" s="96"/>
      <c r="I39" s="96"/>
      <c r="J39" s="96"/>
      <c r="K39" s="135"/>
    </row>
    <row r="40" customFormat="false" ht="13.15" hidden="false" customHeight="false" outlineLevel="0" collapsed="false">
      <c r="B40" s="376" t="s">
        <v>364</v>
      </c>
      <c r="C40" s="96"/>
      <c r="D40" s="96"/>
      <c r="E40" s="96"/>
      <c r="F40" s="96"/>
      <c r="G40" s="96"/>
      <c r="H40" s="96"/>
      <c r="I40" s="96"/>
      <c r="J40" s="96"/>
      <c r="K40" s="135"/>
    </row>
    <row r="41" customFormat="false" ht="12.75" hidden="false" customHeight="false" outlineLevel="0" collapsed="false">
      <c r="B41" s="134"/>
      <c r="C41" s="96"/>
      <c r="D41" s="96"/>
      <c r="E41" s="96"/>
      <c r="F41" s="96"/>
      <c r="G41" s="96"/>
      <c r="H41" s="96"/>
      <c r="I41" s="96"/>
      <c r="J41" s="96"/>
      <c r="K41" s="135"/>
    </row>
    <row r="42" customFormat="false" ht="12.75" hidden="false" customHeight="false" outlineLevel="0" collapsed="false">
      <c r="B42" s="134"/>
      <c r="C42" s="96"/>
      <c r="D42" s="96"/>
      <c r="E42" s="96"/>
      <c r="F42" s="96"/>
      <c r="G42" s="96"/>
      <c r="H42" s="96"/>
      <c r="I42" s="96"/>
      <c r="J42" s="96"/>
      <c r="K42" s="135"/>
    </row>
    <row r="43" customFormat="false" ht="12.75" hidden="false" customHeight="false" outlineLevel="0" collapsed="false">
      <c r="B43" s="134"/>
      <c r="C43" s="96"/>
      <c r="D43" s="96"/>
      <c r="E43" s="96"/>
      <c r="F43" s="96"/>
      <c r="G43" s="96"/>
      <c r="H43" s="96"/>
      <c r="I43" s="96"/>
      <c r="J43" s="96"/>
      <c r="K43" s="135"/>
    </row>
    <row r="44" customFormat="false" ht="12.75" hidden="false" customHeight="false" outlineLevel="0" collapsed="false">
      <c r="B44" s="134"/>
      <c r="C44" s="96"/>
      <c r="D44" s="96"/>
      <c r="E44" s="96"/>
      <c r="F44" s="96"/>
      <c r="G44" s="96"/>
      <c r="H44" s="96"/>
      <c r="I44" s="96"/>
      <c r="J44" s="96"/>
      <c r="K44" s="135"/>
    </row>
    <row r="45" customFormat="false" ht="12.75" hidden="false" customHeight="false" outlineLevel="0" collapsed="false">
      <c r="B45" s="134"/>
      <c r="C45" s="96"/>
      <c r="D45" s="96"/>
      <c r="E45" s="96"/>
      <c r="F45" s="96"/>
      <c r="G45" s="96"/>
      <c r="H45" s="96"/>
      <c r="I45" s="96"/>
      <c r="J45" s="96"/>
      <c r="K45" s="135"/>
    </row>
    <row r="46" customFormat="false" ht="12.75" hidden="false" customHeight="false" outlineLevel="0" collapsed="false">
      <c r="B46" s="134"/>
      <c r="C46" s="96"/>
      <c r="D46" s="96"/>
      <c r="E46" s="96"/>
      <c r="F46" s="96"/>
      <c r="G46" s="96"/>
      <c r="H46" s="96"/>
      <c r="I46" s="96"/>
      <c r="J46" s="96"/>
      <c r="K46" s="135"/>
    </row>
    <row r="47" customFormat="false" ht="12.75" hidden="false" customHeight="false" outlineLevel="0" collapsed="false">
      <c r="B47" s="134"/>
      <c r="C47" s="96"/>
      <c r="D47" s="96"/>
      <c r="E47" s="96"/>
      <c r="F47" s="96"/>
      <c r="G47" s="96"/>
      <c r="H47" s="96"/>
      <c r="I47" s="96"/>
      <c r="J47" s="96"/>
      <c r="K47" s="135"/>
    </row>
    <row r="48" customFormat="false" ht="12.75" hidden="false" customHeight="false" outlineLevel="0" collapsed="false">
      <c r="B48" s="134"/>
      <c r="C48" s="96"/>
      <c r="D48" s="96"/>
      <c r="E48" s="96"/>
      <c r="F48" s="96"/>
      <c r="G48" s="96"/>
      <c r="H48" s="96"/>
      <c r="I48" s="96"/>
      <c r="J48" s="96"/>
      <c r="K48" s="135"/>
    </row>
    <row r="49" customFormat="false" ht="12.75" hidden="false" customHeight="false" outlineLevel="0" collapsed="false">
      <c r="B49" s="134"/>
      <c r="C49" s="96"/>
      <c r="D49" s="96"/>
      <c r="E49" s="96"/>
      <c r="F49" s="96"/>
      <c r="G49" s="96"/>
      <c r="H49" s="96"/>
      <c r="I49" s="96"/>
      <c r="J49" s="96"/>
      <c r="K49" s="135"/>
    </row>
    <row r="50" customFormat="false" ht="12.75" hidden="false" customHeight="false" outlineLevel="0" collapsed="false">
      <c r="B50" s="134"/>
      <c r="C50" s="96"/>
      <c r="D50" s="96"/>
      <c r="E50" s="96"/>
      <c r="F50" s="96"/>
      <c r="G50" s="96"/>
      <c r="H50" s="96"/>
      <c r="I50" s="96"/>
      <c r="J50" s="96"/>
      <c r="K50" s="135"/>
    </row>
    <row r="51" customFormat="false" ht="12.75" hidden="false" customHeight="false" outlineLevel="0" collapsed="false">
      <c r="B51" s="134"/>
      <c r="C51" s="96"/>
      <c r="D51" s="96"/>
      <c r="E51" s="96"/>
      <c r="F51" s="96"/>
      <c r="G51" s="96"/>
      <c r="H51" s="96"/>
      <c r="I51" s="96"/>
      <c r="J51" s="96"/>
      <c r="K51" s="135"/>
    </row>
    <row r="52" customFormat="false" ht="12.75" hidden="false" customHeight="false" outlineLevel="0" collapsed="false">
      <c r="B52" s="134"/>
      <c r="C52" s="96"/>
      <c r="D52" s="96"/>
      <c r="E52" s="96"/>
      <c r="F52" s="96"/>
      <c r="G52" s="96"/>
      <c r="H52" s="96"/>
      <c r="I52" s="96"/>
      <c r="J52" s="96"/>
      <c r="K52" s="135"/>
    </row>
    <row r="53" customFormat="false" ht="12.75" hidden="false" customHeight="false" outlineLevel="0" collapsed="false">
      <c r="B53" s="134"/>
      <c r="C53" s="96"/>
      <c r="D53" s="96"/>
      <c r="E53" s="96"/>
      <c r="F53" s="96"/>
      <c r="G53" s="96"/>
      <c r="H53" s="96"/>
      <c r="I53" s="96"/>
      <c r="J53" s="96"/>
      <c r="K53" s="135"/>
    </row>
    <row r="54" customFormat="false" ht="12.75" hidden="false" customHeight="false" outlineLevel="0" collapsed="false">
      <c r="B54" s="134"/>
      <c r="C54" s="96"/>
      <c r="D54" s="96"/>
      <c r="E54" s="96"/>
      <c r="F54" s="96"/>
      <c r="G54" s="96"/>
      <c r="H54" s="96"/>
      <c r="I54" s="96"/>
      <c r="J54" s="96"/>
      <c r="K54" s="135"/>
    </row>
    <row r="55" customFormat="false" ht="12.75" hidden="false" customHeight="false" outlineLevel="0" collapsed="false">
      <c r="B55" s="134"/>
      <c r="C55" s="96"/>
      <c r="D55" s="96"/>
      <c r="E55" s="96"/>
      <c r="F55" s="96"/>
      <c r="G55" s="96"/>
      <c r="H55" s="96"/>
      <c r="I55" s="96"/>
      <c r="J55" s="96"/>
      <c r="K55" s="135"/>
    </row>
    <row r="56" customFormat="false" ht="12.75" hidden="false" customHeight="false" outlineLevel="0" collapsed="false">
      <c r="B56" s="141"/>
      <c r="C56" s="142"/>
      <c r="D56" s="142"/>
      <c r="E56" s="142"/>
      <c r="F56" s="142"/>
      <c r="G56" s="142"/>
      <c r="H56" s="142"/>
      <c r="I56" s="142"/>
      <c r="J56" s="142"/>
      <c r="K56" s="219"/>
    </row>
  </sheetData>
  <sheetProtection algorithmName="SHA-512" hashValue="T+rUP45rA9C+SkqvL5Ypxh4AONCjlRMV1gqilLVIupirxtqI2drYLaoF7j7Yt/w1eM7H/5qTiUZYuekzG8r4Lg==" saltValue="cMbF2c6Yc1FxBR8dpHE/8w==" spinCount="100000" sheet="true" scenarios="true"/>
  <mergeCells count="3">
    <mergeCell ref="C2:E2"/>
    <mergeCell ref="F2:G2"/>
    <mergeCell ref="E19:G22"/>
  </mergeCells>
  <conditionalFormatting sqref="G35">
    <cfRule type="cellIs" priority="2" operator="lessThan" aboveAverage="0" equalAverage="0" bottom="0" percent="0" rank="0" text="" dxfId="220">
      <formula>0.95*$C35*(G$14/$C$14)</formula>
    </cfRule>
  </conditionalFormatting>
  <conditionalFormatting sqref="K28:K33">
    <cfRule type="cellIs" priority="3" operator="greaterThanOrEqual" aboveAverage="0" equalAverage="0" bottom="0" percent="0" rank="0" text="" dxfId="221">
      <formula>100</formula>
    </cfRule>
    <cfRule type="cellIs" priority="4" operator="lessThan" aboveAverage="0" equalAverage="0" bottom="0" percent="0" rank="0" text="" dxfId="222">
      <formula>100</formula>
    </cfRule>
  </conditionalFormatting>
  <conditionalFormatting sqref="K34">
    <cfRule type="cellIs" priority="5" operator="between" aboveAverage="0" equalAverage="0" bottom="0" percent="0" rank="0" text="" dxfId="223">
      <formula>100.1</formula>
      <formula>300</formula>
    </cfRule>
    <cfRule type="cellIs" priority="6" operator="greaterThan" aboveAverage="0" equalAverage="0" bottom="0" percent="0" rank="0" text="" dxfId="224">
      <formula>300</formula>
    </cfRule>
    <cfRule type="cellIs" priority="7" operator="lessThanOrEqual" aboveAverage="0" equalAverage="0" bottom="0" percent="0" rank="0" text="" dxfId="225">
      <formula>100</formula>
    </cfRule>
  </conditionalFormatting>
  <conditionalFormatting sqref="K27">
    <cfRule type="cellIs" priority="8" operator="greaterThanOrEqual" aboveAverage="0" equalAverage="0" bottom="0" percent="0" rank="0" text="" dxfId="226">
      <formula>100</formula>
    </cfRule>
    <cfRule type="cellIs" priority="9" operator="lessThan" aboveAverage="0" equalAverage="0" bottom="0" percent="0" rank="0" text="" dxfId="227">
      <formula>33.3</formula>
    </cfRule>
    <cfRule type="cellIs" priority="10" operator="between" aboveAverage="0" equalAverage="0" bottom="0" percent="0" rank="0" text="" dxfId="228">
      <formula>33.3</formula>
      <formula>100</formula>
    </cfRule>
  </conditionalFormatting>
  <conditionalFormatting sqref="E27:E33 E35">
    <cfRule type="cellIs" priority="11" operator="lessThan" aboveAverage="0" equalAverage="0" bottom="0" percent="0" rank="0" text="" dxfId="229">
      <formula>0.95*$C27*(E$14/$C$14)</formula>
    </cfRule>
  </conditionalFormatting>
  <conditionalFormatting sqref="K35">
    <cfRule type="cellIs" priority="12" operator="greaterThanOrEqual" aboveAverage="0" equalAverage="0" bottom="0" percent="0" rank="0" text="" dxfId="230">
      <formula>100</formula>
    </cfRule>
    <cfRule type="cellIs" priority="13" operator="lessThan" aboveAverage="0" equalAverage="0" bottom="0" percent="0" rank="0" text="" dxfId="231">
      <formula>33.3</formula>
    </cfRule>
    <cfRule type="cellIs" priority="14" operator="between" aboveAverage="0" equalAverage="0" bottom="0" percent="0" rank="0" text="" dxfId="232">
      <formula>33.3</formula>
      <formula>100</formula>
    </cfRule>
  </conditionalFormatting>
  <conditionalFormatting sqref="F27:F33">
    <cfRule type="cellIs" priority="15" operator="lessThan" aboveAverage="0" equalAverage="0" bottom="0" percent="0" rank="0" text="" dxfId="233">
      <formula>0.95*$C27*(F$14/$C$14)</formula>
    </cfRule>
  </conditionalFormatting>
  <conditionalFormatting sqref="G27:G33">
    <cfRule type="cellIs" priority="16" operator="lessThan" aboveAverage="0" equalAverage="0" bottom="0" percent="0" rank="0" text="" dxfId="234">
      <formula>0.95*$C27*(G$14/$C$14)</formula>
    </cfRule>
  </conditionalFormatting>
  <conditionalFormatting sqref="F35">
    <cfRule type="cellIs" priority="17" operator="lessThan" aboveAverage="0" equalAverage="0" bottom="0" percent="0" rank="0" text="" dxfId="235">
      <formula>0.95*$C35*(F$14/$C$14)</formula>
    </cfRule>
  </conditionalFormatting>
  <dataValidations count="6">
    <dataValidation allowBlank="true" operator="between" promptTitle="Select Material" showDropDown="false" showErrorMessage="true" showInputMessage="true" sqref="C6 I6 J13:J14" type="none">
      <formula1>0</formula1>
      <formula2>0</formula2>
    </dataValidation>
    <dataValidation allowBlank="true" operator="between" promptTitle="Select Material" showDropDown="false" showErrorMessage="true" showInputMessage="true" sqref="E5:G5" type="list">
      <formula1>Metallic_Mats</formula1>
      <formula2>0</formula2>
    </dataValidation>
    <dataValidation allowBlank="true" operator="between" showDropDown="false" showErrorMessage="true" showInputMessage="true" sqref="I5" type="list">
      <formula1>Material</formula1>
      <formula2>0</formula2>
    </dataValidation>
    <dataValidation allowBlank="true" operator="between" showDropDown="false" showErrorMessage="true" showInputMessage="true" sqref="F2" type="list">
      <formula1>ConstructionType</formula1>
      <formula2>0</formula2>
    </dataValidation>
    <dataValidation allowBlank="true" operator="between" promptTitle="Select Material" showDropDown="false" showErrorMessage="true" showInputMessage="true" sqref="C5:D5 H5:H6 D6" type="list">
      <formula1>Materials</formula1>
      <formula2>0</formula2>
    </dataValidation>
    <dataValidation allowBlank="true" operator="between" promptTitle="Select Material" showDropDown="false" showErrorMessage="true" showInputMessage="true" sqref="E6:G6" type="list">
      <formula1>Tube_Type</formula1>
      <formula2>0</formula2>
    </dataValidation>
  </dataValidations>
  <hyperlinks>
    <hyperlink ref="L2"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O370"/>
  <sheetViews>
    <sheetView showFormulas="false" showGridLines="false" showRowColHeaders="true" showZeros="true" rightToLeft="false" tabSelected="false" showOutlineSymbols="true" defaultGridColor="true" view="pageBreakPreview" topLeftCell="A29"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8" min="1" style="0" width="5.01"/>
    <col collapsed="false" customWidth="true" hidden="false" outlineLevel="0" max="1025" min="39" style="0" width="11.4"/>
  </cols>
  <sheetData>
    <row r="1" customFormat="false" ht="13.15" hidden="false" customHeight="false" outlineLevel="0" collapsed="false">
      <c r="A1" s="377" t="s">
        <v>365</v>
      </c>
      <c r="B1" s="377"/>
      <c r="C1" s="377"/>
      <c r="D1" s="377"/>
      <c r="E1" s="377"/>
      <c r="F1" s="377"/>
      <c r="G1" s="377"/>
      <c r="H1" s="377"/>
      <c r="I1" s="377"/>
      <c r="J1" s="377"/>
      <c r="K1" s="377"/>
      <c r="L1" s="377"/>
      <c r="M1" s="377"/>
      <c r="N1" s="377"/>
      <c r="O1" s="377"/>
      <c r="P1" s="377"/>
      <c r="Q1" s="377"/>
      <c r="R1" s="377"/>
      <c r="S1" s="377"/>
      <c r="T1" s="377" t="s">
        <v>366</v>
      </c>
      <c r="U1" s="377"/>
      <c r="V1" s="377"/>
      <c r="W1" s="377"/>
      <c r="X1" s="377"/>
      <c r="Y1" s="377"/>
      <c r="Z1" s="377"/>
      <c r="AA1" s="377"/>
      <c r="AB1" s="377"/>
      <c r="AC1" s="377"/>
      <c r="AD1" s="377"/>
      <c r="AE1" s="377"/>
      <c r="AF1" s="377"/>
      <c r="AG1" s="377"/>
      <c r="AH1" s="377"/>
      <c r="AI1" s="377"/>
      <c r="AJ1" s="377"/>
      <c r="AK1" s="377"/>
      <c r="AL1" s="377"/>
    </row>
    <row r="2" customFormat="false" ht="12.75" hidden="false" customHeight="false" outlineLevel="0" collapsed="false">
      <c r="A2" s="378"/>
      <c r="S2" s="347"/>
      <c r="T2" s="346"/>
      <c r="AL2" s="347"/>
      <c r="AM2" s="48" t="s">
        <v>259</v>
      </c>
      <c r="AN2" s="214"/>
      <c r="AO2" s="214"/>
    </row>
    <row r="3" customFormat="false" ht="12.75" hidden="false" customHeight="false" outlineLevel="0" collapsed="false">
      <c r="A3" s="0" t="s">
        <v>48</v>
      </c>
      <c r="D3" s="100" t="str">
        <f aca="false">IF('Cover Sheet'!$D$14&gt;0,'Cover Sheet'!$D$14,"")</f>
        <v>Ecole Centrale Lyon</v>
      </c>
      <c r="E3" s="100"/>
      <c r="F3" s="100"/>
      <c r="G3" s="100"/>
      <c r="H3" s="100"/>
      <c r="I3" s="100"/>
      <c r="J3" s="100"/>
      <c r="K3" s="0" t="s">
        <v>50</v>
      </c>
      <c r="O3" s="100" t="str">
        <f aca="false">IF('Cover Sheet'!$O$14&gt;0,'Cover Sheet'!$O$14,"")</f>
        <v/>
      </c>
      <c r="P3" s="100"/>
      <c r="Q3" s="100"/>
      <c r="R3" s="100"/>
      <c r="S3" s="100"/>
      <c r="T3" s="0" t="s">
        <v>48</v>
      </c>
      <c r="W3" s="100" t="str">
        <f aca="false">IF('Cover Sheet'!$D$14&gt;0,'Cover Sheet'!$D$14,"")</f>
        <v>Ecole Centrale Lyon</v>
      </c>
      <c r="X3" s="100"/>
      <c r="Y3" s="100"/>
      <c r="Z3" s="100"/>
      <c r="AA3" s="100"/>
      <c r="AB3" s="100"/>
      <c r="AC3" s="100"/>
      <c r="AD3" s="0" t="s">
        <v>50</v>
      </c>
      <c r="AH3" s="100" t="str">
        <f aca="false">IF('Cover Sheet'!$O$14&gt;0,'Cover Sheet'!$O$14,"")</f>
        <v/>
      </c>
      <c r="AI3" s="100"/>
      <c r="AJ3" s="100"/>
      <c r="AK3" s="100"/>
      <c r="AL3" s="100"/>
    </row>
    <row r="4" customFormat="false" ht="12.75" hidden="false" customHeight="false" outlineLevel="0" collapsed="false">
      <c r="A4" s="346"/>
      <c r="S4" s="347"/>
      <c r="T4" s="346"/>
      <c r="AL4" s="347"/>
    </row>
    <row r="5" customFormat="false" ht="12.75" hidden="false" customHeight="true" outlineLevel="0" collapsed="false">
      <c r="A5" s="379"/>
      <c r="B5" s="379"/>
      <c r="C5" s="379"/>
      <c r="D5" s="379"/>
      <c r="E5" s="379"/>
      <c r="F5" s="379"/>
      <c r="G5" s="379"/>
      <c r="H5" s="379"/>
      <c r="I5" s="379"/>
      <c r="J5" s="379"/>
      <c r="K5" s="379"/>
      <c r="L5" s="379"/>
      <c r="M5" s="379"/>
      <c r="N5" s="379"/>
      <c r="O5" s="379"/>
      <c r="P5" s="379"/>
      <c r="Q5" s="379"/>
      <c r="R5" s="379"/>
      <c r="S5" s="379"/>
      <c r="T5" s="215"/>
      <c r="U5" s="216"/>
      <c r="V5" s="216"/>
      <c r="W5" s="216"/>
      <c r="X5" s="216"/>
      <c r="Y5" s="216"/>
      <c r="Z5" s="216"/>
      <c r="AA5" s="216"/>
      <c r="AB5" s="216"/>
      <c r="AC5" s="216"/>
      <c r="AD5" s="216"/>
      <c r="AE5" s="216"/>
      <c r="AF5" s="216"/>
      <c r="AG5" s="216"/>
      <c r="AH5" s="216"/>
      <c r="AI5" s="216"/>
      <c r="AJ5" s="216"/>
      <c r="AK5" s="216"/>
      <c r="AL5" s="217"/>
    </row>
    <row r="6" customFormat="false" ht="12.75" hidden="false" customHeight="false" outlineLevel="0" collapsed="false">
      <c r="A6" s="380"/>
      <c r="B6" s="136"/>
      <c r="C6" s="136"/>
      <c r="D6" s="136"/>
      <c r="E6" s="136"/>
      <c r="F6" s="136"/>
      <c r="G6" s="136"/>
      <c r="H6" s="136"/>
      <c r="I6" s="136"/>
      <c r="J6" s="136"/>
      <c r="K6" s="136"/>
      <c r="L6" s="136"/>
      <c r="M6" s="136"/>
      <c r="N6" s="136"/>
      <c r="O6" s="136"/>
      <c r="P6" s="136"/>
      <c r="Q6" s="136"/>
      <c r="R6" s="136"/>
      <c r="S6" s="381"/>
      <c r="T6" s="134"/>
      <c r="U6" s="96"/>
      <c r="V6" s="96"/>
      <c r="W6" s="96"/>
      <c r="X6" s="96"/>
      <c r="Y6" s="96"/>
      <c r="Z6" s="96"/>
      <c r="AA6" s="96"/>
      <c r="AB6" s="96"/>
      <c r="AC6" s="96"/>
      <c r="AD6" s="96"/>
      <c r="AE6" s="96"/>
      <c r="AF6" s="96"/>
      <c r="AG6" s="96"/>
      <c r="AH6" s="96"/>
      <c r="AI6" s="96"/>
      <c r="AJ6" s="96"/>
      <c r="AK6" s="96"/>
      <c r="AL6" s="135"/>
    </row>
    <row r="7" customFormat="false" ht="12.75" hidden="false" customHeight="false" outlineLevel="0" collapsed="false">
      <c r="A7" s="380"/>
      <c r="B7" s="382" t="s">
        <v>367</v>
      </c>
      <c r="C7" s="383"/>
      <c r="D7" s="136"/>
      <c r="E7" s="136"/>
      <c r="F7" s="136"/>
      <c r="G7" s="136"/>
      <c r="H7" s="136"/>
      <c r="I7" s="136"/>
      <c r="J7" s="136"/>
      <c r="K7" s="136"/>
      <c r="L7" s="136"/>
      <c r="M7" s="136"/>
      <c r="N7" s="136"/>
      <c r="O7" s="136"/>
      <c r="P7" s="136"/>
      <c r="Q7" s="136"/>
      <c r="R7" s="136"/>
      <c r="S7" s="381"/>
      <c r="T7" s="134"/>
      <c r="U7" s="382" t="s">
        <v>367</v>
      </c>
      <c r="V7" s="96"/>
      <c r="W7" s="96"/>
      <c r="X7" s="96"/>
      <c r="Y7" s="96"/>
      <c r="Z7" s="96"/>
      <c r="AA7" s="96"/>
      <c r="AB7" s="96"/>
      <c r="AC7" s="96"/>
      <c r="AD7" s="96"/>
      <c r="AE7" s="96"/>
      <c r="AF7" s="96"/>
      <c r="AG7" s="96"/>
      <c r="AH7" s="96"/>
      <c r="AI7" s="96"/>
      <c r="AJ7" s="96"/>
      <c r="AK7" s="96"/>
      <c r="AL7" s="135"/>
    </row>
    <row r="8" customFormat="false" ht="12.75" hidden="false" customHeight="false" outlineLevel="0" collapsed="false">
      <c r="A8" s="380"/>
      <c r="B8" s="98"/>
      <c r="C8" s="136"/>
      <c r="D8" s="136"/>
      <c r="E8" s="136"/>
      <c r="F8" s="136"/>
      <c r="G8" s="136"/>
      <c r="H8" s="136"/>
      <c r="I8" s="136"/>
      <c r="J8" s="136"/>
      <c r="K8" s="136"/>
      <c r="L8" s="136"/>
      <c r="M8" s="136"/>
      <c r="N8" s="136"/>
      <c r="O8" s="136"/>
      <c r="P8" s="136"/>
      <c r="Q8" s="136"/>
      <c r="R8" s="136"/>
      <c r="S8" s="381"/>
      <c r="T8" s="134"/>
      <c r="U8" s="98"/>
      <c r="V8" s="96"/>
      <c r="W8" s="96"/>
      <c r="X8" s="96"/>
      <c r="Y8" s="96"/>
      <c r="Z8" s="96"/>
      <c r="AA8" s="96"/>
      <c r="AB8" s="96"/>
      <c r="AC8" s="96"/>
      <c r="AD8" s="96"/>
      <c r="AE8" s="96"/>
      <c r="AF8" s="96"/>
      <c r="AG8" s="96"/>
      <c r="AH8" s="96"/>
      <c r="AI8" s="96"/>
      <c r="AJ8" s="96"/>
      <c r="AK8" s="96"/>
      <c r="AL8" s="135"/>
    </row>
    <row r="9" customFormat="false" ht="12.75" hidden="false" customHeight="false" outlineLevel="0" collapsed="false">
      <c r="A9" s="380"/>
      <c r="B9" s="382" t="s">
        <v>368</v>
      </c>
      <c r="C9" s="383"/>
      <c r="D9" s="136"/>
      <c r="E9" s="136"/>
      <c r="F9" s="96"/>
      <c r="G9" s="96"/>
      <c r="H9" s="136"/>
      <c r="I9" s="136"/>
      <c r="J9" s="136"/>
      <c r="K9" s="136"/>
      <c r="L9" s="136"/>
      <c r="M9" s="136"/>
      <c r="N9" s="136"/>
      <c r="O9" s="136"/>
      <c r="P9" s="136"/>
      <c r="Q9" s="136"/>
      <c r="R9" s="136"/>
      <c r="S9" s="381"/>
      <c r="T9" s="134"/>
      <c r="U9" s="382" t="s">
        <v>368</v>
      </c>
      <c r="V9" s="96"/>
      <c r="W9" s="96"/>
      <c r="X9" s="96"/>
      <c r="Y9" s="96"/>
      <c r="Z9" s="96"/>
      <c r="AA9" s="96"/>
      <c r="AB9" s="96"/>
      <c r="AC9" s="96"/>
      <c r="AD9" s="96"/>
      <c r="AE9" s="96"/>
      <c r="AF9" s="96"/>
      <c r="AG9" s="96"/>
      <c r="AH9" s="96"/>
      <c r="AI9" s="96"/>
      <c r="AJ9" s="96"/>
      <c r="AK9" s="96"/>
      <c r="AL9" s="135"/>
    </row>
    <row r="10" customFormat="false" ht="12.75" hidden="false" customHeight="false" outlineLevel="0" collapsed="false">
      <c r="A10" s="380"/>
      <c r="B10" s="98"/>
      <c r="C10" s="136"/>
      <c r="D10" s="136"/>
      <c r="E10" s="136"/>
      <c r="F10" s="136"/>
      <c r="G10" s="136"/>
      <c r="H10" s="136"/>
      <c r="I10" s="136"/>
      <c r="J10" s="136"/>
      <c r="K10" s="136"/>
      <c r="L10" s="136"/>
      <c r="M10" s="136"/>
      <c r="N10" s="136"/>
      <c r="O10" s="136"/>
      <c r="P10" s="136"/>
      <c r="Q10" s="136"/>
      <c r="R10" s="136"/>
      <c r="S10" s="381"/>
      <c r="T10" s="134"/>
      <c r="U10" s="98"/>
      <c r="V10" s="96"/>
      <c r="W10" s="96"/>
      <c r="X10" s="96"/>
      <c r="Y10" s="96"/>
      <c r="Z10" s="96"/>
      <c r="AA10" s="96"/>
      <c r="AB10" s="96"/>
      <c r="AC10" s="96"/>
      <c r="AD10" s="96"/>
      <c r="AE10" s="96"/>
      <c r="AF10" s="96"/>
      <c r="AG10" s="96"/>
      <c r="AH10" s="96"/>
      <c r="AI10" s="96"/>
      <c r="AJ10" s="96"/>
      <c r="AK10" s="96"/>
      <c r="AL10" s="135"/>
    </row>
    <row r="11" customFormat="false" ht="12.75" hidden="false" customHeight="false" outlineLevel="0" collapsed="false">
      <c r="A11" s="380"/>
      <c r="B11" s="382" t="s">
        <v>369</v>
      </c>
      <c r="C11" s="383"/>
      <c r="D11" s="136"/>
      <c r="E11" s="136"/>
      <c r="F11" s="136"/>
      <c r="G11" s="96"/>
      <c r="H11" s="136"/>
      <c r="I11" s="136"/>
      <c r="J11" s="136"/>
      <c r="K11" s="136"/>
      <c r="L11" s="136"/>
      <c r="M11" s="136"/>
      <c r="N11" s="136"/>
      <c r="O11" s="136"/>
      <c r="P11" s="136"/>
      <c r="Q11" s="136"/>
      <c r="R11" s="136"/>
      <c r="S11" s="381"/>
      <c r="T11" s="134"/>
      <c r="U11" s="382" t="s">
        <v>369</v>
      </c>
      <c r="V11" s="96"/>
      <c r="W11" s="96"/>
      <c r="X11" s="383"/>
      <c r="Y11" s="96"/>
      <c r="Z11" s="383"/>
      <c r="AA11" s="96"/>
      <c r="AB11" s="96"/>
      <c r="AC11" s="96"/>
      <c r="AD11" s="96"/>
      <c r="AE11" s="96"/>
      <c r="AF11" s="96"/>
      <c r="AG11" s="96"/>
      <c r="AH11" s="96"/>
      <c r="AI11" s="96"/>
      <c r="AJ11" s="96"/>
      <c r="AK11" s="96"/>
      <c r="AL11" s="135"/>
    </row>
    <row r="12" customFormat="false" ht="12.75" hidden="false" customHeight="false" outlineLevel="0" collapsed="false">
      <c r="A12" s="380"/>
      <c r="B12" s="136"/>
      <c r="C12" s="136"/>
      <c r="D12" s="136"/>
      <c r="E12" s="136"/>
      <c r="F12" s="136"/>
      <c r="G12" s="96"/>
      <c r="H12" s="136"/>
      <c r="I12" s="136"/>
      <c r="J12" s="136"/>
      <c r="K12" s="136"/>
      <c r="L12" s="136"/>
      <c r="M12" s="136"/>
      <c r="N12" s="136"/>
      <c r="O12" s="136"/>
      <c r="P12" s="136"/>
      <c r="Q12" s="136"/>
      <c r="R12" s="136"/>
      <c r="S12" s="381"/>
      <c r="T12" s="134"/>
      <c r="U12" s="96"/>
      <c r="V12" s="96"/>
      <c r="W12" s="96"/>
      <c r="X12" s="96"/>
      <c r="Y12" s="96"/>
      <c r="Z12" s="96"/>
      <c r="AA12" s="96"/>
      <c r="AB12" s="96"/>
      <c r="AC12" s="96"/>
      <c r="AD12" s="96"/>
      <c r="AE12" s="96"/>
      <c r="AF12" s="96"/>
      <c r="AG12" s="96"/>
      <c r="AH12" s="96"/>
      <c r="AI12" s="96"/>
      <c r="AJ12" s="96"/>
      <c r="AK12" s="96"/>
      <c r="AL12" s="135"/>
    </row>
    <row r="13" customFormat="false" ht="12.75" hidden="false" customHeight="false" outlineLevel="0" collapsed="false">
      <c r="A13" s="380"/>
      <c r="B13" s="136"/>
      <c r="C13" s="136"/>
      <c r="D13" s="136"/>
      <c r="E13" s="136"/>
      <c r="F13" s="136"/>
      <c r="G13" s="96"/>
      <c r="H13" s="136"/>
      <c r="I13" s="136"/>
      <c r="J13" s="136"/>
      <c r="K13" s="136"/>
      <c r="L13" s="136"/>
      <c r="M13" s="136"/>
      <c r="N13" s="136"/>
      <c r="O13" s="136"/>
      <c r="P13" s="136"/>
      <c r="Q13" s="136"/>
      <c r="R13" s="136"/>
      <c r="S13" s="381"/>
      <c r="T13" s="134"/>
      <c r="U13" s="96"/>
      <c r="V13" s="96"/>
      <c r="W13" s="96"/>
      <c r="X13" s="96"/>
      <c r="Y13" s="96"/>
      <c r="Z13" s="383"/>
      <c r="AA13" s="96"/>
      <c r="AB13" s="96"/>
      <c r="AC13" s="96"/>
      <c r="AD13" s="96"/>
      <c r="AE13" s="96"/>
      <c r="AF13" s="96"/>
      <c r="AG13" s="96"/>
      <c r="AH13" s="96"/>
      <c r="AI13" s="96"/>
      <c r="AJ13" s="96"/>
      <c r="AK13" s="96"/>
      <c r="AL13" s="135"/>
    </row>
    <row r="14" customFormat="false" ht="12.75" hidden="false" customHeight="false" outlineLevel="0" collapsed="false">
      <c r="A14" s="380"/>
      <c r="B14" s="136"/>
      <c r="C14" s="136"/>
      <c r="D14" s="136"/>
      <c r="E14" s="136"/>
      <c r="F14" s="136"/>
      <c r="G14" s="136"/>
      <c r="H14" s="136"/>
      <c r="I14" s="136"/>
      <c r="J14" s="136"/>
      <c r="K14" s="136"/>
      <c r="L14" s="136"/>
      <c r="M14" s="136"/>
      <c r="N14" s="136"/>
      <c r="O14" s="136"/>
      <c r="P14" s="136"/>
      <c r="Q14" s="136"/>
      <c r="R14" s="136"/>
      <c r="S14" s="381"/>
      <c r="T14" s="134"/>
      <c r="U14" s="96"/>
      <c r="V14" s="96"/>
      <c r="W14" s="96"/>
      <c r="X14" s="96"/>
      <c r="Y14" s="96"/>
      <c r="Z14" s="96"/>
      <c r="AA14" s="96"/>
      <c r="AB14" s="96"/>
      <c r="AC14" s="96"/>
      <c r="AD14" s="96"/>
      <c r="AE14" s="96"/>
      <c r="AF14" s="96"/>
      <c r="AG14" s="96"/>
      <c r="AH14" s="96"/>
      <c r="AI14" s="96"/>
      <c r="AJ14" s="96"/>
      <c r="AK14" s="96"/>
      <c r="AL14" s="135"/>
    </row>
    <row r="15" customFormat="false" ht="12.75" hidden="false" customHeight="false" outlineLevel="0" collapsed="false">
      <c r="A15" s="380"/>
      <c r="B15" s="136"/>
      <c r="C15" s="136"/>
      <c r="D15" s="136"/>
      <c r="E15" s="136"/>
      <c r="F15" s="136"/>
      <c r="G15" s="136"/>
      <c r="H15" s="136"/>
      <c r="I15" s="136"/>
      <c r="J15" s="136"/>
      <c r="K15" s="136"/>
      <c r="L15" s="136"/>
      <c r="M15" s="136"/>
      <c r="N15" s="136"/>
      <c r="O15" s="136"/>
      <c r="P15" s="136"/>
      <c r="Q15" s="136"/>
      <c r="R15" s="136"/>
      <c r="S15" s="381"/>
      <c r="T15" s="134"/>
      <c r="U15" s="96"/>
      <c r="V15" s="96"/>
      <c r="W15" s="96"/>
      <c r="X15" s="96"/>
      <c r="Y15" s="96"/>
      <c r="Z15" s="96"/>
      <c r="AA15" s="96"/>
      <c r="AB15" s="96"/>
      <c r="AC15" s="96"/>
      <c r="AD15" s="96"/>
      <c r="AE15" s="96"/>
      <c r="AF15" s="96"/>
      <c r="AG15" s="96"/>
      <c r="AH15" s="96"/>
      <c r="AI15" s="96"/>
      <c r="AJ15" s="96"/>
      <c r="AK15" s="96"/>
      <c r="AL15" s="135"/>
    </row>
    <row r="16" customFormat="false" ht="12.75" hidden="false" customHeight="false" outlineLevel="0" collapsed="false">
      <c r="A16" s="380"/>
      <c r="B16" s="136"/>
      <c r="C16" s="136"/>
      <c r="D16" s="136"/>
      <c r="E16" s="136"/>
      <c r="F16" s="136"/>
      <c r="G16" s="136"/>
      <c r="H16" s="136"/>
      <c r="I16" s="136"/>
      <c r="J16" s="136"/>
      <c r="K16" s="136"/>
      <c r="L16" s="136"/>
      <c r="M16" s="136"/>
      <c r="N16" s="136"/>
      <c r="O16" s="136"/>
      <c r="P16" s="136"/>
      <c r="Q16" s="136"/>
      <c r="R16" s="136"/>
      <c r="S16" s="381"/>
      <c r="T16" s="134"/>
      <c r="U16" s="96"/>
      <c r="V16" s="96"/>
      <c r="W16" s="96"/>
      <c r="X16" s="96"/>
      <c r="Y16" s="96"/>
      <c r="Z16" s="96"/>
      <c r="AA16" s="96"/>
      <c r="AB16" s="96"/>
      <c r="AC16" s="96"/>
      <c r="AD16" s="96"/>
      <c r="AE16" s="96"/>
      <c r="AF16" s="96"/>
      <c r="AG16" s="96"/>
      <c r="AH16" s="96"/>
      <c r="AI16" s="96"/>
      <c r="AJ16" s="96"/>
      <c r="AK16" s="96"/>
      <c r="AL16" s="135"/>
    </row>
    <row r="17" customFormat="false" ht="12.75" hidden="false" customHeight="false" outlineLevel="0" collapsed="false">
      <c r="A17" s="380"/>
      <c r="B17" s="136"/>
      <c r="C17" s="136"/>
      <c r="D17" s="136"/>
      <c r="E17" s="136"/>
      <c r="F17" s="136"/>
      <c r="G17" s="136"/>
      <c r="H17" s="136"/>
      <c r="I17" s="136"/>
      <c r="J17" s="136"/>
      <c r="K17" s="136"/>
      <c r="L17" s="136"/>
      <c r="M17" s="136"/>
      <c r="N17" s="136"/>
      <c r="O17" s="136"/>
      <c r="P17" s="136"/>
      <c r="Q17" s="136"/>
      <c r="R17" s="136"/>
      <c r="S17" s="381"/>
      <c r="T17" s="134"/>
      <c r="U17" s="96"/>
      <c r="V17" s="96"/>
      <c r="W17" s="96"/>
      <c r="X17" s="96"/>
      <c r="Y17" s="96"/>
      <c r="Z17" s="96"/>
      <c r="AA17" s="96"/>
      <c r="AB17" s="96"/>
      <c r="AC17" s="96"/>
      <c r="AD17" s="96"/>
      <c r="AE17" s="96"/>
      <c r="AF17" s="96"/>
      <c r="AG17" s="96"/>
      <c r="AH17" s="96"/>
      <c r="AI17" s="96"/>
      <c r="AJ17" s="96"/>
      <c r="AK17" s="96"/>
      <c r="AL17" s="135"/>
    </row>
    <row r="18" customFormat="false" ht="12.75" hidden="false" customHeight="false" outlineLevel="0" collapsed="false">
      <c r="A18" s="384"/>
      <c r="B18" s="144"/>
      <c r="C18" s="144"/>
      <c r="D18" s="144"/>
      <c r="E18" s="142"/>
      <c r="F18" s="142"/>
      <c r="G18" s="144"/>
      <c r="H18" s="142"/>
      <c r="I18" s="144"/>
      <c r="J18" s="144"/>
      <c r="K18" s="144"/>
      <c r="L18" s="144"/>
      <c r="M18" s="144"/>
      <c r="N18" s="144"/>
      <c r="O18" s="144"/>
      <c r="P18" s="144"/>
      <c r="Q18" s="144"/>
      <c r="R18" s="144"/>
      <c r="S18" s="385"/>
      <c r="T18" s="141"/>
      <c r="U18" s="142"/>
      <c r="V18" s="142"/>
      <c r="W18" s="142"/>
      <c r="X18" s="142"/>
      <c r="Y18" s="142"/>
      <c r="Z18" s="142"/>
      <c r="AA18" s="142"/>
      <c r="AB18" s="142"/>
      <c r="AC18" s="142"/>
      <c r="AD18" s="142"/>
      <c r="AE18" s="142"/>
      <c r="AF18" s="142"/>
      <c r="AG18" s="142"/>
      <c r="AH18" s="142"/>
      <c r="AI18" s="142"/>
      <c r="AJ18" s="142"/>
      <c r="AK18" s="142"/>
      <c r="AL18" s="219"/>
    </row>
    <row r="19" customFormat="false" ht="12.75" hidden="false" customHeight="false" outlineLevel="0" collapsed="false">
      <c r="A19" s="386" t="s">
        <v>370</v>
      </c>
      <c r="B19" s="95"/>
      <c r="C19" s="95"/>
      <c r="D19" s="95"/>
      <c r="E19" s="95"/>
      <c r="F19" s="95"/>
      <c r="G19" s="95"/>
      <c r="H19" s="95"/>
      <c r="I19" s="95"/>
      <c r="J19" s="95"/>
      <c r="K19" s="95"/>
      <c r="L19" s="95"/>
      <c r="M19" s="95"/>
      <c r="N19" s="95"/>
      <c r="O19" s="95"/>
      <c r="P19" s="95"/>
      <c r="Q19" s="95"/>
      <c r="R19" s="95"/>
      <c r="S19" s="387"/>
      <c r="T19" s="386" t="s">
        <v>371</v>
      </c>
      <c r="AL19" s="347"/>
    </row>
    <row r="20" customFormat="false" ht="12.75" hidden="false" customHeight="false" outlineLevel="0" collapsed="false">
      <c r="A20" s="388"/>
      <c r="B20" s="95"/>
      <c r="C20" s="95"/>
      <c r="D20" s="95"/>
      <c r="E20" s="95"/>
      <c r="F20" s="95"/>
      <c r="G20" s="95"/>
      <c r="H20" s="95"/>
      <c r="I20" s="95"/>
      <c r="J20" s="95"/>
      <c r="K20" s="95"/>
      <c r="L20" s="95"/>
      <c r="M20" s="95"/>
      <c r="N20" s="95"/>
      <c r="O20" s="95"/>
      <c r="P20" s="95"/>
      <c r="Q20" s="95"/>
      <c r="R20" s="95"/>
      <c r="S20" s="387"/>
      <c r="T20" s="346"/>
      <c r="AL20" s="347"/>
    </row>
    <row r="21" customFormat="false" ht="12.75" hidden="false" customHeight="false" outlineLevel="0" collapsed="false">
      <c r="A21" s="215"/>
      <c r="B21" s="216"/>
      <c r="C21" s="216"/>
      <c r="D21" s="216"/>
      <c r="E21" s="216"/>
      <c r="F21" s="216"/>
      <c r="G21" s="216"/>
      <c r="H21" s="216"/>
      <c r="I21" s="216"/>
      <c r="J21" s="216"/>
      <c r="K21" s="216"/>
      <c r="L21" s="216"/>
      <c r="M21" s="216"/>
      <c r="N21" s="216"/>
      <c r="O21" s="216"/>
      <c r="P21" s="216"/>
      <c r="Q21" s="216"/>
      <c r="R21" s="216"/>
      <c r="S21" s="217"/>
      <c r="T21" s="215"/>
      <c r="U21" s="216"/>
      <c r="V21" s="216"/>
      <c r="W21" s="216"/>
      <c r="X21" s="216"/>
      <c r="Y21" s="216"/>
      <c r="Z21" s="216"/>
      <c r="AA21" s="216"/>
      <c r="AB21" s="216"/>
      <c r="AC21" s="216"/>
      <c r="AD21" s="216"/>
      <c r="AE21" s="216"/>
      <c r="AF21" s="216"/>
      <c r="AG21" s="216"/>
      <c r="AH21" s="216"/>
      <c r="AI21" s="216"/>
      <c r="AJ21" s="216"/>
      <c r="AK21" s="216"/>
      <c r="AL21" s="217"/>
    </row>
    <row r="22" customFormat="false" ht="12.75" hidden="false" customHeight="false" outlineLevel="0" collapsed="false">
      <c r="A22" s="134"/>
      <c r="B22" s="96"/>
      <c r="C22" s="96"/>
      <c r="D22" s="96"/>
      <c r="E22" s="96"/>
      <c r="F22" s="96"/>
      <c r="G22" s="96"/>
      <c r="H22" s="96"/>
      <c r="I22" s="96"/>
      <c r="J22" s="96"/>
      <c r="K22" s="96"/>
      <c r="L22" s="96"/>
      <c r="M22" s="96"/>
      <c r="N22" s="96"/>
      <c r="O22" s="96"/>
      <c r="P22" s="96"/>
      <c r="Q22" s="96"/>
      <c r="R22" s="96"/>
      <c r="S22" s="135"/>
      <c r="T22" s="134"/>
      <c r="U22" s="96"/>
      <c r="V22" s="96"/>
      <c r="W22" s="96"/>
      <c r="X22" s="96"/>
      <c r="Y22" s="96"/>
      <c r="Z22" s="96"/>
      <c r="AA22" s="96"/>
      <c r="AB22" s="96"/>
      <c r="AC22" s="96"/>
      <c r="AD22" s="96"/>
      <c r="AE22" s="96"/>
      <c r="AF22" s="96"/>
      <c r="AG22" s="96"/>
      <c r="AH22" s="96"/>
      <c r="AI22" s="96"/>
      <c r="AJ22" s="96"/>
      <c r="AK22" s="96"/>
      <c r="AL22" s="135"/>
    </row>
    <row r="23" customFormat="false" ht="12.75" hidden="false" customHeight="false" outlineLevel="0" collapsed="false">
      <c r="A23" s="134"/>
      <c r="B23" s="382" t="s">
        <v>372</v>
      </c>
      <c r="C23" s="383"/>
      <c r="D23" s="96"/>
      <c r="E23" s="96"/>
      <c r="F23" s="96"/>
      <c r="G23" s="96"/>
      <c r="H23" s="96"/>
      <c r="I23" s="96"/>
      <c r="J23" s="96"/>
      <c r="K23" s="96"/>
      <c r="L23" s="96"/>
      <c r="M23" s="96"/>
      <c r="N23" s="96"/>
      <c r="O23" s="96"/>
      <c r="P23" s="96"/>
      <c r="Q23" s="96"/>
      <c r="R23" s="96"/>
      <c r="S23" s="135"/>
      <c r="T23" s="134"/>
      <c r="U23" s="382" t="s">
        <v>372</v>
      </c>
      <c r="V23" s="96"/>
      <c r="W23" s="96"/>
      <c r="X23" s="96"/>
      <c r="Y23" s="96"/>
      <c r="Z23" s="96"/>
      <c r="AA23" s="96"/>
      <c r="AB23" s="96"/>
      <c r="AC23" s="96"/>
      <c r="AD23" s="96"/>
      <c r="AE23" s="96"/>
      <c r="AF23" s="96"/>
      <c r="AG23" s="96"/>
      <c r="AH23" s="96"/>
      <c r="AI23" s="96"/>
      <c r="AJ23" s="96"/>
      <c r="AK23" s="96"/>
      <c r="AL23" s="135"/>
    </row>
    <row r="24" customFormat="false" ht="12.75" hidden="false" customHeight="false" outlineLevel="0" collapsed="false">
      <c r="A24" s="134"/>
      <c r="B24" s="97"/>
      <c r="C24" s="96"/>
      <c r="D24" s="96"/>
      <c r="E24" s="96"/>
      <c r="F24" s="96"/>
      <c r="G24" s="96"/>
      <c r="H24" s="96"/>
      <c r="I24" s="96"/>
      <c r="J24" s="96"/>
      <c r="K24" s="96"/>
      <c r="L24" s="96"/>
      <c r="M24" s="96"/>
      <c r="N24" s="96"/>
      <c r="O24" s="96"/>
      <c r="P24" s="96"/>
      <c r="Q24" s="96"/>
      <c r="R24" s="96"/>
      <c r="S24" s="135"/>
      <c r="T24" s="134"/>
      <c r="U24" s="97"/>
      <c r="V24" s="96"/>
      <c r="W24" s="96"/>
      <c r="X24" s="96"/>
      <c r="Y24" s="96"/>
      <c r="Z24" s="96"/>
      <c r="AA24" s="96"/>
      <c r="AB24" s="96"/>
      <c r="AC24" s="96"/>
      <c r="AD24" s="96"/>
      <c r="AE24" s="96"/>
      <c r="AF24" s="96"/>
      <c r="AG24" s="96"/>
      <c r="AH24" s="96"/>
      <c r="AI24" s="96"/>
      <c r="AJ24" s="96"/>
      <c r="AK24" s="96"/>
      <c r="AL24" s="135"/>
    </row>
    <row r="25" customFormat="false" ht="12.75" hidden="false" customHeight="true" outlineLevel="0" collapsed="false">
      <c r="A25" s="134"/>
      <c r="B25" s="382" t="s">
        <v>373</v>
      </c>
      <c r="C25" s="383"/>
      <c r="D25" s="96"/>
      <c r="E25" s="96"/>
      <c r="F25" s="389"/>
      <c r="G25" s="96"/>
      <c r="H25" s="96"/>
      <c r="I25" s="96"/>
      <c r="J25" s="96"/>
      <c r="K25" s="96"/>
      <c r="L25" s="96"/>
      <c r="M25" s="96"/>
      <c r="N25" s="96"/>
      <c r="O25" s="96"/>
      <c r="P25" s="96"/>
      <c r="Q25" s="96"/>
      <c r="R25" s="96"/>
      <c r="S25" s="135"/>
      <c r="T25" s="134"/>
      <c r="U25" s="382" t="s">
        <v>373</v>
      </c>
      <c r="V25" s="96"/>
      <c r="W25" s="140"/>
      <c r="X25" s="96"/>
      <c r="Y25" s="96"/>
      <c r="Z25" s="96"/>
      <c r="AA25" s="96"/>
      <c r="AB25" s="96"/>
      <c r="AC25" s="96"/>
      <c r="AD25" s="96"/>
      <c r="AE25" s="96"/>
      <c r="AF25" s="96"/>
      <c r="AG25" s="96"/>
      <c r="AH25" s="96"/>
      <c r="AI25" s="96"/>
      <c r="AJ25" s="96"/>
      <c r="AK25" s="96"/>
      <c r="AL25" s="135"/>
    </row>
    <row r="26" customFormat="false" ht="12.75" hidden="false" customHeight="false" outlineLevel="0" collapsed="false">
      <c r="A26" s="134"/>
      <c r="B26" s="97"/>
      <c r="C26" s="96"/>
      <c r="D26" s="96"/>
      <c r="E26" s="96"/>
      <c r="F26" s="96"/>
      <c r="G26" s="96"/>
      <c r="H26" s="96"/>
      <c r="I26" s="96"/>
      <c r="J26" s="96"/>
      <c r="K26" s="96"/>
      <c r="L26" s="96"/>
      <c r="M26" s="96"/>
      <c r="N26" s="96"/>
      <c r="O26" s="96"/>
      <c r="P26" s="96"/>
      <c r="Q26" s="96"/>
      <c r="R26" s="96"/>
      <c r="S26" s="135"/>
      <c r="T26" s="134"/>
      <c r="U26" s="97"/>
      <c r="V26" s="96"/>
      <c r="W26" s="140"/>
      <c r="X26" s="96"/>
      <c r="Y26" s="96"/>
      <c r="Z26" s="96"/>
      <c r="AA26" s="96"/>
      <c r="AB26" s="96"/>
      <c r="AC26" s="96"/>
      <c r="AD26" s="96"/>
      <c r="AE26" s="96"/>
      <c r="AF26" s="96"/>
      <c r="AG26" s="96"/>
      <c r="AH26" s="96"/>
      <c r="AI26" s="96"/>
      <c r="AJ26" s="96"/>
      <c r="AK26" s="96"/>
      <c r="AL26" s="135"/>
    </row>
    <row r="27" customFormat="false" ht="12.75" hidden="false" customHeight="false" outlineLevel="0" collapsed="false">
      <c r="A27" s="134"/>
      <c r="B27" s="382" t="s">
        <v>374</v>
      </c>
      <c r="C27" s="383"/>
      <c r="D27" s="96"/>
      <c r="E27" s="96"/>
      <c r="F27" s="140"/>
      <c r="G27" s="96"/>
      <c r="H27" s="96"/>
      <c r="I27" s="96"/>
      <c r="J27" s="96"/>
      <c r="K27" s="96"/>
      <c r="L27" s="96"/>
      <c r="M27" s="96"/>
      <c r="N27" s="96"/>
      <c r="O27" s="96"/>
      <c r="P27" s="96"/>
      <c r="Q27" s="96"/>
      <c r="R27" s="96"/>
      <c r="S27" s="135"/>
      <c r="T27" s="134"/>
      <c r="U27" s="382" t="s">
        <v>374</v>
      </c>
      <c r="V27" s="96"/>
      <c r="W27" s="140"/>
      <c r="X27" s="96"/>
      <c r="Y27" s="96"/>
      <c r="Z27" s="96"/>
      <c r="AA27" s="96"/>
      <c r="AB27" s="96"/>
      <c r="AC27" s="96"/>
      <c r="AD27" s="96"/>
      <c r="AE27" s="96"/>
      <c r="AF27" s="96"/>
      <c r="AG27" s="96"/>
      <c r="AH27" s="96"/>
      <c r="AI27" s="96"/>
      <c r="AJ27" s="96"/>
      <c r="AK27" s="96"/>
      <c r="AL27" s="135"/>
    </row>
    <row r="28" customFormat="false" ht="12.75" hidden="false" customHeight="false" outlineLevel="0" collapsed="false">
      <c r="A28" s="134"/>
      <c r="B28" s="97"/>
      <c r="C28" s="96"/>
      <c r="D28" s="96"/>
      <c r="E28" s="96"/>
      <c r="F28" s="96"/>
      <c r="G28" s="96"/>
      <c r="H28" s="96"/>
      <c r="I28" s="96"/>
      <c r="J28" s="96"/>
      <c r="K28" s="96"/>
      <c r="L28" s="96"/>
      <c r="M28" s="96"/>
      <c r="N28" s="96"/>
      <c r="O28" s="96"/>
      <c r="P28" s="96"/>
      <c r="Q28" s="96"/>
      <c r="R28" s="96"/>
      <c r="S28" s="135"/>
      <c r="T28" s="134"/>
      <c r="U28" s="97"/>
      <c r="V28" s="96"/>
      <c r="W28" s="96"/>
      <c r="X28" s="96"/>
      <c r="Y28" s="96"/>
      <c r="Z28" s="96"/>
      <c r="AA28" s="96"/>
      <c r="AB28" s="96"/>
      <c r="AC28" s="96"/>
      <c r="AD28" s="96"/>
      <c r="AE28" s="96"/>
      <c r="AF28" s="96"/>
      <c r="AG28" s="96"/>
      <c r="AH28" s="96"/>
      <c r="AI28" s="96"/>
      <c r="AJ28" s="96"/>
      <c r="AK28" s="96"/>
      <c r="AL28" s="135"/>
    </row>
    <row r="29" customFormat="false" ht="12.75" hidden="false" customHeight="false" outlineLevel="0" collapsed="false">
      <c r="A29" s="134"/>
      <c r="B29" s="382" t="s">
        <v>375</v>
      </c>
      <c r="C29" s="96"/>
      <c r="D29" s="96"/>
      <c r="E29" s="96"/>
      <c r="F29" s="96"/>
      <c r="G29" s="96"/>
      <c r="H29" s="96"/>
      <c r="I29" s="96"/>
      <c r="J29" s="96"/>
      <c r="K29" s="96"/>
      <c r="L29" s="96"/>
      <c r="M29" s="96"/>
      <c r="N29" s="96"/>
      <c r="O29" s="96"/>
      <c r="P29" s="96"/>
      <c r="Q29" s="96"/>
      <c r="R29" s="96"/>
      <c r="S29" s="135"/>
      <c r="T29" s="134"/>
      <c r="U29" s="382" t="s">
        <v>375</v>
      </c>
      <c r="V29" s="96"/>
      <c r="W29" s="96"/>
      <c r="X29" s="96"/>
      <c r="Y29" s="96"/>
      <c r="Z29" s="96"/>
      <c r="AA29" s="96"/>
      <c r="AB29" s="96"/>
      <c r="AC29" s="96"/>
      <c r="AD29" s="96"/>
      <c r="AE29" s="96"/>
      <c r="AF29" s="96"/>
      <c r="AG29" s="96"/>
      <c r="AH29" s="96"/>
      <c r="AI29" s="96"/>
      <c r="AJ29" s="96"/>
      <c r="AK29" s="96"/>
      <c r="AL29" s="135"/>
    </row>
    <row r="30" customFormat="false" ht="12.75" hidden="false" customHeight="false" outlineLevel="0" collapsed="false">
      <c r="A30" s="134"/>
      <c r="B30" s="382" t="s">
        <v>376</v>
      </c>
      <c r="C30" s="96"/>
      <c r="D30" s="96"/>
      <c r="E30" s="96"/>
      <c r="F30" s="96"/>
      <c r="G30" s="96"/>
      <c r="H30" s="96"/>
      <c r="I30" s="96"/>
      <c r="J30" s="96"/>
      <c r="K30" s="96"/>
      <c r="L30" s="96"/>
      <c r="M30" s="96"/>
      <c r="N30" s="96"/>
      <c r="O30" s="96"/>
      <c r="P30" s="96"/>
      <c r="Q30" s="96"/>
      <c r="R30" s="96"/>
      <c r="S30" s="135"/>
      <c r="T30" s="134"/>
      <c r="U30" s="382" t="s">
        <v>376</v>
      </c>
      <c r="V30" s="96"/>
      <c r="W30" s="96"/>
      <c r="X30" s="96"/>
      <c r="Y30" s="96"/>
      <c r="Z30" s="96"/>
      <c r="AA30" s="96"/>
      <c r="AB30" s="96"/>
      <c r="AC30" s="96"/>
      <c r="AD30" s="96"/>
      <c r="AE30" s="96"/>
      <c r="AF30" s="96"/>
      <c r="AG30" s="96"/>
      <c r="AH30" s="96"/>
      <c r="AI30" s="96"/>
      <c r="AJ30" s="96"/>
      <c r="AK30" s="96"/>
      <c r="AL30" s="135"/>
    </row>
    <row r="31" customFormat="false" ht="12.75" hidden="false" customHeight="false" outlineLevel="0" collapsed="false">
      <c r="A31" s="134"/>
      <c r="B31" s="96"/>
      <c r="C31" s="96"/>
      <c r="D31" s="96"/>
      <c r="E31" s="96"/>
      <c r="F31" s="96"/>
      <c r="G31" s="96"/>
      <c r="H31" s="96"/>
      <c r="I31" s="96"/>
      <c r="J31" s="96"/>
      <c r="K31" s="96"/>
      <c r="L31" s="96"/>
      <c r="M31" s="96"/>
      <c r="N31" s="96"/>
      <c r="O31" s="96"/>
      <c r="P31" s="96"/>
      <c r="Q31" s="96"/>
      <c r="R31" s="96"/>
      <c r="S31" s="135"/>
      <c r="T31" s="134"/>
      <c r="U31" s="96"/>
      <c r="V31" s="96"/>
      <c r="W31" s="96"/>
      <c r="X31" s="96"/>
      <c r="Y31" s="96"/>
      <c r="Z31" s="96"/>
      <c r="AA31" s="96"/>
      <c r="AB31" s="96"/>
      <c r="AC31" s="96"/>
      <c r="AD31" s="96"/>
      <c r="AE31" s="96"/>
      <c r="AF31" s="96"/>
      <c r="AG31" s="96"/>
      <c r="AH31" s="96"/>
      <c r="AI31" s="96"/>
      <c r="AJ31" s="96"/>
      <c r="AK31" s="96"/>
      <c r="AL31" s="135"/>
    </row>
    <row r="32" customFormat="false" ht="12.75" hidden="false" customHeight="false" outlineLevel="0" collapsed="false">
      <c r="A32" s="134"/>
      <c r="B32" s="96"/>
      <c r="C32" s="96"/>
      <c r="D32" s="96"/>
      <c r="E32" s="96"/>
      <c r="F32" s="96"/>
      <c r="G32" s="96"/>
      <c r="H32" s="96"/>
      <c r="I32" s="96"/>
      <c r="J32" s="96"/>
      <c r="K32" s="96"/>
      <c r="L32" s="96"/>
      <c r="M32" s="96"/>
      <c r="N32" s="96"/>
      <c r="O32" s="96"/>
      <c r="P32" s="96"/>
      <c r="Q32" s="96"/>
      <c r="R32" s="96"/>
      <c r="S32" s="135"/>
      <c r="T32" s="134"/>
      <c r="U32" s="96"/>
      <c r="V32" s="96"/>
      <c r="W32" s="96"/>
      <c r="X32" s="96"/>
      <c r="Y32" s="96"/>
      <c r="Z32" s="383"/>
      <c r="AA32" s="96"/>
      <c r="AB32" s="96"/>
      <c r="AC32" s="96"/>
      <c r="AD32" s="96"/>
      <c r="AE32" s="96"/>
      <c r="AF32" s="96"/>
      <c r="AG32" s="96"/>
      <c r="AH32" s="96"/>
      <c r="AI32" s="96"/>
      <c r="AJ32" s="96"/>
      <c r="AK32" s="96"/>
      <c r="AL32" s="135"/>
    </row>
    <row r="33" customFormat="false" ht="12.75" hidden="false" customHeight="false" outlineLevel="0" collapsed="false">
      <c r="A33" s="134"/>
      <c r="B33" s="96"/>
      <c r="C33" s="96"/>
      <c r="D33" s="383"/>
      <c r="E33" s="96"/>
      <c r="F33" s="96"/>
      <c r="G33" s="96"/>
      <c r="H33" s="96"/>
      <c r="I33" s="96"/>
      <c r="J33" s="96"/>
      <c r="K33" s="96"/>
      <c r="L33" s="96"/>
      <c r="M33" s="96"/>
      <c r="N33" s="96"/>
      <c r="O33" s="96"/>
      <c r="P33" s="96"/>
      <c r="Q33" s="96"/>
      <c r="R33" s="96"/>
      <c r="S33" s="135"/>
      <c r="T33" s="134"/>
      <c r="U33" s="96"/>
      <c r="V33" s="96"/>
      <c r="W33" s="96"/>
      <c r="X33" s="96"/>
      <c r="Y33" s="96"/>
      <c r="Z33" s="96"/>
      <c r="AA33" s="96"/>
      <c r="AB33" s="96"/>
      <c r="AC33" s="96"/>
      <c r="AD33" s="96"/>
      <c r="AE33" s="96"/>
      <c r="AF33" s="96"/>
      <c r="AG33" s="96"/>
      <c r="AH33" s="96"/>
      <c r="AI33" s="96"/>
      <c r="AJ33" s="96"/>
      <c r="AK33" s="96"/>
      <c r="AL33" s="135"/>
    </row>
    <row r="34" customFormat="false" ht="12.75" hidden="false" customHeight="false" outlineLevel="0" collapsed="false">
      <c r="A34" s="134"/>
      <c r="B34" s="96"/>
      <c r="C34" s="96"/>
      <c r="D34" s="96"/>
      <c r="E34" s="96"/>
      <c r="F34" s="96"/>
      <c r="G34" s="96"/>
      <c r="H34" s="96"/>
      <c r="I34" s="96"/>
      <c r="J34" s="96"/>
      <c r="K34" s="96"/>
      <c r="L34" s="96"/>
      <c r="M34" s="96"/>
      <c r="N34" s="96"/>
      <c r="O34" s="96"/>
      <c r="P34" s="96"/>
      <c r="Q34" s="96"/>
      <c r="R34" s="96"/>
      <c r="S34" s="135"/>
      <c r="T34" s="134"/>
      <c r="U34" s="96"/>
      <c r="V34" s="96"/>
      <c r="W34" s="96"/>
      <c r="X34" s="96"/>
      <c r="Y34" s="96"/>
      <c r="Z34" s="383"/>
      <c r="AA34" s="96"/>
      <c r="AB34" s="96"/>
      <c r="AC34" s="96"/>
      <c r="AD34" s="96"/>
      <c r="AE34" s="96"/>
      <c r="AF34" s="96"/>
      <c r="AG34" s="96"/>
      <c r="AH34" s="96"/>
      <c r="AI34" s="96"/>
      <c r="AJ34" s="96"/>
      <c r="AK34" s="96"/>
      <c r="AL34" s="135"/>
    </row>
    <row r="35" customFormat="false" ht="12.75" hidden="false" customHeight="false" outlineLevel="0" collapsed="false">
      <c r="A35" s="134"/>
      <c r="B35" s="96"/>
      <c r="C35" s="96"/>
      <c r="D35" s="96"/>
      <c r="E35" s="96"/>
      <c r="F35" s="96"/>
      <c r="G35" s="96"/>
      <c r="H35" s="96"/>
      <c r="I35" s="96"/>
      <c r="J35" s="96"/>
      <c r="K35" s="96"/>
      <c r="L35" s="96"/>
      <c r="M35" s="96"/>
      <c r="N35" s="96"/>
      <c r="O35" s="96"/>
      <c r="P35" s="96"/>
      <c r="Q35" s="96"/>
      <c r="R35" s="96"/>
      <c r="S35" s="135"/>
      <c r="T35" s="134"/>
      <c r="U35" s="96"/>
      <c r="V35" s="96"/>
      <c r="W35" s="96"/>
      <c r="X35" s="96"/>
      <c r="Y35" s="96"/>
      <c r="Z35" s="96"/>
      <c r="AA35" s="96"/>
      <c r="AB35" s="96"/>
      <c r="AC35" s="96"/>
      <c r="AD35" s="96"/>
      <c r="AE35" s="96"/>
      <c r="AF35" s="96"/>
      <c r="AG35" s="96"/>
      <c r="AH35" s="96"/>
      <c r="AI35" s="96"/>
      <c r="AJ35" s="96"/>
      <c r="AK35" s="96"/>
      <c r="AL35" s="135"/>
    </row>
    <row r="36" customFormat="false" ht="12.75" hidden="false" customHeight="false" outlineLevel="0" collapsed="false">
      <c r="A36" s="134"/>
      <c r="B36" s="96"/>
      <c r="C36" s="96"/>
      <c r="D36" s="96"/>
      <c r="E36" s="96"/>
      <c r="F36" s="96"/>
      <c r="G36" s="96"/>
      <c r="H36" s="96"/>
      <c r="I36" s="96"/>
      <c r="J36" s="96"/>
      <c r="K36" s="96"/>
      <c r="L36" s="96"/>
      <c r="M36" s="96"/>
      <c r="N36" s="96"/>
      <c r="O36" s="96"/>
      <c r="P36" s="96"/>
      <c r="Q36" s="96"/>
      <c r="R36" s="96"/>
      <c r="S36" s="135"/>
      <c r="T36" s="134"/>
      <c r="U36" s="96"/>
      <c r="V36" s="96"/>
      <c r="W36" s="96"/>
      <c r="X36" s="96"/>
      <c r="Y36" s="96"/>
      <c r="Z36" s="96"/>
      <c r="AA36" s="96"/>
      <c r="AB36" s="96"/>
      <c r="AC36" s="96"/>
      <c r="AD36" s="96"/>
      <c r="AE36" s="96"/>
      <c r="AF36" s="96"/>
      <c r="AG36" s="96"/>
      <c r="AH36" s="96"/>
      <c r="AI36" s="96"/>
      <c r="AJ36" s="96"/>
      <c r="AK36" s="96"/>
      <c r="AL36" s="135"/>
    </row>
    <row r="37" customFormat="false" ht="12.75" hidden="false" customHeight="false" outlineLevel="0" collapsed="false">
      <c r="A37" s="134"/>
      <c r="B37" s="96"/>
      <c r="C37" s="96"/>
      <c r="D37" s="96"/>
      <c r="E37" s="140"/>
      <c r="F37" s="96"/>
      <c r="G37" s="96"/>
      <c r="H37" s="96"/>
      <c r="I37" s="96"/>
      <c r="J37" s="96"/>
      <c r="K37" s="96"/>
      <c r="L37" s="96"/>
      <c r="M37" s="96"/>
      <c r="N37" s="96"/>
      <c r="O37" s="96"/>
      <c r="P37" s="96"/>
      <c r="Q37" s="96"/>
      <c r="R37" s="96"/>
      <c r="S37" s="135"/>
      <c r="T37" s="134"/>
      <c r="U37" s="96"/>
      <c r="V37" s="96"/>
      <c r="W37" s="96"/>
      <c r="X37" s="96"/>
      <c r="Y37" s="96"/>
      <c r="Z37" s="96"/>
      <c r="AA37" s="96"/>
      <c r="AB37" s="96"/>
      <c r="AC37" s="96"/>
      <c r="AD37" s="96"/>
      <c r="AE37" s="96"/>
      <c r="AF37" s="96"/>
      <c r="AG37" s="96"/>
      <c r="AH37" s="96"/>
      <c r="AI37" s="96"/>
      <c r="AJ37" s="96"/>
      <c r="AK37" s="96"/>
      <c r="AL37" s="135"/>
    </row>
    <row r="38" customFormat="false" ht="12.75" hidden="false" customHeight="false" outlineLevel="0" collapsed="false">
      <c r="A38" s="134"/>
      <c r="B38" s="96"/>
      <c r="C38" s="96"/>
      <c r="D38" s="96"/>
      <c r="E38" s="96"/>
      <c r="F38" s="96"/>
      <c r="G38" s="96"/>
      <c r="H38" s="96"/>
      <c r="I38" s="96"/>
      <c r="J38" s="96"/>
      <c r="K38" s="96"/>
      <c r="L38" s="96"/>
      <c r="M38" s="96"/>
      <c r="N38" s="96"/>
      <c r="O38" s="96"/>
      <c r="P38" s="96"/>
      <c r="Q38" s="96"/>
      <c r="R38" s="96"/>
      <c r="S38" s="135"/>
      <c r="T38" s="134"/>
      <c r="U38" s="96"/>
      <c r="V38" s="96"/>
      <c r="W38" s="96"/>
      <c r="X38" s="96"/>
      <c r="Y38" s="96"/>
      <c r="Z38" s="96"/>
      <c r="AA38" s="96"/>
      <c r="AB38" s="96"/>
      <c r="AC38" s="96"/>
      <c r="AD38" s="96"/>
      <c r="AE38" s="96"/>
      <c r="AF38" s="96"/>
      <c r="AG38" s="96"/>
      <c r="AH38" s="96"/>
      <c r="AI38" s="96"/>
      <c r="AJ38" s="96"/>
      <c r="AK38" s="96"/>
      <c r="AL38" s="135"/>
    </row>
    <row r="39" customFormat="false" ht="12.75" hidden="false" customHeight="false" outlineLevel="0" collapsed="false">
      <c r="A39" s="134"/>
      <c r="B39" s="96"/>
      <c r="C39" s="96"/>
      <c r="D39" s="96"/>
      <c r="E39" s="96"/>
      <c r="F39" s="96"/>
      <c r="G39" s="96"/>
      <c r="H39" s="96"/>
      <c r="I39" s="96"/>
      <c r="J39" s="96"/>
      <c r="K39" s="96"/>
      <c r="L39" s="96"/>
      <c r="M39" s="96"/>
      <c r="N39" s="96"/>
      <c r="O39" s="96"/>
      <c r="P39" s="96"/>
      <c r="Q39" s="96"/>
      <c r="R39" s="96"/>
      <c r="S39" s="135"/>
      <c r="T39" s="134"/>
      <c r="U39" s="96"/>
      <c r="V39" s="96"/>
      <c r="W39" s="96"/>
      <c r="X39" s="96"/>
      <c r="Y39" s="96"/>
      <c r="Z39" s="96"/>
      <c r="AA39" s="96"/>
      <c r="AB39" s="96"/>
      <c r="AC39" s="96"/>
      <c r="AD39" s="96"/>
      <c r="AE39" s="96"/>
      <c r="AF39" s="96"/>
      <c r="AG39" s="96"/>
      <c r="AH39" s="96"/>
      <c r="AI39" s="96"/>
      <c r="AJ39" s="96"/>
      <c r="AK39" s="96"/>
      <c r="AL39" s="135"/>
    </row>
    <row r="40" customFormat="false" ht="12.75" hidden="false" customHeight="false" outlineLevel="0" collapsed="false">
      <c r="A40" s="134"/>
      <c r="B40" s="96"/>
      <c r="C40" s="96"/>
      <c r="D40" s="96"/>
      <c r="E40" s="96"/>
      <c r="F40" s="96"/>
      <c r="G40" s="96"/>
      <c r="H40" s="96"/>
      <c r="I40" s="96"/>
      <c r="J40" s="96"/>
      <c r="K40" s="96"/>
      <c r="L40" s="96"/>
      <c r="M40" s="96"/>
      <c r="N40" s="96"/>
      <c r="O40" s="96"/>
      <c r="P40" s="96"/>
      <c r="Q40" s="96"/>
      <c r="R40" s="96"/>
      <c r="S40" s="135"/>
      <c r="T40" s="134"/>
      <c r="U40" s="96"/>
      <c r="V40" s="96"/>
      <c r="W40" s="96"/>
      <c r="X40" s="96"/>
      <c r="Y40" s="96"/>
      <c r="Z40" s="96"/>
      <c r="AA40" s="96"/>
      <c r="AB40" s="96"/>
      <c r="AC40" s="96"/>
      <c r="AD40" s="96"/>
      <c r="AE40" s="96"/>
      <c r="AF40" s="96"/>
      <c r="AG40" s="96"/>
      <c r="AH40" s="96"/>
      <c r="AI40" s="96"/>
      <c r="AJ40" s="96"/>
      <c r="AK40" s="96"/>
      <c r="AL40" s="135"/>
    </row>
    <row r="41" customFormat="false" ht="12.75" hidden="false" customHeight="false" outlineLevel="0" collapsed="false">
      <c r="A41" s="134"/>
      <c r="B41" s="96"/>
      <c r="C41" s="96"/>
      <c r="D41" s="96"/>
      <c r="E41" s="96"/>
      <c r="F41" s="96"/>
      <c r="G41" s="96"/>
      <c r="H41" s="96"/>
      <c r="I41" s="96"/>
      <c r="J41" s="96"/>
      <c r="K41" s="96"/>
      <c r="L41" s="96"/>
      <c r="M41" s="96"/>
      <c r="N41" s="96"/>
      <c r="O41" s="96"/>
      <c r="P41" s="96"/>
      <c r="Q41" s="96"/>
      <c r="R41" s="96"/>
      <c r="S41" s="135"/>
      <c r="T41" s="134"/>
      <c r="U41" s="96"/>
      <c r="V41" s="96"/>
      <c r="W41" s="96"/>
      <c r="X41" s="96"/>
      <c r="Y41" s="96"/>
      <c r="Z41" s="96"/>
      <c r="AA41" s="96"/>
      <c r="AB41" s="96"/>
      <c r="AC41" s="96"/>
      <c r="AD41" s="96"/>
      <c r="AE41" s="96"/>
      <c r="AF41" s="96"/>
      <c r="AG41" s="96"/>
      <c r="AH41" s="96"/>
      <c r="AI41" s="96"/>
      <c r="AJ41" s="96"/>
      <c r="AK41" s="96"/>
      <c r="AL41" s="135"/>
    </row>
    <row r="42" customFormat="false" ht="12.75" hidden="false" customHeight="false" outlineLevel="0" collapsed="false">
      <c r="A42" s="141"/>
      <c r="B42" s="142"/>
      <c r="C42" s="142"/>
      <c r="D42" s="142"/>
      <c r="E42" s="142"/>
      <c r="F42" s="142"/>
      <c r="G42" s="142"/>
      <c r="H42" s="142"/>
      <c r="I42" s="142"/>
      <c r="J42" s="142"/>
      <c r="K42" s="142"/>
      <c r="L42" s="142"/>
      <c r="M42" s="142"/>
      <c r="N42" s="142"/>
      <c r="O42" s="142"/>
      <c r="P42" s="142"/>
      <c r="Q42" s="142"/>
      <c r="R42" s="142"/>
      <c r="S42" s="219"/>
      <c r="T42" s="141"/>
      <c r="U42" s="142"/>
      <c r="V42" s="142"/>
      <c r="W42" s="142"/>
      <c r="X42" s="142"/>
      <c r="Y42" s="142"/>
      <c r="Z42" s="142"/>
      <c r="AA42" s="142"/>
      <c r="AB42" s="142"/>
      <c r="AC42" s="142"/>
      <c r="AD42" s="142"/>
      <c r="AE42" s="142"/>
      <c r="AF42" s="142"/>
      <c r="AG42" s="142"/>
      <c r="AH42" s="142"/>
      <c r="AI42" s="142"/>
      <c r="AJ42" s="142"/>
      <c r="AK42" s="142"/>
      <c r="AL42" s="219"/>
    </row>
    <row r="43" customFormat="false" ht="12.75" hidden="false" customHeight="false" outlineLevel="0" collapsed="false">
      <c r="A43" s="386" t="s">
        <v>377</v>
      </c>
      <c r="B43" s="95"/>
      <c r="C43" s="95"/>
      <c r="D43" s="95"/>
      <c r="E43" s="95"/>
      <c r="F43" s="95"/>
      <c r="G43" s="95"/>
      <c r="H43" s="95"/>
      <c r="I43" s="95"/>
      <c r="J43" s="95"/>
      <c r="K43" s="95"/>
      <c r="L43" s="95"/>
      <c r="M43" s="95"/>
      <c r="N43" s="95"/>
      <c r="O43" s="95"/>
      <c r="P43" s="95"/>
      <c r="Q43" s="95"/>
      <c r="R43" s="95"/>
      <c r="S43" s="387"/>
      <c r="T43" s="386" t="s">
        <v>378</v>
      </c>
      <c r="U43" s="390"/>
      <c r="V43" s="390"/>
      <c r="W43" s="390"/>
      <c r="X43" s="390"/>
      <c r="Y43" s="390"/>
      <c r="Z43" s="390"/>
      <c r="AA43" s="390"/>
      <c r="AB43" s="390"/>
      <c r="AC43" s="390"/>
      <c r="AD43" s="390"/>
      <c r="AE43" s="390"/>
      <c r="AF43" s="390"/>
      <c r="AG43" s="390"/>
      <c r="AH43" s="390"/>
      <c r="AI43" s="390"/>
      <c r="AJ43" s="390"/>
      <c r="AK43" s="390"/>
      <c r="AL43" s="391"/>
    </row>
    <row r="44" customFormat="false" ht="12.75" hidden="false" customHeight="false" outlineLevel="0" collapsed="false">
      <c r="A44" s="386"/>
      <c r="B44" s="95"/>
      <c r="C44" s="95"/>
      <c r="D44" s="95"/>
      <c r="E44" s="95"/>
      <c r="F44" s="95"/>
      <c r="G44" s="95"/>
      <c r="H44" s="95"/>
      <c r="I44" s="95"/>
      <c r="J44" s="95"/>
      <c r="K44" s="95"/>
      <c r="L44" s="95"/>
      <c r="M44" s="95"/>
      <c r="N44" s="95"/>
      <c r="O44" s="95"/>
      <c r="P44" s="95"/>
      <c r="Q44" s="95"/>
      <c r="R44" s="95"/>
      <c r="S44" s="387"/>
      <c r="T44" s="386"/>
      <c r="U44" s="390"/>
      <c r="V44" s="390"/>
      <c r="W44" s="390"/>
      <c r="X44" s="390"/>
      <c r="Y44" s="390"/>
      <c r="Z44" s="390"/>
      <c r="AA44" s="390"/>
      <c r="AB44" s="390"/>
      <c r="AC44" s="390"/>
      <c r="AD44" s="390"/>
      <c r="AE44" s="390"/>
      <c r="AF44" s="390"/>
      <c r="AG44" s="390"/>
      <c r="AH44" s="390"/>
      <c r="AI44" s="390"/>
      <c r="AJ44" s="390"/>
      <c r="AK44" s="390"/>
      <c r="AL44" s="391"/>
    </row>
    <row r="45" customFormat="false" ht="12.75" hidden="false" customHeight="false" outlineLevel="0" collapsed="false">
      <c r="A45" s="392" t="s">
        <v>379</v>
      </c>
      <c r="B45" s="95"/>
      <c r="C45" s="95"/>
      <c r="D45" s="95"/>
      <c r="E45" s="95"/>
      <c r="F45" s="95"/>
      <c r="G45" s="95"/>
      <c r="H45" s="95"/>
      <c r="I45" s="95"/>
      <c r="J45" s="95"/>
      <c r="K45" s="95"/>
      <c r="L45" s="95"/>
      <c r="M45" s="95"/>
      <c r="N45" s="95"/>
      <c r="O45" s="95"/>
      <c r="P45" s="95"/>
      <c r="Q45" s="95"/>
      <c r="R45" s="95"/>
      <c r="S45" s="387"/>
      <c r="T45" s="392" t="s">
        <v>380</v>
      </c>
      <c r="U45" s="390"/>
      <c r="V45" s="390"/>
      <c r="W45" s="390"/>
      <c r="X45" s="390"/>
      <c r="Y45" s="390"/>
      <c r="Z45" s="390"/>
      <c r="AA45" s="390"/>
      <c r="AB45" s="390"/>
      <c r="AC45" s="390"/>
      <c r="AD45" s="390"/>
      <c r="AE45" s="390"/>
      <c r="AF45" s="390"/>
      <c r="AG45" s="390"/>
      <c r="AH45" s="390"/>
      <c r="AI45" s="390"/>
      <c r="AJ45" s="390"/>
      <c r="AK45" s="390"/>
      <c r="AL45" s="391"/>
    </row>
    <row r="46" customFormat="false" ht="12.75" hidden="false" customHeight="false" outlineLevel="0" collapsed="false">
      <c r="A46" s="390" t="s">
        <v>381</v>
      </c>
      <c r="B46" s="393"/>
      <c r="C46" s="393"/>
      <c r="D46" s="393"/>
      <c r="E46" s="393"/>
      <c r="F46" s="393"/>
      <c r="G46" s="393"/>
      <c r="H46" s="393"/>
      <c r="I46" s="393"/>
      <c r="J46" s="393"/>
      <c r="K46" s="393"/>
      <c r="L46" s="393"/>
      <c r="M46" s="393"/>
      <c r="N46" s="393"/>
      <c r="O46" s="393"/>
      <c r="P46" s="393"/>
      <c r="Q46" s="393"/>
      <c r="R46" s="393"/>
      <c r="S46" s="394"/>
      <c r="U46" s="393"/>
      <c r="V46" s="393"/>
      <c r="W46" s="393"/>
      <c r="X46" s="393"/>
      <c r="Y46" s="393"/>
      <c r="Z46" s="393"/>
      <c r="AA46" s="393"/>
      <c r="AB46" s="393"/>
      <c r="AC46" s="393"/>
      <c r="AD46" s="393"/>
      <c r="AE46" s="393"/>
      <c r="AF46" s="393"/>
      <c r="AG46" s="393"/>
      <c r="AH46" s="393"/>
      <c r="AI46" s="393"/>
      <c r="AJ46" s="393"/>
      <c r="AK46" s="393"/>
      <c r="AL46" s="394"/>
    </row>
    <row r="47" customFormat="false" ht="14.25" hidden="false" customHeight="true" outlineLevel="0" collapsed="false">
      <c r="A47" s="395" t="s">
        <v>382</v>
      </c>
      <c r="B47" s="395"/>
      <c r="C47" s="396"/>
      <c r="D47" s="396"/>
      <c r="E47" s="397" t="s">
        <v>383</v>
      </c>
      <c r="F47" s="397"/>
      <c r="G47" s="396"/>
      <c r="H47" s="396"/>
      <c r="I47" s="390"/>
      <c r="J47" s="393"/>
      <c r="K47" s="393"/>
      <c r="L47" s="393"/>
      <c r="M47" s="398" t="s">
        <v>384</v>
      </c>
      <c r="N47" s="399" t="n">
        <f aca="false">IF(C48&gt;0,(((G48-G47)/(C48-C47))^-1-IF(AG56&gt;0,AG56^-1,0))^-1,0)</f>
        <v>0</v>
      </c>
      <c r="O47" s="399"/>
      <c r="P47" s="400" t="n">
        <f aca="false">2/3*((48*'T3.15 T3.5 SIS'!C27/0.000013)/(C57^3))</f>
        <v>196.382734153846</v>
      </c>
      <c r="Q47" s="400"/>
      <c r="R47" s="400"/>
      <c r="S47" s="394"/>
      <c r="T47" s="395" t="s">
        <v>382</v>
      </c>
      <c r="U47" s="395"/>
      <c r="V47" s="401"/>
      <c r="W47" s="401"/>
      <c r="X47" s="397" t="s">
        <v>383</v>
      </c>
      <c r="Y47" s="397"/>
      <c r="Z47" s="396"/>
      <c r="AA47" s="396"/>
      <c r="AB47" s="390"/>
      <c r="AC47" s="393"/>
      <c r="AD47" s="393"/>
      <c r="AE47" s="393"/>
      <c r="AF47" s="398" t="s">
        <v>384</v>
      </c>
      <c r="AG47" s="402" t="n">
        <f aca="false">IF((V48-V47)&gt;0,(Z48-Z47)/(V48-V47),0)</f>
        <v>0</v>
      </c>
      <c r="AH47" s="402"/>
      <c r="AI47" s="393"/>
      <c r="AJ47" s="393"/>
      <c r="AK47" s="393"/>
      <c r="AL47" s="394"/>
    </row>
    <row r="48" customFormat="false" ht="14.25" hidden="false" customHeight="true" outlineLevel="0" collapsed="false">
      <c r="A48" s="395" t="s">
        <v>385</v>
      </c>
      <c r="B48" s="395"/>
      <c r="C48" s="396"/>
      <c r="D48" s="396"/>
      <c r="E48" s="397" t="s">
        <v>386</v>
      </c>
      <c r="F48" s="397"/>
      <c r="G48" s="396"/>
      <c r="H48" s="396"/>
      <c r="I48" s="403" t="str">
        <f aca="false">IFERROR(IF(AND(N47&lt;0,G48&gt;G47),"Congrats! You've found an Easter egg!",""),"")</f>
        <v/>
      </c>
      <c r="P48" s="393"/>
      <c r="Q48" s="393"/>
      <c r="R48" s="393"/>
      <c r="S48" s="394"/>
      <c r="T48" s="395" t="s">
        <v>385</v>
      </c>
      <c r="U48" s="395"/>
      <c r="V48" s="401"/>
      <c r="W48" s="401"/>
      <c r="X48" s="397" t="s">
        <v>386</v>
      </c>
      <c r="Y48" s="397"/>
      <c r="Z48" s="396"/>
      <c r="AA48" s="396"/>
      <c r="AB48" s="404"/>
      <c r="AI48" s="393"/>
      <c r="AJ48" s="393"/>
      <c r="AK48" s="393"/>
      <c r="AL48" s="394"/>
    </row>
    <row r="49" customFormat="false" ht="14.25" hidden="false" customHeight="true" outlineLevel="0" collapsed="false">
      <c r="A49" s="395"/>
      <c r="B49" s="405"/>
      <c r="C49" s="404" t="str">
        <f aca="false">IF(ABS($C$48-$C$47)&lt;1,"Supporting points shall be at least 1 mm apart!","")</f>
        <v>Supporting points shall be at least 1 mm apart!</v>
      </c>
      <c r="D49" s="406"/>
      <c r="E49" s="405"/>
      <c r="F49" s="405"/>
      <c r="G49" s="406"/>
      <c r="H49" s="406"/>
      <c r="I49" s="390"/>
      <c r="M49" s="398"/>
      <c r="N49" s="27"/>
      <c r="O49" s="27"/>
      <c r="P49" s="393"/>
      <c r="Q49" s="393"/>
      <c r="R49" s="393"/>
      <c r="S49" s="394"/>
      <c r="T49" s="395"/>
      <c r="U49" s="405"/>
      <c r="V49" s="406"/>
      <c r="W49" s="406"/>
      <c r="X49" s="405"/>
      <c r="Y49" s="405"/>
      <c r="Z49" s="406"/>
      <c r="AA49" s="406"/>
      <c r="AB49" s="390"/>
      <c r="AI49" s="393"/>
      <c r="AJ49" s="393"/>
      <c r="AK49" s="393"/>
      <c r="AL49" s="394"/>
    </row>
    <row r="50" customFormat="false" ht="14.25" hidden="false" customHeight="true" outlineLevel="0" collapsed="false">
      <c r="A50" s="386" t="s">
        <v>387</v>
      </c>
      <c r="B50" s="393"/>
      <c r="C50" s="393"/>
      <c r="D50" s="393"/>
      <c r="E50" s="393"/>
      <c r="F50" s="393"/>
      <c r="G50" s="393"/>
      <c r="H50" s="393"/>
      <c r="I50" s="393"/>
      <c r="J50" s="393"/>
      <c r="K50" s="393"/>
      <c r="L50" s="393"/>
      <c r="M50" s="393"/>
      <c r="N50" s="393"/>
      <c r="O50" s="393"/>
      <c r="P50" s="393"/>
      <c r="Q50" s="393"/>
      <c r="R50" s="393"/>
      <c r="S50" s="394"/>
      <c r="T50" s="392" t="s">
        <v>388</v>
      </c>
      <c r="U50" s="405"/>
      <c r="V50" s="406"/>
      <c r="W50" s="406"/>
      <c r="X50" s="405"/>
      <c r="Y50" s="405"/>
      <c r="Z50" s="406"/>
      <c r="AA50" s="406"/>
      <c r="AB50" s="390"/>
      <c r="AI50" s="393"/>
      <c r="AJ50" s="393"/>
      <c r="AK50" s="393"/>
      <c r="AL50" s="394"/>
    </row>
    <row r="51" customFormat="false" ht="12.75" hidden="false" customHeight="true" outlineLevel="0" collapsed="false">
      <c r="A51" s="395" t="s">
        <v>389</v>
      </c>
      <c r="B51" s="395"/>
      <c r="C51" s="407"/>
      <c r="D51" s="407"/>
      <c r="E51" s="390" t="s">
        <v>390</v>
      </c>
      <c r="F51" s="393"/>
      <c r="G51" s="393"/>
      <c r="H51" s="393"/>
      <c r="I51" s="393"/>
      <c r="J51" s="393"/>
      <c r="K51" s="393"/>
      <c r="L51" s="393"/>
      <c r="M51" s="393"/>
      <c r="N51" s="393"/>
      <c r="O51" s="393"/>
      <c r="P51" s="393"/>
      <c r="Q51" s="393"/>
      <c r="R51" s="393"/>
      <c r="S51" s="394"/>
      <c r="T51" s="390"/>
      <c r="U51" s="398" t="s">
        <v>391</v>
      </c>
      <c r="V51" s="408" t="n">
        <f aca="true">IFERROR(SUMPRODUCT(OFFSET(V71,0,0,AD70-2,1),OFFSET(Y71,0,0,AD70-2,1)),"")</f>
        <v>0</v>
      </c>
      <c r="W51" s="408"/>
      <c r="X51" s="390"/>
      <c r="Y51" s="390"/>
      <c r="Z51" s="390"/>
      <c r="AA51" s="390"/>
      <c r="AB51" s="390"/>
      <c r="AC51" s="390"/>
      <c r="AI51" s="390"/>
      <c r="AJ51" s="390"/>
      <c r="AK51" s="390"/>
      <c r="AL51" s="391"/>
    </row>
    <row r="52" customFormat="false" ht="12.75" hidden="false" customHeight="false" outlineLevel="0" collapsed="false">
      <c r="A52" s="409"/>
      <c r="B52" s="393"/>
      <c r="C52" s="410" t="n">
        <f aca="false">2*PI()*(12.7^4-11.1^4)*365/(C57*12.7)</f>
        <v>4890.89378022266</v>
      </c>
      <c r="D52" s="410"/>
      <c r="E52" s="404" t="str">
        <f aca="false">IF(L71&gt;12.7,"Force must be taken at max. 12.7 mm deflection!","")</f>
        <v/>
      </c>
      <c r="F52" s="393"/>
      <c r="G52" s="393"/>
      <c r="H52" s="393"/>
      <c r="I52" s="393"/>
      <c r="J52" s="393"/>
      <c r="K52" s="393"/>
      <c r="L52" s="393"/>
      <c r="M52" s="393"/>
      <c r="N52" s="393"/>
      <c r="O52" s="393"/>
      <c r="P52" s="393"/>
      <c r="Q52" s="393"/>
      <c r="R52" s="393"/>
      <c r="S52" s="394"/>
      <c r="U52" s="390"/>
      <c r="V52" s="390"/>
      <c r="W52" s="390"/>
      <c r="X52" s="390"/>
      <c r="Y52" s="390"/>
      <c r="Z52" s="390"/>
      <c r="AA52" s="390"/>
      <c r="AB52" s="390"/>
      <c r="AC52" s="390"/>
      <c r="AD52" s="390"/>
      <c r="AE52" s="390"/>
      <c r="AF52" s="390"/>
      <c r="AG52" s="390"/>
      <c r="AH52" s="390"/>
      <c r="AI52" s="390"/>
      <c r="AJ52" s="390"/>
      <c r="AK52" s="390"/>
      <c r="AL52" s="391"/>
    </row>
    <row r="53" customFormat="false" ht="12.75" hidden="false" customHeight="false" outlineLevel="0" collapsed="false">
      <c r="A53" s="390" t="s">
        <v>392</v>
      </c>
      <c r="T53" s="386" t="s">
        <v>393</v>
      </c>
      <c r="AI53" s="390"/>
      <c r="AJ53" s="390"/>
      <c r="AK53" s="390"/>
      <c r="AL53" s="391"/>
    </row>
    <row r="54" customFormat="false" ht="14.25" hidden="false" customHeight="false" outlineLevel="0" collapsed="false">
      <c r="A54" s="390"/>
      <c r="B54" s="398" t="s">
        <v>391</v>
      </c>
      <c r="C54" s="408" t="n">
        <f aca="true">IFERROR(SUMPRODUCT(OFFSET(C71,0,0,L70-2,1),OFFSET(F71,0,0,L70-2,1)),"")</f>
        <v>0</v>
      </c>
      <c r="D54" s="408"/>
      <c r="T54" s="386"/>
      <c r="U54" s="398" t="s">
        <v>394</v>
      </c>
      <c r="V54" s="411" t="n">
        <f aca="false">C57</f>
        <v>400</v>
      </c>
      <c r="W54" s="411"/>
      <c r="X54" s="390" t="s">
        <v>395</v>
      </c>
      <c r="Y54" s="390"/>
      <c r="Z54" s="390"/>
      <c r="AA54" s="390"/>
      <c r="AB54" s="390"/>
      <c r="AC54" s="390"/>
      <c r="AD54" s="390"/>
      <c r="AE54" s="390"/>
      <c r="AF54" s="398" t="s">
        <v>396</v>
      </c>
      <c r="AG54" s="412" t="n">
        <f aca="false">V55*(1/64)*PI()*(V56^4-V57^4)*200000</f>
        <v>3229328068.70623</v>
      </c>
      <c r="AH54" s="412"/>
      <c r="AI54" s="413" t="n">
        <f aca="false">AG54*48/V54^3</f>
        <v>2421.99605152967</v>
      </c>
      <c r="AJ54" s="390"/>
      <c r="AK54" s="390"/>
      <c r="AL54" s="391"/>
    </row>
    <row r="55" customFormat="false" ht="14.25" hidden="false" customHeight="false" outlineLevel="0" collapsed="false">
      <c r="T55" s="386"/>
      <c r="U55" s="398" t="s">
        <v>397</v>
      </c>
      <c r="V55" s="414" t="n">
        <v>2</v>
      </c>
      <c r="W55" s="414"/>
      <c r="X55" s="390" t="s">
        <v>398</v>
      </c>
      <c r="Y55" s="390"/>
      <c r="Z55" s="390"/>
      <c r="AA55" s="390"/>
      <c r="AB55" s="390"/>
      <c r="AC55" s="390"/>
      <c r="AD55" s="390"/>
      <c r="AE55" s="390"/>
      <c r="AF55" s="398" t="s">
        <v>399</v>
      </c>
      <c r="AG55" s="412" t="n">
        <f aca="false">IF(AG47&gt;0,(AG47*V54^3)/48,AG54)</f>
        <v>3229328068.70623</v>
      </c>
      <c r="AH55" s="412"/>
      <c r="AI55" s="413" t="n">
        <f aca="false">AG55*48/V54^3</f>
        <v>2421.99605152967</v>
      </c>
      <c r="AJ55" s="415" t="n">
        <f aca="false">100*AG55/AG54</f>
        <v>100</v>
      </c>
      <c r="AK55" s="390" t="s">
        <v>400</v>
      </c>
      <c r="AL55" s="391"/>
    </row>
    <row r="56" customFormat="false" ht="15.4" hidden="false" customHeight="false" outlineLevel="0" collapsed="false">
      <c r="A56" s="392" t="s">
        <v>401</v>
      </c>
      <c r="B56" s="393"/>
      <c r="C56" s="393"/>
      <c r="D56" s="393"/>
      <c r="E56" s="393"/>
      <c r="F56" s="393"/>
      <c r="G56" s="393"/>
      <c r="H56" s="393"/>
      <c r="I56" s="393"/>
      <c r="J56" s="393"/>
      <c r="K56" s="393"/>
      <c r="L56" s="393"/>
      <c r="M56" s="393"/>
      <c r="N56" s="393"/>
      <c r="O56" s="393"/>
      <c r="P56" s="393"/>
      <c r="Q56" s="393"/>
      <c r="R56" s="393"/>
      <c r="S56" s="394"/>
      <c r="T56" s="386"/>
      <c r="U56" s="398" t="s">
        <v>402</v>
      </c>
      <c r="V56" s="416" t="n">
        <v>25.4</v>
      </c>
      <c r="W56" s="416"/>
      <c r="X56" s="390" t="s">
        <v>403</v>
      </c>
      <c r="Y56" s="390"/>
      <c r="Z56" s="390"/>
      <c r="AA56" s="390"/>
      <c r="AB56" s="390"/>
      <c r="AC56" s="390"/>
      <c r="AD56" s="390"/>
      <c r="AE56" s="390"/>
      <c r="AF56" s="398" t="s">
        <v>404</v>
      </c>
      <c r="AG56" s="417" t="n">
        <f aca="false">IF(AJ55&lt;75,0,IF(AG55&gt;=AG54,0,(AI55^-1-AI54^-1)^-1))</f>
        <v>0</v>
      </c>
      <c r="AH56" s="417"/>
      <c r="AI56" s="390"/>
      <c r="AJ56" s="390"/>
      <c r="AK56" s="390"/>
      <c r="AL56" s="391"/>
    </row>
    <row r="57" customFormat="false" ht="12.75" hidden="false" customHeight="true" outlineLevel="0" collapsed="false">
      <c r="A57" s="386"/>
      <c r="B57" s="418" t="s">
        <v>394</v>
      </c>
      <c r="C57" s="396" t="n">
        <v>400</v>
      </c>
      <c r="D57" s="396"/>
      <c r="E57" s="390" t="s">
        <v>405</v>
      </c>
      <c r="F57" s="393"/>
      <c r="G57" s="393"/>
      <c r="H57" s="393"/>
      <c r="I57" s="393"/>
      <c r="J57" s="393"/>
      <c r="K57" s="393"/>
      <c r="L57" s="393"/>
      <c r="M57" s="393"/>
      <c r="N57" s="393"/>
      <c r="O57" s="393"/>
      <c r="P57" s="393"/>
      <c r="Q57" s="393"/>
      <c r="R57" s="393"/>
      <c r="S57" s="394"/>
      <c r="T57" s="386"/>
      <c r="U57" s="398" t="s">
        <v>406</v>
      </c>
      <c r="V57" s="416" t="n">
        <v>22.4</v>
      </c>
      <c r="W57" s="416"/>
      <c r="X57" s="390" t="s">
        <v>407</v>
      </c>
      <c r="Y57" s="390"/>
      <c r="Z57" s="390"/>
      <c r="AA57" s="390"/>
      <c r="AB57" s="390"/>
      <c r="AC57" s="390"/>
      <c r="AD57" s="390"/>
      <c r="AE57" s="390"/>
      <c r="AF57" s="390"/>
      <c r="AG57" s="390"/>
      <c r="AH57" s="390"/>
      <c r="AI57" s="390"/>
      <c r="AJ57" s="390"/>
      <c r="AK57" s="390"/>
      <c r="AL57" s="391"/>
    </row>
    <row r="58" customFormat="false" ht="12.75" hidden="false" customHeight="false" outlineLevel="0" collapsed="false">
      <c r="A58" s="419" t="s">
        <v>408</v>
      </c>
      <c r="B58" s="419"/>
      <c r="C58" s="396" t="n">
        <v>275</v>
      </c>
      <c r="D58" s="396"/>
      <c r="E58" s="390" t="s">
        <v>409</v>
      </c>
      <c r="F58" s="393"/>
      <c r="G58" s="393"/>
      <c r="H58" s="393"/>
      <c r="I58" s="393"/>
      <c r="J58" s="393"/>
      <c r="K58" s="393"/>
      <c r="L58" s="393"/>
      <c r="M58" s="393"/>
      <c r="N58" s="393"/>
      <c r="O58" s="393"/>
      <c r="P58" s="393"/>
      <c r="Q58" s="393"/>
      <c r="R58" s="393"/>
      <c r="S58" s="394"/>
      <c r="T58" s="386"/>
      <c r="U58" s="390"/>
      <c r="V58" s="390"/>
      <c r="W58" s="390"/>
      <c r="X58" s="390"/>
      <c r="Y58" s="390"/>
      <c r="Z58" s="390"/>
      <c r="AA58" s="390"/>
      <c r="AB58" s="390"/>
      <c r="AC58" s="390"/>
      <c r="AD58" s="390"/>
      <c r="AE58" s="390"/>
      <c r="AF58" s="390"/>
      <c r="AG58" s="390"/>
      <c r="AH58" s="390"/>
      <c r="AI58" s="390"/>
      <c r="AJ58" s="390"/>
      <c r="AK58" s="390"/>
      <c r="AL58" s="391"/>
    </row>
    <row r="59" customFormat="false" ht="12.75" hidden="false" customHeight="false" outlineLevel="0" collapsed="false">
      <c r="A59" s="419" t="s">
        <v>410</v>
      </c>
      <c r="B59" s="419"/>
      <c r="C59" s="416" t="n">
        <v>18</v>
      </c>
      <c r="D59" s="416"/>
      <c r="E59" s="390" t="s">
        <v>411</v>
      </c>
      <c r="F59" s="390"/>
      <c r="G59" s="390"/>
      <c r="H59" s="390"/>
      <c r="I59" s="390"/>
      <c r="J59" s="390"/>
      <c r="K59" s="390"/>
      <c r="L59" s="390"/>
      <c r="M59" s="390"/>
      <c r="N59" s="390"/>
      <c r="O59" s="393"/>
      <c r="P59" s="393"/>
      <c r="Q59" s="393"/>
      <c r="R59" s="393"/>
      <c r="S59" s="394"/>
      <c r="T59" s="386"/>
      <c r="U59" s="390"/>
      <c r="V59" s="390"/>
      <c r="W59" s="390"/>
      <c r="X59" s="390"/>
      <c r="Y59" s="390"/>
      <c r="Z59" s="390"/>
      <c r="AA59" s="390"/>
      <c r="AB59" s="390"/>
      <c r="AD59" s="390"/>
      <c r="AE59" s="390"/>
      <c r="AF59" s="390"/>
      <c r="AG59" s="390"/>
      <c r="AH59" s="390"/>
      <c r="AI59" s="390"/>
      <c r="AJ59" s="390"/>
      <c r="AK59" s="390"/>
      <c r="AL59" s="391"/>
    </row>
    <row r="60" customFormat="false" ht="15.75" hidden="false" customHeight="true" outlineLevel="0" collapsed="false">
      <c r="A60" s="419" t="s">
        <v>412</v>
      </c>
      <c r="B60" s="419"/>
      <c r="C60" s="416" t="n">
        <v>1</v>
      </c>
      <c r="D60" s="416"/>
      <c r="E60" s="390" t="s">
        <v>77</v>
      </c>
      <c r="F60" s="390"/>
      <c r="G60" s="390"/>
      <c r="H60" s="390"/>
      <c r="I60" s="390"/>
      <c r="J60" s="390"/>
      <c r="K60" s="390"/>
      <c r="L60" s="390"/>
      <c r="M60" s="390"/>
      <c r="N60" s="390"/>
      <c r="O60" s="393"/>
      <c r="P60" s="393"/>
      <c r="Q60" s="393"/>
      <c r="R60" s="393"/>
      <c r="S60" s="394"/>
      <c r="T60" s="386"/>
      <c r="U60" s="420" t="str">
        <f aca="false">IF(AND(0&lt;$AJ$55,$AJ$55&lt;75),"Rig compliance out of normal bounds, perform and document another rig compliance test!","")</f>
        <v/>
      </c>
      <c r="V60" s="420"/>
      <c r="W60" s="420"/>
      <c r="X60" s="420"/>
      <c r="Y60" s="420"/>
      <c r="Z60" s="420"/>
      <c r="AA60" s="420"/>
      <c r="AB60" s="420"/>
      <c r="AC60" s="420"/>
      <c r="AD60" s="420"/>
      <c r="AE60" s="420"/>
      <c r="AF60" s="420"/>
      <c r="AG60" s="420"/>
      <c r="AH60" s="420"/>
      <c r="AI60" s="420"/>
      <c r="AJ60" s="420"/>
      <c r="AK60" s="420"/>
      <c r="AL60" s="391"/>
    </row>
    <row r="61" customFormat="false" ht="15.75" hidden="false" customHeight="true" outlineLevel="0" collapsed="false">
      <c r="A61" s="419" t="s">
        <v>413</v>
      </c>
      <c r="B61" s="419"/>
      <c r="C61" s="416" t="n">
        <v>1</v>
      </c>
      <c r="D61" s="416"/>
      <c r="E61" s="390" t="s">
        <v>78</v>
      </c>
      <c r="F61" s="390"/>
      <c r="G61" s="390"/>
      <c r="H61" s="390"/>
      <c r="I61" s="390"/>
      <c r="J61" s="390"/>
      <c r="K61" s="390"/>
      <c r="L61" s="390"/>
      <c r="M61" s="390"/>
      <c r="N61" s="390"/>
      <c r="O61" s="393"/>
      <c r="P61" s="393"/>
      <c r="Q61" s="393"/>
      <c r="R61" s="393"/>
      <c r="S61" s="394"/>
      <c r="T61" s="386"/>
      <c r="U61" s="420"/>
      <c r="V61" s="420"/>
      <c r="W61" s="420"/>
      <c r="X61" s="420"/>
      <c r="Y61" s="420"/>
      <c r="Z61" s="420"/>
      <c r="AA61" s="420"/>
      <c r="AB61" s="420"/>
      <c r="AC61" s="420"/>
      <c r="AD61" s="420"/>
      <c r="AE61" s="420"/>
      <c r="AF61" s="420"/>
      <c r="AG61" s="420"/>
      <c r="AH61" s="420"/>
      <c r="AI61" s="420"/>
      <c r="AJ61" s="420"/>
      <c r="AK61" s="420"/>
      <c r="AL61" s="391"/>
    </row>
    <row r="62" customFormat="false" ht="14.25" hidden="false" customHeight="false" outlineLevel="0" collapsed="false">
      <c r="A62" s="421"/>
      <c r="B62" s="398" t="s">
        <v>414</v>
      </c>
      <c r="C62" s="422" t="n">
        <f aca="false">(C58*(((C59+C60+C61)^3)-(C59^3)))/12</f>
        <v>49683.3333333333</v>
      </c>
      <c r="D62" s="422"/>
      <c r="E62" s="390" t="s">
        <v>415</v>
      </c>
      <c r="F62" s="390"/>
      <c r="G62" s="390"/>
      <c r="H62" s="390"/>
      <c r="I62" s="390"/>
      <c r="J62" s="390"/>
      <c r="K62" s="390"/>
      <c r="L62" s="390"/>
      <c r="M62" s="390"/>
      <c r="N62" s="390"/>
      <c r="O62" s="393"/>
      <c r="P62" s="393"/>
      <c r="Q62" s="393"/>
      <c r="R62" s="393"/>
      <c r="S62" s="394"/>
      <c r="T62" s="386"/>
      <c r="U62" s="390"/>
      <c r="V62" s="390"/>
      <c r="W62" s="390"/>
      <c r="X62" s="390"/>
      <c r="Y62" s="390"/>
      <c r="Z62" s="390"/>
      <c r="AA62" s="390"/>
      <c r="AB62" s="390"/>
      <c r="AC62" s="390"/>
      <c r="AD62" s="390"/>
      <c r="AE62" s="423"/>
      <c r="AF62" s="390"/>
      <c r="AG62" s="390"/>
      <c r="AH62" s="390"/>
      <c r="AI62" s="390"/>
      <c r="AJ62" s="390"/>
      <c r="AK62" s="390"/>
      <c r="AL62" s="391"/>
    </row>
    <row r="63" customFormat="false" ht="12.75" hidden="false" customHeight="false" outlineLevel="0" collapsed="false">
      <c r="A63" s="409"/>
      <c r="B63" s="398" t="s">
        <v>416</v>
      </c>
      <c r="C63" s="408" t="n">
        <f aca="false">IF(C48&gt;0,0.001*((N47*(C48-C47)*C57^3)/(48*C62*(C48-C47))),0)</f>
        <v>0</v>
      </c>
      <c r="D63" s="408"/>
      <c r="E63" s="390" t="s">
        <v>417</v>
      </c>
      <c r="F63" s="393"/>
      <c r="G63" s="393"/>
      <c r="H63" s="393"/>
      <c r="I63" s="393"/>
      <c r="J63" s="393"/>
      <c r="K63" s="393"/>
      <c r="L63" s="393"/>
      <c r="M63" s="393"/>
      <c r="N63" s="393"/>
      <c r="O63" s="393"/>
      <c r="P63" s="393"/>
      <c r="Q63" s="393"/>
      <c r="R63" s="393"/>
      <c r="S63" s="394"/>
      <c r="T63" s="386"/>
      <c r="U63" s="390"/>
      <c r="V63" s="390"/>
      <c r="W63" s="390"/>
      <c r="X63" s="390"/>
      <c r="Y63" s="390"/>
      <c r="Z63" s="390"/>
      <c r="AA63" s="390"/>
      <c r="AB63" s="390"/>
      <c r="AC63" s="390"/>
      <c r="AD63" s="390"/>
      <c r="AE63" s="390"/>
      <c r="AF63" s="390"/>
      <c r="AG63" s="390"/>
      <c r="AH63" s="390"/>
      <c r="AI63" s="390"/>
      <c r="AJ63" s="390"/>
      <c r="AK63" s="390"/>
      <c r="AL63" s="391"/>
    </row>
    <row r="64" customFormat="false" ht="13.15" hidden="false" customHeight="false" outlineLevel="0" collapsed="false">
      <c r="A64" s="424"/>
      <c r="B64" s="425" t="s">
        <v>418</v>
      </c>
      <c r="C64" s="402" t="n">
        <f aca="false">C51*C57*0.5*SUM(C59:D61)/(4*C62)</f>
        <v>0</v>
      </c>
      <c r="D64" s="402"/>
      <c r="E64" s="426" t="s">
        <v>419</v>
      </c>
      <c r="F64" s="427"/>
      <c r="G64" s="427"/>
      <c r="H64" s="427"/>
      <c r="I64" s="427"/>
      <c r="J64" s="427"/>
      <c r="K64" s="427"/>
      <c r="L64" s="427"/>
      <c r="M64" s="427"/>
      <c r="N64" s="427"/>
      <c r="O64" s="427"/>
      <c r="P64" s="427"/>
      <c r="Q64" s="427"/>
      <c r="R64" s="427"/>
      <c r="S64" s="428"/>
      <c r="T64" s="429"/>
      <c r="U64" s="426"/>
      <c r="V64" s="426"/>
      <c r="W64" s="426"/>
      <c r="X64" s="426"/>
      <c r="Y64" s="426"/>
      <c r="Z64" s="426"/>
      <c r="AA64" s="426"/>
      <c r="AB64" s="426"/>
      <c r="AC64" s="426"/>
      <c r="AD64" s="426"/>
      <c r="AE64" s="426"/>
      <c r="AF64" s="426"/>
      <c r="AG64" s="426"/>
      <c r="AH64" s="426"/>
      <c r="AI64" s="426"/>
      <c r="AJ64" s="426"/>
      <c r="AK64" s="426"/>
      <c r="AL64" s="430"/>
    </row>
    <row r="65" customFormat="false" ht="12.75" hidden="false" customHeight="false" outlineLevel="0" collapsed="false">
      <c r="A65" s="431" t="s">
        <v>420</v>
      </c>
      <c r="S65" s="347"/>
      <c r="T65" s="431" t="s">
        <v>420</v>
      </c>
      <c r="AL65" s="347"/>
    </row>
    <row r="66" customFormat="false" ht="12.75" hidden="false" customHeight="false" outlineLevel="0" collapsed="false">
      <c r="A66" s="118" t="s">
        <v>421</v>
      </c>
      <c r="S66" s="347"/>
      <c r="T66" s="118" t="s">
        <v>421</v>
      </c>
      <c r="AL66" s="347"/>
    </row>
    <row r="67" customFormat="false" ht="12.75" hidden="false" customHeight="false" outlineLevel="0" collapsed="false">
      <c r="A67" s="432" t="s">
        <v>422</v>
      </c>
      <c r="B67" s="433"/>
      <c r="C67" s="433"/>
      <c r="D67" s="433"/>
      <c r="E67" s="433"/>
      <c r="F67" s="433"/>
      <c r="G67" s="433"/>
      <c r="H67" s="433"/>
      <c r="I67" s="433"/>
      <c r="J67" s="433"/>
      <c r="K67" s="433"/>
      <c r="L67" s="433"/>
      <c r="M67" s="433"/>
      <c r="N67" s="433"/>
      <c r="O67" s="433"/>
      <c r="P67" s="433"/>
      <c r="Q67" s="433"/>
      <c r="R67" s="433"/>
      <c r="S67" s="434"/>
      <c r="T67" s="435" t="s">
        <v>422</v>
      </c>
      <c r="U67" s="433"/>
      <c r="V67" s="433"/>
      <c r="W67" s="433"/>
      <c r="X67" s="433"/>
      <c r="Y67" s="433"/>
      <c r="Z67" s="433"/>
      <c r="AA67" s="433"/>
      <c r="AB67" s="433"/>
      <c r="AC67" s="433"/>
      <c r="AD67" s="433"/>
      <c r="AE67" s="433"/>
      <c r="AF67" s="433"/>
      <c r="AG67" s="433"/>
      <c r="AH67" s="433"/>
      <c r="AI67" s="433"/>
      <c r="AJ67" s="433"/>
      <c r="AK67" s="433"/>
      <c r="AL67" s="434"/>
    </row>
    <row r="68" customFormat="false" ht="12.75" hidden="false" customHeight="false" outlineLevel="0" collapsed="false">
      <c r="A68" s="432"/>
      <c r="B68" s="433"/>
      <c r="C68" s="433"/>
      <c r="D68" s="433"/>
      <c r="E68" s="433"/>
      <c r="F68" s="433"/>
      <c r="G68" s="433"/>
      <c r="H68" s="433"/>
      <c r="I68" s="433"/>
      <c r="J68" s="433"/>
      <c r="K68" s="433"/>
      <c r="L68" s="433"/>
      <c r="M68" s="433"/>
      <c r="N68" s="433"/>
      <c r="O68" s="433"/>
      <c r="P68" s="433"/>
      <c r="Q68" s="433"/>
      <c r="R68" s="433"/>
      <c r="S68" s="434"/>
      <c r="T68" s="432"/>
      <c r="U68" s="433"/>
      <c r="V68" s="433"/>
      <c r="W68" s="433"/>
      <c r="X68" s="433"/>
      <c r="Y68" s="433"/>
      <c r="Z68" s="433"/>
      <c r="AA68" s="433"/>
      <c r="AB68" s="433"/>
      <c r="AC68" s="433"/>
      <c r="AD68" s="433"/>
      <c r="AE68" s="433"/>
      <c r="AF68" s="433"/>
      <c r="AG68" s="433"/>
      <c r="AH68" s="433"/>
      <c r="AI68" s="433"/>
      <c r="AJ68" s="433"/>
      <c r="AK68" s="433"/>
      <c r="AL68" s="434"/>
    </row>
    <row r="69" customFormat="false" ht="23.25" hidden="false" customHeight="false" outlineLevel="0" collapsed="false">
      <c r="A69" s="432"/>
      <c r="B69" s="436"/>
      <c r="C69" s="437" t="s">
        <v>423</v>
      </c>
      <c r="D69" s="438" t="s">
        <v>424</v>
      </c>
      <c r="F69" s="439"/>
      <c r="G69" s="439"/>
      <c r="H69" s="440"/>
      <c r="I69" s="440"/>
      <c r="J69" s="441"/>
      <c r="K69" s="441"/>
      <c r="L69" s="439"/>
      <c r="M69" s="439"/>
      <c r="N69" s="433"/>
      <c r="O69" s="433"/>
      <c r="P69" s="433"/>
      <c r="Q69" s="433"/>
      <c r="R69" s="433"/>
      <c r="S69" s="434"/>
      <c r="T69" s="432"/>
      <c r="U69" s="436"/>
      <c r="V69" s="437" t="s">
        <v>423</v>
      </c>
      <c r="W69" s="438" t="s">
        <v>424</v>
      </c>
      <c r="Y69" s="439"/>
      <c r="Z69" s="439"/>
      <c r="AA69" s="440"/>
      <c r="AB69" s="440"/>
      <c r="AC69" s="439"/>
      <c r="AD69" s="439"/>
      <c r="AE69" s="439"/>
      <c r="AF69" s="439"/>
      <c r="AG69" s="439"/>
      <c r="AH69" s="439"/>
      <c r="AI69" s="439"/>
      <c r="AJ69" s="439"/>
      <c r="AK69" s="439"/>
      <c r="AL69" s="434"/>
    </row>
    <row r="70" customFormat="false" ht="14.25" hidden="false" customHeight="false" outlineLevel="0" collapsed="false">
      <c r="A70" s="432"/>
      <c r="B70" s="442" t="n">
        <v>1</v>
      </c>
      <c r="C70" s="443"/>
      <c r="D70" s="444"/>
      <c r="F70" s="439"/>
      <c r="G70" s="445"/>
      <c r="H70" s="445"/>
      <c r="I70" s="446"/>
      <c r="J70" s="447" t="s">
        <v>425</v>
      </c>
      <c r="K70" s="447"/>
      <c r="L70" s="445" t="n">
        <f aca="false" t="array" ref="L70:L70">MATCH(MIN(ABS(C70:C396-C51)),ABS(C70:C396-C51),0)</f>
        <v>1</v>
      </c>
      <c r="M70" s="447"/>
      <c r="N70" s="433"/>
      <c r="O70" s="433"/>
      <c r="P70" s="433"/>
      <c r="Q70" s="433"/>
      <c r="R70" s="433"/>
      <c r="S70" s="434"/>
      <c r="T70" s="432"/>
      <c r="U70" s="442" t="n">
        <v>1</v>
      </c>
      <c r="V70" s="448"/>
      <c r="W70" s="449"/>
      <c r="Y70" s="439"/>
      <c r="Z70" s="445"/>
      <c r="AA70" s="446"/>
      <c r="AB70" s="358" t="s">
        <v>426</v>
      </c>
      <c r="AC70" s="447"/>
      <c r="AD70" s="445" t="n">
        <f aca="false" t="array" ref="AD70:AD70">MATCH(MIN(ABS(W70:W396-12.7)),ABS(W70:W396-12.7),0)</f>
        <v>1</v>
      </c>
      <c r="AE70" s="439"/>
      <c r="AF70" s="439"/>
      <c r="AG70" s="439"/>
      <c r="AH70" s="439"/>
      <c r="AI70" s="439"/>
      <c r="AJ70" s="439"/>
      <c r="AK70" s="439"/>
      <c r="AL70" s="434"/>
    </row>
    <row r="71" customFormat="false" ht="12.75" hidden="false" customHeight="false" outlineLevel="0" collapsed="false">
      <c r="A71" s="432"/>
      <c r="B71" s="442" t="n">
        <v>2</v>
      </c>
      <c r="C71" s="450"/>
      <c r="D71" s="451"/>
      <c r="F71" s="452" t="n">
        <f aca="false">D71-D70</f>
        <v>0</v>
      </c>
      <c r="G71" s="445"/>
      <c r="H71" s="447"/>
      <c r="I71" s="447"/>
      <c r="J71" s="447" t="s">
        <v>427</v>
      </c>
      <c r="K71" s="447"/>
      <c r="L71" s="445" t="n">
        <f aca="false">INDEX(C70:E397,L70,2)</f>
        <v>0</v>
      </c>
      <c r="M71" s="439"/>
      <c r="N71" s="433"/>
      <c r="O71" s="433"/>
      <c r="P71" s="433"/>
      <c r="Q71" s="433"/>
      <c r="R71" s="433"/>
      <c r="S71" s="434"/>
      <c r="T71" s="432"/>
      <c r="U71" s="442" t="n">
        <v>2</v>
      </c>
      <c r="V71" s="448"/>
      <c r="W71" s="449"/>
      <c r="Y71" s="453" t="n">
        <f aca="false">W71-W70</f>
        <v>0</v>
      </c>
      <c r="Z71" s="445"/>
      <c r="AA71" s="447"/>
      <c r="AB71" s="447" t="s">
        <v>427</v>
      </c>
      <c r="AC71" s="447"/>
      <c r="AD71" s="445" t="n">
        <f aca="false">INDEX(V70:X397,AD70,2)</f>
        <v>0</v>
      </c>
      <c r="AE71" s="439"/>
      <c r="AF71" s="439"/>
      <c r="AG71" s="439"/>
      <c r="AH71" s="439"/>
      <c r="AI71" s="439"/>
      <c r="AJ71" s="439"/>
      <c r="AK71" s="439"/>
      <c r="AL71" s="434"/>
    </row>
    <row r="72" customFormat="false" ht="12.75" hidden="false" customHeight="false" outlineLevel="0" collapsed="false">
      <c r="A72" s="432"/>
      <c r="B72" s="442" t="n">
        <v>3</v>
      </c>
      <c r="C72" s="454"/>
      <c r="D72" s="451"/>
      <c r="F72" s="452" t="n">
        <f aca="false">D72-D71</f>
        <v>0</v>
      </c>
      <c r="G72" s="445"/>
      <c r="H72" s="447"/>
      <c r="I72" s="447"/>
      <c r="J72" s="439"/>
      <c r="K72" s="439"/>
      <c r="L72" s="439"/>
      <c r="M72" s="439"/>
      <c r="N72" s="433"/>
      <c r="O72" s="433"/>
      <c r="P72" s="433"/>
      <c r="Q72" s="433"/>
      <c r="R72" s="433"/>
      <c r="S72" s="434"/>
      <c r="T72" s="432"/>
      <c r="U72" s="442" t="n">
        <v>3</v>
      </c>
      <c r="V72" s="448"/>
      <c r="W72" s="449"/>
      <c r="Y72" s="453" t="n">
        <f aca="false">W72-W71</f>
        <v>0</v>
      </c>
      <c r="Z72" s="445"/>
      <c r="AA72" s="447"/>
      <c r="AB72" s="447"/>
      <c r="AC72" s="439"/>
      <c r="AD72" s="439"/>
      <c r="AE72" s="439"/>
      <c r="AF72" s="439"/>
      <c r="AG72" s="439"/>
      <c r="AH72" s="439"/>
      <c r="AI72" s="439"/>
      <c r="AJ72" s="439"/>
      <c r="AK72" s="439"/>
      <c r="AL72" s="434"/>
    </row>
    <row r="73" customFormat="false" ht="12.75" hidden="false" customHeight="false" outlineLevel="0" collapsed="false">
      <c r="A73" s="432"/>
      <c r="B73" s="442" t="n">
        <v>4</v>
      </c>
      <c r="C73" s="454"/>
      <c r="D73" s="451"/>
      <c r="F73" s="452" t="n">
        <f aca="false">D73-D72</f>
        <v>0</v>
      </c>
      <c r="G73" s="439"/>
      <c r="H73" s="439"/>
      <c r="I73" s="439"/>
      <c r="J73" s="439"/>
      <c r="K73" s="439"/>
      <c r="L73" s="439"/>
      <c r="M73" s="439"/>
      <c r="N73" s="433"/>
      <c r="O73" s="433"/>
      <c r="P73" s="433"/>
      <c r="Q73" s="433"/>
      <c r="R73" s="433"/>
      <c r="S73" s="434"/>
      <c r="T73" s="432"/>
      <c r="U73" s="442" t="n">
        <v>4</v>
      </c>
      <c r="V73" s="448"/>
      <c r="W73" s="449"/>
      <c r="Y73" s="453" t="n">
        <f aca="false">W73-W72</f>
        <v>0</v>
      </c>
      <c r="Z73" s="439"/>
      <c r="AA73" s="439"/>
      <c r="AB73" s="439"/>
      <c r="AC73" s="439"/>
      <c r="AD73" s="439"/>
      <c r="AE73" s="439"/>
      <c r="AF73" s="439"/>
      <c r="AG73" s="439"/>
      <c r="AH73" s="439"/>
      <c r="AI73" s="439"/>
      <c r="AJ73" s="439"/>
      <c r="AK73" s="439"/>
      <c r="AL73" s="434"/>
    </row>
    <row r="74" customFormat="false" ht="12.75" hidden="false" customHeight="false" outlineLevel="0" collapsed="false">
      <c r="A74" s="432"/>
      <c r="B74" s="442" t="n">
        <v>5</v>
      </c>
      <c r="C74" s="454"/>
      <c r="D74" s="451"/>
      <c r="F74" s="452" t="n">
        <f aca="false">D74-D73</f>
        <v>0</v>
      </c>
      <c r="G74" s="439"/>
      <c r="H74" s="439"/>
      <c r="I74" s="439"/>
      <c r="J74" s="439"/>
      <c r="K74" s="439"/>
      <c r="L74" s="439"/>
      <c r="M74" s="439"/>
      <c r="N74" s="433"/>
      <c r="O74" s="433"/>
      <c r="P74" s="433"/>
      <c r="Q74" s="433"/>
      <c r="R74" s="433"/>
      <c r="S74" s="434"/>
      <c r="T74" s="432"/>
      <c r="U74" s="442" t="n">
        <v>5</v>
      </c>
      <c r="V74" s="448"/>
      <c r="W74" s="449"/>
      <c r="Y74" s="453" t="n">
        <f aca="false">W74-W73</f>
        <v>0</v>
      </c>
      <c r="Z74" s="439"/>
      <c r="AA74" s="439"/>
      <c r="AB74" s="439"/>
      <c r="AC74" s="439"/>
      <c r="AD74" s="439"/>
      <c r="AE74" s="439"/>
      <c r="AF74" s="439"/>
      <c r="AG74" s="439"/>
      <c r="AH74" s="439"/>
      <c r="AI74" s="439"/>
      <c r="AJ74" s="439"/>
      <c r="AK74" s="439"/>
      <c r="AL74" s="434"/>
    </row>
    <row r="75" customFormat="false" ht="12.75" hidden="false" customHeight="false" outlineLevel="0" collapsed="false">
      <c r="A75" s="432"/>
      <c r="B75" s="442" t="n">
        <v>6</v>
      </c>
      <c r="C75" s="454"/>
      <c r="D75" s="451"/>
      <c r="F75" s="452" t="n">
        <f aca="false">D75-D74</f>
        <v>0</v>
      </c>
      <c r="G75" s="439"/>
      <c r="H75" s="439"/>
      <c r="I75" s="439"/>
      <c r="J75" s="439"/>
      <c r="K75" s="439"/>
      <c r="L75" s="439"/>
      <c r="M75" s="439"/>
      <c r="N75" s="433"/>
      <c r="O75" s="433"/>
      <c r="P75" s="433"/>
      <c r="Q75" s="433"/>
      <c r="R75" s="433"/>
      <c r="S75" s="434"/>
      <c r="T75" s="432"/>
      <c r="U75" s="442" t="n">
        <v>6</v>
      </c>
      <c r="V75" s="448"/>
      <c r="W75" s="449"/>
      <c r="Y75" s="453" t="n">
        <f aca="false">W75-W74</f>
        <v>0</v>
      </c>
      <c r="Z75" s="439"/>
      <c r="AA75" s="439"/>
      <c r="AB75" s="439"/>
      <c r="AC75" s="439"/>
      <c r="AD75" s="439"/>
      <c r="AE75" s="439"/>
      <c r="AF75" s="439"/>
      <c r="AG75" s="439"/>
      <c r="AH75" s="439"/>
      <c r="AI75" s="439"/>
      <c r="AJ75" s="439"/>
      <c r="AK75" s="439"/>
      <c r="AL75" s="434"/>
    </row>
    <row r="76" customFormat="false" ht="12.75" hidden="false" customHeight="false" outlineLevel="0" collapsed="false">
      <c r="A76" s="432"/>
      <c r="B76" s="442" t="n">
        <v>7</v>
      </c>
      <c r="C76" s="454"/>
      <c r="D76" s="455"/>
      <c r="F76" s="452" t="n">
        <f aca="false">D76-D75</f>
        <v>0</v>
      </c>
      <c r="G76" s="439"/>
      <c r="H76" s="439"/>
      <c r="I76" s="439"/>
      <c r="J76" s="439"/>
      <c r="K76" s="439"/>
      <c r="L76" s="439"/>
      <c r="M76" s="439"/>
      <c r="N76" s="433"/>
      <c r="O76" s="433"/>
      <c r="P76" s="433"/>
      <c r="Q76" s="433"/>
      <c r="R76" s="433"/>
      <c r="S76" s="434"/>
      <c r="T76" s="432"/>
      <c r="U76" s="442" t="n">
        <v>7</v>
      </c>
      <c r="V76" s="448"/>
      <c r="W76" s="449"/>
      <c r="Y76" s="453" t="n">
        <f aca="false">W76-W75</f>
        <v>0</v>
      </c>
      <c r="Z76" s="439"/>
      <c r="AA76" s="439"/>
      <c r="AB76" s="439"/>
      <c r="AC76" s="439"/>
      <c r="AD76" s="439"/>
      <c r="AE76" s="439"/>
      <c r="AF76" s="439"/>
      <c r="AG76" s="439"/>
      <c r="AH76" s="439"/>
      <c r="AI76" s="439"/>
      <c r="AJ76" s="439"/>
      <c r="AK76" s="439"/>
      <c r="AL76" s="434"/>
    </row>
    <row r="77" customFormat="false" ht="12.75" hidden="false" customHeight="false" outlineLevel="0" collapsed="false">
      <c r="A77" s="432"/>
      <c r="B77" s="442" t="n">
        <v>8</v>
      </c>
      <c r="C77" s="454"/>
      <c r="D77" s="455"/>
      <c r="F77" s="452" t="n">
        <f aca="false">D77-D76</f>
        <v>0</v>
      </c>
      <c r="G77" s="439"/>
      <c r="H77" s="439"/>
      <c r="I77" s="439"/>
      <c r="J77" s="439"/>
      <c r="K77" s="439"/>
      <c r="L77" s="439"/>
      <c r="M77" s="439"/>
      <c r="N77" s="433"/>
      <c r="O77" s="433"/>
      <c r="P77" s="433"/>
      <c r="Q77" s="433"/>
      <c r="R77" s="433"/>
      <c r="S77" s="434"/>
      <c r="T77" s="432"/>
      <c r="U77" s="442" t="n">
        <v>8</v>
      </c>
      <c r="V77" s="448"/>
      <c r="W77" s="449"/>
      <c r="Y77" s="453" t="n">
        <f aca="false">W77-W76</f>
        <v>0</v>
      </c>
      <c r="Z77" s="439"/>
      <c r="AA77" s="439"/>
      <c r="AB77" s="439"/>
      <c r="AC77" s="439"/>
      <c r="AD77" s="439"/>
      <c r="AE77" s="439"/>
      <c r="AF77" s="439"/>
      <c r="AG77" s="439"/>
      <c r="AH77" s="439"/>
      <c r="AI77" s="439"/>
      <c r="AJ77" s="439"/>
      <c r="AK77" s="439"/>
      <c r="AL77" s="434"/>
    </row>
    <row r="78" customFormat="false" ht="12.75" hidden="false" customHeight="false" outlineLevel="0" collapsed="false">
      <c r="A78" s="432"/>
      <c r="B78" s="442" t="n">
        <v>9</v>
      </c>
      <c r="C78" s="454"/>
      <c r="D78" s="455"/>
      <c r="F78" s="452" t="n">
        <f aca="false">D78-D77</f>
        <v>0</v>
      </c>
      <c r="G78" s="439"/>
      <c r="H78" s="439"/>
      <c r="I78" s="439"/>
      <c r="J78" s="439"/>
      <c r="K78" s="439"/>
      <c r="L78" s="439"/>
      <c r="M78" s="439"/>
      <c r="N78" s="433"/>
      <c r="O78" s="433"/>
      <c r="P78" s="433"/>
      <c r="Q78" s="433"/>
      <c r="R78" s="433"/>
      <c r="S78" s="434"/>
      <c r="T78" s="432"/>
      <c r="U78" s="442" t="n">
        <v>9</v>
      </c>
      <c r="V78" s="448"/>
      <c r="W78" s="449"/>
      <c r="Y78" s="453" t="n">
        <f aca="false">W78-W77</f>
        <v>0</v>
      </c>
      <c r="Z78" s="439"/>
      <c r="AA78" s="439"/>
      <c r="AB78" s="439"/>
      <c r="AC78" s="439"/>
      <c r="AD78" s="439"/>
      <c r="AE78" s="439"/>
      <c r="AF78" s="439"/>
      <c r="AG78" s="439"/>
      <c r="AH78" s="439"/>
      <c r="AI78" s="439"/>
      <c r="AJ78" s="439"/>
      <c r="AK78" s="439"/>
      <c r="AL78" s="434"/>
    </row>
    <row r="79" customFormat="false" ht="12.75" hidden="false" customHeight="false" outlineLevel="0" collapsed="false">
      <c r="A79" s="432"/>
      <c r="B79" s="442" t="n">
        <v>10</v>
      </c>
      <c r="C79" s="454"/>
      <c r="D79" s="455"/>
      <c r="F79" s="452" t="n">
        <f aca="false">D79-D78</f>
        <v>0</v>
      </c>
      <c r="G79" s="439"/>
      <c r="H79" s="439"/>
      <c r="I79" s="439"/>
      <c r="J79" s="439"/>
      <c r="K79" s="439"/>
      <c r="L79" s="439"/>
      <c r="M79" s="439"/>
      <c r="N79" s="433"/>
      <c r="O79" s="433"/>
      <c r="P79" s="433"/>
      <c r="Q79" s="433"/>
      <c r="R79" s="433"/>
      <c r="S79" s="434"/>
      <c r="T79" s="432"/>
      <c r="U79" s="442" t="n">
        <v>10</v>
      </c>
      <c r="V79" s="448"/>
      <c r="W79" s="449"/>
      <c r="Y79" s="453" t="n">
        <f aca="false">W79-W78</f>
        <v>0</v>
      </c>
      <c r="Z79" s="439"/>
      <c r="AA79" s="439"/>
      <c r="AB79" s="439"/>
      <c r="AC79" s="439"/>
      <c r="AD79" s="439"/>
      <c r="AE79" s="439"/>
      <c r="AF79" s="439"/>
      <c r="AG79" s="439"/>
      <c r="AH79" s="439"/>
      <c r="AI79" s="439"/>
      <c r="AJ79" s="439"/>
      <c r="AK79" s="439"/>
      <c r="AL79" s="434"/>
    </row>
    <row r="80" customFormat="false" ht="12.75" hidden="false" customHeight="false" outlineLevel="0" collapsed="false">
      <c r="A80" s="432"/>
      <c r="B80" s="442" t="n">
        <v>11</v>
      </c>
      <c r="C80" s="454"/>
      <c r="D80" s="451"/>
      <c r="F80" s="452" t="n">
        <f aca="false">D80-D79</f>
        <v>0</v>
      </c>
      <c r="G80" s="439"/>
      <c r="H80" s="439"/>
      <c r="I80" s="439"/>
      <c r="J80" s="439"/>
      <c r="K80" s="439"/>
      <c r="L80" s="439"/>
      <c r="M80" s="439"/>
      <c r="N80" s="433"/>
      <c r="O80" s="433"/>
      <c r="P80" s="433"/>
      <c r="Q80" s="433"/>
      <c r="R80" s="433"/>
      <c r="S80" s="434"/>
      <c r="T80" s="432"/>
      <c r="U80" s="442" t="n">
        <v>11</v>
      </c>
      <c r="V80" s="448"/>
      <c r="W80" s="449"/>
      <c r="Y80" s="453" t="n">
        <f aca="false">W80-W79</f>
        <v>0</v>
      </c>
      <c r="Z80" s="439"/>
      <c r="AA80" s="439"/>
      <c r="AB80" s="439"/>
      <c r="AC80" s="439"/>
      <c r="AD80" s="439"/>
      <c r="AE80" s="439"/>
      <c r="AF80" s="439"/>
      <c r="AG80" s="439"/>
      <c r="AH80" s="439"/>
      <c r="AI80" s="439"/>
      <c r="AJ80" s="439"/>
      <c r="AK80" s="439"/>
      <c r="AL80" s="434"/>
    </row>
    <row r="81" customFormat="false" ht="12.75" hidden="false" customHeight="false" outlineLevel="0" collapsed="false">
      <c r="A81" s="432"/>
      <c r="B81" s="442" t="n">
        <v>12</v>
      </c>
      <c r="C81" s="454"/>
      <c r="D81" s="455"/>
      <c r="F81" s="452" t="n">
        <f aca="false">D81-D80</f>
        <v>0</v>
      </c>
      <c r="G81" s="439"/>
      <c r="H81" s="439"/>
      <c r="I81" s="439"/>
      <c r="J81" s="439"/>
      <c r="K81" s="439"/>
      <c r="L81" s="439"/>
      <c r="M81" s="439"/>
      <c r="N81" s="433"/>
      <c r="O81" s="433"/>
      <c r="P81" s="433"/>
      <c r="Q81" s="433"/>
      <c r="R81" s="433"/>
      <c r="S81" s="434"/>
      <c r="T81" s="432"/>
      <c r="U81" s="442" t="n">
        <v>12</v>
      </c>
      <c r="V81" s="448"/>
      <c r="W81" s="449"/>
      <c r="Y81" s="453" t="n">
        <f aca="false">W81-W80</f>
        <v>0</v>
      </c>
      <c r="Z81" s="439"/>
      <c r="AA81" s="439"/>
      <c r="AB81" s="439"/>
      <c r="AC81" s="439"/>
      <c r="AD81" s="439"/>
      <c r="AE81" s="439"/>
      <c r="AF81" s="439"/>
      <c r="AG81" s="439"/>
      <c r="AH81" s="439"/>
      <c r="AI81" s="439"/>
      <c r="AJ81" s="439"/>
      <c r="AK81" s="439"/>
      <c r="AL81" s="434"/>
    </row>
    <row r="82" customFormat="false" ht="12.75" hidden="false" customHeight="false" outlineLevel="0" collapsed="false">
      <c r="A82" s="432"/>
      <c r="B82" s="442" t="n">
        <v>13</v>
      </c>
      <c r="C82" s="450"/>
      <c r="D82" s="455"/>
      <c r="F82" s="452" t="n">
        <f aca="false">D82-D81</f>
        <v>0</v>
      </c>
      <c r="G82" s="439"/>
      <c r="H82" s="439"/>
      <c r="I82" s="439"/>
      <c r="J82" s="439"/>
      <c r="K82" s="439"/>
      <c r="L82" s="439"/>
      <c r="M82" s="439"/>
      <c r="N82" s="433"/>
      <c r="O82" s="433"/>
      <c r="P82" s="433"/>
      <c r="Q82" s="433"/>
      <c r="R82" s="433"/>
      <c r="S82" s="434"/>
      <c r="T82" s="432"/>
      <c r="U82" s="442" t="n">
        <v>13</v>
      </c>
      <c r="V82" s="448"/>
      <c r="W82" s="449"/>
      <c r="Y82" s="453" t="n">
        <f aca="false">W82-W81</f>
        <v>0</v>
      </c>
      <c r="Z82" s="439"/>
      <c r="AA82" s="439"/>
      <c r="AB82" s="439"/>
      <c r="AC82" s="439"/>
      <c r="AD82" s="439"/>
      <c r="AE82" s="439"/>
      <c r="AF82" s="439"/>
      <c r="AG82" s="439"/>
      <c r="AH82" s="439"/>
      <c r="AI82" s="439"/>
      <c r="AJ82" s="439"/>
      <c r="AK82" s="439"/>
      <c r="AL82" s="434"/>
    </row>
    <row r="83" customFormat="false" ht="12.75" hidden="false" customHeight="false" outlineLevel="0" collapsed="false">
      <c r="A83" s="432"/>
      <c r="B83" s="442" t="n">
        <v>14</v>
      </c>
      <c r="C83" s="454"/>
      <c r="D83" s="455"/>
      <c r="F83" s="452" t="n">
        <f aca="false">D83-D82</f>
        <v>0</v>
      </c>
      <c r="G83" s="439"/>
      <c r="H83" s="439"/>
      <c r="I83" s="439"/>
      <c r="J83" s="439"/>
      <c r="K83" s="439"/>
      <c r="L83" s="439"/>
      <c r="M83" s="439"/>
      <c r="N83" s="433"/>
      <c r="O83" s="433"/>
      <c r="P83" s="433"/>
      <c r="Q83" s="433"/>
      <c r="R83" s="433"/>
      <c r="S83" s="434"/>
      <c r="T83" s="432"/>
      <c r="U83" s="442" t="n">
        <v>14</v>
      </c>
      <c r="V83" s="448"/>
      <c r="W83" s="449"/>
      <c r="Y83" s="453" t="n">
        <f aca="false">W83-W82</f>
        <v>0</v>
      </c>
      <c r="Z83" s="439"/>
      <c r="AA83" s="439"/>
      <c r="AB83" s="439"/>
      <c r="AC83" s="439"/>
      <c r="AD83" s="439"/>
      <c r="AE83" s="439"/>
      <c r="AF83" s="439"/>
      <c r="AG83" s="439"/>
      <c r="AH83" s="439"/>
      <c r="AI83" s="439"/>
      <c r="AJ83" s="439"/>
      <c r="AK83" s="439"/>
      <c r="AL83" s="434"/>
    </row>
    <row r="84" customFormat="false" ht="12.75" hidden="false" customHeight="false" outlineLevel="0" collapsed="false">
      <c r="A84" s="432"/>
      <c r="B84" s="442" t="n">
        <v>15</v>
      </c>
      <c r="C84" s="454"/>
      <c r="D84" s="455"/>
      <c r="F84" s="452" t="n">
        <f aca="false">D84-D83</f>
        <v>0</v>
      </c>
      <c r="G84" s="439"/>
      <c r="H84" s="439"/>
      <c r="I84" s="439"/>
      <c r="J84" s="439"/>
      <c r="K84" s="439"/>
      <c r="L84" s="439"/>
      <c r="M84" s="439"/>
      <c r="N84" s="433"/>
      <c r="O84" s="433"/>
      <c r="P84" s="433"/>
      <c r="Q84" s="433"/>
      <c r="R84" s="433"/>
      <c r="S84" s="434"/>
      <c r="T84" s="432"/>
      <c r="U84" s="442" t="n">
        <v>15</v>
      </c>
      <c r="V84" s="448"/>
      <c r="W84" s="449"/>
      <c r="Y84" s="453" t="n">
        <f aca="false">W84-W83</f>
        <v>0</v>
      </c>
      <c r="Z84" s="439"/>
      <c r="AA84" s="439"/>
      <c r="AB84" s="439"/>
      <c r="AC84" s="439"/>
      <c r="AD84" s="439"/>
      <c r="AE84" s="439"/>
      <c r="AF84" s="439"/>
      <c r="AG84" s="439"/>
      <c r="AH84" s="439"/>
      <c r="AI84" s="439"/>
      <c r="AJ84" s="439"/>
      <c r="AK84" s="439"/>
      <c r="AL84" s="434"/>
    </row>
    <row r="85" customFormat="false" ht="12.75" hidden="false" customHeight="false" outlineLevel="0" collapsed="false">
      <c r="A85" s="432"/>
      <c r="B85" s="442" t="n">
        <v>16</v>
      </c>
      <c r="C85" s="454"/>
      <c r="D85" s="451"/>
      <c r="F85" s="452" t="n">
        <f aca="false">D85-D84</f>
        <v>0</v>
      </c>
      <c r="G85" s="439"/>
      <c r="H85" s="439"/>
      <c r="I85" s="439"/>
      <c r="J85" s="439"/>
      <c r="K85" s="439"/>
      <c r="L85" s="439"/>
      <c r="M85" s="439"/>
      <c r="N85" s="433"/>
      <c r="O85" s="433"/>
      <c r="P85" s="433"/>
      <c r="Q85" s="433"/>
      <c r="R85" s="433"/>
      <c r="S85" s="434"/>
      <c r="T85" s="432"/>
      <c r="U85" s="442" t="n">
        <v>16</v>
      </c>
      <c r="V85" s="448"/>
      <c r="W85" s="449"/>
      <c r="Y85" s="453" t="n">
        <f aca="false">W85-W84</f>
        <v>0</v>
      </c>
      <c r="Z85" s="439"/>
      <c r="AA85" s="439"/>
      <c r="AB85" s="439"/>
      <c r="AC85" s="439"/>
      <c r="AD85" s="439"/>
      <c r="AE85" s="439"/>
      <c r="AF85" s="439"/>
      <c r="AG85" s="439"/>
      <c r="AH85" s="439"/>
      <c r="AI85" s="439"/>
      <c r="AJ85" s="439"/>
      <c r="AK85" s="439"/>
      <c r="AL85" s="434"/>
    </row>
    <row r="86" customFormat="false" ht="12.75" hidden="false" customHeight="false" outlineLevel="0" collapsed="false">
      <c r="A86" s="432"/>
      <c r="B86" s="442" t="n">
        <v>17</v>
      </c>
      <c r="C86" s="454"/>
      <c r="D86" s="455"/>
      <c r="F86" s="452" t="n">
        <f aca="false">D86-D85</f>
        <v>0</v>
      </c>
      <c r="G86" s="439"/>
      <c r="H86" s="439"/>
      <c r="I86" s="439"/>
      <c r="J86" s="439"/>
      <c r="K86" s="439"/>
      <c r="L86" s="439"/>
      <c r="M86" s="439"/>
      <c r="N86" s="433"/>
      <c r="O86" s="433"/>
      <c r="P86" s="433"/>
      <c r="Q86" s="433"/>
      <c r="R86" s="433"/>
      <c r="S86" s="434"/>
      <c r="T86" s="432"/>
      <c r="U86" s="442" t="n">
        <v>17</v>
      </c>
      <c r="V86" s="448"/>
      <c r="W86" s="449"/>
      <c r="Y86" s="453" t="n">
        <f aca="false">W86-W85</f>
        <v>0</v>
      </c>
      <c r="Z86" s="439"/>
      <c r="AA86" s="439"/>
      <c r="AB86" s="439"/>
      <c r="AC86" s="439"/>
      <c r="AD86" s="439"/>
      <c r="AE86" s="439"/>
      <c r="AF86" s="439"/>
      <c r="AG86" s="439"/>
      <c r="AH86" s="439"/>
      <c r="AI86" s="439"/>
      <c r="AJ86" s="439"/>
      <c r="AK86" s="439"/>
      <c r="AL86" s="434"/>
    </row>
    <row r="87" customFormat="false" ht="12.75" hidden="false" customHeight="false" outlineLevel="0" collapsed="false">
      <c r="A87" s="432"/>
      <c r="B87" s="442" t="n">
        <v>18</v>
      </c>
      <c r="C87" s="454"/>
      <c r="D87" s="455"/>
      <c r="F87" s="452" t="n">
        <f aca="false">D87-D86</f>
        <v>0</v>
      </c>
      <c r="G87" s="439"/>
      <c r="H87" s="439"/>
      <c r="I87" s="439"/>
      <c r="J87" s="439"/>
      <c r="K87" s="439"/>
      <c r="L87" s="439"/>
      <c r="M87" s="439"/>
      <c r="N87" s="433"/>
      <c r="O87" s="433"/>
      <c r="P87" s="433"/>
      <c r="Q87" s="433"/>
      <c r="R87" s="433"/>
      <c r="S87" s="434"/>
      <c r="T87" s="432"/>
      <c r="U87" s="442" t="n">
        <v>18</v>
      </c>
      <c r="V87" s="448"/>
      <c r="W87" s="449"/>
      <c r="Y87" s="453" t="n">
        <f aca="false">W87-W86</f>
        <v>0</v>
      </c>
      <c r="Z87" s="439"/>
      <c r="AA87" s="439"/>
      <c r="AB87" s="439"/>
      <c r="AC87" s="439"/>
      <c r="AD87" s="439"/>
      <c r="AE87" s="439"/>
      <c r="AF87" s="439"/>
      <c r="AG87" s="439"/>
      <c r="AH87" s="439"/>
      <c r="AI87" s="439"/>
      <c r="AJ87" s="439"/>
      <c r="AK87" s="439"/>
      <c r="AL87" s="434"/>
    </row>
    <row r="88" customFormat="false" ht="12.75" hidden="false" customHeight="false" outlineLevel="0" collapsed="false">
      <c r="A88" s="432"/>
      <c r="B88" s="442" t="n">
        <v>19</v>
      </c>
      <c r="C88" s="454"/>
      <c r="D88" s="455"/>
      <c r="F88" s="452" t="n">
        <f aca="false">D88-D87</f>
        <v>0</v>
      </c>
      <c r="G88" s="439"/>
      <c r="H88" s="439"/>
      <c r="I88" s="439"/>
      <c r="J88" s="439"/>
      <c r="K88" s="439"/>
      <c r="L88" s="439"/>
      <c r="M88" s="439"/>
      <c r="N88" s="433"/>
      <c r="O88" s="433"/>
      <c r="P88" s="433"/>
      <c r="Q88" s="433"/>
      <c r="R88" s="433"/>
      <c r="S88" s="434"/>
      <c r="T88" s="432"/>
      <c r="U88" s="442" t="n">
        <v>19</v>
      </c>
      <c r="V88" s="448"/>
      <c r="W88" s="449"/>
      <c r="Y88" s="453" t="n">
        <f aca="false">W88-W87</f>
        <v>0</v>
      </c>
      <c r="Z88" s="439"/>
      <c r="AA88" s="439"/>
      <c r="AB88" s="439"/>
      <c r="AC88" s="439"/>
      <c r="AD88" s="439"/>
      <c r="AE88" s="439"/>
      <c r="AF88" s="439"/>
      <c r="AG88" s="439"/>
      <c r="AH88" s="439"/>
      <c r="AI88" s="439"/>
      <c r="AJ88" s="439"/>
      <c r="AK88" s="439"/>
      <c r="AL88" s="434"/>
    </row>
    <row r="89" customFormat="false" ht="12.75" hidden="false" customHeight="false" outlineLevel="0" collapsed="false">
      <c r="A89" s="432"/>
      <c r="B89" s="442" t="n">
        <v>20</v>
      </c>
      <c r="C89" s="454"/>
      <c r="D89" s="455"/>
      <c r="F89" s="452" t="n">
        <f aca="false">D89-D88</f>
        <v>0</v>
      </c>
      <c r="G89" s="439"/>
      <c r="H89" s="439"/>
      <c r="I89" s="439"/>
      <c r="J89" s="439"/>
      <c r="K89" s="439"/>
      <c r="L89" s="439"/>
      <c r="M89" s="439"/>
      <c r="N89" s="433"/>
      <c r="O89" s="433"/>
      <c r="P89" s="433"/>
      <c r="Q89" s="433"/>
      <c r="R89" s="433"/>
      <c r="S89" s="434"/>
      <c r="T89" s="432"/>
      <c r="U89" s="442" t="n">
        <v>20</v>
      </c>
      <c r="V89" s="448"/>
      <c r="W89" s="449"/>
      <c r="Y89" s="453" t="n">
        <f aca="false">W89-W88</f>
        <v>0</v>
      </c>
      <c r="Z89" s="439"/>
      <c r="AA89" s="439"/>
      <c r="AB89" s="439"/>
      <c r="AC89" s="439"/>
      <c r="AD89" s="439"/>
      <c r="AE89" s="439"/>
      <c r="AF89" s="439"/>
      <c r="AG89" s="439"/>
      <c r="AH89" s="439"/>
      <c r="AI89" s="439"/>
      <c r="AJ89" s="439"/>
      <c r="AK89" s="439"/>
      <c r="AL89" s="434"/>
    </row>
    <row r="90" customFormat="false" ht="12.75" hidden="false" customHeight="false" outlineLevel="0" collapsed="false">
      <c r="A90" s="432"/>
      <c r="B90" s="442" t="n">
        <v>21</v>
      </c>
      <c r="C90" s="454"/>
      <c r="D90" s="451"/>
      <c r="F90" s="452" t="n">
        <f aca="false">D90-D89</f>
        <v>0</v>
      </c>
      <c r="G90" s="439"/>
      <c r="H90" s="439"/>
      <c r="I90" s="439"/>
      <c r="J90" s="439"/>
      <c r="K90" s="439"/>
      <c r="L90" s="439"/>
      <c r="M90" s="439"/>
      <c r="N90" s="433"/>
      <c r="O90" s="433"/>
      <c r="P90" s="433"/>
      <c r="Q90" s="433"/>
      <c r="R90" s="433"/>
      <c r="S90" s="434"/>
      <c r="T90" s="432"/>
      <c r="U90" s="442" t="n">
        <v>21</v>
      </c>
      <c r="V90" s="448"/>
      <c r="W90" s="449"/>
      <c r="Y90" s="453" t="n">
        <f aca="false">W90-W89</f>
        <v>0</v>
      </c>
      <c r="Z90" s="439"/>
      <c r="AA90" s="439"/>
      <c r="AB90" s="439"/>
      <c r="AC90" s="439"/>
      <c r="AD90" s="439"/>
      <c r="AE90" s="439"/>
      <c r="AF90" s="439"/>
      <c r="AG90" s="439"/>
      <c r="AH90" s="439"/>
      <c r="AI90" s="439"/>
      <c r="AJ90" s="439"/>
      <c r="AK90" s="439"/>
      <c r="AL90" s="434"/>
    </row>
    <row r="91" customFormat="false" ht="12.75" hidden="false" customHeight="false" outlineLevel="0" collapsed="false">
      <c r="A91" s="432"/>
      <c r="B91" s="442" t="n">
        <v>22</v>
      </c>
      <c r="C91" s="454"/>
      <c r="D91" s="455"/>
      <c r="F91" s="452" t="n">
        <f aca="false">D91-D90</f>
        <v>0</v>
      </c>
      <c r="G91" s="439"/>
      <c r="H91" s="439"/>
      <c r="I91" s="439"/>
      <c r="J91" s="439"/>
      <c r="K91" s="439"/>
      <c r="L91" s="439"/>
      <c r="M91" s="439"/>
      <c r="N91" s="433"/>
      <c r="O91" s="433"/>
      <c r="P91" s="433"/>
      <c r="Q91" s="433"/>
      <c r="R91" s="433"/>
      <c r="S91" s="434"/>
      <c r="T91" s="432"/>
      <c r="U91" s="442" t="n">
        <v>22</v>
      </c>
      <c r="V91" s="448"/>
      <c r="W91" s="449"/>
      <c r="Y91" s="453" t="n">
        <f aca="false">W91-W90</f>
        <v>0</v>
      </c>
      <c r="Z91" s="439"/>
      <c r="AA91" s="439"/>
      <c r="AB91" s="439"/>
      <c r="AC91" s="439"/>
      <c r="AD91" s="439"/>
      <c r="AE91" s="439"/>
      <c r="AF91" s="439"/>
      <c r="AG91" s="439"/>
      <c r="AH91" s="439"/>
      <c r="AI91" s="439"/>
      <c r="AJ91" s="439"/>
      <c r="AK91" s="439"/>
      <c r="AL91" s="434"/>
    </row>
    <row r="92" customFormat="false" ht="12.75" hidden="false" customHeight="false" outlineLevel="0" collapsed="false">
      <c r="A92" s="432"/>
      <c r="B92" s="442" t="n">
        <v>23</v>
      </c>
      <c r="C92" s="454"/>
      <c r="D92" s="455"/>
      <c r="F92" s="452" t="n">
        <f aca="false">D92-D91</f>
        <v>0</v>
      </c>
      <c r="G92" s="439"/>
      <c r="H92" s="439"/>
      <c r="I92" s="439"/>
      <c r="J92" s="439"/>
      <c r="K92" s="439"/>
      <c r="L92" s="439"/>
      <c r="M92" s="439"/>
      <c r="N92" s="433"/>
      <c r="O92" s="433"/>
      <c r="P92" s="433"/>
      <c r="Q92" s="433"/>
      <c r="R92" s="433"/>
      <c r="S92" s="434"/>
      <c r="T92" s="432"/>
      <c r="U92" s="442" t="n">
        <v>23</v>
      </c>
      <c r="V92" s="448"/>
      <c r="W92" s="449"/>
      <c r="Y92" s="453" t="n">
        <f aca="false">W92-W91</f>
        <v>0</v>
      </c>
      <c r="Z92" s="439"/>
      <c r="AA92" s="439"/>
      <c r="AB92" s="439"/>
      <c r="AC92" s="439"/>
      <c r="AD92" s="439"/>
      <c r="AE92" s="439"/>
      <c r="AF92" s="439"/>
      <c r="AG92" s="439"/>
      <c r="AH92" s="439"/>
      <c r="AI92" s="439"/>
      <c r="AJ92" s="439"/>
      <c r="AK92" s="439"/>
      <c r="AL92" s="434"/>
    </row>
    <row r="93" customFormat="false" ht="12.75" hidden="false" customHeight="false" outlineLevel="0" collapsed="false">
      <c r="A93" s="432"/>
      <c r="B93" s="442" t="n">
        <v>24</v>
      </c>
      <c r="C93" s="454"/>
      <c r="D93" s="455"/>
      <c r="F93" s="452" t="n">
        <f aca="false">D93-D92</f>
        <v>0</v>
      </c>
      <c r="G93" s="439"/>
      <c r="H93" s="439"/>
      <c r="I93" s="439"/>
      <c r="J93" s="439"/>
      <c r="K93" s="439"/>
      <c r="L93" s="439"/>
      <c r="M93" s="439"/>
      <c r="N93" s="433"/>
      <c r="O93" s="433"/>
      <c r="P93" s="433"/>
      <c r="Q93" s="433"/>
      <c r="R93" s="433"/>
      <c r="S93" s="434"/>
      <c r="T93" s="432"/>
      <c r="U93" s="442" t="n">
        <v>24</v>
      </c>
      <c r="V93" s="448"/>
      <c r="W93" s="449"/>
      <c r="Y93" s="453" t="n">
        <f aca="false">W93-W92</f>
        <v>0</v>
      </c>
      <c r="Z93" s="439"/>
      <c r="AA93" s="439"/>
      <c r="AB93" s="439"/>
      <c r="AC93" s="439"/>
      <c r="AD93" s="439"/>
      <c r="AE93" s="439"/>
      <c r="AF93" s="439"/>
      <c r="AG93" s="439"/>
      <c r="AH93" s="439"/>
      <c r="AI93" s="439"/>
      <c r="AJ93" s="439"/>
      <c r="AK93" s="439"/>
      <c r="AL93" s="434"/>
    </row>
    <row r="94" customFormat="false" ht="12.75" hidden="false" customHeight="false" outlineLevel="0" collapsed="false">
      <c r="A94" s="432"/>
      <c r="B94" s="442" t="n">
        <v>25</v>
      </c>
      <c r="C94" s="454"/>
      <c r="D94" s="455"/>
      <c r="F94" s="452" t="n">
        <f aca="false">D94-D93</f>
        <v>0</v>
      </c>
      <c r="G94" s="439"/>
      <c r="H94" s="439"/>
      <c r="I94" s="439"/>
      <c r="J94" s="439"/>
      <c r="K94" s="439"/>
      <c r="L94" s="439"/>
      <c r="M94" s="439"/>
      <c r="N94" s="433"/>
      <c r="O94" s="433"/>
      <c r="P94" s="433"/>
      <c r="Q94" s="433"/>
      <c r="R94" s="433"/>
      <c r="S94" s="434"/>
      <c r="T94" s="432"/>
      <c r="U94" s="442" t="n">
        <v>25</v>
      </c>
      <c r="V94" s="448"/>
      <c r="W94" s="449"/>
      <c r="Y94" s="453" t="n">
        <f aca="false">W94-W93</f>
        <v>0</v>
      </c>
      <c r="Z94" s="439"/>
      <c r="AA94" s="439"/>
      <c r="AB94" s="439"/>
      <c r="AC94" s="439"/>
      <c r="AD94" s="439"/>
      <c r="AE94" s="439"/>
      <c r="AF94" s="439"/>
      <c r="AG94" s="439"/>
      <c r="AH94" s="439"/>
      <c r="AI94" s="439"/>
      <c r="AJ94" s="439"/>
      <c r="AK94" s="439"/>
      <c r="AL94" s="434"/>
    </row>
    <row r="95" customFormat="false" ht="12.75" hidden="false" customHeight="false" outlineLevel="0" collapsed="false">
      <c r="A95" s="432"/>
      <c r="B95" s="442" t="n">
        <v>26</v>
      </c>
      <c r="C95" s="454"/>
      <c r="D95" s="451"/>
      <c r="F95" s="452" t="n">
        <f aca="false">D95-D94</f>
        <v>0</v>
      </c>
      <c r="G95" s="439"/>
      <c r="H95" s="439"/>
      <c r="I95" s="439"/>
      <c r="J95" s="439"/>
      <c r="K95" s="439"/>
      <c r="L95" s="439"/>
      <c r="M95" s="439"/>
      <c r="N95" s="433"/>
      <c r="O95" s="433"/>
      <c r="P95" s="433"/>
      <c r="Q95" s="433"/>
      <c r="R95" s="433"/>
      <c r="S95" s="434"/>
      <c r="T95" s="432"/>
      <c r="U95" s="442" t="n">
        <v>26</v>
      </c>
      <c r="V95" s="448"/>
      <c r="W95" s="449"/>
      <c r="Y95" s="453" t="n">
        <f aca="false">W95-W94</f>
        <v>0</v>
      </c>
      <c r="Z95" s="439"/>
      <c r="AA95" s="439"/>
      <c r="AB95" s="439"/>
      <c r="AC95" s="439"/>
      <c r="AD95" s="439"/>
      <c r="AE95" s="439"/>
      <c r="AF95" s="439"/>
      <c r="AG95" s="439"/>
      <c r="AH95" s="439"/>
      <c r="AI95" s="439"/>
      <c r="AJ95" s="439"/>
      <c r="AK95" s="439"/>
      <c r="AL95" s="434"/>
    </row>
    <row r="96" customFormat="false" ht="12.75" hidden="false" customHeight="false" outlineLevel="0" collapsed="false">
      <c r="A96" s="432"/>
      <c r="B96" s="442" t="n">
        <v>27</v>
      </c>
      <c r="C96" s="454"/>
      <c r="D96" s="455"/>
      <c r="F96" s="452" t="n">
        <f aca="false">D96-D95</f>
        <v>0</v>
      </c>
      <c r="G96" s="439"/>
      <c r="H96" s="439"/>
      <c r="I96" s="439"/>
      <c r="J96" s="439"/>
      <c r="K96" s="439"/>
      <c r="L96" s="439"/>
      <c r="M96" s="439"/>
      <c r="N96" s="433"/>
      <c r="O96" s="433"/>
      <c r="P96" s="433"/>
      <c r="Q96" s="433"/>
      <c r="R96" s="433"/>
      <c r="S96" s="434"/>
      <c r="T96" s="432"/>
      <c r="U96" s="442" t="n">
        <v>27</v>
      </c>
      <c r="V96" s="448"/>
      <c r="W96" s="449"/>
      <c r="Y96" s="453" t="n">
        <f aca="false">W96-W95</f>
        <v>0</v>
      </c>
      <c r="Z96" s="439"/>
      <c r="AA96" s="439"/>
      <c r="AB96" s="439"/>
      <c r="AC96" s="439"/>
      <c r="AD96" s="439"/>
      <c r="AE96" s="439"/>
      <c r="AF96" s="439"/>
      <c r="AG96" s="439"/>
      <c r="AH96" s="439"/>
      <c r="AI96" s="439"/>
      <c r="AJ96" s="439"/>
      <c r="AK96" s="439"/>
      <c r="AL96" s="434"/>
    </row>
    <row r="97" customFormat="false" ht="12.75" hidden="false" customHeight="false" outlineLevel="0" collapsed="false">
      <c r="A97" s="432"/>
      <c r="B97" s="442" t="n">
        <v>28</v>
      </c>
      <c r="C97" s="454"/>
      <c r="D97" s="455"/>
      <c r="F97" s="452" t="n">
        <f aca="false">D97-D96</f>
        <v>0</v>
      </c>
      <c r="G97" s="439"/>
      <c r="H97" s="439"/>
      <c r="I97" s="439"/>
      <c r="J97" s="439"/>
      <c r="K97" s="439"/>
      <c r="L97" s="439"/>
      <c r="M97" s="439"/>
      <c r="N97" s="433"/>
      <c r="O97" s="433"/>
      <c r="P97" s="433"/>
      <c r="Q97" s="433"/>
      <c r="R97" s="433"/>
      <c r="S97" s="434"/>
      <c r="T97" s="432"/>
      <c r="U97" s="442" t="n">
        <v>28</v>
      </c>
      <c r="V97" s="448"/>
      <c r="W97" s="449"/>
      <c r="Y97" s="453" t="n">
        <f aca="false">W97-W96</f>
        <v>0</v>
      </c>
      <c r="Z97" s="439"/>
      <c r="AA97" s="439"/>
      <c r="AB97" s="439"/>
      <c r="AC97" s="439"/>
      <c r="AD97" s="439"/>
      <c r="AE97" s="439"/>
      <c r="AF97" s="439"/>
      <c r="AG97" s="439"/>
      <c r="AH97" s="439"/>
      <c r="AI97" s="439"/>
      <c r="AJ97" s="439"/>
      <c r="AK97" s="439"/>
      <c r="AL97" s="434"/>
    </row>
    <row r="98" customFormat="false" ht="12.75" hidden="false" customHeight="false" outlineLevel="0" collapsed="false">
      <c r="A98" s="432"/>
      <c r="B98" s="442" t="n">
        <v>29</v>
      </c>
      <c r="C98" s="454"/>
      <c r="D98" s="455"/>
      <c r="F98" s="452" t="n">
        <f aca="false">D98-D97</f>
        <v>0</v>
      </c>
      <c r="G98" s="439"/>
      <c r="H98" s="439"/>
      <c r="I98" s="439"/>
      <c r="J98" s="439"/>
      <c r="K98" s="439"/>
      <c r="L98" s="439"/>
      <c r="M98" s="439"/>
      <c r="N98" s="433"/>
      <c r="O98" s="433"/>
      <c r="P98" s="433"/>
      <c r="Q98" s="433"/>
      <c r="R98" s="433"/>
      <c r="S98" s="434"/>
      <c r="T98" s="432"/>
      <c r="U98" s="442" t="n">
        <v>29</v>
      </c>
      <c r="V98" s="448"/>
      <c r="W98" s="449"/>
      <c r="Y98" s="453" t="n">
        <f aca="false">W98-W97</f>
        <v>0</v>
      </c>
      <c r="Z98" s="439"/>
      <c r="AA98" s="439"/>
      <c r="AB98" s="439"/>
      <c r="AC98" s="439"/>
      <c r="AD98" s="439"/>
      <c r="AE98" s="439"/>
      <c r="AF98" s="439"/>
      <c r="AG98" s="439"/>
      <c r="AH98" s="439"/>
      <c r="AI98" s="439"/>
      <c r="AJ98" s="439"/>
      <c r="AK98" s="439"/>
      <c r="AL98" s="434"/>
    </row>
    <row r="99" customFormat="false" ht="12.75" hidden="false" customHeight="false" outlineLevel="0" collapsed="false">
      <c r="A99" s="432"/>
      <c r="B99" s="442" t="n">
        <v>30</v>
      </c>
      <c r="C99" s="454"/>
      <c r="D99" s="455"/>
      <c r="F99" s="452" t="n">
        <f aca="false">D99-D98</f>
        <v>0</v>
      </c>
      <c r="G99" s="439"/>
      <c r="H99" s="439"/>
      <c r="I99" s="439"/>
      <c r="J99" s="439"/>
      <c r="K99" s="439"/>
      <c r="L99" s="439"/>
      <c r="M99" s="439"/>
      <c r="N99" s="433"/>
      <c r="O99" s="433"/>
      <c r="P99" s="433"/>
      <c r="Q99" s="433"/>
      <c r="R99" s="433"/>
      <c r="S99" s="434"/>
      <c r="T99" s="432"/>
      <c r="U99" s="442" t="n">
        <v>30</v>
      </c>
      <c r="V99" s="448"/>
      <c r="W99" s="449"/>
      <c r="Y99" s="453" t="n">
        <f aca="false">W99-W98</f>
        <v>0</v>
      </c>
      <c r="Z99" s="439"/>
      <c r="AA99" s="439"/>
      <c r="AB99" s="439"/>
      <c r="AC99" s="439"/>
      <c r="AD99" s="439"/>
      <c r="AE99" s="439"/>
      <c r="AF99" s="439"/>
      <c r="AG99" s="439"/>
      <c r="AH99" s="439"/>
      <c r="AI99" s="439"/>
      <c r="AJ99" s="439"/>
      <c r="AK99" s="439"/>
      <c r="AL99" s="434"/>
    </row>
    <row r="100" customFormat="false" ht="12.75" hidden="false" customHeight="false" outlineLevel="0" collapsed="false">
      <c r="A100" s="432"/>
      <c r="B100" s="442" t="n">
        <v>31</v>
      </c>
      <c r="C100" s="454"/>
      <c r="D100" s="451"/>
      <c r="F100" s="452" t="n">
        <f aca="false">D100-D99</f>
        <v>0</v>
      </c>
      <c r="G100" s="439"/>
      <c r="H100" s="439"/>
      <c r="I100" s="439"/>
      <c r="J100" s="439"/>
      <c r="K100" s="439"/>
      <c r="L100" s="439"/>
      <c r="M100" s="439"/>
      <c r="N100" s="433"/>
      <c r="O100" s="433"/>
      <c r="P100" s="433"/>
      <c r="Q100" s="433"/>
      <c r="R100" s="433"/>
      <c r="S100" s="434"/>
      <c r="T100" s="432"/>
      <c r="U100" s="442" t="n">
        <v>31</v>
      </c>
      <c r="V100" s="448"/>
      <c r="W100" s="449"/>
      <c r="Y100" s="453" t="n">
        <f aca="false">W100-W99</f>
        <v>0</v>
      </c>
      <c r="Z100" s="439"/>
      <c r="AA100" s="439"/>
      <c r="AB100" s="439"/>
      <c r="AC100" s="439"/>
      <c r="AD100" s="439"/>
      <c r="AE100" s="439"/>
      <c r="AF100" s="439"/>
      <c r="AG100" s="439"/>
      <c r="AH100" s="439"/>
      <c r="AI100" s="439"/>
      <c r="AJ100" s="439"/>
      <c r="AK100" s="439"/>
      <c r="AL100" s="434"/>
    </row>
    <row r="101" customFormat="false" ht="12.75" hidden="false" customHeight="false" outlineLevel="0" collapsed="false">
      <c r="A101" s="432"/>
      <c r="B101" s="442" t="n">
        <v>32</v>
      </c>
      <c r="C101" s="454"/>
      <c r="D101" s="455"/>
      <c r="F101" s="452" t="n">
        <f aca="false">D101-D100</f>
        <v>0</v>
      </c>
      <c r="G101" s="439"/>
      <c r="H101" s="439"/>
      <c r="I101" s="439"/>
      <c r="J101" s="439"/>
      <c r="K101" s="439"/>
      <c r="L101" s="439"/>
      <c r="M101" s="439"/>
      <c r="N101" s="433"/>
      <c r="O101" s="433"/>
      <c r="P101" s="433"/>
      <c r="Q101" s="433"/>
      <c r="R101" s="433"/>
      <c r="S101" s="434"/>
      <c r="T101" s="432"/>
      <c r="U101" s="442" t="n">
        <v>32</v>
      </c>
      <c r="V101" s="448"/>
      <c r="W101" s="449"/>
      <c r="Y101" s="453" t="n">
        <f aca="false">W101-W100</f>
        <v>0</v>
      </c>
      <c r="Z101" s="439"/>
      <c r="AA101" s="439"/>
      <c r="AB101" s="439"/>
      <c r="AC101" s="439"/>
      <c r="AD101" s="439"/>
      <c r="AE101" s="439"/>
      <c r="AF101" s="439"/>
      <c r="AG101" s="439"/>
      <c r="AH101" s="439"/>
      <c r="AI101" s="439"/>
      <c r="AJ101" s="439"/>
      <c r="AK101" s="439"/>
      <c r="AL101" s="434"/>
    </row>
    <row r="102" customFormat="false" ht="12.75" hidden="false" customHeight="false" outlineLevel="0" collapsed="false">
      <c r="A102" s="432"/>
      <c r="B102" s="442" t="n">
        <v>33</v>
      </c>
      <c r="C102" s="450"/>
      <c r="D102" s="455"/>
      <c r="F102" s="452" t="n">
        <f aca="false">D102-D101</f>
        <v>0</v>
      </c>
      <c r="G102" s="439"/>
      <c r="H102" s="439"/>
      <c r="I102" s="439"/>
      <c r="J102" s="439"/>
      <c r="K102" s="439"/>
      <c r="L102" s="439"/>
      <c r="M102" s="439"/>
      <c r="N102" s="433"/>
      <c r="O102" s="433"/>
      <c r="P102" s="433"/>
      <c r="Q102" s="433"/>
      <c r="R102" s="433"/>
      <c r="S102" s="434"/>
      <c r="T102" s="432"/>
      <c r="U102" s="442" t="n">
        <v>33</v>
      </c>
      <c r="V102" s="448"/>
      <c r="W102" s="449"/>
      <c r="Y102" s="453" t="n">
        <f aca="false">W102-W101</f>
        <v>0</v>
      </c>
      <c r="Z102" s="439"/>
      <c r="AA102" s="439"/>
      <c r="AB102" s="439"/>
      <c r="AC102" s="439"/>
      <c r="AD102" s="439"/>
      <c r="AE102" s="439"/>
      <c r="AF102" s="439"/>
      <c r="AG102" s="439"/>
      <c r="AH102" s="439"/>
      <c r="AI102" s="439"/>
      <c r="AJ102" s="439"/>
      <c r="AK102" s="439"/>
      <c r="AL102" s="434"/>
    </row>
    <row r="103" customFormat="false" ht="12.75" hidden="false" customHeight="false" outlineLevel="0" collapsed="false">
      <c r="A103" s="432"/>
      <c r="B103" s="442" t="n">
        <v>34</v>
      </c>
      <c r="C103" s="454"/>
      <c r="D103" s="455"/>
      <c r="F103" s="452" t="n">
        <f aca="false">D103-D102</f>
        <v>0</v>
      </c>
      <c r="G103" s="439"/>
      <c r="H103" s="439"/>
      <c r="I103" s="439"/>
      <c r="J103" s="439"/>
      <c r="K103" s="439"/>
      <c r="L103" s="439"/>
      <c r="M103" s="439"/>
      <c r="N103" s="433"/>
      <c r="O103" s="433"/>
      <c r="P103" s="433"/>
      <c r="Q103" s="433"/>
      <c r="R103" s="433"/>
      <c r="S103" s="434"/>
      <c r="T103" s="432"/>
      <c r="U103" s="442" t="n">
        <v>34</v>
      </c>
      <c r="V103" s="448"/>
      <c r="W103" s="449"/>
      <c r="Y103" s="453" t="n">
        <f aca="false">W103-W102</f>
        <v>0</v>
      </c>
      <c r="Z103" s="439"/>
      <c r="AA103" s="439"/>
      <c r="AB103" s="439"/>
      <c r="AC103" s="439"/>
      <c r="AD103" s="439"/>
      <c r="AE103" s="439"/>
      <c r="AF103" s="439"/>
      <c r="AG103" s="439"/>
      <c r="AH103" s="439"/>
      <c r="AI103" s="439"/>
      <c r="AJ103" s="439"/>
      <c r="AK103" s="439"/>
      <c r="AL103" s="434"/>
    </row>
    <row r="104" customFormat="false" ht="12.75" hidden="false" customHeight="false" outlineLevel="0" collapsed="false">
      <c r="A104" s="432"/>
      <c r="B104" s="442" t="n">
        <v>35</v>
      </c>
      <c r="C104" s="454"/>
      <c r="D104" s="455"/>
      <c r="F104" s="452" t="n">
        <f aca="false">D104-D103</f>
        <v>0</v>
      </c>
      <c r="G104" s="439"/>
      <c r="H104" s="439"/>
      <c r="I104" s="439"/>
      <c r="J104" s="439"/>
      <c r="K104" s="439"/>
      <c r="L104" s="439"/>
      <c r="M104" s="439"/>
      <c r="N104" s="433"/>
      <c r="O104" s="433"/>
      <c r="P104" s="433"/>
      <c r="Q104" s="433"/>
      <c r="R104" s="433"/>
      <c r="S104" s="434"/>
      <c r="T104" s="432"/>
      <c r="U104" s="442" t="n">
        <v>35</v>
      </c>
      <c r="V104" s="448"/>
      <c r="W104" s="449"/>
      <c r="Y104" s="453" t="n">
        <f aca="false">W104-W103</f>
        <v>0</v>
      </c>
      <c r="Z104" s="439"/>
      <c r="AA104" s="439"/>
      <c r="AB104" s="439"/>
      <c r="AC104" s="439"/>
      <c r="AD104" s="439"/>
      <c r="AE104" s="439"/>
      <c r="AF104" s="439"/>
      <c r="AG104" s="439"/>
      <c r="AH104" s="439"/>
      <c r="AI104" s="439"/>
      <c r="AJ104" s="439"/>
      <c r="AK104" s="439"/>
      <c r="AL104" s="434"/>
    </row>
    <row r="105" customFormat="false" ht="12.75" hidden="false" customHeight="false" outlineLevel="0" collapsed="false">
      <c r="A105" s="432"/>
      <c r="B105" s="442" t="n">
        <v>36</v>
      </c>
      <c r="C105" s="454"/>
      <c r="D105" s="451"/>
      <c r="F105" s="452" t="n">
        <f aca="false">D105-D104</f>
        <v>0</v>
      </c>
      <c r="G105" s="439"/>
      <c r="H105" s="439"/>
      <c r="I105" s="439"/>
      <c r="J105" s="439"/>
      <c r="K105" s="439"/>
      <c r="L105" s="439"/>
      <c r="M105" s="439"/>
      <c r="N105" s="433"/>
      <c r="O105" s="433"/>
      <c r="P105" s="433"/>
      <c r="Q105" s="433"/>
      <c r="R105" s="433"/>
      <c r="S105" s="434"/>
      <c r="T105" s="432"/>
      <c r="U105" s="442" t="n">
        <v>36</v>
      </c>
      <c r="V105" s="448"/>
      <c r="W105" s="449"/>
      <c r="Y105" s="453" t="n">
        <f aca="false">W105-W104</f>
        <v>0</v>
      </c>
      <c r="Z105" s="439"/>
      <c r="AA105" s="439"/>
      <c r="AB105" s="439"/>
      <c r="AC105" s="439"/>
      <c r="AD105" s="439"/>
      <c r="AE105" s="439"/>
      <c r="AF105" s="439"/>
      <c r="AG105" s="439"/>
      <c r="AH105" s="439"/>
      <c r="AI105" s="439"/>
      <c r="AJ105" s="439"/>
      <c r="AK105" s="439"/>
      <c r="AL105" s="434"/>
    </row>
    <row r="106" customFormat="false" ht="12.75" hidden="false" customHeight="false" outlineLevel="0" collapsed="false">
      <c r="A106" s="432"/>
      <c r="B106" s="442" t="n">
        <v>37</v>
      </c>
      <c r="C106" s="454"/>
      <c r="D106" s="455"/>
      <c r="F106" s="452" t="n">
        <f aca="false">D106-D105</f>
        <v>0</v>
      </c>
      <c r="G106" s="439"/>
      <c r="H106" s="439"/>
      <c r="I106" s="439"/>
      <c r="J106" s="439"/>
      <c r="K106" s="439"/>
      <c r="L106" s="439"/>
      <c r="M106" s="439"/>
      <c r="N106" s="433"/>
      <c r="O106" s="433"/>
      <c r="P106" s="433"/>
      <c r="Q106" s="433"/>
      <c r="R106" s="433"/>
      <c r="S106" s="434"/>
      <c r="T106" s="432"/>
      <c r="U106" s="442" t="n">
        <v>37</v>
      </c>
      <c r="V106" s="448"/>
      <c r="W106" s="449"/>
      <c r="Y106" s="453" t="n">
        <f aca="false">W106-W105</f>
        <v>0</v>
      </c>
      <c r="Z106" s="439"/>
      <c r="AA106" s="439"/>
      <c r="AB106" s="439"/>
      <c r="AC106" s="439"/>
      <c r="AD106" s="439"/>
      <c r="AE106" s="439"/>
      <c r="AF106" s="439"/>
      <c r="AG106" s="439"/>
      <c r="AH106" s="439"/>
      <c r="AI106" s="439"/>
      <c r="AJ106" s="439"/>
      <c r="AK106" s="439"/>
      <c r="AL106" s="434"/>
    </row>
    <row r="107" customFormat="false" ht="12.75" hidden="false" customHeight="false" outlineLevel="0" collapsed="false">
      <c r="A107" s="432"/>
      <c r="B107" s="442" t="n">
        <v>38</v>
      </c>
      <c r="C107" s="454"/>
      <c r="D107" s="455"/>
      <c r="F107" s="452" t="n">
        <f aca="false">D107-D106</f>
        <v>0</v>
      </c>
      <c r="G107" s="439"/>
      <c r="H107" s="439"/>
      <c r="I107" s="439"/>
      <c r="J107" s="439"/>
      <c r="K107" s="439"/>
      <c r="L107" s="439"/>
      <c r="M107" s="439"/>
      <c r="N107" s="433"/>
      <c r="O107" s="433"/>
      <c r="P107" s="433"/>
      <c r="Q107" s="433"/>
      <c r="R107" s="433"/>
      <c r="S107" s="434"/>
      <c r="T107" s="432"/>
      <c r="U107" s="442" t="n">
        <v>38</v>
      </c>
      <c r="V107" s="448"/>
      <c r="W107" s="449"/>
      <c r="Y107" s="453" t="n">
        <f aca="false">W107-W106</f>
        <v>0</v>
      </c>
      <c r="Z107" s="439"/>
      <c r="AA107" s="439"/>
      <c r="AB107" s="439"/>
      <c r="AC107" s="439"/>
      <c r="AD107" s="439"/>
      <c r="AE107" s="439"/>
      <c r="AF107" s="439"/>
      <c r="AG107" s="439"/>
      <c r="AH107" s="439"/>
      <c r="AI107" s="439"/>
      <c r="AJ107" s="439"/>
      <c r="AK107" s="439"/>
      <c r="AL107" s="434"/>
    </row>
    <row r="108" customFormat="false" ht="12.75" hidden="false" customHeight="false" outlineLevel="0" collapsed="false">
      <c r="A108" s="432"/>
      <c r="B108" s="442" t="n">
        <v>39</v>
      </c>
      <c r="C108" s="450"/>
      <c r="D108" s="455"/>
      <c r="F108" s="452" t="n">
        <f aca="false">D108-D107</f>
        <v>0</v>
      </c>
      <c r="G108" s="439"/>
      <c r="H108" s="439"/>
      <c r="I108" s="439"/>
      <c r="J108" s="439"/>
      <c r="K108" s="439"/>
      <c r="L108" s="439"/>
      <c r="M108" s="439"/>
      <c r="N108" s="433"/>
      <c r="O108" s="433"/>
      <c r="P108" s="433"/>
      <c r="Q108" s="433"/>
      <c r="R108" s="433"/>
      <c r="S108" s="434"/>
      <c r="T108" s="432"/>
      <c r="U108" s="442" t="n">
        <v>39</v>
      </c>
      <c r="V108" s="448"/>
      <c r="W108" s="449"/>
      <c r="Y108" s="453" t="n">
        <f aca="false">W108-W107</f>
        <v>0</v>
      </c>
      <c r="Z108" s="439"/>
      <c r="AA108" s="439"/>
      <c r="AB108" s="439"/>
      <c r="AC108" s="439"/>
      <c r="AD108" s="439"/>
      <c r="AE108" s="439"/>
      <c r="AF108" s="439"/>
      <c r="AG108" s="439"/>
      <c r="AH108" s="439"/>
      <c r="AI108" s="439"/>
      <c r="AJ108" s="439"/>
      <c r="AK108" s="439"/>
      <c r="AL108" s="434"/>
    </row>
    <row r="109" customFormat="false" ht="12.75" hidden="false" customHeight="false" outlineLevel="0" collapsed="false">
      <c r="A109" s="432"/>
      <c r="B109" s="442" t="n">
        <v>40</v>
      </c>
      <c r="C109" s="454"/>
      <c r="D109" s="455"/>
      <c r="F109" s="452" t="n">
        <f aca="false">D109-D108</f>
        <v>0</v>
      </c>
      <c r="G109" s="439"/>
      <c r="H109" s="439"/>
      <c r="I109" s="439"/>
      <c r="J109" s="439"/>
      <c r="K109" s="439"/>
      <c r="L109" s="439"/>
      <c r="M109" s="439"/>
      <c r="N109" s="433"/>
      <c r="O109" s="433"/>
      <c r="P109" s="433"/>
      <c r="Q109" s="433"/>
      <c r="R109" s="433"/>
      <c r="S109" s="434"/>
      <c r="T109" s="432"/>
      <c r="U109" s="442" t="n">
        <v>40</v>
      </c>
      <c r="V109" s="448"/>
      <c r="W109" s="449"/>
      <c r="Y109" s="453" t="n">
        <f aca="false">W109-W108</f>
        <v>0</v>
      </c>
      <c r="Z109" s="439"/>
      <c r="AA109" s="439"/>
      <c r="AB109" s="439"/>
      <c r="AC109" s="439"/>
      <c r="AD109" s="439"/>
      <c r="AE109" s="439"/>
      <c r="AF109" s="439"/>
      <c r="AG109" s="439"/>
      <c r="AH109" s="439"/>
      <c r="AI109" s="439"/>
      <c r="AJ109" s="439"/>
      <c r="AK109" s="439"/>
      <c r="AL109" s="434"/>
    </row>
    <row r="110" customFormat="false" ht="12.75" hidden="false" customHeight="false" outlineLevel="0" collapsed="false">
      <c r="A110" s="432"/>
      <c r="B110" s="442" t="n">
        <v>41</v>
      </c>
      <c r="C110" s="454"/>
      <c r="D110" s="451"/>
      <c r="F110" s="452" t="n">
        <f aca="false">D110-D109</f>
        <v>0</v>
      </c>
      <c r="G110" s="439"/>
      <c r="H110" s="439"/>
      <c r="I110" s="439"/>
      <c r="J110" s="439"/>
      <c r="K110" s="439"/>
      <c r="L110" s="439"/>
      <c r="M110" s="439"/>
      <c r="N110" s="433"/>
      <c r="O110" s="433"/>
      <c r="P110" s="433"/>
      <c r="Q110" s="433"/>
      <c r="R110" s="433"/>
      <c r="S110" s="434"/>
      <c r="T110" s="432"/>
      <c r="U110" s="442" t="n">
        <v>41</v>
      </c>
      <c r="V110" s="448"/>
      <c r="W110" s="449"/>
      <c r="Y110" s="453" t="n">
        <f aca="false">W110-W109</f>
        <v>0</v>
      </c>
      <c r="Z110" s="439"/>
      <c r="AA110" s="439"/>
      <c r="AB110" s="439"/>
      <c r="AC110" s="439"/>
      <c r="AD110" s="439"/>
      <c r="AE110" s="439"/>
      <c r="AF110" s="439"/>
      <c r="AG110" s="439"/>
      <c r="AH110" s="439"/>
      <c r="AI110" s="439"/>
      <c r="AJ110" s="439"/>
      <c r="AK110" s="439"/>
      <c r="AL110" s="434"/>
    </row>
    <row r="111" customFormat="false" ht="12.75" hidden="false" customHeight="false" outlineLevel="0" collapsed="false">
      <c r="A111" s="432"/>
      <c r="B111" s="442" t="n">
        <v>42</v>
      </c>
      <c r="C111" s="454"/>
      <c r="D111" s="455"/>
      <c r="F111" s="452" t="n">
        <f aca="false">D111-D110</f>
        <v>0</v>
      </c>
      <c r="G111" s="439"/>
      <c r="H111" s="439"/>
      <c r="I111" s="439"/>
      <c r="J111" s="439"/>
      <c r="K111" s="439"/>
      <c r="L111" s="439"/>
      <c r="M111" s="439"/>
      <c r="N111" s="433"/>
      <c r="O111" s="433"/>
      <c r="P111" s="433"/>
      <c r="Q111" s="433"/>
      <c r="R111" s="433"/>
      <c r="S111" s="434"/>
      <c r="T111" s="432"/>
      <c r="U111" s="442" t="n">
        <v>42</v>
      </c>
      <c r="V111" s="448"/>
      <c r="W111" s="449"/>
      <c r="Y111" s="453" t="n">
        <f aca="false">W111-W110</f>
        <v>0</v>
      </c>
      <c r="Z111" s="439"/>
      <c r="AA111" s="439"/>
      <c r="AB111" s="439"/>
      <c r="AC111" s="439"/>
      <c r="AD111" s="439"/>
      <c r="AE111" s="439"/>
      <c r="AF111" s="439"/>
      <c r="AG111" s="439"/>
      <c r="AH111" s="439"/>
      <c r="AI111" s="439"/>
      <c r="AJ111" s="439"/>
      <c r="AK111" s="439"/>
      <c r="AL111" s="434"/>
    </row>
    <row r="112" customFormat="false" ht="12.75" hidden="false" customHeight="false" outlineLevel="0" collapsed="false">
      <c r="A112" s="432"/>
      <c r="B112" s="442" t="n">
        <v>43</v>
      </c>
      <c r="C112" s="454"/>
      <c r="D112" s="455"/>
      <c r="F112" s="452" t="n">
        <f aca="false">D112-D111</f>
        <v>0</v>
      </c>
      <c r="G112" s="439"/>
      <c r="H112" s="439"/>
      <c r="I112" s="439"/>
      <c r="J112" s="439"/>
      <c r="K112" s="439"/>
      <c r="L112" s="439"/>
      <c r="M112" s="439"/>
      <c r="N112" s="433"/>
      <c r="O112" s="433"/>
      <c r="P112" s="433"/>
      <c r="Q112" s="433"/>
      <c r="R112" s="433"/>
      <c r="S112" s="434"/>
      <c r="T112" s="432"/>
      <c r="U112" s="442" t="n">
        <v>43</v>
      </c>
      <c r="V112" s="448"/>
      <c r="W112" s="449"/>
      <c r="Y112" s="453" t="n">
        <f aca="false">W112-W111</f>
        <v>0</v>
      </c>
      <c r="Z112" s="439"/>
      <c r="AA112" s="439"/>
      <c r="AB112" s="439"/>
      <c r="AC112" s="439"/>
      <c r="AD112" s="439"/>
      <c r="AE112" s="439"/>
      <c r="AF112" s="439"/>
      <c r="AG112" s="439"/>
      <c r="AH112" s="439"/>
      <c r="AI112" s="439"/>
      <c r="AJ112" s="439"/>
      <c r="AK112" s="439"/>
      <c r="AL112" s="434"/>
    </row>
    <row r="113" customFormat="false" ht="12.75" hidden="false" customHeight="false" outlineLevel="0" collapsed="false">
      <c r="A113" s="432"/>
      <c r="B113" s="442" t="n">
        <v>44</v>
      </c>
      <c r="C113" s="454"/>
      <c r="D113" s="455"/>
      <c r="F113" s="452" t="n">
        <f aca="false">D113-D112</f>
        <v>0</v>
      </c>
      <c r="G113" s="439"/>
      <c r="H113" s="439"/>
      <c r="I113" s="439"/>
      <c r="J113" s="439"/>
      <c r="K113" s="439"/>
      <c r="L113" s="439"/>
      <c r="M113" s="439"/>
      <c r="N113" s="433"/>
      <c r="O113" s="433"/>
      <c r="P113" s="433"/>
      <c r="Q113" s="433"/>
      <c r="R113" s="433"/>
      <c r="S113" s="434"/>
      <c r="T113" s="432"/>
      <c r="U113" s="442" t="n">
        <v>44</v>
      </c>
      <c r="V113" s="448"/>
      <c r="W113" s="449"/>
      <c r="Y113" s="453" t="n">
        <f aca="false">W113-W112</f>
        <v>0</v>
      </c>
      <c r="Z113" s="439"/>
      <c r="AA113" s="439"/>
      <c r="AB113" s="439"/>
      <c r="AC113" s="439"/>
      <c r="AD113" s="439"/>
      <c r="AE113" s="439"/>
      <c r="AF113" s="439"/>
      <c r="AG113" s="439"/>
      <c r="AH113" s="439"/>
      <c r="AI113" s="439"/>
      <c r="AJ113" s="439"/>
      <c r="AK113" s="439"/>
      <c r="AL113" s="434"/>
    </row>
    <row r="114" customFormat="false" ht="12.75" hidden="false" customHeight="false" outlineLevel="0" collapsed="false">
      <c r="A114" s="432"/>
      <c r="B114" s="442" t="n">
        <v>45</v>
      </c>
      <c r="C114" s="454"/>
      <c r="D114" s="455"/>
      <c r="F114" s="452" t="n">
        <f aca="false">D114-D113</f>
        <v>0</v>
      </c>
      <c r="G114" s="439"/>
      <c r="H114" s="439"/>
      <c r="I114" s="439"/>
      <c r="J114" s="439"/>
      <c r="K114" s="439"/>
      <c r="L114" s="439"/>
      <c r="M114" s="439"/>
      <c r="N114" s="433"/>
      <c r="O114" s="433"/>
      <c r="P114" s="433"/>
      <c r="Q114" s="433"/>
      <c r="R114" s="433"/>
      <c r="S114" s="434"/>
      <c r="T114" s="432"/>
      <c r="U114" s="442" t="n">
        <v>45</v>
      </c>
      <c r="V114" s="448"/>
      <c r="W114" s="449"/>
      <c r="Y114" s="453" t="n">
        <f aca="false">W114-W113</f>
        <v>0</v>
      </c>
      <c r="Z114" s="439"/>
      <c r="AA114" s="439"/>
      <c r="AB114" s="439"/>
      <c r="AC114" s="439"/>
      <c r="AD114" s="439"/>
      <c r="AE114" s="439"/>
      <c r="AF114" s="439"/>
      <c r="AG114" s="439"/>
      <c r="AH114" s="439"/>
      <c r="AI114" s="439"/>
      <c r="AJ114" s="439"/>
      <c r="AK114" s="439"/>
      <c r="AL114" s="434"/>
    </row>
    <row r="115" customFormat="false" ht="12.75" hidden="false" customHeight="false" outlineLevel="0" collapsed="false">
      <c r="A115" s="432"/>
      <c r="B115" s="442" t="n">
        <v>46</v>
      </c>
      <c r="C115" s="454"/>
      <c r="D115" s="451"/>
      <c r="F115" s="452" t="n">
        <f aca="false">D115-D114</f>
        <v>0</v>
      </c>
      <c r="G115" s="439"/>
      <c r="H115" s="439"/>
      <c r="I115" s="439"/>
      <c r="J115" s="439"/>
      <c r="K115" s="439"/>
      <c r="L115" s="439"/>
      <c r="M115" s="439"/>
      <c r="N115" s="433"/>
      <c r="O115" s="433"/>
      <c r="P115" s="433"/>
      <c r="Q115" s="433"/>
      <c r="R115" s="433"/>
      <c r="S115" s="434"/>
      <c r="T115" s="432"/>
      <c r="U115" s="442" t="n">
        <v>46</v>
      </c>
      <c r="V115" s="448"/>
      <c r="W115" s="449"/>
      <c r="Y115" s="453" t="n">
        <f aca="false">W115-W114</f>
        <v>0</v>
      </c>
      <c r="Z115" s="439"/>
      <c r="AA115" s="439"/>
      <c r="AB115" s="439"/>
      <c r="AC115" s="439"/>
      <c r="AD115" s="439"/>
      <c r="AE115" s="439"/>
      <c r="AF115" s="439"/>
      <c r="AG115" s="439"/>
      <c r="AH115" s="439"/>
      <c r="AI115" s="439"/>
      <c r="AJ115" s="439"/>
      <c r="AK115" s="439"/>
      <c r="AL115" s="434"/>
    </row>
    <row r="116" customFormat="false" ht="12.75" hidden="false" customHeight="false" outlineLevel="0" collapsed="false">
      <c r="A116" s="432"/>
      <c r="B116" s="442" t="n">
        <v>47</v>
      </c>
      <c r="C116" s="454"/>
      <c r="D116" s="455"/>
      <c r="F116" s="452" t="n">
        <f aca="false">D116-D115</f>
        <v>0</v>
      </c>
      <c r="G116" s="439"/>
      <c r="H116" s="439"/>
      <c r="I116" s="439"/>
      <c r="J116" s="439"/>
      <c r="K116" s="439"/>
      <c r="L116" s="439"/>
      <c r="M116" s="439"/>
      <c r="N116" s="433"/>
      <c r="O116" s="433"/>
      <c r="P116" s="433"/>
      <c r="Q116" s="433"/>
      <c r="R116" s="433"/>
      <c r="S116" s="434"/>
      <c r="T116" s="432"/>
      <c r="U116" s="442" t="n">
        <v>47</v>
      </c>
      <c r="V116" s="448"/>
      <c r="W116" s="449"/>
      <c r="Y116" s="453" t="n">
        <f aca="false">W116-W115</f>
        <v>0</v>
      </c>
      <c r="Z116" s="439"/>
      <c r="AA116" s="439"/>
      <c r="AB116" s="439"/>
      <c r="AC116" s="439"/>
      <c r="AD116" s="439"/>
      <c r="AE116" s="439"/>
      <c r="AF116" s="439"/>
      <c r="AG116" s="439"/>
      <c r="AH116" s="439"/>
      <c r="AI116" s="439"/>
      <c r="AJ116" s="439"/>
      <c r="AK116" s="439"/>
      <c r="AL116" s="434"/>
    </row>
    <row r="117" customFormat="false" ht="12.75" hidden="false" customHeight="false" outlineLevel="0" collapsed="false">
      <c r="A117" s="432"/>
      <c r="B117" s="442" t="n">
        <v>48</v>
      </c>
      <c r="C117" s="454"/>
      <c r="D117" s="455"/>
      <c r="F117" s="452" t="n">
        <f aca="false">D117-D116</f>
        <v>0</v>
      </c>
      <c r="G117" s="439"/>
      <c r="H117" s="439"/>
      <c r="I117" s="439"/>
      <c r="J117" s="439"/>
      <c r="K117" s="439"/>
      <c r="L117" s="439"/>
      <c r="M117" s="439"/>
      <c r="N117" s="433"/>
      <c r="O117" s="433"/>
      <c r="P117" s="433"/>
      <c r="Q117" s="433"/>
      <c r="R117" s="433"/>
      <c r="S117" s="434"/>
      <c r="T117" s="432"/>
      <c r="U117" s="442" t="n">
        <v>48</v>
      </c>
      <c r="V117" s="448"/>
      <c r="W117" s="449"/>
      <c r="Y117" s="453" t="n">
        <f aca="false">W117-W116</f>
        <v>0</v>
      </c>
      <c r="Z117" s="439"/>
      <c r="AA117" s="439"/>
      <c r="AB117" s="439"/>
      <c r="AC117" s="439"/>
      <c r="AD117" s="439"/>
      <c r="AE117" s="439"/>
      <c r="AF117" s="439"/>
      <c r="AG117" s="439"/>
      <c r="AH117" s="439"/>
      <c r="AI117" s="439"/>
      <c r="AJ117" s="439"/>
      <c r="AK117" s="439"/>
      <c r="AL117" s="434"/>
    </row>
    <row r="118" customFormat="false" ht="12.75" hidden="false" customHeight="false" outlineLevel="0" collapsed="false">
      <c r="A118" s="432"/>
      <c r="B118" s="442" t="n">
        <v>49</v>
      </c>
      <c r="C118" s="450"/>
      <c r="D118" s="455"/>
      <c r="F118" s="452" t="n">
        <f aca="false">D118-D117</f>
        <v>0</v>
      </c>
      <c r="G118" s="439"/>
      <c r="H118" s="439"/>
      <c r="I118" s="439"/>
      <c r="J118" s="439"/>
      <c r="K118" s="439"/>
      <c r="L118" s="439"/>
      <c r="M118" s="439"/>
      <c r="N118" s="433"/>
      <c r="O118" s="433"/>
      <c r="P118" s="433"/>
      <c r="Q118" s="433"/>
      <c r="R118" s="433"/>
      <c r="S118" s="434"/>
      <c r="T118" s="432"/>
      <c r="U118" s="442" t="n">
        <v>49</v>
      </c>
      <c r="V118" s="448"/>
      <c r="W118" s="449"/>
      <c r="Y118" s="453" t="n">
        <f aca="false">W118-W117</f>
        <v>0</v>
      </c>
      <c r="Z118" s="439"/>
      <c r="AA118" s="439"/>
      <c r="AB118" s="439"/>
      <c r="AC118" s="439"/>
      <c r="AD118" s="439"/>
      <c r="AE118" s="439"/>
      <c r="AF118" s="439"/>
      <c r="AG118" s="439"/>
      <c r="AH118" s="439"/>
      <c r="AI118" s="439"/>
      <c r="AJ118" s="439"/>
      <c r="AK118" s="439"/>
      <c r="AL118" s="434"/>
    </row>
    <row r="119" customFormat="false" ht="12.75" hidden="false" customHeight="false" outlineLevel="0" collapsed="false">
      <c r="A119" s="432"/>
      <c r="B119" s="442" t="n">
        <v>50</v>
      </c>
      <c r="C119" s="454"/>
      <c r="D119" s="455"/>
      <c r="F119" s="452" t="n">
        <f aca="false">D119-D118</f>
        <v>0</v>
      </c>
      <c r="G119" s="439"/>
      <c r="H119" s="439"/>
      <c r="I119" s="439"/>
      <c r="J119" s="439"/>
      <c r="K119" s="439"/>
      <c r="L119" s="439"/>
      <c r="M119" s="439"/>
      <c r="N119" s="433"/>
      <c r="O119" s="433"/>
      <c r="P119" s="433"/>
      <c r="Q119" s="433"/>
      <c r="R119" s="433"/>
      <c r="S119" s="434"/>
      <c r="T119" s="432"/>
      <c r="U119" s="442" t="n">
        <v>50</v>
      </c>
      <c r="V119" s="448"/>
      <c r="W119" s="449"/>
      <c r="Y119" s="453" t="n">
        <f aca="false">W119-W118</f>
        <v>0</v>
      </c>
      <c r="Z119" s="439"/>
      <c r="AA119" s="439"/>
      <c r="AB119" s="439"/>
      <c r="AC119" s="439"/>
      <c r="AD119" s="439"/>
      <c r="AE119" s="439"/>
      <c r="AF119" s="439"/>
      <c r="AG119" s="439"/>
      <c r="AH119" s="439"/>
      <c r="AI119" s="439"/>
      <c r="AJ119" s="439"/>
      <c r="AK119" s="439"/>
      <c r="AL119" s="434"/>
    </row>
    <row r="120" customFormat="false" ht="12.75" hidden="false" customHeight="false" outlineLevel="0" collapsed="false">
      <c r="A120" s="432"/>
      <c r="B120" s="442" t="n">
        <v>51</v>
      </c>
      <c r="C120" s="454"/>
      <c r="D120" s="451"/>
      <c r="F120" s="452" t="n">
        <f aca="false">D120-D119</f>
        <v>0</v>
      </c>
      <c r="G120" s="439"/>
      <c r="H120" s="439"/>
      <c r="I120" s="439"/>
      <c r="J120" s="439"/>
      <c r="K120" s="439"/>
      <c r="L120" s="439"/>
      <c r="M120" s="439"/>
      <c r="N120" s="433"/>
      <c r="O120" s="433"/>
      <c r="P120" s="433"/>
      <c r="Q120" s="433"/>
      <c r="R120" s="433"/>
      <c r="S120" s="434"/>
      <c r="T120" s="432"/>
      <c r="U120" s="442" t="n">
        <v>51</v>
      </c>
      <c r="V120" s="448"/>
      <c r="W120" s="449"/>
      <c r="Y120" s="453" t="n">
        <f aca="false">W120-W119</f>
        <v>0</v>
      </c>
      <c r="Z120" s="439"/>
      <c r="AA120" s="439"/>
      <c r="AB120" s="439"/>
      <c r="AC120" s="439"/>
      <c r="AD120" s="439"/>
      <c r="AE120" s="439"/>
      <c r="AF120" s="439"/>
      <c r="AG120" s="439"/>
      <c r="AH120" s="439"/>
      <c r="AI120" s="439"/>
      <c r="AJ120" s="439"/>
      <c r="AK120" s="439"/>
      <c r="AL120" s="434"/>
    </row>
    <row r="121" customFormat="false" ht="12.75" hidden="false" customHeight="false" outlineLevel="0" collapsed="false">
      <c r="A121" s="432"/>
      <c r="B121" s="442" t="n">
        <v>52</v>
      </c>
      <c r="C121" s="454"/>
      <c r="D121" s="455"/>
      <c r="F121" s="452" t="n">
        <f aca="false">D121-D120</f>
        <v>0</v>
      </c>
      <c r="G121" s="439"/>
      <c r="H121" s="439"/>
      <c r="I121" s="439"/>
      <c r="J121" s="439"/>
      <c r="K121" s="439"/>
      <c r="L121" s="439"/>
      <c r="M121" s="439"/>
      <c r="N121" s="433"/>
      <c r="O121" s="433"/>
      <c r="P121" s="433"/>
      <c r="Q121" s="433"/>
      <c r="R121" s="433"/>
      <c r="S121" s="434"/>
      <c r="T121" s="432"/>
      <c r="U121" s="442" t="n">
        <v>52</v>
      </c>
      <c r="V121" s="448"/>
      <c r="W121" s="449"/>
      <c r="Y121" s="453" t="n">
        <f aca="false">W121-W120</f>
        <v>0</v>
      </c>
      <c r="Z121" s="439"/>
      <c r="AA121" s="439"/>
      <c r="AB121" s="439"/>
      <c r="AC121" s="439"/>
      <c r="AD121" s="439"/>
      <c r="AE121" s="439"/>
      <c r="AF121" s="439"/>
      <c r="AG121" s="439"/>
      <c r="AH121" s="439"/>
      <c r="AI121" s="439"/>
      <c r="AJ121" s="439"/>
      <c r="AK121" s="439"/>
      <c r="AL121" s="434"/>
    </row>
    <row r="122" customFormat="false" ht="12.75" hidden="false" customHeight="false" outlineLevel="0" collapsed="false">
      <c r="A122" s="432"/>
      <c r="B122" s="442" t="n">
        <v>53</v>
      </c>
      <c r="C122" s="454"/>
      <c r="D122" s="455"/>
      <c r="F122" s="452" t="n">
        <f aca="false">D122-D121</f>
        <v>0</v>
      </c>
      <c r="G122" s="439"/>
      <c r="H122" s="439"/>
      <c r="I122" s="439"/>
      <c r="J122" s="439"/>
      <c r="K122" s="439"/>
      <c r="L122" s="439"/>
      <c r="M122" s="439"/>
      <c r="N122" s="433"/>
      <c r="O122" s="433"/>
      <c r="P122" s="433"/>
      <c r="Q122" s="433"/>
      <c r="R122" s="433"/>
      <c r="S122" s="434"/>
      <c r="T122" s="432"/>
      <c r="U122" s="442" t="n">
        <v>53</v>
      </c>
      <c r="V122" s="448"/>
      <c r="W122" s="449"/>
      <c r="Y122" s="453" t="n">
        <f aca="false">W122-W121</f>
        <v>0</v>
      </c>
      <c r="Z122" s="439"/>
      <c r="AA122" s="439"/>
      <c r="AB122" s="439"/>
      <c r="AC122" s="439"/>
      <c r="AD122" s="439"/>
      <c r="AE122" s="439"/>
      <c r="AF122" s="439"/>
      <c r="AG122" s="439"/>
      <c r="AH122" s="439"/>
      <c r="AI122" s="439"/>
      <c r="AJ122" s="439"/>
      <c r="AK122" s="439"/>
      <c r="AL122" s="434"/>
    </row>
    <row r="123" customFormat="false" ht="12.75" hidden="false" customHeight="false" outlineLevel="0" collapsed="false">
      <c r="A123" s="432"/>
      <c r="B123" s="442" t="n">
        <v>54</v>
      </c>
      <c r="C123" s="454"/>
      <c r="D123" s="455"/>
      <c r="F123" s="452" t="n">
        <f aca="false">D123-D122</f>
        <v>0</v>
      </c>
      <c r="G123" s="439"/>
      <c r="H123" s="439"/>
      <c r="I123" s="439"/>
      <c r="J123" s="439"/>
      <c r="K123" s="439"/>
      <c r="L123" s="439"/>
      <c r="M123" s="439"/>
      <c r="N123" s="433"/>
      <c r="O123" s="433"/>
      <c r="P123" s="433"/>
      <c r="Q123" s="433"/>
      <c r="R123" s="433"/>
      <c r="S123" s="434"/>
      <c r="T123" s="432"/>
      <c r="U123" s="442" t="n">
        <v>54</v>
      </c>
      <c r="V123" s="448"/>
      <c r="W123" s="449"/>
      <c r="Y123" s="453" t="n">
        <f aca="false">W123-W122</f>
        <v>0</v>
      </c>
      <c r="Z123" s="439"/>
      <c r="AA123" s="439"/>
      <c r="AB123" s="439"/>
      <c r="AC123" s="439"/>
      <c r="AD123" s="439"/>
      <c r="AE123" s="439"/>
      <c r="AF123" s="439"/>
      <c r="AG123" s="439"/>
      <c r="AH123" s="439"/>
      <c r="AI123" s="439"/>
      <c r="AJ123" s="439"/>
      <c r="AK123" s="439"/>
      <c r="AL123" s="434"/>
    </row>
    <row r="124" customFormat="false" ht="12.75" hidden="false" customHeight="false" outlineLevel="0" collapsed="false">
      <c r="A124" s="432"/>
      <c r="B124" s="442" t="n">
        <v>55</v>
      </c>
      <c r="C124" s="454"/>
      <c r="D124" s="455"/>
      <c r="F124" s="452" t="n">
        <f aca="false">D124-D123</f>
        <v>0</v>
      </c>
      <c r="G124" s="439"/>
      <c r="H124" s="439"/>
      <c r="I124" s="439"/>
      <c r="J124" s="439"/>
      <c r="K124" s="439"/>
      <c r="L124" s="439"/>
      <c r="M124" s="439"/>
      <c r="N124" s="433"/>
      <c r="O124" s="433"/>
      <c r="P124" s="433"/>
      <c r="Q124" s="433"/>
      <c r="R124" s="433"/>
      <c r="S124" s="434"/>
      <c r="T124" s="432"/>
      <c r="U124" s="442" t="n">
        <v>55</v>
      </c>
      <c r="V124" s="448"/>
      <c r="W124" s="449"/>
      <c r="Y124" s="453" t="n">
        <f aca="false">W124-W123</f>
        <v>0</v>
      </c>
      <c r="Z124" s="439"/>
      <c r="AA124" s="439"/>
      <c r="AB124" s="439"/>
      <c r="AC124" s="439"/>
      <c r="AD124" s="439"/>
      <c r="AE124" s="439"/>
      <c r="AF124" s="439"/>
      <c r="AG124" s="439"/>
      <c r="AH124" s="439"/>
      <c r="AI124" s="439"/>
      <c r="AJ124" s="439"/>
      <c r="AK124" s="439"/>
      <c r="AL124" s="434"/>
    </row>
    <row r="125" customFormat="false" ht="12.75" hidden="false" customHeight="false" outlineLevel="0" collapsed="false">
      <c r="A125" s="432"/>
      <c r="B125" s="442" t="n">
        <v>56</v>
      </c>
      <c r="C125" s="454"/>
      <c r="D125" s="451"/>
      <c r="F125" s="452" t="n">
        <f aca="false">D125-D124</f>
        <v>0</v>
      </c>
      <c r="G125" s="439"/>
      <c r="H125" s="439"/>
      <c r="I125" s="439"/>
      <c r="J125" s="439"/>
      <c r="K125" s="439"/>
      <c r="L125" s="439"/>
      <c r="M125" s="439"/>
      <c r="N125" s="433"/>
      <c r="O125" s="433"/>
      <c r="P125" s="433"/>
      <c r="Q125" s="433"/>
      <c r="R125" s="433"/>
      <c r="S125" s="434"/>
      <c r="T125" s="432"/>
      <c r="U125" s="442" t="n">
        <v>56</v>
      </c>
      <c r="V125" s="448"/>
      <c r="W125" s="449"/>
      <c r="Y125" s="453" t="n">
        <f aca="false">W125-W124</f>
        <v>0</v>
      </c>
      <c r="Z125" s="439"/>
      <c r="AA125" s="439"/>
      <c r="AB125" s="439"/>
      <c r="AC125" s="439"/>
      <c r="AD125" s="439"/>
      <c r="AE125" s="439"/>
      <c r="AF125" s="439"/>
      <c r="AG125" s="439"/>
      <c r="AH125" s="439"/>
      <c r="AI125" s="439"/>
      <c r="AJ125" s="439"/>
      <c r="AK125" s="439"/>
      <c r="AL125" s="434"/>
    </row>
    <row r="126" customFormat="false" ht="12.75" hidden="false" customHeight="false" outlineLevel="0" collapsed="false">
      <c r="A126" s="432"/>
      <c r="B126" s="442" t="n">
        <v>57</v>
      </c>
      <c r="C126" s="454"/>
      <c r="D126" s="455"/>
      <c r="F126" s="452" t="n">
        <f aca="false">D126-D125</f>
        <v>0</v>
      </c>
      <c r="G126" s="439"/>
      <c r="H126" s="439"/>
      <c r="I126" s="439"/>
      <c r="J126" s="439"/>
      <c r="K126" s="439"/>
      <c r="L126" s="439"/>
      <c r="M126" s="439"/>
      <c r="N126" s="433"/>
      <c r="O126" s="433"/>
      <c r="P126" s="433"/>
      <c r="Q126" s="433"/>
      <c r="R126" s="433"/>
      <c r="S126" s="434"/>
      <c r="T126" s="432"/>
      <c r="U126" s="442" t="n">
        <v>57</v>
      </c>
      <c r="V126" s="448"/>
      <c r="W126" s="449"/>
      <c r="Y126" s="453" t="n">
        <f aca="false">W126-W125</f>
        <v>0</v>
      </c>
      <c r="Z126" s="439"/>
      <c r="AA126" s="439"/>
      <c r="AB126" s="439"/>
      <c r="AC126" s="439"/>
      <c r="AD126" s="439"/>
      <c r="AE126" s="439"/>
      <c r="AF126" s="439"/>
      <c r="AG126" s="439"/>
      <c r="AH126" s="439"/>
      <c r="AI126" s="439"/>
      <c r="AJ126" s="439"/>
      <c r="AK126" s="439"/>
      <c r="AL126" s="434"/>
    </row>
    <row r="127" customFormat="false" ht="12.75" hidden="false" customHeight="false" outlineLevel="0" collapsed="false">
      <c r="A127" s="432"/>
      <c r="B127" s="442" t="n">
        <v>58</v>
      </c>
      <c r="C127" s="454"/>
      <c r="D127" s="455"/>
      <c r="F127" s="452" t="n">
        <f aca="false">D127-D126</f>
        <v>0</v>
      </c>
      <c r="G127" s="439"/>
      <c r="H127" s="439"/>
      <c r="I127" s="439"/>
      <c r="J127" s="439"/>
      <c r="K127" s="439"/>
      <c r="L127" s="439"/>
      <c r="M127" s="439"/>
      <c r="N127" s="433"/>
      <c r="O127" s="433"/>
      <c r="P127" s="433"/>
      <c r="Q127" s="433"/>
      <c r="R127" s="433"/>
      <c r="S127" s="434"/>
      <c r="T127" s="432"/>
      <c r="U127" s="442" t="n">
        <v>58</v>
      </c>
      <c r="V127" s="448"/>
      <c r="W127" s="449"/>
      <c r="Y127" s="453" t="n">
        <f aca="false">W127-W126</f>
        <v>0</v>
      </c>
      <c r="Z127" s="439"/>
      <c r="AA127" s="439"/>
      <c r="AB127" s="439"/>
      <c r="AC127" s="439"/>
      <c r="AD127" s="439"/>
      <c r="AE127" s="439"/>
      <c r="AF127" s="439"/>
      <c r="AG127" s="439"/>
      <c r="AH127" s="439"/>
      <c r="AI127" s="439"/>
      <c r="AJ127" s="439"/>
      <c r="AK127" s="439"/>
      <c r="AL127" s="434"/>
    </row>
    <row r="128" customFormat="false" ht="12.75" hidden="false" customHeight="false" outlineLevel="0" collapsed="false">
      <c r="A128" s="432"/>
      <c r="B128" s="442" t="n">
        <v>59</v>
      </c>
      <c r="C128" s="454"/>
      <c r="D128" s="455"/>
      <c r="F128" s="452" t="n">
        <f aca="false">D128-D127</f>
        <v>0</v>
      </c>
      <c r="G128" s="439"/>
      <c r="H128" s="439"/>
      <c r="I128" s="439"/>
      <c r="J128" s="439"/>
      <c r="K128" s="439"/>
      <c r="L128" s="439"/>
      <c r="M128" s="439"/>
      <c r="N128" s="433"/>
      <c r="O128" s="433"/>
      <c r="P128" s="433"/>
      <c r="Q128" s="433"/>
      <c r="R128" s="433"/>
      <c r="S128" s="434"/>
      <c r="T128" s="432"/>
      <c r="U128" s="442" t="n">
        <v>59</v>
      </c>
      <c r="V128" s="448"/>
      <c r="W128" s="449"/>
      <c r="Y128" s="453" t="n">
        <f aca="false">W128-W127</f>
        <v>0</v>
      </c>
      <c r="Z128" s="439"/>
      <c r="AA128" s="439"/>
      <c r="AB128" s="439"/>
      <c r="AC128" s="439"/>
      <c r="AD128" s="439"/>
      <c r="AE128" s="439"/>
      <c r="AF128" s="439"/>
      <c r="AG128" s="439"/>
      <c r="AH128" s="439"/>
      <c r="AI128" s="439"/>
      <c r="AJ128" s="439"/>
      <c r="AK128" s="439"/>
      <c r="AL128" s="434"/>
    </row>
    <row r="129" customFormat="false" ht="12.75" hidden="false" customHeight="false" outlineLevel="0" collapsed="false">
      <c r="A129" s="432"/>
      <c r="B129" s="442" t="n">
        <v>60</v>
      </c>
      <c r="C129" s="454"/>
      <c r="D129" s="455"/>
      <c r="F129" s="452" t="n">
        <f aca="false">D129-D128</f>
        <v>0</v>
      </c>
      <c r="G129" s="439"/>
      <c r="H129" s="439"/>
      <c r="I129" s="439"/>
      <c r="J129" s="439"/>
      <c r="K129" s="439"/>
      <c r="L129" s="439"/>
      <c r="M129" s="439"/>
      <c r="N129" s="433"/>
      <c r="O129" s="433"/>
      <c r="P129" s="433"/>
      <c r="Q129" s="433"/>
      <c r="R129" s="433"/>
      <c r="S129" s="434"/>
      <c r="T129" s="432"/>
      <c r="U129" s="442" t="n">
        <v>60</v>
      </c>
      <c r="V129" s="448"/>
      <c r="W129" s="449"/>
      <c r="Y129" s="453" t="n">
        <f aca="false">W129-W128</f>
        <v>0</v>
      </c>
      <c r="Z129" s="439"/>
      <c r="AA129" s="439"/>
      <c r="AB129" s="439"/>
      <c r="AC129" s="439"/>
      <c r="AD129" s="439"/>
      <c r="AE129" s="439"/>
      <c r="AF129" s="439"/>
      <c r="AG129" s="439"/>
      <c r="AH129" s="439"/>
      <c r="AI129" s="439"/>
      <c r="AJ129" s="439"/>
      <c r="AK129" s="439"/>
      <c r="AL129" s="434"/>
    </row>
    <row r="130" customFormat="false" ht="12.75" hidden="false" customHeight="false" outlineLevel="0" collapsed="false">
      <c r="A130" s="432"/>
      <c r="B130" s="442" t="n">
        <v>61</v>
      </c>
      <c r="C130" s="454"/>
      <c r="D130" s="451"/>
      <c r="F130" s="452" t="n">
        <f aca="false">D130-D129</f>
        <v>0</v>
      </c>
      <c r="G130" s="439"/>
      <c r="H130" s="439"/>
      <c r="I130" s="439"/>
      <c r="J130" s="439"/>
      <c r="K130" s="439"/>
      <c r="L130" s="439"/>
      <c r="M130" s="439"/>
      <c r="N130" s="433"/>
      <c r="O130" s="433"/>
      <c r="P130" s="433"/>
      <c r="Q130" s="433"/>
      <c r="R130" s="433"/>
      <c r="S130" s="434"/>
      <c r="T130" s="432"/>
      <c r="U130" s="442" t="n">
        <v>61</v>
      </c>
      <c r="V130" s="448"/>
      <c r="W130" s="449"/>
      <c r="Y130" s="453" t="n">
        <f aca="false">W130-W129</f>
        <v>0</v>
      </c>
      <c r="Z130" s="439"/>
      <c r="AA130" s="439"/>
      <c r="AB130" s="439"/>
      <c r="AC130" s="439"/>
      <c r="AD130" s="439"/>
      <c r="AE130" s="439"/>
      <c r="AF130" s="439"/>
      <c r="AG130" s="439"/>
      <c r="AH130" s="439"/>
      <c r="AI130" s="439"/>
      <c r="AJ130" s="439"/>
      <c r="AK130" s="439"/>
      <c r="AL130" s="434"/>
    </row>
    <row r="131" customFormat="false" ht="12.75" hidden="false" customHeight="false" outlineLevel="0" collapsed="false">
      <c r="A131" s="432"/>
      <c r="B131" s="442" t="n">
        <v>62</v>
      </c>
      <c r="C131" s="454"/>
      <c r="D131" s="455"/>
      <c r="F131" s="452" t="n">
        <f aca="false">D131-D130</f>
        <v>0</v>
      </c>
      <c r="G131" s="439"/>
      <c r="H131" s="439"/>
      <c r="I131" s="439"/>
      <c r="J131" s="439"/>
      <c r="K131" s="439"/>
      <c r="L131" s="439"/>
      <c r="M131" s="439"/>
      <c r="N131" s="433"/>
      <c r="O131" s="433"/>
      <c r="P131" s="433"/>
      <c r="Q131" s="433"/>
      <c r="R131" s="433"/>
      <c r="S131" s="434"/>
      <c r="T131" s="432"/>
      <c r="U131" s="442" t="n">
        <v>62</v>
      </c>
      <c r="V131" s="448"/>
      <c r="W131" s="449"/>
      <c r="Y131" s="453" t="n">
        <f aca="false">W131-W130</f>
        <v>0</v>
      </c>
      <c r="Z131" s="439"/>
      <c r="AA131" s="439"/>
      <c r="AB131" s="439"/>
      <c r="AC131" s="439"/>
      <c r="AD131" s="439"/>
      <c r="AE131" s="439"/>
      <c r="AF131" s="439"/>
      <c r="AG131" s="439"/>
      <c r="AH131" s="439"/>
      <c r="AI131" s="439"/>
      <c r="AJ131" s="439"/>
      <c r="AK131" s="439"/>
      <c r="AL131" s="434"/>
    </row>
    <row r="132" customFormat="false" ht="12.75" hidden="false" customHeight="false" outlineLevel="0" collapsed="false">
      <c r="A132" s="432"/>
      <c r="B132" s="442" t="n">
        <v>63</v>
      </c>
      <c r="C132" s="454"/>
      <c r="D132" s="455"/>
      <c r="F132" s="452" t="n">
        <f aca="false">D132-D131</f>
        <v>0</v>
      </c>
      <c r="G132" s="439"/>
      <c r="H132" s="439"/>
      <c r="I132" s="439"/>
      <c r="J132" s="439"/>
      <c r="K132" s="439"/>
      <c r="L132" s="439"/>
      <c r="M132" s="439"/>
      <c r="N132" s="433"/>
      <c r="O132" s="433"/>
      <c r="P132" s="433"/>
      <c r="Q132" s="433"/>
      <c r="R132" s="433"/>
      <c r="S132" s="434"/>
      <c r="T132" s="432"/>
      <c r="U132" s="442" t="n">
        <v>63</v>
      </c>
      <c r="V132" s="448"/>
      <c r="W132" s="449"/>
      <c r="Y132" s="453" t="n">
        <f aca="false">W132-W131</f>
        <v>0</v>
      </c>
      <c r="Z132" s="439"/>
      <c r="AA132" s="439"/>
      <c r="AB132" s="439"/>
      <c r="AC132" s="439"/>
      <c r="AD132" s="439"/>
      <c r="AE132" s="439"/>
      <c r="AF132" s="439"/>
      <c r="AG132" s="439"/>
      <c r="AH132" s="439"/>
      <c r="AI132" s="439"/>
      <c r="AJ132" s="439"/>
      <c r="AK132" s="439"/>
      <c r="AL132" s="434"/>
    </row>
    <row r="133" customFormat="false" ht="12.75" hidden="false" customHeight="false" outlineLevel="0" collapsed="false">
      <c r="A133" s="432"/>
      <c r="B133" s="442" t="n">
        <v>64</v>
      </c>
      <c r="C133" s="450"/>
      <c r="D133" s="455"/>
      <c r="F133" s="452" t="n">
        <f aca="false">D133-D132</f>
        <v>0</v>
      </c>
      <c r="G133" s="439"/>
      <c r="H133" s="439"/>
      <c r="I133" s="439"/>
      <c r="J133" s="439"/>
      <c r="K133" s="439"/>
      <c r="L133" s="439"/>
      <c r="M133" s="439"/>
      <c r="N133" s="433"/>
      <c r="O133" s="433"/>
      <c r="P133" s="433"/>
      <c r="Q133" s="433"/>
      <c r="R133" s="433"/>
      <c r="S133" s="434"/>
      <c r="T133" s="432"/>
      <c r="U133" s="442" t="n">
        <v>64</v>
      </c>
      <c r="V133" s="448"/>
      <c r="W133" s="449"/>
      <c r="Y133" s="453" t="n">
        <f aca="false">W133-W132</f>
        <v>0</v>
      </c>
      <c r="Z133" s="439"/>
      <c r="AA133" s="439"/>
      <c r="AB133" s="439"/>
      <c r="AC133" s="439"/>
      <c r="AD133" s="439"/>
      <c r="AE133" s="439"/>
      <c r="AF133" s="439"/>
      <c r="AG133" s="439"/>
      <c r="AH133" s="439"/>
      <c r="AI133" s="439"/>
      <c r="AJ133" s="439"/>
      <c r="AK133" s="439"/>
      <c r="AL133" s="434"/>
    </row>
    <row r="134" customFormat="false" ht="12.75" hidden="false" customHeight="false" outlineLevel="0" collapsed="false">
      <c r="A134" s="432"/>
      <c r="B134" s="442" t="n">
        <v>65</v>
      </c>
      <c r="C134" s="450"/>
      <c r="D134" s="455"/>
      <c r="F134" s="452" t="n">
        <f aca="false">D134-D133</f>
        <v>0</v>
      </c>
      <c r="G134" s="439"/>
      <c r="H134" s="439"/>
      <c r="I134" s="439"/>
      <c r="J134" s="439"/>
      <c r="K134" s="439"/>
      <c r="L134" s="439"/>
      <c r="M134" s="439"/>
      <c r="N134" s="433"/>
      <c r="O134" s="433"/>
      <c r="P134" s="433"/>
      <c r="Q134" s="433"/>
      <c r="R134" s="433"/>
      <c r="S134" s="434"/>
      <c r="T134" s="432"/>
      <c r="U134" s="442" t="n">
        <v>65</v>
      </c>
      <c r="V134" s="448"/>
      <c r="W134" s="449"/>
      <c r="Y134" s="453" t="n">
        <f aca="false">W134-W133</f>
        <v>0</v>
      </c>
      <c r="Z134" s="439"/>
      <c r="AA134" s="439"/>
      <c r="AB134" s="439"/>
      <c r="AC134" s="439"/>
      <c r="AD134" s="439"/>
      <c r="AE134" s="439"/>
      <c r="AF134" s="439"/>
      <c r="AG134" s="439"/>
      <c r="AH134" s="439"/>
      <c r="AI134" s="439"/>
      <c r="AJ134" s="439"/>
      <c r="AK134" s="439"/>
      <c r="AL134" s="434"/>
    </row>
    <row r="135" customFormat="false" ht="12.75" hidden="false" customHeight="false" outlineLevel="0" collapsed="false">
      <c r="A135" s="432"/>
      <c r="B135" s="442" t="n">
        <v>66</v>
      </c>
      <c r="C135" s="450"/>
      <c r="D135" s="451"/>
      <c r="F135" s="452" t="n">
        <f aca="false">D135-D134</f>
        <v>0</v>
      </c>
      <c r="G135" s="439"/>
      <c r="H135" s="439"/>
      <c r="I135" s="439"/>
      <c r="J135" s="439"/>
      <c r="K135" s="439"/>
      <c r="L135" s="439"/>
      <c r="M135" s="439"/>
      <c r="N135" s="433"/>
      <c r="O135" s="433"/>
      <c r="P135" s="433"/>
      <c r="Q135" s="433"/>
      <c r="R135" s="433"/>
      <c r="S135" s="434"/>
      <c r="T135" s="432"/>
      <c r="U135" s="442" t="n">
        <v>66</v>
      </c>
      <c r="V135" s="448"/>
      <c r="W135" s="449"/>
      <c r="Y135" s="453" t="n">
        <f aca="false">W135-W134</f>
        <v>0</v>
      </c>
      <c r="Z135" s="439"/>
      <c r="AA135" s="439"/>
      <c r="AB135" s="439"/>
      <c r="AC135" s="439"/>
      <c r="AD135" s="439"/>
      <c r="AE135" s="439"/>
      <c r="AF135" s="439"/>
      <c r="AG135" s="439"/>
      <c r="AH135" s="439"/>
      <c r="AI135" s="439"/>
      <c r="AJ135" s="439"/>
      <c r="AK135" s="439"/>
      <c r="AL135" s="434"/>
    </row>
    <row r="136" customFormat="false" ht="12.75" hidden="false" customHeight="false" outlineLevel="0" collapsed="false">
      <c r="A136" s="432"/>
      <c r="B136" s="442" t="n">
        <v>67</v>
      </c>
      <c r="C136" s="454"/>
      <c r="D136" s="455"/>
      <c r="F136" s="452" t="n">
        <f aca="false">D136-D135</f>
        <v>0</v>
      </c>
      <c r="G136" s="439"/>
      <c r="H136" s="439"/>
      <c r="I136" s="439"/>
      <c r="J136" s="439"/>
      <c r="K136" s="439"/>
      <c r="L136" s="439"/>
      <c r="M136" s="439"/>
      <c r="N136" s="433"/>
      <c r="O136" s="433"/>
      <c r="P136" s="433"/>
      <c r="Q136" s="433"/>
      <c r="R136" s="433"/>
      <c r="S136" s="434"/>
      <c r="T136" s="432"/>
      <c r="U136" s="442" t="n">
        <v>67</v>
      </c>
      <c r="V136" s="448"/>
      <c r="W136" s="449"/>
      <c r="Y136" s="453" t="n">
        <f aca="false">W136-W135</f>
        <v>0</v>
      </c>
      <c r="Z136" s="439"/>
      <c r="AA136" s="439"/>
      <c r="AB136" s="439"/>
      <c r="AC136" s="439"/>
      <c r="AD136" s="439"/>
      <c r="AE136" s="439"/>
      <c r="AF136" s="439"/>
      <c r="AG136" s="439"/>
      <c r="AH136" s="439"/>
      <c r="AI136" s="439"/>
      <c r="AJ136" s="439"/>
      <c r="AK136" s="439"/>
      <c r="AL136" s="434"/>
    </row>
    <row r="137" customFormat="false" ht="12.75" hidden="false" customHeight="false" outlineLevel="0" collapsed="false">
      <c r="A137" s="432"/>
      <c r="B137" s="442" t="n">
        <v>68</v>
      </c>
      <c r="C137" s="454"/>
      <c r="D137" s="455"/>
      <c r="F137" s="452" t="n">
        <f aca="false">D137-D136</f>
        <v>0</v>
      </c>
      <c r="G137" s="439"/>
      <c r="H137" s="439"/>
      <c r="I137" s="439"/>
      <c r="J137" s="439"/>
      <c r="K137" s="439"/>
      <c r="L137" s="439"/>
      <c r="M137" s="439"/>
      <c r="N137" s="433"/>
      <c r="O137" s="433"/>
      <c r="P137" s="433"/>
      <c r="Q137" s="433"/>
      <c r="R137" s="433"/>
      <c r="S137" s="434"/>
      <c r="T137" s="432"/>
      <c r="U137" s="442" t="n">
        <v>68</v>
      </c>
      <c r="V137" s="448"/>
      <c r="W137" s="449"/>
      <c r="Y137" s="453" t="n">
        <f aca="false">W137-W136</f>
        <v>0</v>
      </c>
      <c r="Z137" s="439"/>
      <c r="AA137" s="439"/>
      <c r="AB137" s="439"/>
      <c r="AC137" s="439"/>
      <c r="AD137" s="439"/>
      <c r="AE137" s="439"/>
      <c r="AF137" s="439"/>
      <c r="AG137" s="439"/>
      <c r="AH137" s="439"/>
      <c r="AI137" s="439"/>
      <c r="AJ137" s="439"/>
      <c r="AK137" s="439"/>
      <c r="AL137" s="434"/>
    </row>
    <row r="138" customFormat="false" ht="12.75" hidden="false" customHeight="false" outlineLevel="0" collapsed="false">
      <c r="A138" s="432"/>
      <c r="B138" s="442" t="n">
        <v>69</v>
      </c>
      <c r="C138" s="454"/>
      <c r="D138" s="455"/>
      <c r="F138" s="452" t="n">
        <f aca="false">D138-D137</f>
        <v>0</v>
      </c>
      <c r="G138" s="439"/>
      <c r="H138" s="439"/>
      <c r="I138" s="439"/>
      <c r="J138" s="439"/>
      <c r="K138" s="439"/>
      <c r="L138" s="439"/>
      <c r="M138" s="439"/>
      <c r="N138" s="433"/>
      <c r="O138" s="433"/>
      <c r="P138" s="433"/>
      <c r="Q138" s="433"/>
      <c r="R138" s="433"/>
      <c r="S138" s="434"/>
      <c r="T138" s="432"/>
      <c r="U138" s="442" t="n">
        <v>69</v>
      </c>
      <c r="V138" s="448"/>
      <c r="W138" s="449"/>
      <c r="Y138" s="453" t="n">
        <f aca="false">W138-W137</f>
        <v>0</v>
      </c>
      <c r="Z138" s="439"/>
      <c r="AA138" s="439"/>
      <c r="AB138" s="439"/>
      <c r="AC138" s="439"/>
      <c r="AD138" s="439"/>
      <c r="AE138" s="439"/>
      <c r="AF138" s="439"/>
      <c r="AG138" s="439"/>
      <c r="AH138" s="439"/>
      <c r="AI138" s="439"/>
      <c r="AJ138" s="439"/>
      <c r="AK138" s="439"/>
      <c r="AL138" s="434"/>
    </row>
    <row r="139" customFormat="false" ht="12.75" hidden="false" customHeight="false" outlineLevel="0" collapsed="false">
      <c r="A139" s="432"/>
      <c r="B139" s="442" t="n">
        <v>70</v>
      </c>
      <c r="C139" s="454"/>
      <c r="D139" s="455"/>
      <c r="F139" s="452" t="n">
        <f aca="false">D139-D138</f>
        <v>0</v>
      </c>
      <c r="G139" s="439"/>
      <c r="H139" s="439"/>
      <c r="I139" s="439"/>
      <c r="J139" s="439"/>
      <c r="K139" s="439"/>
      <c r="L139" s="439"/>
      <c r="M139" s="439"/>
      <c r="N139" s="433"/>
      <c r="O139" s="433"/>
      <c r="P139" s="433"/>
      <c r="Q139" s="433"/>
      <c r="R139" s="433"/>
      <c r="S139" s="434"/>
      <c r="T139" s="432"/>
      <c r="U139" s="442" t="n">
        <v>70</v>
      </c>
      <c r="V139" s="448"/>
      <c r="W139" s="449"/>
      <c r="Y139" s="453" t="n">
        <f aca="false">W139-W138</f>
        <v>0</v>
      </c>
      <c r="Z139" s="439"/>
      <c r="AA139" s="439"/>
      <c r="AB139" s="439"/>
      <c r="AC139" s="439"/>
      <c r="AD139" s="439"/>
      <c r="AE139" s="439"/>
      <c r="AF139" s="439"/>
      <c r="AG139" s="439"/>
      <c r="AH139" s="439"/>
      <c r="AI139" s="439"/>
      <c r="AJ139" s="439"/>
      <c r="AK139" s="439"/>
      <c r="AL139" s="434"/>
    </row>
    <row r="140" customFormat="false" ht="12.75" hidden="false" customHeight="false" outlineLevel="0" collapsed="false">
      <c r="A140" s="432"/>
      <c r="B140" s="442" t="n">
        <v>71</v>
      </c>
      <c r="C140" s="454"/>
      <c r="D140" s="451"/>
      <c r="F140" s="452" t="n">
        <f aca="false">D140-D139</f>
        <v>0</v>
      </c>
      <c r="G140" s="439"/>
      <c r="H140" s="439"/>
      <c r="I140" s="439"/>
      <c r="J140" s="439"/>
      <c r="K140" s="439"/>
      <c r="L140" s="439"/>
      <c r="M140" s="439"/>
      <c r="N140" s="433"/>
      <c r="O140" s="433"/>
      <c r="P140" s="433"/>
      <c r="Q140" s="433"/>
      <c r="R140" s="433"/>
      <c r="S140" s="434"/>
      <c r="T140" s="432"/>
      <c r="U140" s="442" t="n">
        <v>71</v>
      </c>
      <c r="V140" s="448"/>
      <c r="W140" s="449"/>
      <c r="Y140" s="453" t="n">
        <f aca="false">W140-W139</f>
        <v>0</v>
      </c>
      <c r="Z140" s="439"/>
      <c r="AA140" s="439"/>
      <c r="AB140" s="439"/>
      <c r="AC140" s="439"/>
      <c r="AD140" s="439"/>
      <c r="AE140" s="439"/>
      <c r="AF140" s="439"/>
      <c r="AG140" s="439"/>
      <c r="AH140" s="439"/>
      <c r="AI140" s="439"/>
      <c r="AJ140" s="439"/>
      <c r="AK140" s="439"/>
      <c r="AL140" s="434"/>
    </row>
    <row r="141" customFormat="false" ht="12.75" hidden="false" customHeight="false" outlineLevel="0" collapsed="false">
      <c r="A141" s="432"/>
      <c r="B141" s="442" t="n">
        <v>72</v>
      </c>
      <c r="C141" s="454"/>
      <c r="D141" s="455"/>
      <c r="F141" s="452" t="n">
        <f aca="false">D141-D140</f>
        <v>0</v>
      </c>
      <c r="G141" s="439"/>
      <c r="H141" s="439"/>
      <c r="I141" s="439"/>
      <c r="J141" s="439"/>
      <c r="K141" s="439"/>
      <c r="L141" s="439"/>
      <c r="M141" s="439"/>
      <c r="N141" s="433"/>
      <c r="O141" s="433"/>
      <c r="P141" s="433"/>
      <c r="Q141" s="433"/>
      <c r="R141" s="433"/>
      <c r="S141" s="434"/>
      <c r="T141" s="432"/>
      <c r="U141" s="442" t="n">
        <v>72</v>
      </c>
      <c r="V141" s="448"/>
      <c r="W141" s="449"/>
      <c r="Y141" s="453" t="n">
        <f aca="false">W141-W140</f>
        <v>0</v>
      </c>
      <c r="Z141" s="439"/>
      <c r="AA141" s="439"/>
      <c r="AB141" s="439"/>
      <c r="AC141" s="439"/>
      <c r="AD141" s="439"/>
      <c r="AE141" s="439"/>
      <c r="AF141" s="439"/>
      <c r="AG141" s="439"/>
      <c r="AH141" s="439"/>
      <c r="AI141" s="439"/>
      <c r="AJ141" s="439"/>
      <c r="AK141" s="439"/>
      <c r="AL141" s="434"/>
    </row>
    <row r="142" customFormat="false" ht="12.75" hidden="false" customHeight="false" outlineLevel="0" collapsed="false">
      <c r="A142" s="432"/>
      <c r="B142" s="442" t="n">
        <v>73</v>
      </c>
      <c r="C142" s="454"/>
      <c r="D142" s="455"/>
      <c r="F142" s="452" t="n">
        <f aca="false">D142-D141</f>
        <v>0</v>
      </c>
      <c r="G142" s="439"/>
      <c r="H142" s="439"/>
      <c r="I142" s="439"/>
      <c r="J142" s="439"/>
      <c r="K142" s="439"/>
      <c r="L142" s="439"/>
      <c r="M142" s="439"/>
      <c r="N142" s="433"/>
      <c r="O142" s="433"/>
      <c r="P142" s="433"/>
      <c r="Q142" s="433"/>
      <c r="R142" s="433"/>
      <c r="S142" s="434"/>
      <c r="T142" s="432"/>
      <c r="U142" s="442" t="n">
        <v>73</v>
      </c>
      <c r="V142" s="448"/>
      <c r="W142" s="449"/>
      <c r="Y142" s="453" t="n">
        <f aca="false">W142-W141</f>
        <v>0</v>
      </c>
      <c r="Z142" s="439"/>
      <c r="AA142" s="439"/>
      <c r="AB142" s="439"/>
      <c r="AC142" s="439"/>
      <c r="AD142" s="439"/>
      <c r="AE142" s="439"/>
      <c r="AF142" s="439"/>
      <c r="AG142" s="439"/>
      <c r="AH142" s="439"/>
      <c r="AI142" s="439"/>
      <c r="AJ142" s="439"/>
      <c r="AK142" s="439"/>
      <c r="AL142" s="434"/>
    </row>
    <row r="143" customFormat="false" ht="12.75" hidden="false" customHeight="false" outlineLevel="0" collapsed="false">
      <c r="A143" s="432"/>
      <c r="B143" s="442" t="n">
        <v>74</v>
      </c>
      <c r="C143" s="454"/>
      <c r="D143" s="455"/>
      <c r="F143" s="452" t="n">
        <f aca="false">D143-D142</f>
        <v>0</v>
      </c>
      <c r="G143" s="439"/>
      <c r="H143" s="439"/>
      <c r="I143" s="439"/>
      <c r="J143" s="439"/>
      <c r="K143" s="439"/>
      <c r="L143" s="439"/>
      <c r="M143" s="439"/>
      <c r="N143" s="433"/>
      <c r="O143" s="433"/>
      <c r="P143" s="433"/>
      <c r="Q143" s="433"/>
      <c r="R143" s="433"/>
      <c r="S143" s="434"/>
      <c r="T143" s="432"/>
      <c r="U143" s="442" t="n">
        <v>74</v>
      </c>
      <c r="V143" s="448"/>
      <c r="W143" s="449"/>
      <c r="Y143" s="453" t="n">
        <f aca="false">W143-W142</f>
        <v>0</v>
      </c>
      <c r="Z143" s="439"/>
      <c r="AA143" s="439"/>
      <c r="AB143" s="439"/>
      <c r="AC143" s="439"/>
      <c r="AD143" s="439"/>
      <c r="AE143" s="439"/>
      <c r="AF143" s="439"/>
      <c r="AG143" s="439"/>
      <c r="AH143" s="439"/>
      <c r="AI143" s="439"/>
      <c r="AJ143" s="439"/>
      <c r="AK143" s="439"/>
      <c r="AL143" s="434"/>
    </row>
    <row r="144" customFormat="false" ht="12.75" hidden="false" customHeight="false" outlineLevel="0" collapsed="false">
      <c r="A144" s="432"/>
      <c r="B144" s="442" t="n">
        <v>75</v>
      </c>
      <c r="C144" s="454"/>
      <c r="D144" s="455"/>
      <c r="F144" s="452" t="n">
        <f aca="false">D144-D143</f>
        <v>0</v>
      </c>
      <c r="G144" s="439"/>
      <c r="H144" s="439"/>
      <c r="I144" s="439"/>
      <c r="J144" s="439"/>
      <c r="K144" s="439"/>
      <c r="L144" s="439"/>
      <c r="M144" s="439"/>
      <c r="N144" s="433"/>
      <c r="O144" s="433"/>
      <c r="P144" s="433"/>
      <c r="Q144" s="433"/>
      <c r="R144" s="433"/>
      <c r="S144" s="434"/>
      <c r="T144" s="432"/>
      <c r="U144" s="442" t="n">
        <v>75</v>
      </c>
      <c r="V144" s="448"/>
      <c r="W144" s="449"/>
      <c r="Y144" s="453" t="n">
        <f aca="false">W144-W143</f>
        <v>0</v>
      </c>
      <c r="Z144" s="439"/>
      <c r="AA144" s="439"/>
      <c r="AB144" s="439"/>
      <c r="AC144" s="439"/>
      <c r="AD144" s="439"/>
      <c r="AE144" s="439"/>
      <c r="AF144" s="439"/>
      <c r="AG144" s="439"/>
      <c r="AH144" s="439"/>
      <c r="AI144" s="439"/>
      <c r="AJ144" s="439"/>
      <c r="AK144" s="439"/>
      <c r="AL144" s="434"/>
    </row>
    <row r="145" customFormat="false" ht="12.75" hidden="false" customHeight="false" outlineLevel="0" collapsed="false">
      <c r="A145" s="432"/>
      <c r="B145" s="442" t="n">
        <v>76</v>
      </c>
      <c r="C145" s="454"/>
      <c r="D145" s="451"/>
      <c r="F145" s="452" t="n">
        <f aca="false">D145-D144</f>
        <v>0</v>
      </c>
      <c r="G145" s="439"/>
      <c r="H145" s="439"/>
      <c r="I145" s="439"/>
      <c r="J145" s="439"/>
      <c r="K145" s="439"/>
      <c r="L145" s="439"/>
      <c r="M145" s="439"/>
      <c r="N145" s="433"/>
      <c r="O145" s="433"/>
      <c r="P145" s="433"/>
      <c r="Q145" s="433"/>
      <c r="R145" s="433"/>
      <c r="S145" s="434"/>
      <c r="T145" s="432"/>
      <c r="U145" s="442" t="n">
        <v>76</v>
      </c>
      <c r="V145" s="448"/>
      <c r="W145" s="449"/>
      <c r="Y145" s="453" t="n">
        <f aca="false">W145-W144</f>
        <v>0</v>
      </c>
      <c r="Z145" s="439"/>
      <c r="AA145" s="439"/>
      <c r="AB145" s="439"/>
      <c r="AC145" s="439"/>
      <c r="AD145" s="439"/>
      <c r="AE145" s="439"/>
      <c r="AF145" s="439"/>
      <c r="AG145" s="439"/>
      <c r="AH145" s="439"/>
      <c r="AI145" s="439"/>
      <c r="AJ145" s="439"/>
      <c r="AK145" s="439"/>
      <c r="AL145" s="434"/>
    </row>
    <row r="146" customFormat="false" ht="12.75" hidden="false" customHeight="false" outlineLevel="0" collapsed="false">
      <c r="A146" s="432"/>
      <c r="B146" s="442" t="n">
        <v>77</v>
      </c>
      <c r="C146" s="454"/>
      <c r="D146" s="455"/>
      <c r="F146" s="452" t="n">
        <f aca="false">D146-D145</f>
        <v>0</v>
      </c>
      <c r="G146" s="439"/>
      <c r="H146" s="439"/>
      <c r="I146" s="439"/>
      <c r="J146" s="439"/>
      <c r="K146" s="439"/>
      <c r="L146" s="439"/>
      <c r="M146" s="439"/>
      <c r="N146" s="433"/>
      <c r="O146" s="433"/>
      <c r="P146" s="433"/>
      <c r="Q146" s="433"/>
      <c r="R146" s="433"/>
      <c r="S146" s="434"/>
      <c r="T146" s="432"/>
      <c r="U146" s="442" t="n">
        <v>77</v>
      </c>
      <c r="V146" s="448"/>
      <c r="W146" s="449"/>
      <c r="Y146" s="453" t="n">
        <f aca="false">W146-W145</f>
        <v>0</v>
      </c>
      <c r="Z146" s="439"/>
      <c r="AA146" s="439"/>
      <c r="AB146" s="439"/>
      <c r="AC146" s="439"/>
      <c r="AD146" s="439"/>
      <c r="AE146" s="439"/>
      <c r="AF146" s="439"/>
      <c r="AG146" s="439"/>
      <c r="AH146" s="439"/>
      <c r="AI146" s="439"/>
      <c r="AJ146" s="439"/>
      <c r="AK146" s="439"/>
      <c r="AL146" s="434"/>
    </row>
    <row r="147" customFormat="false" ht="12.75" hidden="false" customHeight="false" outlineLevel="0" collapsed="false">
      <c r="A147" s="432"/>
      <c r="B147" s="442" t="n">
        <v>78</v>
      </c>
      <c r="C147" s="454"/>
      <c r="D147" s="455"/>
      <c r="F147" s="452" t="n">
        <f aca="false">D147-D146</f>
        <v>0</v>
      </c>
      <c r="G147" s="439"/>
      <c r="H147" s="439"/>
      <c r="I147" s="439"/>
      <c r="J147" s="439"/>
      <c r="K147" s="439"/>
      <c r="L147" s="439"/>
      <c r="M147" s="439"/>
      <c r="N147" s="433"/>
      <c r="O147" s="433"/>
      <c r="P147" s="433"/>
      <c r="Q147" s="433"/>
      <c r="R147" s="433"/>
      <c r="S147" s="434"/>
      <c r="T147" s="432"/>
      <c r="U147" s="442" t="n">
        <v>78</v>
      </c>
      <c r="V147" s="448"/>
      <c r="W147" s="449"/>
      <c r="Y147" s="453" t="n">
        <f aca="false">W147-W146</f>
        <v>0</v>
      </c>
      <c r="Z147" s="439"/>
      <c r="AA147" s="439"/>
      <c r="AB147" s="439"/>
      <c r="AC147" s="439"/>
      <c r="AD147" s="439"/>
      <c r="AE147" s="439"/>
      <c r="AF147" s="439"/>
      <c r="AG147" s="439"/>
      <c r="AH147" s="439"/>
      <c r="AI147" s="439"/>
      <c r="AJ147" s="439"/>
      <c r="AK147" s="439"/>
      <c r="AL147" s="434"/>
    </row>
    <row r="148" customFormat="false" ht="12.75" hidden="false" customHeight="false" outlineLevel="0" collapsed="false">
      <c r="A148" s="432"/>
      <c r="B148" s="442" t="n">
        <v>79</v>
      </c>
      <c r="C148" s="454"/>
      <c r="D148" s="455"/>
      <c r="F148" s="452" t="n">
        <f aca="false">D148-D147</f>
        <v>0</v>
      </c>
      <c r="G148" s="439"/>
      <c r="H148" s="439"/>
      <c r="I148" s="439"/>
      <c r="J148" s="439"/>
      <c r="K148" s="439"/>
      <c r="L148" s="439"/>
      <c r="M148" s="439"/>
      <c r="N148" s="433"/>
      <c r="O148" s="433"/>
      <c r="P148" s="433"/>
      <c r="Q148" s="433"/>
      <c r="R148" s="433"/>
      <c r="S148" s="434"/>
      <c r="T148" s="432"/>
      <c r="U148" s="442" t="n">
        <v>79</v>
      </c>
      <c r="V148" s="448"/>
      <c r="W148" s="449"/>
      <c r="Y148" s="453" t="n">
        <f aca="false">W148-W147</f>
        <v>0</v>
      </c>
      <c r="Z148" s="439"/>
      <c r="AA148" s="439"/>
      <c r="AB148" s="439"/>
      <c r="AC148" s="439"/>
      <c r="AD148" s="439"/>
      <c r="AE148" s="439"/>
      <c r="AF148" s="439"/>
      <c r="AG148" s="439"/>
      <c r="AH148" s="439"/>
      <c r="AI148" s="439"/>
      <c r="AJ148" s="439"/>
      <c r="AK148" s="439"/>
      <c r="AL148" s="434"/>
    </row>
    <row r="149" customFormat="false" ht="12.75" hidden="false" customHeight="false" outlineLevel="0" collapsed="false">
      <c r="A149" s="432"/>
      <c r="B149" s="442" t="n">
        <v>80</v>
      </c>
      <c r="C149" s="454"/>
      <c r="D149" s="455"/>
      <c r="F149" s="452" t="n">
        <f aca="false">D149-D148</f>
        <v>0</v>
      </c>
      <c r="G149" s="439"/>
      <c r="H149" s="439"/>
      <c r="I149" s="439"/>
      <c r="J149" s="439"/>
      <c r="K149" s="439"/>
      <c r="L149" s="439"/>
      <c r="M149" s="439"/>
      <c r="N149" s="433"/>
      <c r="O149" s="433"/>
      <c r="P149" s="433"/>
      <c r="Q149" s="433"/>
      <c r="R149" s="433"/>
      <c r="S149" s="434"/>
      <c r="T149" s="432"/>
      <c r="U149" s="442" t="n">
        <v>80</v>
      </c>
      <c r="V149" s="448"/>
      <c r="W149" s="449"/>
      <c r="Y149" s="453" t="n">
        <f aca="false">W149-W148</f>
        <v>0</v>
      </c>
      <c r="Z149" s="439"/>
      <c r="AA149" s="439"/>
      <c r="AB149" s="439"/>
      <c r="AC149" s="439"/>
      <c r="AD149" s="439"/>
      <c r="AE149" s="439"/>
      <c r="AF149" s="439"/>
      <c r="AG149" s="439"/>
      <c r="AH149" s="439"/>
      <c r="AI149" s="439"/>
      <c r="AJ149" s="439"/>
      <c r="AK149" s="439"/>
      <c r="AL149" s="434"/>
    </row>
    <row r="150" customFormat="false" ht="12.75" hidden="false" customHeight="false" outlineLevel="0" collapsed="false">
      <c r="A150" s="432"/>
      <c r="B150" s="442" t="n">
        <v>81</v>
      </c>
      <c r="C150" s="454"/>
      <c r="D150" s="451"/>
      <c r="F150" s="452" t="n">
        <f aca="false">D150-D149</f>
        <v>0</v>
      </c>
      <c r="G150" s="439"/>
      <c r="H150" s="439"/>
      <c r="I150" s="439"/>
      <c r="J150" s="439"/>
      <c r="K150" s="439"/>
      <c r="L150" s="439"/>
      <c r="M150" s="439"/>
      <c r="N150" s="433"/>
      <c r="O150" s="433"/>
      <c r="P150" s="433"/>
      <c r="Q150" s="433"/>
      <c r="R150" s="433"/>
      <c r="S150" s="434"/>
      <c r="T150" s="432"/>
      <c r="U150" s="442" t="n">
        <v>81</v>
      </c>
      <c r="V150" s="448"/>
      <c r="W150" s="449"/>
      <c r="Y150" s="453" t="n">
        <f aca="false">W150-W149</f>
        <v>0</v>
      </c>
      <c r="Z150" s="439"/>
      <c r="AA150" s="439"/>
      <c r="AB150" s="439"/>
      <c r="AC150" s="439"/>
      <c r="AD150" s="439"/>
      <c r="AE150" s="439"/>
      <c r="AF150" s="439"/>
      <c r="AG150" s="439"/>
      <c r="AH150" s="439"/>
      <c r="AI150" s="439"/>
      <c r="AJ150" s="439"/>
      <c r="AK150" s="439"/>
      <c r="AL150" s="434"/>
    </row>
    <row r="151" customFormat="false" ht="12.75" hidden="false" customHeight="false" outlineLevel="0" collapsed="false">
      <c r="A151" s="432"/>
      <c r="B151" s="442" t="n">
        <v>82</v>
      </c>
      <c r="C151" s="450"/>
      <c r="D151" s="455"/>
      <c r="F151" s="452" t="n">
        <f aca="false">D151-D150</f>
        <v>0</v>
      </c>
      <c r="G151" s="439"/>
      <c r="H151" s="439"/>
      <c r="I151" s="439"/>
      <c r="J151" s="439"/>
      <c r="K151" s="439"/>
      <c r="L151" s="439"/>
      <c r="M151" s="439"/>
      <c r="N151" s="433"/>
      <c r="O151" s="433"/>
      <c r="P151" s="433"/>
      <c r="Q151" s="433"/>
      <c r="R151" s="433"/>
      <c r="S151" s="434"/>
      <c r="T151" s="432"/>
      <c r="U151" s="442" t="n">
        <v>82</v>
      </c>
      <c r="V151" s="448"/>
      <c r="W151" s="449"/>
      <c r="Y151" s="453" t="n">
        <f aca="false">W151-W150</f>
        <v>0</v>
      </c>
      <c r="Z151" s="439"/>
      <c r="AA151" s="439"/>
      <c r="AB151" s="439"/>
      <c r="AC151" s="439"/>
      <c r="AD151" s="439"/>
      <c r="AE151" s="439"/>
      <c r="AF151" s="439"/>
      <c r="AG151" s="439"/>
      <c r="AH151" s="439"/>
      <c r="AI151" s="439"/>
      <c r="AJ151" s="439"/>
      <c r="AK151" s="439"/>
      <c r="AL151" s="434"/>
    </row>
    <row r="152" customFormat="false" ht="12.75" hidden="false" customHeight="false" outlineLevel="0" collapsed="false">
      <c r="A152" s="432"/>
      <c r="B152" s="442" t="n">
        <v>83</v>
      </c>
      <c r="C152" s="450"/>
      <c r="D152" s="455"/>
      <c r="F152" s="452" t="n">
        <f aca="false">D152-D151</f>
        <v>0</v>
      </c>
      <c r="G152" s="439"/>
      <c r="H152" s="439"/>
      <c r="I152" s="439"/>
      <c r="J152" s="439"/>
      <c r="K152" s="439"/>
      <c r="L152" s="439"/>
      <c r="M152" s="439"/>
      <c r="N152" s="433"/>
      <c r="O152" s="433"/>
      <c r="P152" s="433"/>
      <c r="Q152" s="433"/>
      <c r="R152" s="433"/>
      <c r="S152" s="434"/>
      <c r="T152" s="432"/>
      <c r="U152" s="442" t="n">
        <v>83</v>
      </c>
      <c r="V152" s="448"/>
      <c r="W152" s="449"/>
      <c r="Y152" s="453" t="n">
        <f aca="false">W152-W151</f>
        <v>0</v>
      </c>
      <c r="Z152" s="439"/>
      <c r="AA152" s="439"/>
      <c r="AB152" s="439"/>
      <c r="AC152" s="439"/>
      <c r="AD152" s="439"/>
      <c r="AE152" s="439"/>
      <c r="AF152" s="439"/>
      <c r="AG152" s="439"/>
      <c r="AH152" s="439"/>
      <c r="AI152" s="439"/>
      <c r="AJ152" s="439"/>
      <c r="AK152" s="439"/>
      <c r="AL152" s="434"/>
    </row>
    <row r="153" customFormat="false" ht="12.75" hidden="false" customHeight="false" outlineLevel="0" collapsed="false">
      <c r="A153" s="432"/>
      <c r="B153" s="442" t="n">
        <v>84</v>
      </c>
      <c r="C153" s="450"/>
      <c r="D153" s="455"/>
      <c r="F153" s="452" t="n">
        <f aca="false">D153-D152</f>
        <v>0</v>
      </c>
      <c r="G153" s="439"/>
      <c r="H153" s="439"/>
      <c r="I153" s="439"/>
      <c r="J153" s="439"/>
      <c r="K153" s="439"/>
      <c r="L153" s="439"/>
      <c r="M153" s="439"/>
      <c r="N153" s="433"/>
      <c r="O153" s="433"/>
      <c r="P153" s="433"/>
      <c r="Q153" s="433"/>
      <c r="R153" s="433"/>
      <c r="S153" s="434"/>
      <c r="T153" s="432"/>
      <c r="U153" s="442" t="n">
        <v>84</v>
      </c>
      <c r="V153" s="448"/>
      <c r="W153" s="449"/>
      <c r="Y153" s="453" t="n">
        <f aca="false">W153-W152</f>
        <v>0</v>
      </c>
      <c r="Z153" s="439"/>
      <c r="AA153" s="439"/>
      <c r="AB153" s="439"/>
      <c r="AC153" s="439"/>
      <c r="AD153" s="439"/>
      <c r="AE153" s="439"/>
      <c r="AF153" s="439"/>
      <c r="AG153" s="439"/>
      <c r="AH153" s="439"/>
      <c r="AI153" s="439"/>
      <c r="AJ153" s="439"/>
      <c r="AK153" s="439"/>
      <c r="AL153" s="434"/>
    </row>
    <row r="154" customFormat="false" ht="12.75" hidden="false" customHeight="false" outlineLevel="0" collapsed="false">
      <c r="A154" s="432"/>
      <c r="B154" s="442" t="n">
        <v>85</v>
      </c>
      <c r="C154" s="450"/>
      <c r="D154" s="455"/>
      <c r="F154" s="452" t="n">
        <f aca="false">D154-D153</f>
        <v>0</v>
      </c>
      <c r="G154" s="439"/>
      <c r="H154" s="439"/>
      <c r="I154" s="439"/>
      <c r="J154" s="439"/>
      <c r="K154" s="439"/>
      <c r="L154" s="439"/>
      <c r="M154" s="439"/>
      <c r="N154" s="433"/>
      <c r="O154" s="433"/>
      <c r="P154" s="433"/>
      <c r="Q154" s="433"/>
      <c r="R154" s="433"/>
      <c r="S154" s="434"/>
      <c r="T154" s="432"/>
      <c r="U154" s="442" t="n">
        <v>85</v>
      </c>
      <c r="V154" s="448"/>
      <c r="W154" s="449"/>
      <c r="Y154" s="453" t="n">
        <f aca="false">W154-W153</f>
        <v>0</v>
      </c>
      <c r="Z154" s="439"/>
      <c r="AA154" s="439"/>
      <c r="AB154" s="439"/>
      <c r="AC154" s="439"/>
      <c r="AD154" s="439"/>
      <c r="AE154" s="439"/>
      <c r="AF154" s="439"/>
      <c r="AG154" s="439"/>
      <c r="AH154" s="439"/>
      <c r="AI154" s="439"/>
      <c r="AJ154" s="439"/>
      <c r="AK154" s="439"/>
      <c r="AL154" s="434"/>
    </row>
    <row r="155" customFormat="false" ht="12.75" hidden="false" customHeight="false" outlineLevel="0" collapsed="false">
      <c r="A155" s="432"/>
      <c r="B155" s="442" t="n">
        <v>86</v>
      </c>
      <c r="C155" s="450"/>
      <c r="D155" s="451"/>
      <c r="F155" s="452" t="n">
        <f aca="false">D155-D154</f>
        <v>0</v>
      </c>
      <c r="G155" s="439"/>
      <c r="H155" s="439"/>
      <c r="I155" s="439"/>
      <c r="J155" s="439"/>
      <c r="K155" s="439"/>
      <c r="L155" s="439"/>
      <c r="M155" s="439"/>
      <c r="N155" s="433"/>
      <c r="O155" s="433"/>
      <c r="P155" s="433"/>
      <c r="Q155" s="433"/>
      <c r="R155" s="433"/>
      <c r="S155" s="434"/>
      <c r="T155" s="432"/>
      <c r="U155" s="442" t="n">
        <v>86</v>
      </c>
      <c r="V155" s="448"/>
      <c r="W155" s="449"/>
      <c r="Y155" s="453" t="n">
        <f aca="false">W155-W154</f>
        <v>0</v>
      </c>
      <c r="Z155" s="439"/>
      <c r="AA155" s="439"/>
      <c r="AB155" s="439"/>
      <c r="AC155" s="439"/>
      <c r="AD155" s="439"/>
      <c r="AE155" s="439"/>
      <c r="AF155" s="439"/>
      <c r="AG155" s="439"/>
      <c r="AH155" s="439"/>
      <c r="AI155" s="439"/>
      <c r="AJ155" s="439"/>
      <c r="AK155" s="439"/>
      <c r="AL155" s="434"/>
    </row>
    <row r="156" customFormat="false" ht="12.75" hidden="false" customHeight="false" outlineLevel="0" collapsed="false">
      <c r="A156" s="432"/>
      <c r="B156" s="442" t="n">
        <v>87</v>
      </c>
      <c r="C156" s="450"/>
      <c r="D156" s="455"/>
      <c r="F156" s="452" t="n">
        <f aca="false">D156-D155</f>
        <v>0</v>
      </c>
      <c r="G156" s="439"/>
      <c r="H156" s="439"/>
      <c r="I156" s="439"/>
      <c r="J156" s="439"/>
      <c r="K156" s="439"/>
      <c r="L156" s="439"/>
      <c r="M156" s="439"/>
      <c r="N156" s="433"/>
      <c r="O156" s="433"/>
      <c r="P156" s="433"/>
      <c r="Q156" s="433"/>
      <c r="R156" s="433"/>
      <c r="S156" s="434"/>
      <c r="T156" s="432"/>
      <c r="U156" s="442" t="n">
        <v>87</v>
      </c>
      <c r="V156" s="448"/>
      <c r="W156" s="449"/>
      <c r="Y156" s="453" t="n">
        <f aca="false">W156-W155</f>
        <v>0</v>
      </c>
      <c r="Z156" s="439"/>
      <c r="AA156" s="439"/>
      <c r="AB156" s="439"/>
      <c r="AC156" s="439"/>
      <c r="AD156" s="439"/>
      <c r="AE156" s="439"/>
      <c r="AF156" s="439"/>
      <c r="AG156" s="439"/>
      <c r="AH156" s="439"/>
      <c r="AI156" s="439"/>
      <c r="AJ156" s="439"/>
      <c r="AK156" s="439"/>
      <c r="AL156" s="434"/>
    </row>
    <row r="157" customFormat="false" ht="12.75" hidden="false" customHeight="false" outlineLevel="0" collapsed="false">
      <c r="A157" s="432"/>
      <c r="B157" s="442" t="n">
        <v>88</v>
      </c>
      <c r="C157" s="454"/>
      <c r="D157" s="455"/>
      <c r="F157" s="452" t="n">
        <f aca="false">D157-D156</f>
        <v>0</v>
      </c>
      <c r="G157" s="439"/>
      <c r="H157" s="439"/>
      <c r="I157" s="439"/>
      <c r="J157" s="439"/>
      <c r="K157" s="439"/>
      <c r="L157" s="439"/>
      <c r="M157" s="439"/>
      <c r="N157" s="433"/>
      <c r="O157" s="433"/>
      <c r="P157" s="433"/>
      <c r="Q157" s="433"/>
      <c r="R157" s="433"/>
      <c r="S157" s="434"/>
      <c r="T157" s="432"/>
      <c r="U157" s="442" t="n">
        <v>88</v>
      </c>
      <c r="V157" s="448"/>
      <c r="W157" s="449"/>
      <c r="Y157" s="453" t="n">
        <f aca="false">W157-W156</f>
        <v>0</v>
      </c>
      <c r="Z157" s="439"/>
      <c r="AA157" s="439"/>
      <c r="AB157" s="439"/>
      <c r="AC157" s="439"/>
      <c r="AD157" s="439"/>
      <c r="AE157" s="439"/>
      <c r="AF157" s="439"/>
      <c r="AG157" s="439"/>
      <c r="AH157" s="439"/>
      <c r="AI157" s="439"/>
      <c r="AJ157" s="439"/>
      <c r="AK157" s="439"/>
      <c r="AL157" s="434"/>
    </row>
    <row r="158" customFormat="false" ht="12.75" hidden="false" customHeight="false" outlineLevel="0" collapsed="false">
      <c r="A158" s="432"/>
      <c r="B158" s="442" t="n">
        <v>89</v>
      </c>
      <c r="C158" s="454"/>
      <c r="D158" s="455"/>
      <c r="F158" s="452" t="n">
        <f aca="false">D158-D157</f>
        <v>0</v>
      </c>
      <c r="G158" s="439"/>
      <c r="H158" s="439"/>
      <c r="I158" s="439"/>
      <c r="J158" s="439"/>
      <c r="K158" s="439"/>
      <c r="L158" s="439"/>
      <c r="M158" s="439"/>
      <c r="N158" s="433"/>
      <c r="O158" s="433"/>
      <c r="P158" s="433"/>
      <c r="Q158" s="433"/>
      <c r="R158" s="433"/>
      <c r="S158" s="434"/>
      <c r="T158" s="432"/>
      <c r="U158" s="442" t="n">
        <v>89</v>
      </c>
      <c r="V158" s="448"/>
      <c r="W158" s="449"/>
      <c r="Y158" s="453" t="n">
        <f aca="false">W158-W157</f>
        <v>0</v>
      </c>
      <c r="Z158" s="439"/>
      <c r="AA158" s="439"/>
      <c r="AB158" s="439"/>
      <c r="AC158" s="439"/>
      <c r="AD158" s="439"/>
      <c r="AE158" s="439"/>
      <c r="AF158" s="439"/>
      <c r="AG158" s="439"/>
      <c r="AH158" s="439"/>
      <c r="AI158" s="439"/>
      <c r="AJ158" s="439"/>
      <c r="AK158" s="439"/>
      <c r="AL158" s="434"/>
    </row>
    <row r="159" customFormat="false" ht="12.75" hidden="false" customHeight="false" outlineLevel="0" collapsed="false">
      <c r="A159" s="432"/>
      <c r="B159" s="442" t="n">
        <v>90</v>
      </c>
      <c r="C159" s="454"/>
      <c r="D159" s="455"/>
      <c r="F159" s="452" t="n">
        <f aca="false">D159-D158</f>
        <v>0</v>
      </c>
      <c r="G159" s="439"/>
      <c r="H159" s="439"/>
      <c r="I159" s="439"/>
      <c r="J159" s="439"/>
      <c r="K159" s="439"/>
      <c r="L159" s="439"/>
      <c r="M159" s="439"/>
      <c r="N159" s="433"/>
      <c r="O159" s="433"/>
      <c r="P159" s="433"/>
      <c r="Q159" s="433"/>
      <c r="R159" s="433"/>
      <c r="S159" s="434"/>
      <c r="T159" s="432"/>
      <c r="U159" s="442" t="n">
        <v>90</v>
      </c>
      <c r="V159" s="448"/>
      <c r="W159" s="449"/>
      <c r="Y159" s="453" t="n">
        <f aca="false">W159-W158</f>
        <v>0</v>
      </c>
      <c r="Z159" s="439"/>
      <c r="AA159" s="439"/>
      <c r="AB159" s="439"/>
      <c r="AC159" s="439"/>
      <c r="AD159" s="439"/>
      <c r="AE159" s="439"/>
      <c r="AF159" s="439"/>
      <c r="AG159" s="439"/>
      <c r="AH159" s="439"/>
      <c r="AI159" s="439"/>
      <c r="AJ159" s="439"/>
      <c r="AK159" s="439"/>
      <c r="AL159" s="434"/>
    </row>
    <row r="160" customFormat="false" ht="12.75" hidden="false" customHeight="false" outlineLevel="0" collapsed="false">
      <c r="A160" s="432"/>
      <c r="B160" s="442" t="n">
        <v>91</v>
      </c>
      <c r="C160" s="454"/>
      <c r="D160" s="451"/>
      <c r="F160" s="452" t="n">
        <f aca="false">D160-D159</f>
        <v>0</v>
      </c>
      <c r="G160" s="439"/>
      <c r="H160" s="439"/>
      <c r="I160" s="439"/>
      <c r="J160" s="439"/>
      <c r="K160" s="439"/>
      <c r="L160" s="439"/>
      <c r="M160" s="439"/>
      <c r="N160" s="433"/>
      <c r="O160" s="433"/>
      <c r="P160" s="433"/>
      <c r="Q160" s="433"/>
      <c r="R160" s="433"/>
      <c r="S160" s="434"/>
      <c r="T160" s="432"/>
      <c r="U160" s="442" t="n">
        <v>91</v>
      </c>
      <c r="V160" s="448"/>
      <c r="W160" s="449"/>
      <c r="Y160" s="453" t="n">
        <f aca="false">W160-W159</f>
        <v>0</v>
      </c>
      <c r="Z160" s="439"/>
      <c r="AA160" s="439"/>
      <c r="AB160" s="439"/>
      <c r="AC160" s="439"/>
      <c r="AD160" s="439"/>
      <c r="AE160" s="439"/>
      <c r="AF160" s="439"/>
      <c r="AG160" s="439"/>
      <c r="AH160" s="439"/>
      <c r="AI160" s="439"/>
      <c r="AJ160" s="439"/>
      <c r="AK160" s="439"/>
      <c r="AL160" s="434"/>
    </row>
    <row r="161" customFormat="false" ht="12.75" hidden="false" customHeight="false" outlineLevel="0" collapsed="false">
      <c r="A161" s="432"/>
      <c r="B161" s="442" t="n">
        <v>92</v>
      </c>
      <c r="C161" s="454"/>
      <c r="D161" s="455"/>
      <c r="F161" s="452" t="n">
        <f aca="false">D161-D160</f>
        <v>0</v>
      </c>
      <c r="G161" s="439"/>
      <c r="H161" s="439"/>
      <c r="I161" s="439"/>
      <c r="J161" s="439"/>
      <c r="K161" s="439"/>
      <c r="L161" s="439"/>
      <c r="M161" s="439"/>
      <c r="N161" s="433"/>
      <c r="O161" s="433"/>
      <c r="P161" s="433"/>
      <c r="Q161" s="433"/>
      <c r="R161" s="433"/>
      <c r="S161" s="434"/>
      <c r="T161" s="432"/>
      <c r="U161" s="442" t="n">
        <v>92</v>
      </c>
      <c r="V161" s="448"/>
      <c r="W161" s="449"/>
      <c r="Y161" s="453" t="n">
        <f aca="false">W161-W160</f>
        <v>0</v>
      </c>
      <c r="Z161" s="439"/>
      <c r="AA161" s="439"/>
      <c r="AB161" s="439"/>
      <c r="AC161" s="439"/>
      <c r="AD161" s="439"/>
      <c r="AE161" s="439"/>
      <c r="AF161" s="439"/>
      <c r="AG161" s="439"/>
      <c r="AH161" s="439"/>
      <c r="AI161" s="439"/>
      <c r="AJ161" s="439"/>
      <c r="AK161" s="439"/>
      <c r="AL161" s="434"/>
    </row>
    <row r="162" customFormat="false" ht="12.75" hidden="false" customHeight="false" outlineLevel="0" collapsed="false">
      <c r="A162" s="432"/>
      <c r="B162" s="442" t="n">
        <v>93</v>
      </c>
      <c r="C162" s="454"/>
      <c r="D162" s="455"/>
      <c r="F162" s="452" t="n">
        <f aca="false">D162-D161</f>
        <v>0</v>
      </c>
      <c r="G162" s="439"/>
      <c r="H162" s="439"/>
      <c r="I162" s="439"/>
      <c r="J162" s="439"/>
      <c r="K162" s="439"/>
      <c r="L162" s="439"/>
      <c r="M162" s="439"/>
      <c r="N162" s="433"/>
      <c r="O162" s="433"/>
      <c r="P162" s="433"/>
      <c r="Q162" s="433"/>
      <c r="R162" s="433"/>
      <c r="S162" s="434"/>
      <c r="T162" s="432"/>
      <c r="U162" s="442" t="n">
        <v>93</v>
      </c>
      <c r="V162" s="448"/>
      <c r="W162" s="449"/>
      <c r="Y162" s="453" t="n">
        <f aca="false">W162-W161</f>
        <v>0</v>
      </c>
      <c r="Z162" s="439"/>
      <c r="AA162" s="439"/>
      <c r="AB162" s="439"/>
      <c r="AC162" s="439"/>
      <c r="AD162" s="439"/>
      <c r="AE162" s="439"/>
      <c r="AF162" s="439"/>
      <c r="AG162" s="439"/>
      <c r="AH162" s="439"/>
      <c r="AI162" s="439"/>
      <c r="AJ162" s="439"/>
      <c r="AK162" s="439"/>
      <c r="AL162" s="434"/>
    </row>
    <row r="163" customFormat="false" ht="12.75" hidden="false" customHeight="false" outlineLevel="0" collapsed="false">
      <c r="A163" s="432"/>
      <c r="B163" s="442" t="n">
        <v>94</v>
      </c>
      <c r="C163" s="454"/>
      <c r="D163" s="455"/>
      <c r="F163" s="452" t="n">
        <f aca="false">D163-D162</f>
        <v>0</v>
      </c>
      <c r="G163" s="439"/>
      <c r="H163" s="439"/>
      <c r="I163" s="439"/>
      <c r="J163" s="439"/>
      <c r="K163" s="439"/>
      <c r="L163" s="439"/>
      <c r="M163" s="439"/>
      <c r="N163" s="433"/>
      <c r="O163" s="433"/>
      <c r="P163" s="433"/>
      <c r="Q163" s="433"/>
      <c r="R163" s="433"/>
      <c r="S163" s="434"/>
      <c r="T163" s="432"/>
      <c r="U163" s="442" t="n">
        <v>94</v>
      </c>
      <c r="V163" s="448"/>
      <c r="W163" s="449"/>
      <c r="Y163" s="453" t="n">
        <f aca="false">W163-W162</f>
        <v>0</v>
      </c>
      <c r="Z163" s="439"/>
      <c r="AA163" s="439"/>
      <c r="AB163" s="439"/>
      <c r="AC163" s="439"/>
      <c r="AD163" s="439"/>
      <c r="AE163" s="439"/>
      <c r="AF163" s="439"/>
      <c r="AG163" s="439"/>
      <c r="AH163" s="439"/>
      <c r="AI163" s="439"/>
      <c r="AJ163" s="439"/>
      <c r="AK163" s="439"/>
      <c r="AL163" s="434"/>
    </row>
    <row r="164" customFormat="false" ht="12.75" hidden="false" customHeight="false" outlineLevel="0" collapsed="false">
      <c r="A164" s="432"/>
      <c r="B164" s="442" t="n">
        <v>95</v>
      </c>
      <c r="C164" s="454"/>
      <c r="D164" s="455"/>
      <c r="F164" s="452" t="n">
        <f aca="false">D164-D163</f>
        <v>0</v>
      </c>
      <c r="G164" s="439"/>
      <c r="H164" s="439"/>
      <c r="I164" s="439"/>
      <c r="J164" s="439"/>
      <c r="K164" s="439"/>
      <c r="L164" s="439"/>
      <c r="M164" s="439"/>
      <c r="N164" s="433"/>
      <c r="O164" s="433"/>
      <c r="P164" s="433"/>
      <c r="Q164" s="433"/>
      <c r="R164" s="433"/>
      <c r="S164" s="434"/>
      <c r="T164" s="432"/>
      <c r="U164" s="442" t="n">
        <v>95</v>
      </c>
      <c r="V164" s="448"/>
      <c r="W164" s="449"/>
      <c r="Y164" s="453" t="n">
        <f aca="false">W164-W163</f>
        <v>0</v>
      </c>
      <c r="Z164" s="439"/>
      <c r="AA164" s="439"/>
      <c r="AB164" s="439"/>
      <c r="AC164" s="439"/>
      <c r="AD164" s="439"/>
      <c r="AE164" s="439"/>
      <c r="AF164" s="439"/>
      <c r="AG164" s="439"/>
      <c r="AH164" s="439"/>
      <c r="AI164" s="439"/>
      <c r="AJ164" s="439"/>
      <c r="AK164" s="439"/>
      <c r="AL164" s="434"/>
    </row>
    <row r="165" customFormat="false" ht="12.75" hidden="false" customHeight="false" outlineLevel="0" collapsed="false">
      <c r="A165" s="432"/>
      <c r="B165" s="442" t="n">
        <v>96</v>
      </c>
      <c r="C165" s="454"/>
      <c r="D165" s="451"/>
      <c r="F165" s="452" t="n">
        <f aca="false">D165-D164</f>
        <v>0</v>
      </c>
      <c r="G165" s="439"/>
      <c r="H165" s="439"/>
      <c r="I165" s="439"/>
      <c r="J165" s="439"/>
      <c r="K165" s="439"/>
      <c r="L165" s="439"/>
      <c r="M165" s="439"/>
      <c r="N165" s="433"/>
      <c r="O165" s="433"/>
      <c r="P165" s="433"/>
      <c r="Q165" s="433"/>
      <c r="R165" s="433"/>
      <c r="S165" s="434"/>
      <c r="T165" s="432"/>
      <c r="U165" s="442" t="n">
        <v>96</v>
      </c>
      <c r="V165" s="448"/>
      <c r="W165" s="449"/>
      <c r="Y165" s="453" t="n">
        <f aca="false">W165-W164</f>
        <v>0</v>
      </c>
      <c r="Z165" s="439"/>
      <c r="AA165" s="439"/>
      <c r="AB165" s="439"/>
      <c r="AC165" s="439"/>
      <c r="AD165" s="439"/>
      <c r="AE165" s="439"/>
      <c r="AF165" s="439"/>
      <c r="AG165" s="439"/>
      <c r="AH165" s="439"/>
      <c r="AI165" s="439"/>
      <c r="AJ165" s="439"/>
      <c r="AK165" s="439"/>
      <c r="AL165" s="434"/>
    </row>
    <row r="166" customFormat="false" ht="12.75" hidden="false" customHeight="false" outlineLevel="0" collapsed="false">
      <c r="A166" s="432"/>
      <c r="B166" s="442" t="n">
        <v>97</v>
      </c>
      <c r="C166" s="454"/>
      <c r="D166" s="455"/>
      <c r="F166" s="452" t="n">
        <f aca="false">D166-D165</f>
        <v>0</v>
      </c>
      <c r="G166" s="439"/>
      <c r="H166" s="439"/>
      <c r="I166" s="439"/>
      <c r="J166" s="439"/>
      <c r="K166" s="439"/>
      <c r="L166" s="439"/>
      <c r="M166" s="439"/>
      <c r="N166" s="433"/>
      <c r="O166" s="433"/>
      <c r="P166" s="433"/>
      <c r="Q166" s="433"/>
      <c r="R166" s="433"/>
      <c r="S166" s="434"/>
      <c r="T166" s="432"/>
      <c r="U166" s="442" t="n">
        <v>97</v>
      </c>
      <c r="V166" s="448"/>
      <c r="W166" s="449"/>
      <c r="Y166" s="453" t="n">
        <f aca="false">W166-W165</f>
        <v>0</v>
      </c>
      <c r="Z166" s="439"/>
      <c r="AA166" s="439"/>
      <c r="AB166" s="439"/>
      <c r="AC166" s="439"/>
      <c r="AD166" s="439"/>
      <c r="AE166" s="439"/>
      <c r="AF166" s="439"/>
      <c r="AG166" s="439"/>
      <c r="AH166" s="439"/>
      <c r="AI166" s="439"/>
      <c r="AJ166" s="439"/>
      <c r="AK166" s="439"/>
      <c r="AL166" s="434"/>
    </row>
    <row r="167" customFormat="false" ht="12.75" hidden="false" customHeight="false" outlineLevel="0" collapsed="false">
      <c r="A167" s="432"/>
      <c r="B167" s="442" t="n">
        <v>98</v>
      </c>
      <c r="C167" s="454"/>
      <c r="D167" s="455"/>
      <c r="F167" s="452" t="n">
        <f aca="false">D167-D166</f>
        <v>0</v>
      </c>
      <c r="G167" s="439"/>
      <c r="H167" s="439"/>
      <c r="I167" s="439"/>
      <c r="J167" s="439"/>
      <c r="K167" s="439"/>
      <c r="L167" s="439"/>
      <c r="M167" s="439"/>
      <c r="N167" s="433"/>
      <c r="O167" s="433"/>
      <c r="P167" s="433"/>
      <c r="Q167" s="433"/>
      <c r="R167" s="433"/>
      <c r="S167" s="434"/>
      <c r="T167" s="432"/>
      <c r="U167" s="442" t="n">
        <v>98</v>
      </c>
      <c r="V167" s="448"/>
      <c r="W167" s="449"/>
      <c r="Y167" s="453" t="n">
        <f aca="false">W167-W166</f>
        <v>0</v>
      </c>
      <c r="Z167" s="439"/>
      <c r="AA167" s="439"/>
      <c r="AB167" s="439"/>
      <c r="AC167" s="439"/>
      <c r="AD167" s="439"/>
      <c r="AE167" s="439"/>
      <c r="AF167" s="439"/>
      <c r="AG167" s="439"/>
      <c r="AH167" s="439"/>
      <c r="AI167" s="439"/>
      <c r="AJ167" s="439"/>
      <c r="AK167" s="439"/>
      <c r="AL167" s="434"/>
    </row>
    <row r="168" customFormat="false" ht="12.75" hidden="false" customHeight="false" outlineLevel="0" collapsed="false">
      <c r="A168" s="432"/>
      <c r="B168" s="442" t="n">
        <v>99</v>
      </c>
      <c r="C168" s="454"/>
      <c r="D168" s="455"/>
      <c r="F168" s="452" t="n">
        <f aca="false">D168-D167</f>
        <v>0</v>
      </c>
      <c r="G168" s="439"/>
      <c r="H168" s="439"/>
      <c r="I168" s="439"/>
      <c r="J168" s="439"/>
      <c r="K168" s="439"/>
      <c r="L168" s="439"/>
      <c r="M168" s="439"/>
      <c r="N168" s="433"/>
      <c r="O168" s="433"/>
      <c r="P168" s="433"/>
      <c r="Q168" s="433"/>
      <c r="R168" s="433"/>
      <c r="S168" s="434"/>
      <c r="T168" s="432"/>
      <c r="U168" s="442" t="n">
        <v>99</v>
      </c>
      <c r="V168" s="448"/>
      <c r="W168" s="449"/>
      <c r="Y168" s="453" t="n">
        <f aca="false">W168-W167</f>
        <v>0</v>
      </c>
      <c r="Z168" s="439"/>
      <c r="AA168" s="439"/>
      <c r="AB168" s="439"/>
      <c r="AC168" s="439"/>
      <c r="AD168" s="439"/>
      <c r="AE168" s="439"/>
      <c r="AF168" s="439"/>
      <c r="AG168" s="439"/>
      <c r="AH168" s="439"/>
      <c r="AI168" s="439"/>
      <c r="AJ168" s="439"/>
      <c r="AK168" s="439"/>
      <c r="AL168" s="434"/>
    </row>
    <row r="169" customFormat="false" ht="12.75" hidden="false" customHeight="false" outlineLevel="0" collapsed="false">
      <c r="A169" s="432"/>
      <c r="B169" s="442" t="n">
        <v>100</v>
      </c>
      <c r="C169" s="454"/>
      <c r="D169" s="455"/>
      <c r="F169" s="452" t="n">
        <f aca="false">D169-D168</f>
        <v>0</v>
      </c>
      <c r="G169" s="439"/>
      <c r="H169" s="439"/>
      <c r="I169" s="439"/>
      <c r="J169" s="439"/>
      <c r="K169" s="439"/>
      <c r="L169" s="439"/>
      <c r="M169" s="439"/>
      <c r="N169" s="433"/>
      <c r="O169" s="433"/>
      <c r="P169" s="433"/>
      <c r="Q169" s="433"/>
      <c r="R169" s="433"/>
      <c r="S169" s="434"/>
      <c r="T169" s="432"/>
      <c r="U169" s="442" t="n">
        <v>100</v>
      </c>
      <c r="V169" s="448"/>
      <c r="W169" s="449"/>
      <c r="Y169" s="453" t="n">
        <f aca="false">W169-W168</f>
        <v>0</v>
      </c>
      <c r="Z169" s="439"/>
      <c r="AA169" s="439"/>
      <c r="AB169" s="439"/>
      <c r="AC169" s="439"/>
      <c r="AD169" s="439"/>
      <c r="AE169" s="439"/>
      <c r="AF169" s="439"/>
      <c r="AG169" s="439"/>
      <c r="AH169" s="439"/>
      <c r="AI169" s="439"/>
      <c r="AJ169" s="439"/>
      <c r="AK169" s="439"/>
      <c r="AL169" s="434"/>
    </row>
    <row r="170" customFormat="false" ht="12.75" hidden="false" customHeight="false" outlineLevel="0" collapsed="false">
      <c r="A170" s="432"/>
      <c r="B170" s="442" t="n">
        <v>101</v>
      </c>
      <c r="C170" s="454"/>
      <c r="D170" s="451"/>
      <c r="F170" s="452" t="n">
        <f aca="false">D170-D169</f>
        <v>0</v>
      </c>
      <c r="G170" s="439"/>
      <c r="H170" s="439"/>
      <c r="I170" s="439"/>
      <c r="J170" s="439"/>
      <c r="K170" s="439"/>
      <c r="L170" s="439"/>
      <c r="M170" s="439"/>
      <c r="N170" s="433"/>
      <c r="O170" s="433"/>
      <c r="P170" s="433"/>
      <c r="Q170" s="433"/>
      <c r="R170" s="433"/>
      <c r="S170" s="434"/>
      <c r="T170" s="432"/>
      <c r="U170" s="442" t="n">
        <v>101</v>
      </c>
      <c r="V170" s="448"/>
      <c r="W170" s="449"/>
      <c r="Y170" s="453" t="n">
        <f aca="false">W170-W169</f>
        <v>0</v>
      </c>
      <c r="Z170" s="439"/>
      <c r="AA170" s="439"/>
      <c r="AB170" s="439"/>
      <c r="AC170" s="439"/>
      <c r="AD170" s="439"/>
      <c r="AE170" s="439"/>
      <c r="AF170" s="439"/>
      <c r="AG170" s="439"/>
      <c r="AH170" s="439"/>
      <c r="AI170" s="439"/>
      <c r="AJ170" s="439"/>
      <c r="AK170" s="439"/>
      <c r="AL170" s="434"/>
    </row>
    <row r="171" customFormat="false" ht="12.75" hidden="false" customHeight="false" outlineLevel="0" collapsed="false">
      <c r="A171" s="432"/>
      <c r="B171" s="442" t="n">
        <v>102</v>
      </c>
      <c r="C171" s="454"/>
      <c r="D171" s="455"/>
      <c r="F171" s="452" t="n">
        <f aca="false">D171-D170</f>
        <v>0</v>
      </c>
      <c r="G171" s="439"/>
      <c r="H171" s="439"/>
      <c r="I171" s="439"/>
      <c r="J171" s="439"/>
      <c r="K171" s="439"/>
      <c r="L171" s="439"/>
      <c r="M171" s="439"/>
      <c r="N171" s="433"/>
      <c r="O171" s="433"/>
      <c r="P171" s="433"/>
      <c r="Q171" s="433"/>
      <c r="R171" s="433"/>
      <c r="S171" s="434"/>
      <c r="T171" s="432"/>
      <c r="U171" s="442" t="n">
        <v>102</v>
      </c>
      <c r="V171" s="448"/>
      <c r="W171" s="449"/>
      <c r="Y171" s="453" t="n">
        <f aca="false">W171-W170</f>
        <v>0</v>
      </c>
      <c r="Z171" s="439"/>
      <c r="AA171" s="439"/>
      <c r="AB171" s="439"/>
      <c r="AC171" s="439"/>
      <c r="AD171" s="439"/>
      <c r="AE171" s="439"/>
      <c r="AF171" s="439"/>
      <c r="AG171" s="439"/>
      <c r="AH171" s="439"/>
      <c r="AI171" s="439"/>
      <c r="AJ171" s="439"/>
      <c r="AK171" s="439"/>
      <c r="AL171" s="434"/>
    </row>
    <row r="172" customFormat="false" ht="12.75" hidden="false" customHeight="false" outlineLevel="0" collapsed="false">
      <c r="A172" s="432"/>
      <c r="B172" s="442" t="n">
        <v>103</v>
      </c>
      <c r="C172" s="456"/>
      <c r="D172" s="449"/>
      <c r="F172" s="452" t="n">
        <f aca="false">D172-D171</f>
        <v>0</v>
      </c>
      <c r="G172" s="439"/>
      <c r="H172" s="439"/>
      <c r="I172" s="439"/>
      <c r="J172" s="439"/>
      <c r="K172" s="439"/>
      <c r="L172" s="439"/>
      <c r="M172" s="439"/>
      <c r="N172" s="433"/>
      <c r="O172" s="433"/>
      <c r="P172" s="433"/>
      <c r="Q172" s="433"/>
      <c r="R172" s="433"/>
      <c r="S172" s="434"/>
      <c r="T172" s="432"/>
      <c r="U172" s="442" t="n">
        <v>103</v>
      </c>
      <c r="V172" s="448"/>
      <c r="W172" s="449"/>
      <c r="Y172" s="453" t="n">
        <f aca="false">W172-W171</f>
        <v>0</v>
      </c>
      <c r="Z172" s="439"/>
      <c r="AA172" s="439"/>
      <c r="AB172" s="439"/>
      <c r="AC172" s="439"/>
      <c r="AD172" s="439"/>
      <c r="AE172" s="439"/>
      <c r="AF172" s="439"/>
      <c r="AG172" s="439"/>
      <c r="AH172" s="439"/>
      <c r="AI172" s="439"/>
      <c r="AJ172" s="439"/>
      <c r="AK172" s="439"/>
      <c r="AL172" s="434"/>
    </row>
    <row r="173" customFormat="false" ht="12.75" hidden="false" customHeight="false" outlineLevel="0" collapsed="false">
      <c r="A173" s="432"/>
      <c r="B173" s="442" t="n">
        <v>104</v>
      </c>
      <c r="C173" s="456"/>
      <c r="D173" s="449"/>
      <c r="F173" s="452" t="n">
        <f aca="false">D173-D172</f>
        <v>0</v>
      </c>
      <c r="G173" s="439"/>
      <c r="H173" s="439"/>
      <c r="I173" s="439"/>
      <c r="J173" s="439"/>
      <c r="K173" s="439"/>
      <c r="L173" s="439"/>
      <c r="M173" s="439"/>
      <c r="N173" s="433"/>
      <c r="O173" s="433"/>
      <c r="P173" s="433"/>
      <c r="Q173" s="433"/>
      <c r="R173" s="433"/>
      <c r="S173" s="434"/>
      <c r="T173" s="432"/>
      <c r="U173" s="442" t="n">
        <v>104</v>
      </c>
      <c r="V173" s="448"/>
      <c r="W173" s="449"/>
      <c r="Y173" s="453" t="n">
        <f aca="false">W173-W172</f>
        <v>0</v>
      </c>
      <c r="Z173" s="439"/>
      <c r="AA173" s="439"/>
      <c r="AB173" s="439"/>
      <c r="AC173" s="439"/>
      <c r="AD173" s="439"/>
      <c r="AE173" s="439"/>
      <c r="AF173" s="439"/>
      <c r="AG173" s="439"/>
      <c r="AH173" s="439"/>
      <c r="AI173" s="439"/>
      <c r="AJ173" s="439"/>
      <c r="AK173" s="439"/>
      <c r="AL173" s="434"/>
    </row>
    <row r="174" customFormat="false" ht="12.75" hidden="false" customHeight="false" outlineLevel="0" collapsed="false">
      <c r="A174" s="432"/>
      <c r="B174" s="442" t="n">
        <v>105</v>
      </c>
      <c r="C174" s="456"/>
      <c r="D174" s="449"/>
      <c r="F174" s="452" t="n">
        <f aca="false">D174-D173</f>
        <v>0</v>
      </c>
      <c r="G174" s="439"/>
      <c r="H174" s="439"/>
      <c r="I174" s="439"/>
      <c r="J174" s="439"/>
      <c r="K174" s="439"/>
      <c r="L174" s="439"/>
      <c r="M174" s="439"/>
      <c r="N174" s="433"/>
      <c r="O174" s="433"/>
      <c r="P174" s="433"/>
      <c r="Q174" s="433"/>
      <c r="R174" s="433"/>
      <c r="S174" s="434"/>
      <c r="T174" s="432"/>
      <c r="U174" s="442" t="n">
        <v>105</v>
      </c>
      <c r="V174" s="448"/>
      <c r="W174" s="449"/>
      <c r="Y174" s="453" t="n">
        <f aca="false">W174-W173</f>
        <v>0</v>
      </c>
      <c r="Z174" s="439"/>
      <c r="AA174" s="439"/>
      <c r="AB174" s="439"/>
      <c r="AC174" s="439"/>
      <c r="AD174" s="439"/>
      <c r="AE174" s="439"/>
      <c r="AF174" s="439"/>
      <c r="AG174" s="439"/>
      <c r="AH174" s="439"/>
      <c r="AI174" s="439"/>
      <c r="AJ174" s="439"/>
      <c r="AK174" s="439"/>
      <c r="AL174" s="434"/>
    </row>
    <row r="175" customFormat="false" ht="12.75" hidden="false" customHeight="false" outlineLevel="0" collapsed="false">
      <c r="A175" s="432"/>
      <c r="B175" s="442" t="n">
        <v>106</v>
      </c>
      <c r="C175" s="456"/>
      <c r="D175" s="449"/>
      <c r="F175" s="452" t="n">
        <f aca="false">D175-D174</f>
        <v>0</v>
      </c>
      <c r="G175" s="439"/>
      <c r="H175" s="439"/>
      <c r="I175" s="439"/>
      <c r="J175" s="439"/>
      <c r="K175" s="439"/>
      <c r="L175" s="439"/>
      <c r="M175" s="439"/>
      <c r="N175" s="433"/>
      <c r="O175" s="433"/>
      <c r="P175" s="433"/>
      <c r="Q175" s="433"/>
      <c r="R175" s="433"/>
      <c r="S175" s="434"/>
      <c r="T175" s="432"/>
      <c r="U175" s="442" t="n">
        <v>106</v>
      </c>
      <c r="V175" s="448"/>
      <c r="W175" s="449"/>
      <c r="Y175" s="453" t="n">
        <f aca="false">W175-W174</f>
        <v>0</v>
      </c>
      <c r="Z175" s="439"/>
      <c r="AA175" s="439"/>
      <c r="AB175" s="439"/>
      <c r="AC175" s="439"/>
      <c r="AD175" s="439"/>
      <c r="AE175" s="439"/>
      <c r="AF175" s="439"/>
      <c r="AG175" s="439"/>
      <c r="AH175" s="439"/>
      <c r="AI175" s="439"/>
      <c r="AJ175" s="439"/>
      <c r="AK175" s="439"/>
      <c r="AL175" s="434"/>
    </row>
    <row r="176" customFormat="false" ht="12.75" hidden="false" customHeight="false" outlineLevel="0" collapsed="false">
      <c r="A176" s="432"/>
      <c r="B176" s="442" t="n">
        <v>107</v>
      </c>
      <c r="C176" s="456"/>
      <c r="D176" s="449"/>
      <c r="F176" s="452" t="n">
        <f aca="false">D176-D175</f>
        <v>0</v>
      </c>
      <c r="G176" s="439"/>
      <c r="H176" s="439"/>
      <c r="I176" s="439"/>
      <c r="J176" s="439"/>
      <c r="K176" s="439"/>
      <c r="L176" s="439"/>
      <c r="M176" s="439"/>
      <c r="N176" s="433"/>
      <c r="O176" s="433"/>
      <c r="P176" s="433"/>
      <c r="Q176" s="433"/>
      <c r="R176" s="433"/>
      <c r="S176" s="434"/>
      <c r="T176" s="432"/>
      <c r="U176" s="442" t="n">
        <v>107</v>
      </c>
      <c r="V176" s="448"/>
      <c r="W176" s="449"/>
      <c r="Y176" s="453" t="n">
        <f aca="false">W176-W175</f>
        <v>0</v>
      </c>
      <c r="Z176" s="439"/>
      <c r="AA176" s="439"/>
      <c r="AB176" s="439"/>
      <c r="AC176" s="439"/>
      <c r="AD176" s="439"/>
      <c r="AE176" s="439"/>
      <c r="AF176" s="439"/>
      <c r="AG176" s="439"/>
      <c r="AH176" s="439"/>
      <c r="AI176" s="439"/>
      <c r="AJ176" s="439"/>
      <c r="AK176" s="439"/>
      <c r="AL176" s="434"/>
    </row>
    <row r="177" customFormat="false" ht="12.75" hidden="false" customHeight="false" outlineLevel="0" collapsed="false">
      <c r="A177" s="432"/>
      <c r="B177" s="442" t="n">
        <v>108</v>
      </c>
      <c r="C177" s="456"/>
      <c r="D177" s="449"/>
      <c r="F177" s="452" t="n">
        <f aca="false">D177-D176</f>
        <v>0</v>
      </c>
      <c r="G177" s="439"/>
      <c r="H177" s="439"/>
      <c r="I177" s="439"/>
      <c r="J177" s="439"/>
      <c r="K177" s="439"/>
      <c r="L177" s="439"/>
      <c r="M177" s="439"/>
      <c r="N177" s="433"/>
      <c r="O177" s="433"/>
      <c r="P177" s="433"/>
      <c r="Q177" s="433"/>
      <c r="R177" s="433"/>
      <c r="S177" s="434"/>
      <c r="T177" s="432"/>
      <c r="U177" s="442" t="n">
        <v>108</v>
      </c>
      <c r="V177" s="448"/>
      <c r="W177" s="449"/>
      <c r="Y177" s="453" t="n">
        <f aca="false">W177-W176</f>
        <v>0</v>
      </c>
      <c r="Z177" s="439"/>
      <c r="AA177" s="439"/>
      <c r="AB177" s="439"/>
      <c r="AC177" s="439"/>
      <c r="AD177" s="439"/>
      <c r="AE177" s="439"/>
      <c r="AF177" s="439"/>
      <c r="AG177" s="439"/>
      <c r="AH177" s="439"/>
      <c r="AI177" s="439"/>
      <c r="AJ177" s="439"/>
      <c r="AK177" s="439"/>
      <c r="AL177" s="434"/>
    </row>
    <row r="178" customFormat="false" ht="12.75" hidden="false" customHeight="false" outlineLevel="0" collapsed="false">
      <c r="A178" s="432"/>
      <c r="B178" s="442" t="n">
        <v>109</v>
      </c>
      <c r="C178" s="456"/>
      <c r="D178" s="449"/>
      <c r="F178" s="452" t="n">
        <f aca="false">D178-D177</f>
        <v>0</v>
      </c>
      <c r="G178" s="439"/>
      <c r="H178" s="439"/>
      <c r="I178" s="439"/>
      <c r="J178" s="439"/>
      <c r="K178" s="439"/>
      <c r="L178" s="439"/>
      <c r="M178" s="439"/>
      <c r="N178" s="433"/>
      <c r="O178" s="433"/>
      <c r="P178" s="433"/>
      <c r="Q178" s="433"/>
      <c r="R178" s="433"/>
      <c r="S178" s="434"/>
      <c r="T178" s="432"/>
      <c r="U178" s="442" t="n">
        <v>109</v>
      </c>
      <c r="V178" s="448"/>
      <c r="W178" s="449"/>
      <c r="Y178" s="453" t="n">
        <f aca="false">W178-W177</f>
        <v>0</v>
      </c>
      <c r="Z178" s="439"/>
      <c r="AA178" s="439"/>
      <c r="AB178" s="439"/>
      <c r="AC178" s="439"/>
      <c r="AD178" s="439"/>
      <c r="AE178" s="439"/>
      <c r="AF178" s="439"/>
      <c r="AG178" s="439"/>
      <c r="AH178" s="439"/>
      <c r="AI178" s="439"/>
      <c r="AJ178" s="439"/>
      <c r="AK178" s="439"/>
      <c r="AL178" s="434"/>
    </row>
    <row r="179" customFormat="false" ht="12.75" hidden="false" customHeight="false" outlineLevel="0" collapsed="false">
      <c r="A179" s="432"/>
      <c r="B179" s="442" t="n">
        <v>110</v>
      </c>
      <c r="C179" s="456"/>
      <c r="D179" s="449"/>
      <c r="F179" s="452" t="n">
        <f aca="false">D179-D178</f>
        <v>0</v>
      </c>
      <c r="G179" s="439"/>
      <c r="H179" s="439"/>
      <c r="I179" s="439"/>
      <c r="J179" s="439"/>
      <c r="K179" s="439"/>
      <c r="L179" s="439"/>
      <c r="M179" s="439"/>
      <c r="N179" s="433"/>
      <c r="O179" s="433"/>
      <c r="P179" s="433"/>
      <c r="Q179" s="433"/>
      <c r="R179" s="433"/>
      <c r="S179" s="434"/>
      <c r="T179" s="432"/>
      <c r="U179" s="442" t="n">
        <v>110</v>
      </c>
      <c r="V179" s="448"/>
      <c r="W179" s="449"/>
      <c r="Y179" s="453" t="n">
        <f aca="false">W179-W178</f>
        <v>0</v>
      </c>
      <c r="Z179" s="439"/>
      <c r="AA179" s="439"/>
      <c r="AB179" s="439"/>
      <c r="AC179" s="439"/>
      <c r="AD179" s="439"/>
      <c r="AE179" s="439"/>
      <c r="AF179" s="439"/>
      <c r="AG179" s="439"/>
      <c r="AH179" s="439"/>
      <c r="AI179" s="439"/>
      <c r="AJ179" s="439"/>
      <c r="AK179" s="439"/>
      <c r="AL179" s="434"/>
    </row>
    <row r="180" customFormat="false" ht="12.75" hidden="false" customHeight="false" outlineLevel="0" collapsed="false">
      <c r="A180" s="432"/>
      <c r="B180" s="442" t="n">
        <v>111</v>
      </c>
      <c r="C180" s="456"/>
      <c r="D180" s="449"/>
      <c r="F180" s="452" t="n">
        <f aca="false">D180-D179</f>
        <v>0</v>
      </c>
      <c r="G180" s="439"/>
      <c r="H180" s="439"/>
      <c r="I180" s="439"/>
      <c r="J180" s="439"/>
      <c r="K180" s="439"/>
      <c r="L180" s="439"/>
      <c r="M180" s="439"/>
      <c r="N180" s="433"/>
      <c r="O180" s="433"/>
      <c r="P180" s="433"/>
      <c r="Q180" s="433"/>
      <c r="R180" s="433"/>
      <c r="S180" s="434"/>
      <c r="T180" s="432"/>
      <c r="U180" s="442" t="n">
        <v>111</v>
      </c>
      <c r="V180" s="448"/>
      <c r="W180" s="449"/>
      <c r="Y180" s="453" t="n">
        <f aca="false">W180-W179</f>
        <v>0</v>
      </c>
      <c r="Z180" s="439"/>
      <c r="AA180" s="439"/>
      <c r="AB180" s="439"/>
      <c r="AC180" s="439"/>
      <c r="AD180" s="439"/>
      <c r="AE180" s="439"/>
      <c r="AF180" s="439"/>
      <c r="AG180" s="439"/>
      <c r="AH180" s="439"/>
      <c r="AI180" s="439"/>
      <c r="AJ180" s="439"/>
      <c r="AK180" s="439"/>
      <c r="AL180" s="434"/>
    </row>
    <row r="181" customFormat="false" ht="12.75" hidden="false" customHeight="false" outlineLevel="0" collapsed="false">
      <c r="A181" s="432"/>
      <c r="B181" s="442" t="n">
        <v>112</v>
      </c>
      <c r="C181" s="456"/>
      <c r="D181" s="449"/>
      <c r="F181" s="452" t="n">
        <f aca="false">D181-D180</f>
        <v>0</v>
      </c>
      <c r="G181" s="439"/>
      <c r="H181" s="439"/>
      <c r="I181" s="439"/>
      <c r="J181" s="439"/>
      <c r="K181" s="439"/>
      <c r="L181" s="439"/>
      <c r="M181" s="439"/>
      <c r="N181" s="433"/>
      <c r="O181" s="433"/>
      <c r="P181" s="433"/>
      <c r="Q181" s="433"/>
      <c r="R181" s="433"/>
      <c r="S181" s="434"/>
      <c r="T181" s="432"/>
      <c r="U181" s="442" t="n">
        <v>112</v>
      </c>
      <c r="V181" s="448"/>
      <c r="W181" s="449"/>
      <c r="Y181" s="453" t="n">
        <f aca="false">W181-W180</f>
        <v>0</v>
      </c>
      <c r="Z181" s="439"/>
      <c r="AA181" s="439"/>
      <c r="AB181" s="439"/>
      <c r="AC181" s="439"/>
      <c r="AD181" s="439"/>
      <c r="AE181" s="439"/>
      <c r="AF181" s="439"/>
      <c r="AG181" s="439"/>
      <c r="AH181" s="439"/>
      <c r="AI181" s="439"/>
      <c r="AJ181" s="439"/>
      <c r="AK181" s="439"/>
      <c r="AL181" s="434"/>
    </row>
    <row r="182" customFormat="false" ht="12.75" hidden="false" customHeight="false" outlineLevel="0" collapsed="false">
      <c r="A182" s="432"/>
      <c r="B182" s="442" t="n">
        <v>113</v>
      </c>
      <c r="C182" s="456"/>
      <c r="D182" s="449"/>
      <c r="F182" s="452" t="n">
        <f aca="false">D182-D181</f>
        <v>0</v>
      </c>
      <c r="G182" s="439"/>
      <c r="H182" s="439"/>
      <c r="I182" s="439"/>
      <c r="J182" s="439"/>
      <c r="K182" s="439"/>
      <c r="L182" s="439"/>
      <c r="M182" s="439"/>
      <c r="N182" s="433"/>
      <c r="O182" s="433"/>
      <c r="P182" s="433"/>
      <c r="Q182" s="433"/>
      <c r="R182" s="433"/>
      <c r="S182" s="434"/>
      <c r="T182" s="432"/>
      <c r="U182" s="442" t="n">
        <v>113</v>
      </c>
      <c r="V182" s="448"/>
      <c r="W182" s="449"/>
      <c r="Y182" s="453" t="n">
        <f aca="false">W182-W181</f>
        <v>0</v>
      </c>
      <c r="Z182" s="439"/>
      <c r="AA182" s="439"/>
      <c r="AB182" s="439"/>
      <c r="AC182" s="439"/>
      <c r="AD182" s="439"/>
      <c r="AE182" s="439"/>
      <c r="AF182" s="439"/>
      <c r="AG182" s="439"/>
      <c r="AH182" s="439"/>
      <c r="AI182" s="439"/>
      <c r="AJ182" s="439"/>
      <c r="AK182" s="439"/>
      <c r="AL182" s="434"/>
    </row>
    <row r="183" customFormat="false" ht="12.75" hidden="false" customHeight="false" outlineLevel="0" collapsed="false">
      <c r="A183" s="432"/>
      <c r="B183" s="442" t="n">
        <v>114</v>
      </c>
      <c r="C183" s="456"/>
      <c r="D183" s="449"/>
      <c r="F183" s="452" t="n">
        <f aca="false">D183-D182</f>
        <v>0</v>
      </c>
      <c r="G183" s="439"/>
      <c r="H183" s="439"/>
      <c r="I183" s="439"/>
      <c r="J183" s="439"/>
      <c r="K183" s="439"/>
      <c r="L183" s="439"/>
      <c r="M183" s="439"/>
      <c r="N183" s="433"/>
      <c r="O183" s="433"/>
      <c r="P183" s="433"/>
      <c r="Q183" s="433"/>
      <c r="R183" s="433"/>
      <c r="S183" s="434"/>
      <c r="T183" s="432"/>
      <c r="U183" s="442" t="n">
        <v>114</v>
      </c>
      <c r="V183" s="448"/>
      <c r="W183" s="449"/>
      <c r="Y183" s="453" t="n">
        <f aca="false">W183-W182</f>
        <v>0</v>
      </c>
      <c r="Z183" s="439"/>
      <c r="AA183" s="439"/>
      <c r="AB183" s="439"/>
      <c r="AC183" s="439"/>
      <c r="AD183" s="439"/>
      <c r="AE183" s="439"/>
      <c r="AF183" s="439"/>
      <c r="AG183" s="439"/>
      <c r="AH183" s="439"/>
      <c r="AI183" s="439"/>
      <c r="AJ183" s="439"/>
      <c r="AK183" s="439"/>
      <c r="AL183" s="434"/>
    </row>
    <row r="184" customFormat="false" ht="12.75" hidden="false" customHeight="false" outlineLevel="0" collapsed="false">
      <c r="A184" s="432"/>
      <c r="B184" s="442" t="n">
        <v>115</v>
      </c>
      <c r="C184" s="456"/>
      <c r="D184" s="449"/>
      <c r="F184" s="452" t="n">
        <f aca="false">D184-D183</f>
        <v>0</v>
      </c>
      <c r="G184" s="439"/>
      <c r="H184" s="439"/>
      <c r="I184" s="439"/>
      <c r="J184" s="439"/>
      <c r="K184" s="439"/>
      <c r="L184" s="439"/>
      <c r="M184" s="439"/>
      <c r="N184" s="433"/>
      <c r="O184" s="433"/>
      <c r="P184" s="433"/>
      <c r="Q184" s="433"/>
      <c r="R184" s="433"/>
      <c r="S184" s="434"/>
      <c r="T184" s="432"/>
      <c r="U184" s="442" t="n">
        <v>115</v>
      </c>
      <c r="V184" s="448"/>
      <c r="W184" s="449"/>
      <c r="Y184" s="453" t="n">
        <f aca="false">W184-W183</f>
        <v>0</v>
      </c>
      <c r="Z184" s="439"/>
      <c r="AA184" s="439"/>
      <c r="AB184" s="439"/>
      <c r="AC184" s="439"/>
      <c r="AD184" s="439"/>
      <c r="AE184" s="439"/>
      <c r="AF184" s="439"/>
      <c r="AG184" s="439"/>
      <c r="AH184" s="439"/>
      <c r="AI184" s="439"/>
      <c r="AJ184" s="439"/>
      <c r="AK184" s="439"/>
      <c r="AL184" s="434"/>
    </row>
    <row r="185" customFormat="false" ht="12.75" hidden="false" customHeight="false" outlineLevel="0" collapsed="false">
      <c r="A185" s="432"/>
      <c r="B185" s="442" t="n">
        <v>116</v>
      </c>
      <c r="C185" s="456"/>
      <c r="D185" s="449"/>
      <c r="F185" s="452" t="n">
        <f aca="false">D185-D184</f>
        <v>0</v>
      </c>
      <c r="G185" s="439"/>
      <c r="H185" s="439"/>
      <c r="I185" s="439"/>
      <c r="J185" s="439"/>
      <c r="K185" s="439"/>
      <c r="L185" s="439"/>
      <c r="M185" s="439"/>
      <c r="N185" s="433"/>
      <c r="O185" s="433"/>
      <c r="P185" s="433"/>
      <c r="Q185" s="433"/>
      <c r="R185" s="433"/>
      <c r="S185" s="434"/>
      <c r="T185" s="432"/>
      <c r="U185" s="442" t="n">
        <v>116</v>
      </c>
      <c r="V185" s="448"/>
      <c r="W185" s="449"/>
      <c r="Y185" s="453" t="n">
        <f aca="false">W185-W184</f>
        <v>0</v>
      </c>
      <c r="Z185" s="439"/>
      <c r="AA185" s="439"/>
      <c r="AB185" s="439"/>
      <c r="AC185" s="439"/>
      <c r="AD185" s="439"/>
      <c r="AE185" s="439"/>
      <c r="AF185" s="439"/>
      <c r="AG185" s="439"/>
      <c r="AH185" s="439"/>
      <c r="AI185" s="439"/>
      <c r="AJ185" s="439"/>
      <c r="AK185" s="439"/>
      <c r="AL185" s="434"/>
    </row>
    <row r="186" customFormat="false" ht="12.75" hidden="false" customHeight="false" outlineLevel="0" collapsed="false">
      <c r="A186" s="432"/>
      <c r="B186" s="442" t="n">
        <v>117</v>
      </c>
      <c r="C186" s="456"/>
      <c r="D186" s="449"/>
      <c r="F186" s="452" t="n">
        <f aca="false">D186-D185</f>
        <v>0</v>
      </c>
      <c r="G186" s="439"/>
      <c r="H186" s="439"/>
      <c r="I186" s="439"/>
      <c r="J186" s="439"/>
      <c r="K186" s="439"/>
      <c r="L186" s="439"/>
      <c r="M186" s="439"/>
      <c r="N186" s="433"/>
      <c r="O186" s="433"/>
      <c r="P186" s="433"/>
      <c r="Q186" s="433"/>
      <c r="R186" s="433"/>
      <c r="S186" s="434"/>
      <c r="T186" s="432"/>
      <c r="U186" s="442" t="n">
        <v>117</v>
      </c>
      <c r="V186" s="448"/>
      <c r="W186" s="449"/>
      <c r="Y186" s="453" t="n">
        <f aca="false">W186-W185</f>
        <v>0</v>
      </c>
      <c r="Z186" s="439"/>
      <c r="AA186" s="439"/>
      <c r="AB186" s="439"/>
      <c r="AC186" s="439"/>
      <c r="AD186" s="439"/>
      <c r="AE186" s="439"/>
      <c r="AF186" s="439"/>
      <c r="AG186" s="439"/>
      <c r="AH186" s="439"/>
      <c r="AI186" s="439"/>
      <c r="AJ186" s="439"/>
      <c r="AK186" s="439"/>
      <c r="AL186" s="434"/>
    </row>
    <row r="187" customFormat="false" ht="12.75" hidden="false" customHeight="false" outlineLevel="0" collapsed="false">
      <c r="A187" s="432"/>
      <c r="B187" s="442" t="n">
        <v>118</v>
      </c>
      <c r="C187" s="456"/>
      <c r="D187" s="449"/>
      <c r="F187" s="452" t="n">
        <f aca="false">D187-D186</f>
        <v>0</v>
      </c>
      <c r="G187" s="439"/>
      <c r="H187" s="439"/>
      <c r="I187" s="439"/>
      <c r="J187" s="439"/>
      <c r="K187" s="439"/>
      <c r="L187" s="439"/>
      <c r="M187" s="439"/>
      <c r="N187" s="433"/>
      <c r="O187" s="433"/>
      <c r="P187" s="433"/>
      <c r="Q187" s="433"/>
      <c r="R187" s="433"/>
      <c r="S187" s="434"/>
      <c r="T187" s="432"/>
      <c r="U187" s="442" t="n">
        <v>118</v>
      </c>
      <c r="V187" s="448"/>
      <c r="W187" s="449"/>
      <c r="Y187" s="453" t="n">
        <f aca="false">W187-W186</f>
        <v>0</v>
      </c>
      <c r="Z187" s="439"/>
      <c r="AA187" s="439"/>
      <c r="AB187" s="439"/>
      <c r="AC187" s="439"/>
      <c r="AD187" s="439"/>
      <c r="AE187" s="439"/>
      <c r="AF187" s="439"/>
      <c r="AG187" s="439"/>
      <c r="AH187" s="439"/>
      <c r="AI187" s="439"/>
      <c r="AJ187" s="439"/>
      <c r="AK187" s="439"/>
      <c r="AL187" s="434"/>
    </row>
    <row r="188" customFormat="false" ht="12.75" hidden="false" customHeight="false" outlineLevel="0" collapsed="false">
      <c r="A188" s="432"/>
      <c r="B188" s="442" t="n">
        <v>119</v>
      </c>
      <c r="C188" s="456"/>
      <c r="D188" s="449"/>
      <c r="F188" s="452" t="n">
        <f aca="false">D188-D187</f>
        <v>0</v>
      </c>
      <c r="G188" s="439"/>
      <c r="H188" s="439"/>
      <c r="I188" s="439"/>
      <c r="J188" s="439"/>
      <c r="K188" s="439"/>
      <c r="L188" s="439"/>
      <c r="M188" s="439"/>
      <c r="N188" s="433"/>
      <c r="O188" s="433"/>
      <c r="P188" s="433"/>
      <c r="Q188" s="433"/>
      <c r="R188" s="433"/>
      <c r="S188" s="434"/>
      <c r="T188" s="432"/>
      <c r="U188" s="442" t="n">
        <v>119</v>
      </c>
      <c r="V188" s="448"/>
      <c r="W188" s="449"/>
      <c r="Y188" s="453" t="n">
        <f aca="false">W188-W187</f>
        <v>0</v>
      </c>
      <c r="Z188" s="439"/>
      <c r="AA188" s="439"/>
      <c r="AB188" s="439"/>
      <c r="AC188" s="439"/>
      <c r="AD188" s="439"/>
      <c r="AE188" s="439"/>
      <c r="AF188" s="439"/>
      <c r="AG188" s="439"/>
      <c r="AH188" s="439"/>
      <c r="AI188" s="439"/>
      <c r="AJ188" s="439"/>
      <c r="AK188" s="439"/>
      <c r="AL188" s="434"/>
    </row>
    <row r="189" customFormat="false" ht="12.75" hidden="false" customHeight="false" outlineLevel="0" collapsed="false">
      <c r="A189" s="432"/>
      <c r="B189" s="442" t="n">
        <v>120</v>
      </c>
      <c r="C189" s="456"/>
      <c r="D189" s="449"/>
      <c r="F189" s="452" t="n">
        <f aca="false">D189-D188</f>
        <v>0</v>
      </c>
      <c r="G189" s="439"/>
      <c r="H189" s="439"/>
      <c r="I189" s="439"/>
      <c r="J189" s="439"/>
      <c r="K189" s="439"/>
      <c r="L189" s="439"/>
      <c r="M189" s="439"/>
      <c r="N189" s="433"/>
      <c r="O189" s="433"/>
      <c r="P189" s="433"/>
      <c r="Q189" s="433"/>
      <c r="R189" s="433"/>
      <c r="S189" s="434"/>
      <c r="T189" s="432"/>
      <c r="U189" s="442" t="n">
        <v>120</v>
      </c>
      <c r="V189" s="448"/>
      <c r="W189" s="449"/>
      <c r="Y189" s="453" t="n">
        <f aca="false">W189-W188</f>
        <v>0</v>
      </c>
      <c r="Z189" s="439"/>
      <c r="AA189" s="439"/>
      <c r="AB189" s="439"/>
      <c r="AC189" s="439"/>
      <c r="AD189" s="439"/>
      <c r="AE189" s="439"/>
      <c r="AF189" s="439"/>
      <c r="AG189" s="439"/>
      <c r="AH189" s="439"/>
      <c r="AI189" s="439"/>
      <c r="AJ189" s="439"/>
      <c r="AK189" s="439"/>
      <c r="AL189" s="434"/>
    </row>
    <row r="190" customFormat="false" ht="12.75" hidden="false" customHeight="false" outlineLevel="0" collapsed="false">
      <c r="A190" s="433"/>
      <c r="B190" s="442" t="n">
        <v>121</v>
      </c>
      <c r="C190" s="456"/>
      <c r="D190" s="449"/>
      <c r="F190" s="452" t="n">
        <f aca="false">D190-D189</f>
        <v>0</v>
      </c>
      <c r="G190" s="439"/>
      <c r="H190" s="439"/>
      <c r="I190" s="439"/>
      <c r="J190" s="439"/>
      <c r="K190" s="439"/>
      <c r="L190" s="439"/>
      <c r="M190" s="439"/>
      <c r="N190" s="433"/>
      <c r="O190" s="433"/>
      <c r="P190" s="433"/>
      <c r="Q190" s="433"/>
      <c r="R190" s="433"/>
      <c r="S190" s="434"/>
      <c r="T190" s="433"/>
      <c r="U190" s="442" t="n">
        <v>121</v>
      </c>
      <c r="V190" s="448"/>
      <c r="W190" s="449"/>
      <c r="Y190" s="453" t="n">
        <f aca="false">W190-W189</f>
        <v>0</v>
      </c>
      <c r="Z190" s="439"/>
      <c r="AA190" s="439"/>
      <c r="AB190" s="439"/>
      <c r="AC190" s="439"/>
      <c r="AD190" s="439"/>
      <c r="AE190" s="439"/>
      <c r="AF190" s="439"/>
      <c r="AG190" s="439"/>
      <c r="AH190" s="439"/>
      <c r="AI190" s="439"/>
      <c r="AJ190" s="439"/>
      <c r="AK190" s="439"/>
      <c r="AL190" s="434"/>
    </row>
    <row r="191" customFormat="false" ht="12.75" hidden="false" customHeight="false" outlineLevel="0" collapsed="false">
      <c r="B191" s="442" t="n">
        <v>122</v>
      </c>
      <c r="C191" s="456"/>
      <c r="D191" s="449"/>
      <c r="F191" s="452" t="n">
        <f aca="false">D191-D190</f>
        <v>0</v>
      </c>
      <c r="G191" s="447"/>
      <c r="H191" s="447"/>
      <c r="I191" s="447"/>
      <c r="J191" s="447"/>
      <c r="K191" s="447"/>
      <c r="L191" s="447"/>
      <c r="M191" s="447"/>
      <c r="S191" s="347"/>
      <c r="U191" s="442" t="n">
        <v>122</v>
      </c>
      <c r="V191" s="448"/>
      <c r="W191" s="449"/>
      <c r="Y191" s="453" t="n">
        <f aca="false">W191-W190</f>
        <v>0</v>
      </c>
      <c r="Z191" s="447"/>
      <c r="AA191" s="447"/>
      <c r="AB191" s="447"/>
      <c r="AC191" s="447"/>
      <c r="AD191" s="447"/>
      <c r="AE191" s="447"/>
      <c r="AF191" s="447"/>
      <c r="AG191" s="447"/>
      <c r="AH191" s="447"/>
      <c r="AI191" s="447"/>
      <c r="AJ191" s="447"/>
      <c r="AK191" s="447"/>
      <c r="AL191" s="347"/>
    </row>
    <row r="192" customFormat="false" ht="12.75" hidden="false" customHeight="false" outlineLevel="0" collapsed="false">
      <c r="B192" s="442" t="n">
        <v>123</v>
      </c>
      <c r="C192" s="456"/>
      <c r="D192" s="449"/>
      <c r="F192" s="452" t="n">
        <f aca="false">D192-D191</f>
        <v>0</v>
      </c>
      <c r="G192" s="447"/>
      <c r="H192" s="447"/>
      <c r="I192" s="447"/>
      <c r="J192" s="447"/>
      <c r="K192" s="447"/>
      <c r="L192" s="447"/>
      <c r="M192" s="447"/>
      <c r="S192" s="347"/>
      <c r="U192" s="442" t="n">
        <v>123</v>
      </c>
      <c r="V192" s="448"/>
      <c r="W192" s="449"/>
      <c r="Y192" s="453" t="n">
        <f aca="false">W192-W191</f>
        <v>0</v>
      </c>
      <c r="Z192" s="447"/>
      <c r="AA192" s="447"/>
      <c r="AB192" s="447"/>
      <c r="AC192" s="447"/>
      <c r="AD192" s="447"/>
      <c r="AE192" s="447"/>
      <c r="AF192" s="447"/>
      <c r="AG192" s="447"/>
      <c r="AH192" s="447"/>
      <c r="AI192" s="447"/>
      <c r="AJ192" s="447"/>
      <c r="AK192" s="447"/>
      <c r="AL192" s="347"/>
    </row>
    <row r="193" customFormat="false" ht="12.75" hidden="false" customHeight="false" outlineLevel="0" collapsed="false">
      <c r="B193" s="442" t="n">
        <v>124</v>
      </c>
      <c r="C193" s="456"/>
      <c r="D193" s="449"/>
      <c r="F193" s="452" t="n">
        <f aca="false">D193-D192</f>
        <v>0</v>
      </c>
      <c r="G193" s="447"/>
      <c r="H193" s="447"/>
      <c r="I193" s="447"/>
      <c r="J193" s="447"/>
      <c r="K193" s="447"/>
      <c r="L193" s="447"/>
      <c r="M193" s="447"/>
      <c r="S193" s="347"/>
      <c r="U193" s="442" t="n">
        <v>124</v>
      </c>
      <c r="V193" s="448"/>
      <c r="W193" s="449"/>
      <c r="Y193" s="453" t="n">
        <f aca="false">W193-W192</f>
        <v>0</v>
      </c>
      <c r="Z193" s="447"/>
      <c r="AA193" s="447"/>
      <c r="AB193" s="447"/>
      <c r="AC193" s="447"/>
      <c r="AD193" s="447"/>
      <c r="AE193" s="447"/>
      <c r="AF193" s="447"/>
      <c r="AG193" s="447"/>
      <c r="AH193" s="447"/>
      <c r="AI193" s="447"/>
      <c r="AJ193" s="447"/>
      <c r="AK193" s="447"/>
      <c r="AL193" s="347"/>
    </row>
    <row r="194" customFormat="false" ht="12.75" hidden="false" customHeight="false" outlineLevel="0" collapsed="false">
      <c r="B194" s="442" t="n">
        <v>125</v>
      </c>
      <c r="C194" s="456"/>
      <c r="D194" s="449"/>
      <c r="F194" s="452" t="n">
        <f aca="false">D194-D193</f>
        <v>0</v>
      </c>
      <c r="G194" s="447"/>
      <c r="H194" s="447"/>
      <c r="I194" s="447"/>
      <c r="J194" s="447"/>
      <c r="K194" s="447"/>
      <c r="L194" s="447"/>
      <c r="M194" s="447"/>
      <c r="S194" s="347"/>
      <c r="U194" s="442" t="n">
        <v>125</v>
      </c>
      <c r="V194" s="448"/>
      <c r="W194" s="449"/>
      <c r="Y194" s="453" t="n">
        <f aca="false">W194-W193</f>
        <v>0</v>
      </c>
      <c r="Z194" s="447"/>
      <c r="AA194" s="447"/>
      <c r="AB194" s="447"/>
      <c r="AC194" s="447"/>
      <c r="AD194" s="447"/>
      <c r="AE194" s="447"/>
      <c r="AF194" s="447"/>
      <c r="AG194" s="447"/>
      <c r="AH194" s="447"/>
      <c r="AI194" s="447"/>
      <c r="AJ194" s="447"/>
      <c r="AK194" s="447"/>
      <c r="AL194" s="347"/>
    </row>
    <row r="195" customFormat="false" ht="12.75" hidden="false" customHeight="false" outlineLevel="0" collapsed="false">
      <c r="B195" s="442" t="n">
        <v>126</v>
      </c>
      <c r="C195" s="456"/>
      <c r="D195" s="449"/>
      <c r="F195" s="452" t="n">
        <f aca="false">D195-D194</f>
        <v>0</v>
      </c>
      <c r="G195" s="447"/>
      <c r="H195" s="447"/>
      <c r="I195" s="447"/>
      <c r="J195" s="447"/>
      <c r="K195" s="447"/>
      <c r="L195" s="447"/>
      <c r="M195" s="447"/>
      <c r="S195" s="347"/>
      <c r="U195" s="442" t="n">
        <v>126</v>
      </c>
      <c r="V195" s="448"/>
      <c r="W195" s="449"/>
      <c r="Y195" s="453" t="n">
        <f aca="false">W195-W194</f>
        <v>0</v>
      </c>
      <c r="Z195" s="447"/>
      <c r="AA195" s="447"/>
      <c r="AB195" s="447"/>
      <c r="AC195" s="447"/>
      <c r="AD195" s="447"/>
      <c r="AE195" s="447"/>
      <c r="AF195" s="447"/>
      <c r="AG195" s="447"/>
      <c r="AH195" s="447"/>
      <c r="AI195" s="447"/>
      <c r="AJ195" s="447"/>
      <c r="AK195" s="447"/>
      <c r="AL195" s="347"/>
    </row>
    <row r="196" customFormat="false" ht="12.75" hidden="false" customHeight="false" outlineLevel="0" collapsed="false">
      <c r="B196" s="442" t="n">
        <v>127</v>
      </c>
      <c r="C196" s="456"/>
      <c r="D196" s="449"/>
      <c r="F196" s="452" t="n">
        <f aca="false">D196-D195</f>
        <v>0</v>
      </c>
      <c r="G196" s="447"/>
      <c r="H196" s="447"/>
      <c r="I196" s="447"/>
      <c r="J196" s="447"/>
      <c r="K196" s="447"/>
      <c r="L196" s="447"/>
      <c r="M196" s="447"/>
      <c r="S196" s="347"/>
      <c r="U196" s="442" t="n">
        <v>127</v>
      </c>
      <c r="V196" s="448"/>
      <c r="W196" s="449"/>
      <c r="Y196" s="453" t="n">
        <f aca="false">W196-W195</f>
        <v>0</v>
      </c>
      <c r="Z196" s="447"/>
      <c r="AA196" s="447"/>
      <c r="AB196" s="447"/>
      <c r="AC196" s="447"/>
      <c r="AD196" s="447"/>
      <c r="AE196" s="447"/>
      <c r="AF196" s="447"/>
      <c r="AG196" s="447"/>
      <c r="AH196" s="447"/>
      <c r="AI196" s="447"/>
      <c r="AJ196" s="447"/>
      <c r="AK196" s="447"/>
      <c r="AL196" s="347"/>
    </row>
    <row r="197" customFormat="false" ht="12.75" hidden="false" customHeight="false" outlineLevel="0" collapsed="false">
      <c r="B197" s="442" t="n">
        <v>128</v>
      </c>
      <c r="C197" s="456"/>
      <c r="D197" s="449"/>
      <c r="F197" s="452" t="n">
        <f aca="false">D197-D196</f>
        <v>0</v>
      </c>
      <c r="G197" s="447"/>
      <c r="H197" s="447"/>
      <c r="I197" s="447"/>
      <c r="J197" s="447"/>
      <c r="K197" s="447"/>
      <c r="L197" s="447"/>
      <c r="M197" s="447"/>
      <c r="S197" s="347"/>
      <c r="U197" s="442" t="n">
        <v>128</v>
      </c>
      <c r="V197" s="448"/>
      <c r="W197" s="449"/>
      <c r="Y197" s="453" t="n">
        <f aca="false">W197-W196</f>
        <v>0</v>
      </c>
      <c r="Z197" s="447"/>
      <c r="AA197" s="447"/>
      <c r="AB197" s="447"/>
      <c r="AC197" s="447"/>
      <c r="AD197" s="447"/>
      <c r="AE197" s="447"/>
      <c r="AF197" s="447"/>
      <c r="AG197" s="447"/>
      <c r="AH197" s="447"/>
      <c r="AI197" s="447"/>
      <c r="AJ197" s="447"/>
      <c r="AK197" s="447"/>
      <c r="AL197" s="347"/>
    </row>
    <row r="198" customFormat="false" ht="12.75" hidden="false" customHeight="false" outlineLevel="0" collapsed="false">
      <c r="B198" s="442" t="n">
        <v>129</v>
      </c>
      <c r="C198" s="456"/>
      <c r="D198" s="449"/>
      <c r="F198" s="452" t="n">
        <f aca="false">D198-D197</f>
        <v>0</v>
      </c>
      <c r="G198" s="447"/>
      <c r="H198" s="447"/>
      <c r="I198" s="447"/>
      <c r="J198" s="447"/>
      <c r="K198" s="447"/>
      <c r="L198" s="447"/>
      <c r="M198" s="447"/>
      <c r="S198" s="347"/>
      <c r="U198" s="442" t="n">
        <v>129</v>
      </c>
      <c r="V198" s="448"/>
      <c r="W198" s="449"/>
      <c r="Y198" s="453" t="n">
        <f aca="false">W198-W197</f>
        <v>0</v>
      </c>
      <c r="Z198" s="447"/>
      <c r="AA198" s="447"/>
      <c r="AB198" s="447"/>
      <c r="AC198" s="447"/>
      <c r="AD198" s="447"/>
      <c r="AE198" s="447"/>
      <c r="AF198" s="447"/>
      <c r="AG198" s="447"/>
      <c r="AH198" s="447"/>
      <c r="AI198" s="447"/>
      <c r="AJ198" s="447"/>
      <c r="AK198" s="447"/>
      <c r="AL198" s="347"/>
    </row>
    <row r="199" customFormat="false" ht="12.75" hidden="false" customHeight="false" outlineLevel="0" collapsed="false">
      <c r="B199" s="442" t="n">
        <v>130</v>
      </c>
      <c r="C199" s="456"/>
      <c r="D199" s="449"/>
      <c r="F199" s="452" t="n">
        <f aca="false">D199-D198</f>
        <v>0</v>
      </c>
      <c r="G199" s="447"/>
      <c r="H199" s="447"/>
      <c r="I199" s="447"/>
      <c r="J199" s="447"/>
      <c r="K199" s="447"/>
      <c r="L199" s="447"/>
      <c r="M199" s="447"/>
      <c r="S199" s="347"/>
      <c r="U199" s="442" t="n">
        <v>130</v>
      </c>
      <c r="V199" s="448"/>
      <c r="W199" s="449"/>
      <c r="Y199" s="453" t="n">
        <f aca="false">W199-W198</f>
        <v>0</v>
      </c>
      <c r="Z199" s="447"/>
      <c r="AA199" s="447"/>
      <c r="AB199" s="447"/>
      <c r="AC199" s="447"/>
      <c r="AD199" s="447"/>
      <c r="AE199" s="447"/>
      <c r="AF199" s="447"/>
      <c r="AG199" s="447"/>
      <c r="AH199" s="447"/>
      <c r="AI199" s="447"/>
      <c r="AJ199" s="447"/>
      <c r="AK199" s="447"/>
      <c r="AL199" s="347"/>
    </row>
    <row r="200" customFormat="false" ht="12.75" hidden="false" customHeight="false" outlineLevel="0" collapsed="false">
      <c r="B200" s="442" t="n">
        <v>131</v>
      </c>
      <c r="C200" s="456"/>
      <c r="D200" s="449"/>
      <c r="F200" s="452" t="n">
        <f aca="false">D200-D199</f>
        <v>0</v>
      </c>
      <c r="G200" s="447"/>
      <c r="H200" s="447"/>
      <c r="I200" s="447"/>
      <c r="J200" s="447"/>
      <c r="K200" s="447"/>
      <c r="L200" s="447"/>
      <c r="M200" s="447"/>
      <c r="S200" s="347"/>
      <c r="U200" s="442" t="n">
        <v>131</v>
      </c>
      <c r="V200" s="448"/>
      <c r="W200" s="449"/>
      <c r="Y200" s="453" t="n">
        <f aca="false">W200-W199</f>
        <v>0</v>
      </c>
      <c r="Z200" s="447"/>
      <c r="AA200" s="447"/>
      <c r="AB200" s="447"/>
      <c r="AC200" s="447"/>
      <c r="AD200" s="447"/>
      <c r="AE200" s="447"/>
      <c r="AF200" s="447"/>
      <c r="AG200" s="447"/>
      <c r="AH200" s="447"/>
      <c r="AI200" s="447"/>
      <c r="AJ200" s="447"/>
      <c r="AK200" s="447"/>
      <c r="AL200" s="347"/>
    </row>
    <row r="201" customFormat="false" ht="12.75" hidden="false" customHeight="false" outlineLevel="0" collapsed="false">
      <c r="B201" s="442" t="n">
        <v>132</v>
      </c>
      <c r="C201" s="456"/>
      <c r="D201" s="449"/>
      <c r="F201" s="452" t="n">
        <f aca="false">D201-D200</f>
        <v>0</v>
      </c>
      <c r="G201" s="447"/>
      <c r="H201" s="447"/>
      <c r="I201" s="447"/>
      <c r="J201" s="447"/>
      <c r="K201" s="447"/>
      <c r="L201" s="447"/>
      <c r="M201" s="447"/>
      <c r="S201" s="347"/>
      <c r="U201" s="442" t="n">
        <v>132</v>
      </c>
      <c r="V201" s="448"/>
      <c r="W201" s="449"/>
      <c r="Y201" s="453" t="n">
        <f aca="false">W201-W200</f>
        <v>0</v>
      </c>
      <c r="Z201" s="447"/>
      <c r="AA201" s="447"/>
      <c r="AB201" s="447"/>
      <c r="AC201" s="447"/>
      <c r="AD201" s="447"/>
      <c r="AE201" s="447"/>
      <c r="AF201" s="447"/>
      <c r="AG201" s="447"/>
      <c r="AH201" s="447"/>
      <c r="AI201" s="447"/>
      <c r="AJ201" s="447"/>
      <c r="AK201" s="447"/>
      <c r="AL201" s="347"/>
    </row>
    <row r="202" customFormat="false" ht="12.75" hidden="false" customHeight="false" outlineLevel="0" collapsed="false">
      <c r="B202" s="442" t="n">
        <v>133</v>
      </c>
      <c r="C202" s="456"/>
      <c r="D202" s="449"/>
      <c r="F202" s="452" t="n">
        <f aca="false">D202-D201</f>
        <v>0</v>
      </c>
      <c r="G202" s="447"/>
      <c r="H202" s="447"/>
      <c r="I202" s="447"/>
      <c r="J202" s="447"/>
      <c r="K202" s="447"/>
      <c r="L202" s="447"/>
      <c r="M202" s="447"/>
      <c r="S202" s="347"/>
      <c r="U202" s="442" t="n">
        <v>133</v>
      </c>
      <c r="V202" s="448"/>
      <c r="W202" s="449"/>
      <c r="Y202" s="453" t="n">
        <f aca="false">W202-W201</f>
        <v>0</v>
      </c>
      <c r="Z202" s="447"/>
      <c r="AA202" s="447"/>
      <c r="AB202" s="447"/>
      <c r="AC202" s="447"/>
      <c r="AD202" s="447"/>
      <c r="AE202" s="447"/>
      <c r="AF202" s="447"/>
      <c r="AG202" s="447"/>
      <c r="AH202" s="447"/>
      <c r="AI202" s="447"/>
      <c r="AJ202" s="447"/>
      <c r="AK202" s="447"/>
      <c r="AL202" s="347"/>
    </row>
    <row r="203" customFormat="false" ht="12.75" hidden="false" customHeight="false" outlineLevel="0" collapsed="false">
      <c r="B203" s="442" t="n">
        <v>134</v>
      </c>
      <c r="C203" s="456"/>
      <c r="D203" s="449"/>
      <c r="F203" s="452" t="n">
        <f aca="false">D203-D202</f>
        <v>0</v>
      </c>
      <c r="G203" s="447"/>
      <c r="H203" s="447"/>
      <c r="I203" s="447"/>
      <c r="J203" s="447"/>
      <c r="K203" s="447"/>
      <c r="L203" s="447"/>
      <c r="M203" s="447"/>
      <c r="S203" s="347"/>
      <c r="U203" s="442" t="n">
        <v>134</v>
      </c>
      <c r="V203" s="448"/>
      <c r="W203" s="449"/>
      <c r="Y203" s="453" t="n">
        <f aca="false">W203-W202</f>
        <v>0</v>
      </c>
      <c r="Z203" s="447"/>
      <c r="AA203" s="447"/>
      <c r="AB203" s="447"/>
      <c r="AC203" s="447"/>
      <c r="AD203" s="447"/>
      <c r="AE203" s="447"/>
      <c r="AF203" s="447"/>
      <c r="AG203" s="447"/>
      <c r="AH203" s="447"/>
      <c r="AI203" s="447"/>
      <c r="AJ203" s="447"/>
      <c r="AK203" s="447"/>
      <c r="AL203" s="347"/>
    </row>
    <row r="204" customFormat="false" ht="12.75" hidden="false" customHeight="false" outlineLevel="0" collapsed="false">
      <c r="B204" s="442" t="n">
        <v>135</v>
      </c>
      <c r="C204" s="456"/>
      <c r="D204" s="449"/>
      <c r="F204" s="452" t="n">
        <f aca="false">D204-D203</f>
        <v>0</v>
      </c>
      <c r="G204" s="447"/>
      <c r="H204" s="447"/>
      <c r="I204" s="447"/>
      <c r="J204" s="447"/>
      <c r="K204" s="447"/>
      <c r="L204" s="447"/>
      <c r="M204" s="447"/>
      <c r="S204" s="347"/>
      <c r="U204" s="442" t="n">
        <v>135</v>
      </c>
      <c r="V204" s="448"/>
      <c r="W204" s="449"/>
      <c r="Y204" s="453" t="n">
        <f aca="false">W204-W203</f>
        <v>0</v>
      </c>
      <c r="Z204" s="447"/>
      <c r="AA204" s="447"/>
      <c r="AB204" s="447"/>
      <c r="AC204" s="447"/>
      <c r="AD204" s="447"/>
      <c r="AE204" s="447"/>
      <c r="AF204" s="447"/>
      <c r="AG204" s="447"/>
      <c r="AH204" s="447"/>
      <c r="AI204" s="447"/>
      <c r="AJ204" s="447"/>
      <c r="AK204" s="447"/>
      <c r="AL204" s="347"/>
    </row>
    <row r="205" customFormat="false" ht="12.75" hidden="false" customHeight="false" outlineLevel="0" collapsed="false">
      <c r="B205" s="442" t="n">
        <v>136</v>
      </c>
      <c r="C205" s="456"/>
      <c r="D205" s="449"/>
      <c r="F205" s="452" t="n">
        <f aca="false">D205-D204</f>
        <v>0</v>
      </c>
      <c r="G205" s="447"/>
      <c r="H205" s="447"/>
      <c r="I205" s="447"/>
      <c r="J205" s="447"/>
      <c r="K205" s="447"/>
      <c r="L205" s="447"/>
      <c r="M205" s="447"/>
      <c r="S205" s="347"/>
      <c r="U205" s="442" t="n">
        <v>136</v>
      </c>
      <c r="V205" s="448"/>
      <c r="W205" s="449"/>
      <c r="Y205" s="453" t="n">
        <f aca="false">W205-W204</f>
        <v>0</v>
      </c>
      <c r="Z205" s="447"/>
      <c r="AA205" s="447"/>
      <c r="AB205" s="447"/>
      <c r="AC205" s="447"/>
      <c r="AD205" s="447"/>
      <c r="AE205" s="447"/>
      <c r="AF205" s="447"/>
      <c r="AG205" s="447"/>
      <c r="AH205" s="447"/>
      <c r="AI205" s="447"/>
      <c r="AJ205" s="447"/>
      <c r="AK205" s="447"/>
      <c r="AL205" s="347"/>
    </row>
    <row r="206" customFormat="false" ht="12.75" hidden="false" customHeight="false" outlineLevel="0" collapsed="false">
      <c r="B206" s="442" t="n">
        <v>137</v>
      </c>
      <c r="C206" s="456"/>
      <c r="D206" s="449"/>
      <c r="F206" s="452" t="n">
        <f aca="false">D206-D205</f>
        <v>0</v>
      </c>
      <c r="G206" s="447"/>
      <c r="H206" s="447"/>
      <c r="I206" s="447"/>
      <c r="J206" s="447"/>
      <c r="K206" s="447"/>
      <c r="L206" s="447"/>
      <c r="M206" s="447"/>
      <c r="S206" s="347"/>
      <c r="U206" s="442" t="n">
        <v>137</v>
      </c>
      <c r="V206" s="448"/>
      <c r="W206" s="449"/>
      <c r="Y206" s="453" t="n">
        <f aca="false">W206-W205</f>
        <v>0</v>
      </c>
      <c r="Z206" s="447"/>
      <c r="AA206" s="447"/>
      <c r="AB206" s="447"/>
      <c r="AC206" s="447"/>
      <c r="AD206" s="447"/>
      <c r="AE206" s="447"/>
      <c r="AF206" s="447"/>
      <c r="AG206" s="447"/>
      <c r="AH206" s="447"/>
      <c r="AI206" s="447"/>
      <c r="AJ206" s="447"/>
      <c r="AK206" s="447"/>
      <c r="AL206" s="347"/>
    </row>
    <row r="207" customFormat="false" ht="12.75" hidden="false" customHeight="false" outlineLevel="0" collapsed="false">
      <c r="B207" s="442" t="n">
        <v>138</v>
      </c>
      <c r="C207" s="456"/>
      <c r="D207" s="449"/>
      <c r="F207" s="452" t="n">
        <f aca="false">D207-D206</f>
        <v>0</v>
      </c>
      <c r="G207" s="447"/>
      <c r="H207" s="447"/>
      <c r="I207" s="447"/>
      <c r="J207" s="447"/>
      <c r="K207" s="447"/>
      <c r="L207" s="447"/>
      <c r="M207" s="447"/>
      <c r="S207" s="347"/>
      <c r="U207" s="442" t="n">
        <v>138</v>
      </c>
      <c r="V207" s="448"/>
      <c r="W207" s="449"/>
      <c r="Y207" s="453" t="n">
        <f aca="false">W207-W206</f>
        <v>0</v>
      </c>
      <c r="Z207" s="447"/>
      <c r="AA207" s="447"/>
      <c r="AB207" s="447"/>
      <c r="AC207" s="447"/>
      <c r="AD207" s="447"/>
      <c r="AE207" s="447"/>
      <c r="AF207" s="447"/>
      <c r="AG207" s="447"/>
      <c r="AH207" s="447"/>
      <c r="AI207" s="447"/>
      <c r="AJ207" s="447"/>
      <c r="AK207" s="447"/>
      <c r="AL207" s="347"/>
    </row>
    <row r="208" customFormat="false" ht="12.75" hidden="false" customHeight="false" outlineLevel="0" collapsed="false">
      <c r="B208" s="442" t="n">
        <v>139</v>
      </c>
      <c r="C208" s="456"/>
      <c r="D208" s="449"/>
      <c r="F208" s="452" t="n">
        <f aca="false">D208-D207</f>
        <v>0</v>
      </c>
      <c r="G208" s="447"/>
      <c r="H208" s="447"/>
      <c r="I208" s="447"/>
      <c r="J208" s="447"/>
      <c r="K208" s="447"/>
      <c r="L208" s="447"/>
      <c r="M208" s="447"/>
      <c r="S208" s="347"/>
      <c r="U208" s="442" t="n">
        <v>139</v>
      </c>
      <c r="V208" s="448"/>
      <c r="W208" s="449"/>
      <c r="Y208" s="453" t="n">
        <f aca="false">W208-W207</f>
        <v>0</v>
      </c>
      <c r="Z208" s="447"/>
      <c r="AA208" s="447"/>
      <c r="AB208" s="447"/>
      <c r="AC208" s="447"/>
      <c r="AD208" s="447"/>
      <c r="AE208" s="447"/>
      <c r="AF208" s="447"/>
      <c r="AG208" s="447"/>
      <c r="AH208" s="447"/>
      <c r="AI208" s="447"/>
      <c r="AJ208" s="447"/>
      <c r="AK208" s="447"/>
      <c r="AL208" s="347"/>
    </row>
    <row r="209" customFormat="false" ht="12.75" hidden="false" customHeight="false" outlineLevel="0" collapsed="false">
      <c r="B209" s="442" t="n">
        <v>140</v>
      </c>
      <c r="C209" s="456"/>
      <c r="D209" s="449"/>
      <c r="F209" s="452" t="n">
        <f aca="false">D209-D208</f>
        <v>0</v>
      </c>
      <c r="G209" s="447"/>
      <c r="H209" s="447"/>
      <c r="I209" s="447"/>
      <c r="J209" s="447"/>
      <c r="K209" s="447"/>
      <c r="L209" s="447"/>
      <c r="M209" s="447"/>
      <c r="S209" s="347"/>
      <c r="U209" s="442" t="n">
        <v>140</v>
      </c>
      <c r="V209" s="448"/>
      <c r="W209" s="449"/>
      <c r="Y209" s="453" t="n">
        <f aca="false">W209-W208</f>
        <v>0</v>
      </c>
      <c r="Z209" s="447"/>
      <c r="AA209" s="447"/>
      <c r="AB209" s="447"/>
      <c r="AC209" s="447"/>
      <c r="AD209" s="447"/>
      <c r="AE209" s="447"/>
      <c r="AF209" s="447"/>
      <c r="AG209" s="447"/>
      <c r="AH209" s="447"/>
      <c r="AI209" s="447"/>
      <c r="AJ209" s="447"/>
      <c r="AK209" s="447"/>
      <c r="AL209" s="347"/>
    </row>
    <row r="210" customFormat="false" ht="12.75" hidden="false" customHeight="false" outlineLevel="0" collapsed="false">
      <c r="B210" s="442" t="n">
        <v>141</v>
      </c>
      <c r="C210" s="456"/>
      <c r="D210" s="449"/>
      <c r="F210" s="452" t="n">
        <f aca="false">D210-D209</f>
        <v>0</v>
      </c>
      <c r="G210" s="447"/>
      <c r="H210" s="447"/>
      <c r="I210" s="447"/>
      <c r="J210" s="447"/>
      <c r="K210" s="447"/>
      <c r="L210" s="447"/>
      <c r="M210" s="447"/>
      <c r="S210" s="347"/>
      <c r="U210" s="442" t="n">
        <v>141</v>
      </c>
      <c r="V210" s="448"/>
      <c r="W210" s="449"/>
      <c r="Y210" s="453" t="n">
        <f aca="false">W210-W209</f>
        <v>0</v>
      </c>
      <c r="Z210" s="447"/>
      <c r="AA210" s="447"/>
      <c r="AB210" s="447"/>
      <c r="AC210" s="447"/>
      <c r="AD210" s="447"/>
      <c r="AE210" s="447"/>
      <c r="AF210" s="447"/>
      <c r="AG210" s="447"/>
      <c r="AH210" s="447"/>
      <c r="AI210" s="447"/>
      <c r="AJ210" s="447"/>
      <c r="AK210" s="447"/>
      <c r="AL210" s="347"/>
    </row>
    <row r="211" customFormat="false" ht="12.75" hidden="false" customHeight="false" outlineLevel="0" collapsed="false">
      <c r="B211" s="442" t="n">
        <v>142</v>
      </c>
      <c r="C211" s="456"/>
      <c r="D211" s="449"/>
      <c r="F211" s="452" t="n">
        <f aca="false">D211-D210</f>
        <v>0</v>
      </c>
      <c r="G211" s="447"/>
      <c r="H211" s="447"/>
      <c r="I211" s="447"/>
      <c r="J211" s="447"/>
      <c r="K211" s="447"/>
      <c r="L211" s="447"/>
      <c r="M211" s="447"/>
      <c r="S211" s="347"/>
      <c r="U211" s="442" t="n">
        <v>142</v>
      </c>
      <c r="V211" s="448"/>
      <c r="W211" s="449"/>
      <c r="Y211" s="453" t="n">
        <f aca="false">W211-W210</f>
        <v>0</v>
      </c>
      <c r="Z211" s="447"/>
      <c r="AA211" s="447"/>
      <c r="AB211" s="447"/>
      <c r="AC211" s="447"/>
      <c r="AD211" s="447"/>
      <c r="AE211" s="447"/>
      <c r="AF211" s="447"/>
      <c r="AG211" s="447"/>
      <c r="AH211" s="447"/>
      <c r="AI211" s="447"/>
      <c r="AJ211" s="447"/>
      <c r="AK211" s="447"/>
      <c r="AL211" s="347"/>
    </row>
    <row r="212" customFormat="false" ht="12.75" hidden="false" customHeight="false" outlineLevel="0" collapsed="false">
      <c r="B212" s="442" t="n">
        <v>143</v>
      </c>
      <c r="C212" s="456"/>
      <c r="D212" s="449"/>
      <c r="F212" s="452" t="n">
        <f aca="false">D212-D211</f>
        <v>0</v>
      </c>
      <c r="G212" s="447"/>
      <c r="H212" s="447"/>
      <c r="I212" s="447"/>
      <c r="J212" s="447"/>
      <c r="K212" s="447"/>
      <c r="L212" s="447"/>
      <c r="M212" s="447"/>
      <c r="S212" s="347"/>
      <c r="U212" s="442" t="n">
        <v>143</v>
      </c>
      <c r="V212" s="448"/>
      <c r="W212" s="449"/>
      <c r="Y212" s="453" t="n">
        <f aca="false">W212-W211</f>
        <v>0</v>
      </c>
      <c r="Z212" s="447"/>
      <c r="AA212" s="447"/>
      <c r="AB212" s="447"/>
      <c r="AC212" s="447"/>
      <c r="AD212" s="447"/>
      <c r="AE212" s="447"/>
      <c r="AF212" s="447"/>
      <c r="AG212" s="447"/>
      <c r="AH212" s="447"/>
      <c r="AI212" s="447"/>
      <c r="AJ212" s="447"/>
      <c r="AK212" s="447"/>
      <c r="AL212" s="347"/>
    </row>
    <row r="213" customFormat="false" ht="12.75" hidden="false" customHeight="false" outlineLevel="0" collapsed="false">
      <c r="B213" s="442" t="n">
        <v>144</v>
      </c>
      <c r="C213" s="456"/>
      <c r="D213" s="449"/>
      <c r="F213" s="452" t="n">
        <f aca="false">D213-D212</f>
        <v>0</v>
      </c>
      <c r="G213" s="447"/>
      <c r="H213" s="447"/>
      <c r="I213" s="447"/>
      <c r="J213" s="447"/>
      <c r="K213" s="447"/>
      <c r="L213" s="447"/>
      <c r="M213" s="447"/>
      <c r="S213" s="347"/>
      <c r="U213" s="442" t="n">
        <v>144</v>
      </c>
      <c r="V213" s="448"/>
      <c r="W213" s="449"/>
      <c r="Y213" s="453" t="n">
        <f aca="false">W213-W212</f>
        <v>0</v>
      </c>
      <c r="Z213" s="447"/>
      <c r="AA213" s="447"/>
      <c r="AB213" s="447"/>
      <c r="AC213" s="447"/>
      <c r="AD213" s="447"/>
      <c r="AE213" s="447"/>
      <c r="AF213" s="447"/>
      <c r="AG213" s="447"/>
      <c r="AH213" s="447"/>
      <c r="AI213" s="447"/>
      <c r="AJ213" s="447"/>
      <c r="AK213" s="447"/>
      <c r="AL213" s="347"/>
    </row>
    <row r="214" customFormat="false" ht="12.75" hidden="false" customHeight="false" outlineLevel="0" collapsed="false">
      <c r="B214" s="442" t="n">
        <v>145</v>
      </c>
      <c r="C214" s="456"/>
      <c r="D214" s="449"/>
      <c r="F214" s="452" t="n">
        <f aca="false">D214-D213</f>
        <v>0</v>
      </c>
      <c r="G214" s="447"/>
      <c r="H214" s="447"/>
      <c r="I214" s="447"/>
      <c r="J214" s="447"/>
      <c r="K214" s="447"/>
      <c r="L214" s="447"/>
      <c r="M214" s="447"/>
      <c r="S214" s="347"/>
      <c r="U214" s="442" t="n">
        <v>145</v>
      </c>
      <c r="V214" s="448"/>
      <c r="W214" s="449"/>
      <c r="Y214" s="453" t="n">
        <f aca="false">W214-W213</f>
        <v>0</v>
      </c>
      <c r="Z214" s="447"/>
      <c r="AA214" s="447"/>
      <c r="AB214" s="447"/>
      <c r="AC214" s="447"/>
      <c r="AD214" s="447"/>
      <c r="AE214" s="447"/>
      <c r="AF214" s="447"/>
      <c r="AG214" s="447"/>
      <c r="AH214" s="447"/>
      <c r="AI214" s="447"/>
      <c r="AJ214" s="447"/>
      <c r="AK214" s="447"/>
      <c r="AL214" s="347"/>
    </row>
    <row r="215" customFormat="false" ht="12.75" hidden="false" customHeight="false" outlineLevel="0" collapsed="false">
      <c r="B215" s="442" t="n">
        <v>146</v>
      </c>
      <c r="C215" s="456"/>
      <c r="D215" s="449"/>
      <c r="F215" s="452" t="n">
        <f aca="false">D215-D214</f>
        <v>0</v>
      </c>
      <c r="G215" s="447"/>
      <c r="H215" s="447"/>
      <c r="I215" s="447"/>
      <c r="J215" s="447"/>
      <c r="K215" s="447"/>
      <c r="L215" s="447"/>
      <c r="M215" s="447"/>
      <c r="S215" s="347"/>
      <c r="U215" s="442" t="n">
        <v>146</v>
      </c>
      <c r="V215" s="448"/>
      <c r="W215" s="449"/>
      <c r="Y215" s="453" t="n">
        <f aca="false">W215-W214</f>
        <v>0</v>
      </c>
      <c r="Z215" s="447"/>
      <c r="AA215" s="447"/>
      <c r="AB215" s="447"/>
      <c r="AC215" s="447"/>
      <c r="AD215" s="447"/>
      <c r="AE215" s="447"/>
      <c r="AF215" s="447"/>
      <c r="AG215" s="447"/>
      <c r="AH215" s="447"/>
      <c r="AI215" s="447"/>
      <c r="AJ215" s="447"/>
      <c r="AK215" s="447"/>
      <c r="AL215" s="347"/>
    </row>
    <row r="216" customFormat="false" ht="12.75" hidden="false" customHeight="false" outlineLevel="0" collapsed="false">
      <c r="B216" s="442" t="n">
        <v>147</v>
      </c>
      <c r="C216" s="456"/>
      <c r="D216" s="449"/>
      <c r="F216" s="452" t="n">
        <f aca="false">D216-D215</f>
        <v>0</v>
      </c>
      <c r="G216" s="447"/>
      <c r="H216" s="447"/>
      <c r="I216" s="447"/>
      <c r="J216" s="447"/>
      <c r="K216" s="447"/>
      <c r="L216" s="447"/>
      <c r="M216" s="447"/>
      <c r="S216" s="347"/>
      <c r="U216" s="442" t="n">
        <v>147</v>
      </c>
      <c r="V216" s="448"/>
      <c r="W216" s="449"/>
      <c r="Y216" s="453" t="n">
        <f aca="false">W216-W215</f>
        <v>0</v>
      </c>
      <c r="Z216" s="447"/>
      <c r="AA216" s="447"/>
      <c r="AB216" s="447"/>
      <c r="AC216" s="447"/>
      <c r="AD216" s="447"/>
      <c r="AE216" s="447"/>
      <c r="AF216" s="447"/>
      <c r="AG216" s="447"/>
      <c r="AH216" s="447"/>
      <c r="AI216" s="447"/>
      <c r="AJ216" s="447"/>
      <c r="AK216" s="447"/>
      <c r="AL216" s="347"/>
    </row>
    <row r="217" customFormat="false" ht="12.75" hidden="false" customHeight="false" outlineLevel="0" collapsed="false">
      <c r="B217" s="442" t="n">
        <v>148</v>
      </c>
      <c r="C217" s="456"/>
      <c r="D217" s="449"/>
      <c r="F217" s="452" t="n">
        <f aca="false">D217-D216</f>
        <v>0</v>
      </c>
      <c r="G217" s="447"/>
      <c r="H217" s="447"/>
      <c r="I217" s="447"/>
      <c r="J217" s="447"/>
      <c r="K217" s="447"/>
      <c r="L217" s="447"/>
      <c r="M217" s="447"/>
      <c r="S217" s="347"/>
      <c r="U217" s="442" t="n">
        <v>148</v>
      </c>
      <c r="V217" s="448"/>
      <c r="W217" s="449"/>
      <c r="Y217" s="453" t="n">
        <f aca="false">W217-W216</f>
        <v>0</v>
      </c>
      <c r="Z217" s="447"/>
      <c r="AA217" s="447"/>
      <c r="AB217" s="447"/>
      <c r="AC217" s="447"/>
      <c r="AD217" s="447"/>
      <c r="AE217" s="447"/>
      <c r="AF217" s="447"/>
      <c r="AG217" s="447"/>
      <c r="AH217" s="447"/>
      <c r="AI217" s="447"/>
      <c r="AJ217" s="447"/>
      <c r="AK217" s="447"/>
      <c r="AL217" s="347"/>
    </row>
    <row r="218" customFormat="false" ht="12.75" hidden="false" customHeight="false" outlineLevel="0" collapsed="false">
      <c r="B218" s="442" t="n">
        <v>149</v>
      </c>
      <c r="C218" s="456"/>
      <c r="D218" s="449"/>
      <c r="F218" s="452" t="n">
        <f aca="false">D218-D217</f>
        <v>0</v>
      </c>
      <c r="G218" s="447"/>
      <c r="H218" s="447"/>
      <c r="I218" s="447"/>
      <c r="J218" s="447"/>
      <c r="K218" s="447"/>
      <c r="L218" s="447"/>
      <c r="M218" s="447"/>
      <c r="S218" s="347"/>
      <c r="U218" s="442" t="n">
        <v>149</v>
      </c>
      <c r="V218" s="448"/>
      <c r="W218" s="449"/>
      <c r="Y218" s="453" t="n">
        <f aca="false">W218-W217</f>
        <v>0</v>
      </c>
      <c r="Z218" s="447"/>
      <c r="AA218" s="447"/>
      <c r="AB218" s="447"/>
      <c r="AC218" s="447"/>
      <c r="AD218" s="447"/>
      <c r="AE218" s="447"/>
      <c r="AF218" s="447"/>
      <c r="AG218" s="447"/>
      <c r="AH218" s="447"/>
      <c r="AI218" s="447"/>
      <c r="AJ218" s="447"/>
      <c r="AK218" s="447"/>
      <c r="AL218" s="347"/>
    </row>
    <row r="219" customFormat="false" ht="12.75" hidden="false" customHeight="false" outlineLevel="0" collapsed="false">
      <c r="B219" s="442" t="n">
        <v>150</v>
      </c>
      <c r="C219" s="456"/>
      <c r="D219" s="449"/>
      <c r="F219" s="452" t="n">
        <f aca="false">D219-D218</f>
        <v>0</v>
      </c>
      <c r="G219" s="447"/>
      <c r="H219" s="447"/>
      <c r="I219" s="447"/>
      <c r="J219" s="447"/>
      <c r="K219" s="447"/>
      <c r="L219" s="447"/>
      <c r="M219" s="447"/>
      <c r="S219" s="347"/>
      <c r="U219" s="442" t="n">
        <v>150</v>
      </c>
      <c r="V219" s="448"/>
      <c r="W219" s="449"/>
      <c r="Y219" s="453" t="n">
        <f aca="false">W219-W218</f>
        <v>0</v>
      </c>
      <c r="Z219" s="447"/>
      <c r="AA219" s="447"/>
      <c r="AB219" s="447"/>
      <c r="AC219" s="447"/>
      <c r="AD219" s="447"/>
      <c r="AE219" s="447"/>
      <c r="AF219" s="447"/>
      <c r="AG219" s="447"/>
      <c r="AH219" s="447"/>
      <c r="AI219" s="447"/>
      <c r="AJ219" s="447"/>
      <c r="AK219" s="447"/>
      <c r="AL219" s="347"/>
    </row>
    <row r="220" customFormat="false" ht="12.75" hidden="false" customHeight="false" outlineLevel="0" collapsed="false">
      <c r="B220" s="442" t="n">
        <v>151</v>
      </c>
      <c r="C220" s="456"/>
      <c r="D220" s="449"/>
      <c r="F220" s="452" t="n">
        <f aca="false">D220-D219</f>
        <v>0</v>
      </c>
      <c r="G220" s="447"/>
      <c r="H220" s="447"/>
      <c r="I220" s="447"/>
      <c r="J220" s="447"/>
      <c r="K220" s="447"/>
      <c r="L220" s="447"/>
      <c r="M220" s="447"/>
      <c r="S220" s="347"/>
      <c r="U220" s="442" t="n">
        <v>151</v>
      </c>
      <c r="V220" s="448"/>
      <c r="W220" s="449"/>
      <c r="Y220" s="453" t="n">
        <f aca="false">W220-W219</f>
        <v>0</v>
      </c>
      <c r="Z220" s="447"/>
      <c r="AA220" s="447"/>
      <c r="AB220" s="447"/>
      <c r="AC220" s="447"/>
      <c r="AD220" s="447"/>
      <c r="AE220" s="447"/>
      <c r="AF220" s="447"/>
      <c r="AG220" s="447"/>
      <c r="AH220" s="447"/>
      <c r="AI220" s="447"/>
      <c r="AJ220" s="447"/>
      <c r="AK220" s="447"/>
      <c r="AL220" s="347"/>
    </row>
    <row r="221" customFormat="false" ht="12.75" hidden="false" customHeight="false" outlineLevel="0" collapsed="false">
      <c r="B221" s="442" t="n">
        <v>152</v>
      </c>
      <c r="C221" s="456"/>
      <c r="D221" s="449"/>
      <c r="F221" s="452" t="n">
        <f aca="false">D221-D220</f>
        <v>0</v>
      </c>
      <c r="G221" s="447"/>
      <c r="H221" s="447"/>
      <c r="I221" s="447"/>
      <c r="J221" s="447"/>
      <c r="K221" s="447"/>
      <c r="L221" s="447"/>
      <c r="M221" s="447"/>
      <c r="S221" s="347"/>
      <c r="U221" s="442" t="n">
        <v>152</v>
      </c>
      <c r="V221" s="448"/>
      <c r="W221" s="449"/>
      <c r="Y221" s="453" t="n">
        <f aca="false">W221-W220</f>
        <v>0</v>
      </c>
      <c r="Z221" s="447"/>
      <c r="AA221" s="447"/>
      <c r="AB221" s="447"/>
      <c r="AC221" s="447"/>
      <c r="AD221" s="447"/>
      <c r="AE221" s="447"/>
      <c r="AF221" s="447"/>
      <c r="AG221" s="447"/>
      <c r="AH221" s="447"/>
      <c r="AI221" s="447"/>
      <c r="AJ221" s="447"/>
      <c r="AK221" s="447"/>
      <c r="AL221" s="347"/>
    </row>
    <row r="222" customFormat="false" ht="12.75" hidden="false" customHeight="false" outlineLevel="0" collapsed="false">
      <c r="B222" s="442" t="n">
        <v>153</v>
      </c>
      <c r="C222" s="456"/>
      <c r="D222" s="449"/>
      <c r="F222" s="452" t="n">
        <f aca="false">D222-D221</f>
        <v>0</v>
      </c>
      <c r="G222" s="447"/>
      <c r="H222" s="447"/>
      <c r="I222" s="447"/>
      <c r="J222" s="447"/>
      <c r="K222" s="447"/>
      <c r="L222" s="447"/>
      <c r="M222" s="447"/>
      <c r="S222" s="347"/>
      <c r="U222" s="442" t="n">
        <v>153</v>
      </c>
      <c r="V222" s="448"/>
      <c r="W222" s="449"/>
      <c r="Y222" s="453" t="n">
        <f aca="false">W222-W221</f>
        <v>0</v>
      </c>
      <c r="Z222" s="447"/>
      <c r="AA222" s="447"/>
      <c r="AB222" s="447"/>
      <c r="AC222" s="447"/>
      <c r="AD222" s="447"/>
      <c r="AE222" s="447"/>
      <c r="AF222" s="447"/>
      <c r="AG222" s="447"/>
      <c r="AH222" s="447"/>
      <c r="AI222" s="447"/>
      <c r="AJ222" s="447"/>
      <c r="AK222" s="447"/>
      <c r="AL222" s="347"/>
    </row>
    <row r="223" customFormat="false" ht="12.75" hidden="false" customHeight="false" outlineLevel="0" collapsed="false">
      <c r="B223" s="442" t="n">
        <v>154</v>
      </c>
      <c r="C223" s="456"/>
      <c r="D223" s="449"/>
      <c r="F223" s="452" t="n">
        <f aca="false">D223-D222</f>
        <v>0</v>
      </c>
      <c r="G223" s="447"/>
      <c r="H223" s="447"/>
      <c r="I223" s="447"/>
      <c r="J223" s="447"/>
      <c r="K223" s="447"/>
      <c r="L223" s="447"/>
      <c r="M223" s="447"/>
      <c r="S223" s="347"/>
      <c r="U223" s="442" t="n">
        <v>154</v>
      </c>
      <c r="V223" s="448"/>
      <c r="W223" s="449"/>
      <c r="Y223" s="453" t="n">
        <f aca="false">W223-W222</f>
        <v>0</v>
      </c>
      <c r="Z223" s="447"/>
      <c r="AA223" s="447"/>
      <c r="AB223" s="447"/>
      <c r="AC223" s="447"/>
      <c r="AD223" s="447"/>
      <c r="AE223" s="447"/>
      <c r="AF223" s="447"/>
      <c r="AG223" s="447"/>
      <c r="AH223" s="447"/>
      <c r="AI223" s="447"/>
      <c r="AJ223" s="447"/>
      <c r="AK223" s="447"/>
      <c r="AL223" s="347"/>
    </row>
    <row r="224" customFormat="false" ht="12.75" hidden="false" customHeight="false" outlineLevel="0" collapsed="false">
      <c r="B224" s="442" t="n">
        <v>155</v>
      </c>
      <c r="C224" s="456"/>
      <c r="D224" s="449"/>
      <c r="F224" s="452" t="n">
        <f aca="false">D224-D223</f>
        <v>0</v>
      </c>
      <c r="G224" s="447"/>
      <c r="H224" s="447"/>
      <c r="I224" s="447"/>
      <c r="J224" s="447"/>
      <c r="K224" s="447"/>
      <c r="L224" s="447"/>
      <c r="M224" s="447"/>
      <c r="S224" s="347"/>
      <c r="U224" s="442" t="n">
        <v>155</v>
      </c>
      <c r="V224" s="448"/>
      <c r="W224" s="449"/>
      <c r="Y224" s="453" t="n">
        <f aca="false">W224-W223</f>
        <v>0</v>
      </c>
      <c r="Z224" s="447"/>
      <c r="AA224" s="447"/>
      <c r="AB224" s="447"/>
      <c r="AC224" s="447"/>
      <c r="AD224" s="447"/>
      <c r="AE224" s="447"/>
      <c r="AF224" s="447"/>
      <c r="AG224" s="447"/>
      <c r="AH224" s="447"/>
      <c r="AI224" s="447"/>
      <c r="AJ224" s="447"/>
      <c r="AK224" s="447"/>
      <c r="AL224" s="347"/>
    </row>
    <row r="225" customFormat="false" ht="12.75" hidden="false" customHeight="false" outlineLevel="0" collapsed="false">
      <c r="B225" s="442" t="n">
        <v>156</v>
      </c>
      <c r="C225" s="456"/>
      <c r="D225" s="449"/>
      <c r="F225" s="452" t="n">
        <f aca="false">D225-D224</f>
        <v>0</v>
      </c>
      <c r="G225" s="447"/>
      <c r="H225" s="447"/>
      <c r="I225" s="447"/>
      <c r="J225" s="447"/>
      <c r="K225" s="447"/>
      <c r="L225" s="447"/>
      <c r="M225" s="447"/>
      <c r="S225" s="347"/>
      <c r="U225" s="442" t="n">
        <v>156</v>
      </c>
      <c r="V225" s="448"/>
      <c r="W225" s="449"/>
      <c r="Y225" s="453" t="n">
        <f aca="false">W225-W224</f>
        <v>0</v>
      </c>
      <c r="Z225" s="447"/>
      <c r="AA225" s="447"/>
      <c r="AB225" s="447"/>
      <c r="AC225" s="447"/>
      <c r="AD225" s="447"/>
      <c r="AE225" s="447"/>
      <c r="AF225" s="447"/>
      <c r="AG225" s="447"/>
      <c r="AH225" s="447"/>
      <c r="AI225" s="447"/>
      <c r="AJ225" s="447"/>
      <c r="AK225" s="447"/>
      <c r="AL225" s="347"/>
    </row>
    <row r="226" customFormat="false" ht="12.75" hidden="false" customHeight="false" outlineLevel="0" collapsed="false">
      <c r="B226" s="442" t="n">
        <v>157</v>
      </c>
      <c r="C226" s="456"/>
      <c r="D226" s="449"/>
      <c r="F226" s="452" t="n">
        <f aca="false">D226-D225</f>
        <v>0</v>
      </c>
      <c r="G226" s="447"/>
      <c r="H226" s="447"/>
      <c r="I226" s="447"/>
      <c r="J226" s="447"/>
      <c r="K226" s="447"/>
      <c r="L226" s="447"/>
      <c r="M226" s="447"/>
      <c r="S226" s="347"/>
      <c r="U226" s="442" t="n">
        <v>157</v>
      </c>
      <c r="V226" s="448"/>
      <c r="W226" s="449"/>
      <c r="Y226" s="453" t="n">
        <f aca="false">W226-W225</f>
        <v>0</v>
      </c>
      <c r="Z226" s="447"/>
      <c r="AA226" s="447"/>
      <c r="AB226" s="447"/>
      <c r="AC226" s="447"/>
      <c r="AD226" s="447"/>
      <c r="AE226" s="447"/>
      <c r="AF226" s="447"/>
      <c r="AG226" s="447"/>
      <c r="AH226" s="447"/>
      <c r="AI226" s="447"/>
      <c r="AJ226" s="447"/>
      <c r="AK226" s="447"/>
      <c r="AL226" s="347"/>
    </row>
    <row r="227" customFormat="false" ht="12.75" hidden="false" customHeight="false" outlineLevel="0" collapsed="false">
      <c r="B227" s="442" t="n">
        <v>158</v>
      </c>
      <c r="C227" s="456"/>
      <c r="D227" s="449"/>
      <c r="F227" s="452" t="n">
        <f aca="false">D227-D226</f>
        <v>0</v>
      </c>
      <c r="G227" s="447"/>
      <c r="H227" s="447"/>
      <c r="I227" s="447"/>
      <c r="J227" s="447"/>
      <c r="K227" s="447"/>
      <c r="L227" s="447"/>
      <c r="M227" s="447"/>
      <c r="S227" s="347"/>
      <c r="U227" s="442" t="n">
        <v>158</v>
      </c>
      <c r="V227" s="448"/>
      <c r="W227" s="449"/>
      <c r="Y227" s="453" t="n">
        <f aca="false">W227-W226</f>
        <v>0</v>
      </c>
      <c r="Z227" s="447"/>
      <c r="AA227" s="447"/>
      <c r="AB227" s="447"/>
      <c r="AC227" s="447"/>
      <c r="AD227" s="447"/>
      <c r="AE227" s="447"/>
      <c r="AF227" s="447"/>
      <c r="AG227" s="447"/>
      <c r="AH227" s="447"/>
      <c r="AI227" s="447"/>
      <c r="AJ227" s="447"/>
      <c r="AK227" s="447"/>
      <c r="AL227" s="347"/>
    </row>
    <row r="228" customFormat="false" ht="12.75" hidden="false" customHeight="false" outlineLevel="0" collapsed="false">
      <c r="B228" s="442" t="n">
        <v>159</v>
      </c>
      <c r="C228" s="456"/>
      <c r="D228" s="449"/>
      <c r="F228" s="452" t="n">
        <f aca="false">D228-D227</f>
        <v>0</v>
      </c>
      <c r="G228" s="447"/>
      <c r="H228" s="447"/>
      <c r="I228" s="447"/>
      <c r="J228" s="447"/>
      <c r="K228" s="447"/>
      <c r="L228" s="447"/>
      <c r="M228" s="447"/>
      <c r="S228" s="347"/>
      <c r="U228" s="442" t="n">
        <v>159</v>
      </c>
      <c r="V228" s="448"/>
      <c r="W228" s="449"/>
      <c r="Y228" s="453" t="n">
        <f aca="false">W228-W227</f>
        <v>0</v>
      </c>
      <c r="Z228" s="447"/>
      <c r="AA228" s="447"/>
      <c r="AB228" s="447"/>
      <c r="AC228" s="447"/>
      <c r="AD228" s="447"/>
      <c r="AE228" s="447"/>
      <c r="AF228" s="447"/>
      <c r="AG228" s="447"/>
      <c r="AH228" s="447"/>
      <c r="AI228" s="447"/>
      <c r="AJ228" s="447"/>
      <c r="AK228" s="447"/>
      <c r="AL228" s="347"/>
    </row>
    <row r="229" customFormat="false" ht="12.75" hidden="false" customHeight="false" outlineLevel="0" collapsed="false">
      <c r="B229" s="442" t="n">
        <v>160</v>
      </c>
      <c r="C229" s="456"/>
      <c r="D229" s="449"/>
      <c r="F229" s="452" t="n">
        <f aca="false">D229-D228</f>
        <v>0</v>
      </c>
      <c r="G229" s="447"/>
      <c r="H229" s="447"/>
      <c r="I229" s="447"/>
      <c r="J229" s="447"/>
      <c r="K229" s="447"/>
      <c r="L229" s="447"/>
      <c r="M229" s="447"/>
      <c r="S229" s="347"/>
      <c r="U229" s="442" t="n">
        <v>160</v>
      </c>
      <c r="V229" s="448"/>
      <c r="W229" s="449"/>
      <c r="Y229" s="453" t="n">
        <f aca="false">W229-W228</f>
        <v>0</v>
      </c>
      <c r="Z229" s="447"/>
      <c r="AA229" s="447"/>
      <c r="AB229" s="447"/>
      <c r="AC229" s="447"/>
      <c r="AD229" s="447"/>
      <c r="AE229" s="447"/>
      <c r="AF229" s="447"/>
      <c r="AG229" s="447"/>
      <c r="AH229" s="447"/>
      <c r="AI229" s="447"/>
      <c r="AJ229" s="447"/>
      <c r="AK229" s="447"/>
      <c r="AL229" s="347"/>
    </row>
    <row r="230" customFormat="false" ht="12.75" hidden="false" customHeight="false" outlineLevel="0" collapsed="false">
      <c r="B230" s="442" t="n">
        <v>161</v>
      </c>
      <c r="C230" s="456"/>
      <c r="D230" s="449"/>
      <c r="F230" s="452" t="n">
        <f aca="false">D230-D229</f>
        <v>0</v>
      </c>
      <c r="G230" s="447"/>
      <c r="H230" s="447"/>
      <c r="I230" s="447"/>
      <c r="J230" s="447"/>
      <c r="K230" s="447"/>
      <c r="L230" s="447"/>
      <c r="M230" s="447"/>
      <c r="S230" s="347"/>
      <c r="U230" s="442" t="n">
        <v>161</v>
      </c>
      <c r="V230" s="448"/>
      <c r="W230" s="449"/>
      <c r="Y230" s="453" t="n">
        <f aca="false">W230-W229</f>
        <v>0</v>
      </c>
      <c r="Z230" s="447"/>
      <c r="AA230" s="447"/>
      <c r="AB230" s="447"/>
      <c r="AC230" s="447"/>
      <c r="AD230" s="447"/>
      <c r="AE230" s="447"/>
      <c r="AF230" s="447"/>
      <c r="AG230" s="447"/>
      <c r="AH230" s="447"/>
      <c r="AI230" s="447"/>
      <c r="AJ230" s="447"/>
      <c r="AK230" s="447"/>
      <c r="AL230" s="347"/>
    </row>
    <row r="231" customFormat="false" ht="12.75" hidden="false" customHeight="false" outlineLevel="0" collapsed="false">
      <c r="B231" s="442" t="n">
        <v>162</v>
      </c>
      <c r="C231" s="456"/>
      <c r="D231" s="449"/>
      <c r="F231" s="452" t="n">
        <f aca="false">D231-D230</f>
        <v>0</v>
      </c>
      <c r="G231" s="447"/>
      <c r="H231" s="447"/>
      <c r="I231" s="447"/>
      <c r="J231" s="447"/>
      <c r="K231" s="447"/>
      <c r="L231" s="447"/>
      <c r="M231" s="447"/>
      <c r="S231" s="347"/>
      <c r="U231" s="442" t="n">
        <v>162</v>
      </c>
      <c r="V231" s="448"/>
      <c r="W231" s="449"/>
      <c r="Y231" s="453" t="n">
        <f aca="false">W231-W230</f>
        <v>0</v>
      </c>
      <c r="Z231" s="447"/>
      <c r="AA231" s="447"/>
      <c r="AB231" s="447"/>
      <c r="AC231" s="447"/>
      <c r="AD231" s="447"/>
      <c r="AE231" s="447"/>
      <c r="AF231" s="447"/>
      <c r="AG231" s="447"/>
      <c r="AH231" s="447"/>
      <c r="AI231" s="447"/>
      <c r="AJ231" s="447"/>
      <c r="AK231" s="447"/>
      <c r="AL231" s="347"/>
    </row>
    <row r="232" customFormat="false" ht="12.75" hidden="false" customHeight="false" outlineLevel="0" collapsed="false">
      <c r="B232" s="442" t="n">
        <v>163</v>
      </c>
      <c r="C232" s="456"/>
      <c r="D232" s="449"/>
      <c r="F232" s="452" t="n">
        <f aca="false">D232-D231</f>
        <v>0</v>
      </c>
      <c r="G232" s="447"/>
      <c r="H232" s="447"/>
      <c r="I232" s="447"/>
      <c r="J232" s="447"/>
      <c r="K232" s="447"/>
      <c r="L232" s="447"/>
      <c r="M232" s="447"/>
      <c r="S232" s="347"/>
      <c r="U232" s="442" t="n">
        <v>163</v>
      </c>
      <c r="V232" s="448"/>
      <c r="W232" s="449"/>
      <c r="Y232" s="453" t="n">
        <f aca="false">W232-W231</f>
        <v>0</v>
      </c>
      <c r="Z232" s="447"/>
      <c r="AA232" s="447"/>
      <c r="AB232" s="447"/>
      <c r="AC232" s="447"/>
      <c r="AD232" s="447"/>
      <c r="AE232" s="447"/>
      <c r="AF232" s="447"/>
      <c r="AG232" s="447"/>
      <c r="AH232" s="447"/>
      <c r="AI232" s="447"/>
      <c r="AJ232" s="447"/>
      <c r="AK232" s="447"/>
      <c r="AL232" s="347"/>
    </row>
    <row r="233" customFormat="false" ht="12.75" hidden="false" customHeight="false" outlineLevel="0" collapsed="false">
      <c r="B233" s="442" t="n">
        <v>164</v>
      </c>
      <c r="C233" s="456"/>
      <c r="D233" s="449"/>
      <c r="F233" s="452" t="n">
        <f aca="false">D233-D232</f>
        <v>0</v>
      </c>
      <c r="G233" s="447"/>
      <c r="H233" s="447"/>
      <c r="I233" s="447"/>
      <c r="J233" s="447"/>
      <c r="K233" s="447"/>
      <c r="L233" s="447"/>
      <c r="M233" s="447"/>
      <c r="S233" s="347"/>
      <c r="U233" s="442" t="n">
        <v>164</v>
      </c>
      <c r="V233" s="448"/>
      <c r="W233" s="449"/>
      <c r="Y233" s="453" t="n">
        <f aca="false">W233-W232</f>
        <v>0</v>
      </c>
      <c r="Z233" s="447"/>
      <c r="AA233" s="447"/>
      <c r="AB233" s="447"/>
      <c r="AC233" s="447"/>
      <c r="AD233" s="447"/>
      <c r="AE233" s="447"/>
      <c r="AF233" s="447"/>
      <c r="AG233" s="447"/>
      <c r="AH233" s="447"/>
      <c r="AI233" s="447"/>
      <c r="AJ233" s="447"/>
      <c r="AK233" s="447"/>
      <c r="AL233" s="347"/>
    </row>
    <row r="234" customFormat="false" ht="12.75" hidden="false" customHeight="false" outlineLevel="0" collapsed="false">
      <c r="B234" s="442" t="n">
        <v>165</v>
      </c>
      <c r="C234" s="456"/>
      <c r="D234" s="449"/>
      <c r="F234" s="452" t="n">
        <f aca="false">D234-D233</f>
        <v>0</v>
      </c>
      <c r="G234" s="447"/>
      <c r="H234" s="447"/>
      <c r="I234" s="447"/>
      <c r="J234" s="447"/>
      <c r="K234" s="447"/>
      <c r="L234" s="447"/>
      <c r="M234" s="447"/>
      <c r="S234" s="347"/>
      <c r="U234" s="442" t="n">
        <v>165</v>
      </c>
      <c r="V234" s="448"/>
      <c r="W234" s="449"/>
      <c r="Y234" s="453" t="n">
        <f aca="false">W234-W233</f>
        <v>0</v>
      </c>
      <c r="Z234" s="447"/>
      <c r="AA234" s="447"/>
      <c r="AB234" s="447"/>
      <c r="AC234" s="447"/>
      <c r="AD234" s="447"/>
      <c r="AE234" s="447"/>
      <c r="AF234" s="447"/>
      <c r="AG234" s="447"/>
      <c r="AH234" s="447"/>
      <c r="AI234" s="447"/>
      <c r="AJ234" s="447"/>
      <c r="AK234" s="447"/>
      <c r="AL234" s="347"/>
    </row>
    <row r="235" customFormat="false" ht="12.75" hidden="false" customHeight="false" outlineLevel="0" collapsed="false">
      <c r="B235" s="442" t="n">
        <v>166</v>
      </c>
      <c r="C235" s="456"/>
      <c r="D235" s="449"/>
      <c r="F235" s="452" t="n">
        <f aca="false">D235-D234</f>
        <v>0</v>
      </c>
      <c r="G235" s="447"/>
      <c r="H235" s="447"/>
      <c r="I235" s="447"/>
      <c r="J235" s="447"/>
      <c r="K235" s="447"/>
      <c r="L235" s="447"/>
      <c r="M235" s="447"/>
      <c r="S235" s="347"/>
      <c r="U235" s="442" t="n">
        <v>166</v>
      </c>
      <c r="V235" s="448"/>
      <c r="W235" s="449"/>
      <c r="Y235" s="453" t="n">
        <f aca="false">W235-W234</f>
        <v>0</v>
      </c>
      <c r="Z235" s="447"/>
      <c r="AA235" s="447"/>
      <c r="AB235" s="447"/>
      <c r="AC235" s="447"/>
      <c r="AD235" s="447"/>
      <c r="AE235" s="447"/>
      <c r="AF235" s="447"/>
      <c r="AG235" s="447"/>
      <c r="AH235" s="447"/>
      <c r="AI235" s="447"/>
      <c r="AJ235" s="447"/>
      <c r="AK235" s="447"/>
      <c r="AL235" s="347"/>
    </row>
    <row r="236" customFormat="false" ht="12.75" hidden="false" customHeight="false" outlineLevel="0" collapsed="false">
      <c r="B236" s="442" t="n">
        <v>167</v>
      </c>
      <c r="C236" s="456"/>
      <c r="D236" s="449"/>
      <c r="F236" s="452" t="n">
        <f aca="false">D236-D235</f>
        <v>0</v>
      </c>
      <c r="G236" s="447"/>
      <c r="H236" s="447"/>
      <c r="I236" s="447"/>
      <c r="J236" s="447"/>
      <c r="K236" s="447"/>
      <c r="L236" s="447"/>
      <c r="M236" s="447"/>
      <c r="S236" s="347"/>
      <c r="U236" s="442" t="n">
        <v>167</v>
      </c>
      <c r="V236" s="448"/>
      <c r="W236" s="449"/>
      <c r="Y236" s="453" t="n">
        <f aca="false">W236-W235</f>
        <v>0</v>
      </c>
      <c r="Z236" s="447"/>
      <c r="AA236" s="447"/>
      <c r="AB236" s="447"/>
      <c r="AC236" s="447"/>
      <c r="AD236" s="447"/>
      <c r="AE236" s="447"/>
      <c r="AF236" s="447"/>
      <c r="AG236" s="447"/>
      <c r="AH236" s="447"/>
      <c r="AI236" s="447"/>
      <c r="AJ236" s="447"/>
      <c r="AK236" s="447"/>
      <c r="AL236" s="347"/>
    </row>
    <row r="237" customFormat="false" ht="12.75" hidden="false" customHeight="false" outlineLevel="0" collapsed="false">
      <c r="B237" s="442" t="n">
        <v>168</v>
      </c>
      <c r="C237" s="456"/>
      <c r="D237" s="449"/>
      <c r="F237" s="452" t="n">
        <f aca="false">D237-D236</f>
        <v>0</v>
      </c>
      <c r="G237" s="447"/>
      <c r="H237" s="447"/>
      <c r="I237" s="447"/>
      <c r="J237" s="447"/>
      <c r="K237" s="447"/>
      <c r="L237" s="447"/>
      <c r="M237" s="447"/>
      <c r="S237" s="347"/>
      <c r="U237" s="442" t="n">
        <v>168</v>
      </c>
      <c r="V237" s="448"/>
      <c r="W237" s="449"/>
      <c r="Y237" s="453" t="n">
        <f aca="false">W237-W236</f>
        <v>0</v>
      </c>
      <c r="Z237" s="447"/>
      <c r="AA237" s="447"/>
      <c r="AB237" s="447"/>
      <c r="AC237" s="447"/>
      <c r="AD237" s="447"/>
      <c r="AE237" s="447"/>
      <c r="AF237" s="447"/>
      <c r="AG237" s="447"/>
      <c r="AH237" s="447"/>
      <c r="AI237" s="447"/>
      <c r="AJ237" s="447"/>
      <c r="AK237" s="447"/>
      <c r="AL237" s="347"/>
    </row>
    <row r="238" customFormat="false" ht="12.75" hidden="false" customHeight="false" outlineLevel="0" collapsed="false">
      <c r="B238" s="442" t="n">
        <v>169</v>
      </c>
      <c r="C238" s="456"/>
      <c r="D238" s="449"/>
      <c r="F238" s="452" t="n">
        <f aca="false">D238-D237</f>
        <v>0</v>
      </c>
      <c r="G238" s="447"/>
      <c r="H238" s="447"/>
      <c r="I238" s="447"/>
      <c r="J238" s="447"/>
      <c r="K238" s="447"/>
      <c r="L238" s="447"/>
      <c r="M238" s="447"/>
      <c r="S238" s="347"/>
      <c r="U238" s="442" t="n">
        <v>169</v>
      </c>
      <c r="V238" s="448"/>
      <c r="W238" s="449"/>
      <c r="Y238" s="453" t="n">
        <f aca="false">W238-W237</f>
        <v>0</v>
      </c>
      <c r="Z238" s="447"/>
      <c r="AA238" s="447"/>
      <c r="AB238" s="447"/>
      <c r="AC238" s="447"/>
      <c r="AD238" s="447"/>
      <c r="AE238" s="447"/>
      <c r="AF238" s="447"/>
      <c r="AG238" s="447"/>
      <c r="AH238" s="447"/>
      <c r="AI238" s="447"/>
      <c r="AJ238" s="447"/>
      <c r="AK238" s="447"/>
      <c r="AL238" s="347"/>
    </row>
    <row r="239" customFormat="false" ht="12.75" hidden="false" customHeight="false" outlineLevel="0" collapsed="false">
      <c r="B239" s="442" t="n">
        <v>170</v>
      </c>
      <c r="C239" s="456"/>
      <c r="D239" s="449"/>
      <c r="F239" s="452" t="n">
        <f aca="false">D239-D238</f>
        <v>0</v>
      </c>
      <c r="G239" s="447"/>
      <c r="H239" s="447"/>
      <c r="I239" s="447"/>
      <c r="J239" s="447"/>
      <c r="K239" s="447"/>
      <c r="L239" s="447"/>
      <c r="M239" s="447"/>
      <c r="S239" s="347"/>
      <c r="U239" s="442" t="n">
        <v>170</v>
      </c>
      <c r="V239" s="448"/>
      <c r="W239" s="449"/>
      <c r="Y239" s="453" t="n">
        <f aca="false">W239-W238</f>
        <v>0</v>
      </c>
      <c r="Z239" s="447"/>
      <c r="AA239" s="447"/>
      <c r="AB239" s="447"/>
      <c r="AC239" s="447"/>
      <c r="AD239" s="447"/>
      <c r="AE239" s="447"/>
      <c r="AF239" s="447"/>
      <c r="AG239" s="447"/>
      <c r="AH239" s="447"/>
      <c r="AI239" s="447"/>
      <c r="AJ239" s="447"/>
      <c r="AK239" s="447"/>
      <c r="AL239" s="347"/>
    </row>
    <row r="240" customFormat="false" ht="12.75" hidden="false" customHeight="false" outlineLevel="0" collapsed="false">
      <c r="B240" s="442" t="n">
        <v>171</v>
      </c>
      <c r="C240" s="456"/>
      <c r="D240" s="449"/>
      <c r="F240" s="452" t="n">
        <f aca="false">D240-D239</f>
        <v>0</v>
      </c>
      <c r="G240" s="447"/>
      <c r="H240" s="447"/>
      <c r="I240" s="447"/>
      <c r="J240" s="447"/>
      <c r="K240" s="447"/>
      <c r="L240" s="447"/>
      <c r="M240" s="447"/>
      <c r="S240" s="347"/>
      <c r="U240" s="442" t="n">
        <v>171</v>
      </c>
      <c r="V240" s="448"/>
      <c r="W240" s="449"/>
      <c r="Y240" s="453" t="n">
        <f aca="false">W240-W239</f>
        <v>0</v>
      </c>
      <c r="Z240" s="447"/>
      <c r="AA240" s="447"/>
      <c r="AB240" s="447"/>
      <c r="AC240" s="447"/>
      <c r="AD240" s="447"/>
      <c r="AE240" s="447"/>
      <c r="AF240" s="447"/>
      <c r="AG240" s="447"/>
      <c r="AH240" s="447"/>
      <c r="AI240" s="447"/>
      <c r="AJ240" s="447"/>
      <c r="AK240" s="447"/>
      <c r="AL240" s="347"/>
    </row>
    <row r="241" customFormat="false" ht="12.75" hidden="false" customHeight="false" outlineLevel="0" collapsed="false">
      <c r="B241" s="442" t="n">
        <v>172</v>
      </c>
      <c r="C241" s="456"/>
      <c r="D241" s="457"/>
      <c r="F241" s="452" t="n">
        <f aca="false">D241-D240</f>
        <v>0</v>
      </c>
      <c r="G241" s="447"/>
      <c r="H241" s="447"/>
      <c r="I241" s="447"/>
      <c r="J241" s="447"/>
      <c r="K241" s="447"/>
      <c r="L241" s="447"/>
      <c r="M241" s="447"/>
      <c r="S241" s="347"/>
      <c r="U241" s="442" t="n">
        <v>172</v>
      </c>
      <c r="V241" s="448"/>
      <c r="W241" s="457"/>
      <c r="Y241" s="453" t="n">
        <f aca="false">W241-W240</f>
        <v>0</v>
      </c>
      <c r="Z241" s="447"/>
      <c r="AA241" s="447"/>
      <c r="AB241" s="447"/>
      <c r="AC241" s="447"/>
      <c r="AD241" s="447"/>
      <c r="AE241" s="447"/>
      <c r="AF241" s="447"/>
      <c r="AG241" s="447"/>
      <c r="AH241" s="447"/>
      <c r="AI241" s="447"/>
      <c r="AJ241" s="447"/>
      <c r="AK241" s="447"/>
      <c r="AL241" s="347"/>
    </row>
    <row r="242" customFormat="false" ht="12.75" hidden="false" customHeight="false" outlineLevel="0" collapsed="false">
      <c r="B242" s="442" t="n">
        <v>173</v>
      </c>
      <c r="C242" s="458"/>
      <c r="D242" s="457"/>
      <c r="F242" s="452" t="n">
        <f aca="false">D242-D241</f>
        <v>0</v>
      </c>
      <c r="G242" s="447"/>
      <c r="H242" s="447"/>
      <c r="I242" s="447"/>
      <c r="J242" s="447"/>
      <c r="K242" s="447"/>
      <c r="L242" s="447"/>
      <c r="M242" s="447"/>
      <c r="S242" s="347"/>
      <c r="U242" s="442" t="n">
        <v>173</v>
      </c>
      <c r="V242" s="458"/>
      <c r="W242" s="457"/>
      <c r="Y242" s="453" t="n">
        <f aca="false">W242-W241</f>
        <v>0</v>
      </c>
      <c r="Z242" s="447"/>
      <c r="AA242" s="447"/>
      <c r="AB242" s="447"/>
      <c r="AC242" s="447"/>
      <c r="AD242" s="447"/>
      <c r="AE242" s="447"/>
      <c r="AF242" s="447"/>
      <c r="AG242" s="447"/>
      <c r="AH242" s="447"/>
      <c r="AI242" s="447"/>
      <c r="AJ242" s="447"/>
      <c r="AK242" s="447"/>
      <c r="AL242" s="347"/>
    </row>
    <row r="243" customFormat="false" ht="12.75" hidden="false" customHeight="false" outlineLevel="0" collapsed="false">
      <c r="B243" s="442" t="n">
        <v>174</v>
      </c>
      <c r="C243" s="458"/>
      <c r="D243" s="457"/>
      <c r="F243" s="452" t="n">
        <f aca="false">D243-D242</f>
        <v>0</v>
      </c>
      <c r="G243" s="447"/>
      <c r="H243" s="447"/>
      <c r="I243" s="447"/>
      <c r="J243" s="447"/>
      <c r="K243" s="447"/>
      <c r="L243" s="447"/>
      <c r="M243" s="447"/>
      <c r="S243" s="347"/>
      <c r="U243" s="442" t="n">
        <v>174</v>
      </c>
      <c r="V243" s="458"/>
      <c r="W243" s="457"/>
      <c r="Y243" s="453" t="n">
        <f aca="false">W243-W242</f>
        <v>0</v>
      </c>
      <c r="Z243" s="447"/>
      <c r="AA243" s="447"/>
      <c r="AB243" s="447"/>
      <c r="AC243" s="447"/>
      <c r="AD243" s="447"/>
      <c r="AE243" s="447"/>
      <c r="AF243" s="447"/>
      <c r="AG243" s="447"/>
      <c r="AH243" s="447"/>
      <c r="AI243" s="447"/>
      <c r="AJ243" s="447"/>
      <c r="AK243" s="447"/>
      <c r="AL243" s="347"/>
    </row>
    <row r="244" customFormat="false" ht="12.75" hidden="false" customHeight="false" outlineLevel="0" collapsed="false">
      <c r="B244" s="442" t="n">
        <v>175</v>
      </c>
      <c r="C244" s="458"/>
      <c r="D244" s="457"/>
      <c r="F244" s="452" t="n">
        <f aca="false">D244-D243</f>
        <v>0</v>
      </c>
      <c r="G244" s="447"/>
      <c r="H244" s="447"/>
      <c r="I244" s="447"/>
      <c r="J244" s="447"/>
      <c r="K244" s="447"/>
      <c r="L244" s="447"/>
      <c r="M244" s="447"/>
      <c r="S244" s="347"/>
      <c r="U244" s="442" t="n">
        <v>175</v>
      </c>
      <c r="V244" s="458"/>
      <c r="W244" s="457"/>
      <c r="Y244" s="453" t="n">
        <f aca="false">W244-W243</f>
        <v>0</v>
      </c>
      <c r="Z244" s="447"/>
      <c r="AA244" s="447"/>
      <c r="AB244" s="447"/>
      <c r="AC244" s="447"/>
      <c r="AD244" s="447"/>
      <c r="AE244" s="447"/>
      <c r="AF244" s="447"/>
      <c r="AG244" s="447"/>
      <c r="AH244" s="447"/>
      <c r="AI244" s="447"/>
      <c r="AJ244" s="447"/>
      <c r="AK244" s="447"/>
      <c r="AL244" s="347"/>
    </row>
    <row r="245" customFormat="false" ht="12.75" hidden="false" customHeight="false" outlineLevel="0" collapsed="false">
      <c r="B245" s="442" t="n">
        <v>176</v>
      </c>
      <c r="C245" s="458"/>
      <c r="D245" s="457"/>
      <c r="F245" s="452" t="n">
        <f aca="false">D245-D244</f>
        <v>0</v>
      </c>
      <c r="G245" s="447"/>
      <c r="H245" s="447"/>
      <c r="I245" s="447"/>
      <c r="J245" s="447"/>
      <c r="K245" s="447"/>
      <c r="L245" s="447"/>
      <c r="M245" s="447"/>
      <c r="S245" s="347"/>
      <c r="U245" s="442" t="n">
        <v>176</v>
      </c>
      <c r="V245" s="458"/>
      <c r="W245" s="457"/>
      <c r="Y245" s="453" t="n">
        <f aca="false">W245-W244</f>
        <v>0</v>
      </c>
      <c r="Z245" s="447"/>
      <c r="AA245" s="447"/>
      <c r="AB245" s="447"/>
      <c r="AC245" s="447"/>
      <c r="AD245" s="447"/>
      <c r="AE245" s="447"/>
      <c r="AF245" s="447"/>
      <c r="AG245" s="447"/>
      <c r="AH245" s="447"/>
      <c r="AI245" s="447"/>
      <c r="AJ245" s="447"/>
      <c r="AK245" s="447"/>
      <c r="AL245" s="347"/>
    </row>
    <row r="246" customFormat="false" ht="12.75" hidden="false" customHeight="false" outlineLevel="0" collapsed="false">
      <c r="B246" s="442" t="n">
        <v>177</v>
      </c>
      <c r="C246" s="458"/>
      <c r="D246" s="457"/>
      <c r="F246" s="452" t="n">
        <f aca="false">D246-D245</f>
        <v>0</v>
      </c>
      <c r="G246" s="447"/>
      <c r="H246" s="447"/>
      <c r="I246" s="447"/>
      <c r="J246" s="447"/>
      <c r="K246" s="447"/>
      <c r="L246" s="447"/>
      <c r="M246" s="447"/>
      <c r="S246" s="347"/>
      <c r="U246" s="442" t="n">
        <v>177</v>
      </c>
      <c r="V246" s="458"/>
      <c r="W246" s="457"/>
      <c r="Y246" s="453" t="n">
        <f aca="false">W246-W245</f>
        <v>0</v>
      </c>
      <c r="Z246" s="447"/>
      <c r="AA246" s="447"/>
      <c r="AB246" s="447"/>
      <c r="AC246" s="447"/>
      <c r="AD246" s="447"/>
      <c r="AE246" s="447"/>
      <c r="AF246" s="447"/>
      <c r="AG246" s="447"/>
      <c r="AH246" s="447"/>
      <c r="AI246" s="447"/>
      <c r="AJ246" s="447"/>
      <c r="AK246" s="447"/>
      <c r="AL246" s="347"/>
    </row>
    <row r="247" customFormat="false" ht="12.75" hidden="false" customHeight="false" outlineLevel="0" collapsed="false">
      <c r="B247" s="442" t="n">
        <v>178</v>
      </c>
      <c r="C247" s="458"/>
      <c r="D247" s="457"/>
      <c r="F247" s="452" t="n">
        <f aca="false">D247-D246</f>
        <v>0</v>
      </c>
      <c r="G247" s="447"/>
      <c r="H247" s="447"/>
      <c r="I247" s="447"/>
      <c r="J247" s="447"/>
      <c r="K247" s="447"/>
      <c r="L247" s="447"/>
      <c r="M247" s="447"/>
      <c r="S247" s="347"/>
      <c r="U247" s="442" t="n">
        <v>178</v>
      </c>
      <c r="V247" s="458"/>
      <c r="W247" s="457"/>
      <c r="Y247" s="453" t="n">
        <f aca="false">W247-W246</f>
        <v>0</v>
      </c>
      <c r="Z247" s="447"/>
      <c r="AA247" s="447"/>
      <c r="AB247" s="447"/>
      <c r="AC247" s="447"/>
      <c r="AD247" s="447"/>
      <c r="AE247" s="447"/>
      <c r="AF247" s="447"/>
      <c r="AG247" s="447"/>
      <c r="AH247" s="447"/>
      <c r="AI247" s="447"/>
      <c r="AJ247" s="447"/>
      <c r="AK247" s="447"/>
      <c r="AL247" s="347"/>
    </row>
    <row r="248" customFormat="false" ht="12.75" hidden="false" customHeight="false" outlineLevel="0" collapsed="false">
      <c r="B248" s="442" t="n">
        <v>179</v>
      </c>
      <c r="C248" s="458"/>
      <c r="D248" s="457"/>
      <c r="F248" s="452" t="n">
        <f aca="false">D248-D247</f>
        <v>0</v>
      </c>
      <c r="G248" s="447"/>
      <c r="H248" s="447"/>
      <c r="I248" s="447"/>
      <c r="J248" s="447"/>
      <c r="K248" s="447"/>
      <c r="L248" s="447"/>
      <c r="M248" s="447"/>
      <c r="S248" s="347"/>
      <c r="U248" s="442" t="n">
        <v>179</v>
      </c>
      <c r="V248" s="458"/>
      <c r="W248" s="457"/>
      <c r="Y248" s="453" t="n">
        <f aca="false">W248-W247</f>
        <v>0</v>
      </c>
      <c r="Z248" s="447"/>
      <c r="AA248" s="447"/>
      <c r="AB248" s="447"/>
      <c r="AC248" s="447"/>
      <c r="AD248" s="447"/>
      <c r="AE248" s="447"/>
      <c r="AF248" s="447"/>
      <c r="AG248" s="447"/>
      <c r="AH248" s="447"/>
      <c r="AI248" s="447"/>
      <c r="AJ248" s="447"/>
      <c r="AK248" s="447"/>
      <c r="AL248" s="347"/>
    </row>
    <row r="249" customFormat="false" ht="12.75" hidden="false" customHeight="false" outlineLevel="0" collapsed="false">
      <c r="B249" s="442" t="n">
        <v>180</v>
      </c>
      <c r="C249" s="458"/>
      <c r="D249" s="457"/>
      <c r="F249" s="452" t="n">
        <f aca="false">D249-D248</f>
        <v>0</v>
      </c>
      <c r="G249" s="447"/>
      <c r="H249" s="447"/>
      <c r="I249" s="447"/>
      <c r="J249" s="447"/>
      <c r="K249" s="447"/>
      <c r="L249" s="447"/>
      <c r="M249" s="447"/>
      <c r="S249" s="347"/>
      <c r="U249" s="442" t="n">
        <v>180</v>
      </c>
      <c r="V249" s="458"/>
      <c r="W249" s="457"/>
      <c r="Y249" s="453" t="n">
        <f aca="false">W249-W248</f>
        <v>0</v>
      </c>
      <c r="Z249" s="447"/>
      <c r="AA249" s="447"/>
      <c r="AB249" s="447"/>
      <c r="AC249" s="447"/>
      <c r="AD249" s="447"/>
      <c r="AE249" s="447"/>
      <c r="AF249" s="447"/>
      <c r="AG249" s="447"/>
      <c r="AH249" s="447"/>
      <c r="AI249" s="447"/>
      <c r="AJ249" s="447"/>
      <c r="AK249" s="447"/>
      <c r="AL249" s="347"/>
    </row>
    <row r="250" customFormat="false" ht="12.75" hidden="false" customHeight="false" outlineLevel="0" collapsed="false">
      <c r="B250" s="442" t="n">
        <v>181</v>
      </c>
      <c r="C250" s="458"/>
      <c r="D250" s="457"/>
      <c r="F250" s="452" t="n">
        <f aca="false">D250-D249</f>
        <v>0</v>
      </c>
      <c r="G250" s="447"/>
      <c r="H250" s="447"/>
      <c r="I250" s="447"/>
      <c r="J250" s="447"/>
      <c r="K250" s="447"/>
      <c r="L250" s="447"/>
      <c r="M250" s="447"/>
      <c r="S250" s="347"/>
      <c r="U250" s="442" t="n">
        <v>181</v>
      </c>
      <c r="V250" s="458"/>
      <c r="W250" s="457"/>
      <c r="Y250" s="453" t="n">
        <f aca="false">W250-W249</f>
        <v>0</v>
      </c>
      <c r="Z250" s="447"/>
      <c r="AA250" s="447"/>
      <c r="AB250" s="447"/>
      <c r="AC250" s="447"/>
      <c r="AD250" s="447"/>
      <c r="AE250" s="447"/>
      <c r="AF250" s="447"/>
      <c r="AG250" s="447"/>
      <c r="AH250" s="447"/>
      <c r="AI250" s="447"/>
      <c r="AJ250" s="447"/>
      <c r="AK250" s="447"/>
      <c r="AL250" s="347"/>
    </row>
    <row r="251" customFormat="false" ht="12.75" hidden="false" customHeight="false" outlineLevel="0" collapsed="false">
      <c r="B251" s="442" t="n">
        <v>182</v>
      </c>
      <c r="C251" s="458"/>
      <c r="D251" s="457"/>
      <c r="F251" s="452" t="n">
        <f aca="false">D251-D250</f>
        <v>0</v>
      </c>
      <c r="G251" s="447"/>
      <c r="H251" s="447"/>
      <c r="I251" s="447"/>
      <c r="J251" s="447"/>
      <c r="K251" s="447"/>
      <c r="L251" s="447"/>
      <c r="M251" s="447"/>
      <c r="S251" s="347"/>
      <c r="U251" s="442" t="n">
        <v>182</v>
      </c>
      <c r="V251" s="458"/>
      <c r="W251" s="457"/>
      <c r="Y251" s="453" t="n">
        <f aca="false">W251-W250</f>
        <v>0</v>
      </c>
      <c r="Z251" s="447"/>
      <c r="AA251" s="447"/>
      <c r="AB251" s="447"/>
      <c r="AC251" s="447"/>
      <c r="AD251" s="447"/>
      <c r="AE251" s="447"/>
      <c r="AF251" s="447"/>
      <c r="AG251" s="447"/>
      <c r="AH251" s="447"/>
      <c r="AI251" s="447"/>
      <c r="AJ251" s="447"/>
      <c r="AK251" s="447"/>
      <c r="AL251" s="347"/>
    </row>
    <row r="252" customFormat="false" ht="12.75" hidden="false" customHeight="false" outlineLevel="0" collapsed="false">
      <c r="B252" s="442" t="n">
        <v>183</v>
      </c>
      <c r="C252" s="458"/>
      <c r="D252" s="457"/>
      <c r="F252" s="452" t="n">
        <f aca="false">D252-D251</f>
        <v>0</v>
      </c>
      <c r="G252" s="447"/>
      <c r="H252" s="447"/>
      <c r="I252" s="447"/>
      <c r="J252" s="447"/>
      <c r="K252" s="447"/>
      <c r="L252" s="447"/>
      <c r="M252" s="447"/>
      <c r="S252" s="347"/>
      <c r="U252" s="442" t="n">
        <v>183</v>
      </c>
      <c r="V252" s="458"/>
      <c r="W252" s="457"/>
      <c r="Y252" s="453" t="n">
        <f aca="false">W252-W251</f>
        <v>0</v>
      </c>
      <c r="Z252" s="447"/>
      <c r="AA252" s="447"/>
      <c r="AB252" s="447"/>
      <c r="AC252" s="447"/>
      <c r="AD252" s="447"/>
      <c r="AE252" s="447"/>
      <c r="AF252" s="447"/>
      <c r="AG252" s="447"/>
      <c r="AH252" s="447"/>
      <c r="AI252" s="447"/>
      <c r="AJ252" s="447"/>
      <c r="AK252" s="447"/>
      <c r="AL252" s="347"/>
    </row>
    <row r="253" customFormat="false" ht="12.75" hidden="false" customHeight="false" outlineLevel="0" collapsed="false">
      <c r="B253" s="442" t="n">
        <v>184</v>
      </c>
      <c r="C253" s="458"/>
      <c r="D253" s="457"/>
      <c r="F253" s="452" t="n">
        <f aca="false">D253-D252</f>
        <v>0</v>
      </c>
      <c r="G253" s="447"/>
      <c r="H253" s="447"/>
      <c r="I253" s="447"/>
      <c r="J253" s="447"/>
      <c r="K253" s="447"/>
      <c r="L253" s="447"/>
      <c r="M253" s="447"/>
      <c r="S253" s="347"/>
      <c r="U253" s="442" t="n">
        <v>184</v>
      </c>
      <c r="V253" s="458"/>
      <c r="W253" s="457"/>
      <c r="Y253" s="453" t="n">
        <f aca="false">W253-W252</f>
        <v>0</v>
      </c>
      <c r="Z253" s="447"/>
      <c r="AA253" s="447"/>
      <c r="AB253" s="447"/>
      <c r="AC253" s="447"/>
      <c r="AD253" s="447"/>
      <c r="AE253" s="447"/>
      <c r="AF253" s="447"/>
      <c r="AG253" s="447"/>
      <c r="AH253" s="447"/>
      <c r="AI253" s="447"/>
      <c r="AJ253" s="447"/>
      <c r="AK253" s="447"/>
      <c r="AL253" s="347"/>
    </row>
    <row r="254" customFormat="false" ht="12.75" hidden="false" customHeight="false" outlineLevel="0" collapsed="false">
      <c r="B254" s="442" t="n">
        <v>185</v>
      </c>
      <c r="C254" s="458"/>
      <c r="D254" s="457"/>
      <c r="F254" s="452" t="n">
        <f aca="false">D254-D253</f>
        <v>0</v>
      </c>
      <c r="G254" s="447"/>
      <c r="H254" s="447"/>
      <c r="I254" s="447"/>
      <c r="J254" s="447"/>
      <c r="K254" s="447"/>
      <c r="L254" s="447"/>
      <c r="M254" s="447"/>
      <c r="S254" s="347"/>
      <c r="U254" s="442" t="n">
        <v>185</v>
      </c>
      <c r="V254" s="458"/>
      <c r="W254" s="457"/>
      <c r="Y254" s="453" t="n">
        <f aca="false">W254-W253</f>
        <v>0</v>
      </c>
      <c r="Z254" s="447"/>
      <c r="AA254" s="447"/>
      <c r="AB254" s="447"/>
      <c r="AC254" s="447"/>
      <c r="AD254" s="447"/>
      <c r="AE254" s="447"/>
      <c r="AF254" s="447"/>
      <c r="AG254" s="447"/>
      <c r="AH254" s="447"/>
      <c r="AI254" s="447"/>
      <c r="AJ254" s="447"/>
      <c r="AK254" s="447"/>
      <c r="AL254" s="347"/>
    </row>
    <row r="255" customFormat="false" ht="12.75" hidden="false" customHeight="false" outlineLevel="0" collapsed="false">
      <c r="B255" s="442" t="n">
        <v>186</v>
      </c>
      <c r="C255" s="458"/>
      <c r="D255" s="457"/>
      <c r="F255" s="452" t="n">
        <f aca="false">D255-D254</f>
        <v>0</v>
      </c>
      <c r="G255" s="447"/>
      <c r="H255" s="447"/>
      <c r="I255" s="447"/>
      <c r="J255" s="447"/>
      <c r="K255" s="447"/>
      <c r="L255" s="447"/>
      <c r="M255" s="447"/>
      <c r="S255" s="347"/>
      <c r="U255" s="442" t="n">
        <v>186</v>
      </c>
      <c r="V255" s="458"/>
      <c r="W255" s="457"/>
      <c r="Y255" s="453" t="n">
        <f aca="false">W255-W254</f>
        <v>0</v>
      </c>
      <c r="Z255" s="447"/>
      <c r="AA255" s="447"/>
      <c r="AB255" s="447"/>
      <c r="AC255" s="447"/>
      <c r="AD255" s="447"/>
      <c r="AE255" s="447"/>
      <c r="AF255" s="447"/>
      <c r="AG255" s="447"/>
      <c r="AH255" s="447"/>
      <c r="AI255" s="447"/>
      <c r="AJ255" s="447"/>
      <c r="AK255" s="447"/>
      <c r="AL255" s="347"/>
    </row>
    <row r="256" customFormat="false" ht="12.75" hidden="false" customHeight="false" outlineLevel="0" collapsed="false">
      <c r="B256" s="442" t="n">
        <v>187</v>
      </c>
      <c r="C256" s="458"/>
      <c r="D256" s="457"/>
      <c r="F256" s="452" t="n">
        <f aca="false">D256-D255</f>
        <v>0</v>
      </c>
      <c r="G256" s="447"/>
      <c r="H256" s="447"/>
      <c r="I256" s="447"/>
      <c r="J256" s="447"/>
      <c r="K256" s="447"/>
      <c r="L256" s="447"/>
      <c r="M256" s="447"/>
      <c r="S256" s="347"/>
      <c r="U256" s="442" t="n">
        <v>187</v>
      </c>
      <c r="V256" s="458"/>
      <c r="W256" s="457"/>
      <c r="Y256" s="453" t="n">
        <f aca="false">W256-W255</f>
        <v>0</v>
      </c>
      <c r="Z256" s="447"/>
      <c r="AA256" s="447"/>
      <c r="AB256" s="447"/>
      <c r="AC256" s="447"/>
      <c r="AD256" s="447"/>
      <c r="AE256" s="447"/>
      <c r="AF256" s="447"/>
      <c r="AG256" s="447"/>
      <c r="AH256" s="447"/>
      <c r="AI256" s="447"/>
      <c r="AJ256" s="447"/>
      <c r="AK256" s="447"/>
      <c r="AL256" s="347"/>
    </row>
    <row r="257" customFormat="false" ht="12.75" hidden="false" customHeight="false" outlineLevel="0" collapsed="false">
      <c r="B257" s="442" t="n">
        <v>188</v>
      </c>
      <c r="C257" s="458"/>
      <c r="D257" s="457"/>
      <c r="F257" s="452" t="n">
        <f aca="false">D257-D256</f>
        <v>0</v>
      </c>
      <c r="G257" s="447"/>
      <c r="H257" s="447"/>
      <c r="I257" s="447"/>
      <c r="J257" s="447"/>
      <c r="K257" s="447"/>
      <c r="L257" s="447"/>
      <c r="M257" s="447"/>
      <c r="S257" s="347"/>
      <c r="U257" s="442" t="n">
        <v>188</v>
      </c>
      <c r="V257" s="458"/>
      <c r="W257" s="457"/>
      <c r="Y257" s="453" t="n">
        <f aca="false">W257-W256</f>
        <v>0</v>
      </c>
      <c r="Z257" s="447"/>
      <c r="AA257" s="447"/>
      <c r="AB257" s="447"/>
      <c r="AC257" s="447"/>
      <c r="AD257" s="447"/>
      <c r="AE257" s="447"/>
      <c r="AF257" s="447"/>
      <c r="AG257" s="447"/>
      <c r="AH257" s="447"/>
      <c r="AI257" s="447"/>
      <c r="AJ257" s="447"/>
      <c r="AK257" s="447"/>
      <c r="AL257" s="347"/>
    </row>
    <row r="258" customFormat="false" ht="12.75" hidden="false" customHeight="false" outlineLevel="0" collapsed="false">
      <c r="B258" s="442" t="n">
        <v>189</v>
      </c>
      <c r="C258" s="458"/>
      <c r="D258" s="457"/>
      <c r="F258" s="452" t="n">
        <f aca="false">D258-D257</f>
        <v>0</v>
      </c>
      <c r="G258" s="447"/>
      <c r="H258" s="447"/>
      <c r="I258" s="447"/>
      <c r="J258" s="447"/>
      <c r="K258" s="447"/>
      <c r="L258" s="447"/>
      <c r="M258" s="447"/>
      <c r="S258" s="347"/>
      <c r="U258" s="442" t="n">
        <v>189</v>
      </c>
      <c r="V258" s="458"/>
      <c r="W258" s="457"/>
      <c r="Y258" s="453" t="n">
        <f aca="false">W258-W257</f>
        <v>0</v>
      </c>
      <c r="Z258" s="447"/>
      <c r="AA258" s="447"/>
      <c r="AB258" s="447"/>
      <c r="AC258" s="447"/>
      <c r="AD258" s="447"/>
      <c r="AE258" s="447"/>
      <c r="AF258" s="447"/>
      <c r="AG258" s="447"/>
      <c r="AH258" s="447"/>
      <c r="AI258" s="447"/>
      <c r="AJ258" s="447"/>
      <c r="AK258" s="447"/>
      <c r="AL258" s="347"/>
    </row>
    <row r="259" customFormat="false" ht="12.75" hidden="false" customHeight="false" outlineLevel="0" collapsed="false">
      <c r="B259" s="442" t="n">
        <v>190</v>
      </c>
      <c r="C259" s="458"/>
      <c r="D259" s="457"/>
      <c r="F259" s="452" t="n">
        <f aca="false">D259-D258</f>
        <v>0</v>
      </c>
      <c r="G259" s="447"/>
      <c r="H259" s="447"/>
      <c r="I259" s="447"/>
      <c r="J259" s="447"/>
      <c r="K259" s="447"/>
      <c r="L259" s="447"/>
      <c r="M259" s="447"/>
      <c r="S259" s="347"/>
      <c r="U259" s="442" t="n">
        <v>190</v>
      </c>
      <c r="V259" s="458"/>
      <c r="W259" s="457"/>
      <c r="Y259" s="453" t="n">
        <f aca="false">W259-W258</f>
        <v>0</v>
      </c>
      <c r="Z259" s="447"/>
      <c r="AA259" s="447"/>
      <c r="AB259" s="447"/>
      <c r="AC259" s="447"/>
      <c r="AD259" s="447"/>
      <c r="AE259" s="447"/>
      <c r="AF259" s="447"/>
      <c r="AG259" s="447"/>
      <c r="AH259" s="447"/>
      <c r="AI259" s="447"/>
      <c r="AJ259" s="447"/>
      <c r="AK259" s="447"/>
      <c r="AL259" s="347"/>
    </row>
    <row r="260" customFormat="false" ht="12.75" hidden="false" customHeight="false" outlineLevel="0" collapsed="false">
      <c r="B260" s="442" t="n">
        <v>191</v>
      </c>
      <c r="C260" s="458"/>
      <c r="D260" s="457"/>
      <c r="F260" s="452" t="n">
        <f aca="false">D260-D259</f>
        <v>0</v>
      </c>
      <c r="G260" s="447"/>
      <c r="H260" s="447"/>
      <c r="I260" s="447"/>
      <c r="J260" s="447"/>
      <c r="K260" s="447"/>
      <c r="L260" s="447"/>
      <c r="M260" s="447"/>
      <c r="S260" s="347"/>
      <c r="U260" s="442" t="n">
        <v>191</v>
      </c>
      <c r="V260" s="458"/>
      <c r="W260" s="457"/>
      <c r="Y260" s="453" t="n">
        <f aca="false">W260-W259</f>
        <v>0</v>
      </c>
      <c r="Z260" s="447"/>
      <c r="AA260" s="447"/>
      <c r="AB260" s="447"/>
      <c r="AC260" s="447"/>
      <c r="AD260" s="447"/>
      <c r="AE260" s="447"/>
      <c r="AF260" s="447"/>
      <c r="AG260" s="447"/>
      <c r="AH260" s="447"/>
      <c r="AI260" s="447"/>
      <c r="AJ260" s="447"/>
      <c r="AK260" s="447"/>
      <c r="AL260" s="347"/>
    </row>
    <row r="261" customFormat="false" ht="12.75" hidden="false" customHeight="false" outlineLevel="0" collapsed="false">
      <c r="B261" s="442" t="n">
        <v>192</v>
      </c>
      <c r="C261" s="458"/>
      <c r="D261" s="457"/>
      <c r="F261" s="452" t="n">
        <f aca="false">D261-D260</f>
        <v>0</v>
      </c>
      <c r="G261" s="447"/>
      <c r="H261" s="447"/>
      <c r="I261" s="447"/>
      <c r="J261" s="447"/>
      <c r="K261" s="447"/>
      <c r="L261" s="447"/>
      <c r="M261" s="447"/>
      <c r="S261" s="347"/>
      <c r="U261" s="442" t="n">
        <v>192</v>
      </c>
      <c r="V261" s="458"/>
      <c r="W261" s="457"/>
      <c r="Y261" s="453" t="n">
        <f aca="false">W261-W260</f>
        <v>0</v>
      </c>
      <c r="Z261" s="447"/>
      <c r="AA261" s="447"/>
      <c r="AB261" s="447"/>
      <c r="AC261" s="447"/>
      <c r="AD261" s="447"/>
      <c r="AE261" s="447"/>
      <c r="AF261" s="447"/>
      <c r="AG261" s="447"/>
      <c r="AH261" s="447"/>
      <c r="AI261" s="447"/>
      <c r="AJ261" s="447"/>
      <c r="AK261" s="447"/>
      <c r="AL261" s="347"/>
    </row>
    <row r="262" customFormat="false" ht="12.75" hidden="false" customHeight="false" outlineLevel="0" collapsed="false">
      <c r="B262" s="442" t="n">
        <v>193</v>
      </c>
      <c r="C262" s="458"/>
      <c r="D262" s="457"/>
      <c r="F262" s="452" t="n">
        <f aca="false">D262-D261</f>
        <v>0</v>
      </c>
      <c r="G262" s="447"/>
      <c r="H262" s="447"/>
      <c r="I262" s="447"/>
      <c r="J262" s="447"/>
      <c r="K262" s="447"/>
      <c r="L262" s="447"/>
      <c r="M262" s="447"/>
      <c r="S262" s="347"/>
      <c r="U262" s="442" t="n">
        <v>193</v>
      </c>
      <c r="V262" s="458"/>
      <c r="W262" s="457"/>
      <c r="Y262" s="453" t="n">
        <f aca="false">W262-W261</f>
        <v>0</v>
      </c>
      <c r="Z262" s="447"/>
      <c r="AA262" s="447"/>
      <c r="AB262" s="447"/>
      <c r="AC262" s="447"/>
      <c r="AD262" s="447"/>
      <c r="AE262" s="447"/>
      <c r="AF262" s="447"/>
      <c r="AG262" s="447"/>
      <c r="AH262" s="447"/>
      <c r="AI262" s="447"/>
      <c r="AJ262" s="447"/>
      <c r="AK262" s="447"/>
      <c r="AL262" s="347"/>
    </row>
    <row r="263" customFormat="false" ht="12.75" hidden="false" customHeight="false" outlineLevel="0" collapsed="false">
      <c r="B263" s="442" t="n">
        <v>194</v>
      </c>
      <c r="C263" s="458"/>
      <c r="D263" s="457"/>
      <c r="F263" s="452" t="n">
        <f aca="false">D263-D262</f>
        <v>0</v>
      </c>
      <c r="G263" s="447"/>
      <c r="H263" s="447"/>
      <c r="I263" s="447"/>
      <c r="J263" s="447"/>
      <c r="K263" s="447"/>
      <c r="L263" s="447"/>
      <c r="M263" s="447"/>
      <c r="S263" s="347"/>
      <c r="U263" s="442" t="n">
        <v>194</v>
      </c>
      <c r="V263" s="458"/>
      <c r="W263" s="457"/>
      <c r="Y263" s="453" t="n">
        <f aca="false">W263-W262</f>
        <v>0</v>
      </c>
      <c r="Z263" s="447"/>
      <c r="AA263" s="447"/>
      <c r="AB263" s="447"/>
      <c r="AC263" s="447"/>
      <c r="AD263" s="447"/>
      <c r="AE263" s="447"/>
      <c r="AF263" s="447"/>
      <c r="AG263" s="447"/>
      <c r="AH263" s="447"/>
      <c r="AI263" s="447"/>
      <c r="AJ263" s="447"/>
      <c r="AK263" s="447"/>
      <c r="AL263" s="347"/>
    </row>
    <row r="264" customFormat="false" ht="12.75" hidden="false" customHeight="false" outlineLevel="0" collapsed="false">
      <c r="B264" s="442" t="n">
        <v>195</v>
      </c>
      <c r="C264" s="458"/>
      <c r="D264" s="457"/>
      <c r="F264" s="452" t="n">
        <f aca="false">D264-D263</f>
        <v>0</v>
      </c>
      <c r="G264" s="447"/>
      <c r="H264" s="447"/>
      <c r="I264" s="447"/>
      <c r="J264" s="447"/>
      <c r="K264" s="447"/>
      <c r="L264" s="447"/>
      <c r="M264" s="447"/>
      <c r="S264" s="347"/>
      <c r="U264" s="442" t="n">
        <v>195</v>
      </c>
      <c r="V264" s="458"/>
      <c r="W264" s="457"/>
      <c r="Y264" s="453" t="n">
        <f aca="false">W264-W263</f>
        <v>0</v>
      </c>
      <c r="Z264" s="447"/>
      <c r="AA264" s="447"/>
      <c r="AB264" s="447"/>
      <c r="AC264" s="447"/>
      <c r="AD264" s="447"/>
      <c r="AE264" s="447"/>
      <c r="AF264" s="447"/>
      <c r="AG264" s="447"/>
      <c r="AH264" s="447"/>
      <c r="AI264" s="447"/>
      <c r="AJ264" s="447"/>
      <c r="AK264" s="447"/>
      <c r="AL264" s="347"/>
    </row>
    <row r="265" customFormat="false" ht="12.75" hidden="false" customHeight="false" outlineLevel="0" collapsed="false">
      <c r="B265" s="442" t="n">
        <v>196</v>
      </c>
      <c r="C265" s="458"/>
      <c r="D265" s="457"/>
      <c r="F265" s="452" t="n">
        <f aca="false">D265-D264</f>
        <v>0</v>
      </c>
      <c r="G265" s="447"/>
      <c r="H265" s="447"/>
      <c r="I265" s="447"/>
      <c r="J265" s="447"/>
      <c r="K265" s="447"/>
      <c r="L265" s="447"/>
      <c r="M265" s="447"/>
      <c r="S265" s="347"/>
      <c r="U265" s="442" t="n">
        <v>196</v>
      </c>
      <c r="V265" s="458"/>
      <c r="W265" s="457"/>
      <c r="Y265" s="453" t="n">
        <f aca="false">W265-W264</f>
        <v>0</v>
      </c>
      <c r="Z265" s="447"/>
      <c r="AA265" s="447"/>
      <c r="AB265" s="447"/>
      <c r="AC265" s="447"/>
      <c r="AD265" s="447"/>
      <c r="AE265" s="447"/>
      <c r="AF265" s="447"/>
      <c r="AG265" s="447"/>
      <c r="AH265" s="447"/>
      <c r="AI265" s="447"/>
      <c r="AJ265" s="447"/>
      <c r="AK265" s="447"/>
      <c r="AL265" s="347"/>
    </row>
    <row r="266" customFormat="false" ht="12.75" hidden="false" customHeight="false" outlineLevel="0" collapsed="false">
      <c r="B266" s="442" t="n">
        <v>197</v>
      </c>
      <c r="C266" s="458"/>
      <c r="D266" s="457"/>
      <c r="F266" s="452" t="n">
        <f aca="false">D266-D265</f>
        <v>0</v>
      </c>
      <c r="G266" s="447"/>
      <c r="H266" s="447"/>
      <c r="I266" s="447"/>
      <c r="J266" s="447"/>
      <c r="K266" s="447"/>
      <c r="L266" s="447"/>
      <c r="M266" s="447"/>
      <c r="S266" s="347"/>
      <c r="U266" s="442" t="n">
        <v>197</v>
      </c>
      <c r="V266" s="458"/>
      <c r="W266" s="457"/>
      <c r="Y266" s="453" t="n">
        <f aca="false">W266-W265</f>
        <v>0</v>
      </c>
      <c r="Z266" s="447"/>
      <c r="AA266" s="447"/>
      <c r="AB266" s="447"/>
      <c r="AC266" s="447"/>
      <c r="AD266" s="447"/>
      <c r="AE266" s="447"/>
      <c r="AF266" s="447"/>
      <c r="AG266" s="447"/>
      <c r="AH266" s="447"/>
      <c r="AI266" s="447"/>
      <c r="AJ266" s="447"/>
      <c r="AK266" s="447"/>
      <c r="AL266" s="347"/>
    </row>
    <row r="267" customFormat="false" ht="12.75" hidden="false" customHeight="false" outlineLevel="0" collapsed="false">
      <c r="B267" s="442" t="n">
        <v>198</v>
      </c>
      <c r="C267" s="458"/>
      <c r="D267" s="457"/>
      <c r="F267" s="452" t="n">
        <f aca="false">D267-D266</f>
        <v>0</v>
      </c>
      <c r="G267" s="447"/>
      <c r="H267" s="447"/>
      <c r="I267" s="447"/>
      <c r="J267" s="447"/>
      <c r="K267" s="447"/>
      <c r="L267" s="447"/>
      <c r="M267" s="447"/>
      <c r="S267" s="347"/>
      <c r="U267" s="442" t="n">
        <v>198</v>
      </c>
      <c r="V267" s="458"/>
      <c r="W267" s="457"/>
      <c r="Y267" s="453" t="n">
        <f aca="false">W267-W266</f>
        <v>0</v>
      </c>
      <c r="Z267" s="447"/>
      <c r="AA267" s="447"/>
      <c r="AB267" s="447"/>
      <c r="AC267" s="447"/>
      <c r="AD267" s="447"/>
      <c r="AE267" s="447"/>
      <c r="AF267" s="447"/>
      <c r="AG267" s="447"/>
      <c r="AH267" s="447"/>
      <c r="AI267" s="447"/>
      <c r="AJ267" s="447"/>
      <c r="AK267" s="447"/>
      <c r="AL267" s="347"/>
    </row>
    <row r="268" customFormat="false" ht="12.75" hidden="false" customHeight="false" outlineLevel="0" collapsed="false">
      <c r="B268" s="442" t="n">
        <v>199</v>
      </c>
      <c r="C268" s="458"/>
      <c r="D268" s="457"/>
      <c r="F268" s="452" t="n">
        <f aca="false">D268-D267</f>
        <v>0</v>
      </c>
      <c r="G268" s="447"/>
      <c r="H268" s="447"/>
      <c r="I268" s="447"/>
      <c r="J268" s="447"/>
      <c r="K268" s="447"/>
      <c r="L268" s="447"/>
      <c r="M268" s="447"/>
      <c r="S268" s="347"/>
      <c r="U268" s="442" t="n">
        <v>199</v>
      </c>
      <c r="V268" s="458"/>
      <c r="W268" s="457"/>
      <c r="Y268" s="453" t="n">
        <f aca="false">W268-W267</f>
        <v>0</v>
      </c>
      <c r="Z268" s="447"/>
      <c r="AA268" s="447"/>
      <c r="AB268" s="447"/>
      <c r="AC268" s="447"/>
      <c r="AD268" s="447"/>
      <c r="AE268" s="447"/>
      <c r="AF268" s="447"/>
      <c r="AG268" s="447"/>
      <c r="AH268" s="447"/>
      <c r="AI268" s="447"/>
      <c r="AJ268" s="447"/>
      <c r="AK268" s="447"/>
      <c r="AL268" s="347"/>
    </row>
    <row r="269" customFormat="false" ht="12.75" hidden="false" customHeight="false" outlineLevel="0" collapsed="false">
      <c r="B269" s="442" t="n">
        <v>200</v>
      </c>
      <c r="C269" s="458"/>
      <c r="D269" s="457"/>
      <c r="F269" s="452" t="n">
        <f aca="false">D269-D268</f>
        <v>0</v>
      </c>
      <c r="G269" s="447"/>
      <c r="H269" s="447"/>
      <c r="I269" s="447"/>
      <c r="J269" s="447"/>
      <c r="K269" s="447"/>
      <c r="L269" s="447"/>
      <c r="M269" s="447"/>
      <c r="S269" s="347"/>
      <c r="U269" s="442" t="n">
        <v>200</v>
      </c>
      <c r="V269" s="458"/>
      <c r="W269" s="457"/>
      <c r="Y269" s="453" t="n">
        <f aca="false">W269-W268</f>
        <v>0</v>
      </c>
      <c r="Z269" s="447"/>
      <c r="AA269" s="447"/>
      <c r="AB269" s="447"/>
      <c r="AC269" s="447"/>
      <c r="AD269" s="447"/>
      <c r="AE269" s="447"/>
      <c r="AF269" s="447"/>
      <c r="AG269" s="447"/>
      <c r="AH269" s="447"/>
      <c r="AI269" s="447"/>
      <c r="AJ269" s="447"/>
      <c r="AK269" s="447"/>
      <c r="AL269" s="347"/>
    </row>
    <row r="270" customFormat="false" ht="12.75" hidden="false" customHeight="false" outlineLevel="0" collapsed="false">
      <c r="B270" s="442" t="n">
        <v>201</v>
      </c>
      <c r="C270" s="458"/>
      <c r="D270" s="457"/>
      <c r="F270" s="452" t="n">
        <f aca="false">D270-D269</f>
        <v>0</v>
      </c>
      <c r="G270" s="447"/>
      <c r="H270" s="447"/>
      <c r="I270" s="447"/>
      <c r="J270" s="447"/>
      <c r="K270" s="447"/>
      <c r="L270" s="447"/>
      <c r="M270" s="447"/>
      <c r="S270" s="347"/>
      <c r="U270" s="442" t="n">
        <v>201</v>
      </c>
      <c r="V270" s="458"/>
      <c r="W270" s="457"/>
      <c r="Y270" s="453" t="n">
        <f aca="false">W270-W269</f>
        <v>0</v>
      </c>
      <c r="Z270" s="447"/>
      <c r="AA270" s="447"/>
      <c r="AB270" s="447"/>
      <c r="AC270" s="447"/>
      <c r="AD270" s="447"/>
      <c r="AE270" s="447"/>
      <c r="AF270" s="447"/>
      <c r="AG270" s="447"/>
      <c r="AH270" s="447"/>
      <c r="AI270" s="447"/>
      <c r="AJ270" s="447"/>
      <c r="AK270" s="447"/>
      <c r="AL270" s="347"/>
    </row>
    <row r="271" customFormat="false" ht="12.75" hidden="false" customHeight="false" outlineLevel="0" collapsed="false">
      <c r="B271" s="442" t="n">
        <v>202</v>
      </c>
      <c r="C271" s="458"/>
      <c r="D271" s="457"/>
      <c r="F271" s="452" t="n">
        <f aca="false">D271-D270</f>
        <v>0</v>
      </c>
      <c r="G271" s="447"/>
      <c r="H271" s="447"/>
      <c r="I271" s="447"/>
      <c r="J271" s="447"/>
      <c r="K271" s="447"/>
      <c r="L271" s="447"/>
      <c r="M271" s="447"/>
      <c r="S271" s="347"/>
      <c r="U271" s="442" t="n">
        <v>202</v>
      </c>
      <c r="V271" s="458"/>
      <c r="W271" s="457"/>
      <c r="Y271" s="453" t="n">
        <f aca="false">W271-W270</f>
        <v>0</v>
      </c>
      <c r="Z271" s="447"/>
      <c r="AA271" s="447"/>
      <c r="AB271" s="447"/>
      <c r="AC271" s="447"/>
      <c r="AD271" s="447"/>
      <c r="AE271" s="447"/>
      <c r="AF271" s="447"/>
      <c r="AG271" s="447"/>
      <c r="AH271" s="447"/>
      <c r="AI271" s="447"/>
      <c r="AJ271" s="447"/>
      <c r="AK271" s="447"/>
      <c r="AL271" s="347"/>
    </row>
    <row r="272" customFormat="false" ht="12.75" hidden="false" customHeight="false" outlineLevel="0" collapsed="false">
      <c r="B272" s="442" t="n">
        <v>203</v>
      </c>
      <c r="C272" s="458"/>
      <c r="D272" s="457"/>
      <c r="F272" s="452" t="n">
        <f aca="false">D272-D271</f>
        <v>0</v>
      </c>
      <c r="G272" s="447"/>
      <c r="H272" s="447"/>
      <c r="I272" s="447"/>
      <c r="J272" s="447"/>
      <c r="K272" s="447"/>
      <c r="L272" s="447"/>
      <c r="M272" s="447"/>
      <c r="S272" s="347"/>
      <c r="U272" s="442" t="n">
        <v>203</v>
      </c>
      <c r="V272" s="458"/>
      <c r="W272" s="457"/>
      <c r="Y272" s="453" t="n">
        <f aca="false">W272-W271</f>
        <v>0</v>
      </c>
      <c r="Z272" s="447"/>
      <c r="AA272" s="447"/>
      <c r="AB272" s="447"/>
      <c r="AC272" s="447"/>
      <c r="AD272" s="447"/>
      <c r="AE272" s="447"/>
      <c r="AF272" s="447"/>
      <c r="AG272" s="447"/>
      <c r="AH272" s="447"/>
      <c r="AI272" s="447"/>
      <c r="AJ272" s="447"/>
      <c r="AK272" s="447"/>
      <c r="AL272" s="347"/>
    </row>
    <row r="273" customFormat="false" ht="12.75" hidden="false" customHeight="false" outlineLevel="0" collapsed="false">
      <c r="B273" s="442" t="n">
        <v>204</v>
      </c>
      <c r="C273" s="458"/>
      <c r="D273" s="457"/>
      <c r="F273" s="452" t="n">
        <f aca="false">D273-D272</f>
        <v>0</v>
      </c>
      <c r="G273" s="447"/>
      <c r="H273" s="447"/>
      <c r="I273" s="447"/>
      <c r="J273" s="447"/>
      <c r="K273" s="447"/>
      <c r="L273" s="447"/>
      <c r="M273" s="447"/>
      <c r="S273" s="347"/>
      <c r="U273" s="442" t="n">
        <v>204</v>
      </c>
      <c r="V273" s="458"/>
      <c r="W273" s="457"/>
      <c r="Y273" s="453" t="n">
        <f aca="false">W273-W272</f>
        <v>0</v>
      </c>
      <c r="Z273" s="447"/>
      <c r="AA273" s="447"/>
      <c r="AB273" s="447"/>
      <c r="AC273" s="447"/>
      <c r="AD273" s="447"/>
      <c r="AE273" s="447"/>
      <c r="AF273" s="447"/>
      <c r="AG273" s="447"/>
      <c r="AH273" s="447"/>
      <c r="AI273" s="447"/>
      <c r="AJ273" s="447"/>
      <c r="AK273" s="447"/>
      <c r="AL273" s="347"/>
    </row>
    <row r="274" customFormat="false" ht="12.75" hidden="false" customHeight="false" outlineLevel="0" collapsed="false">
      <c r="B274" s="442" t="n">
        <v>205</v>
      </c>
      <c r="C274" s="458"/>
      <c r="D274" s="457"/>
      <c r="F274" s="452" t="n">
        <f aca="false">D274-D273</f>
        <v>0</v>
      </c>
      <c r="G274" s="447"/>
      <c r="H274" s="447"/>
      <c r="I274" s="447"/>
      <c r="J274" s="447"/>
      <c r="K274" s="447"/>
      <c r="L274" s="447"/>
      <c r="M274" s="447"/>
      <c r="S274" s="347"/>
      <c r="U274" s="442" t="n">
        <v>205</v>
      </c>
      <c r="V274" s="458"/>
      <c r="W274" s="457"/>
      <c r="Y274" s="453" t="n">
        <f aca="false">W274-W273</f>
        <v>0</v>
      </c>
      <c r="Z274" s="447"/>
      <c r="AA274" s="447"/>
      <c r="AB274" s="447"/>
      <c r="AC274" s="447"/>
      <c r="AD274" s="447"/>
      <c r="AE274" s="447"/>
      <c r="AF274" s="447"/>
      <c r="AG274" s="447"/>
      <c r="AH274" s="447"/>
      <c r="AI274" s="447"/>
      <c r="AJ274" s="447"/>
      <c r="AK274" s="447"/>
      <c r="AL274" s="347"/>
    </row>
    <row r="275" customFormat="false" ht="12.75" hidden="false" customHeight="false" outlineLevel="0" collapsed="false">
      <c r="B275" s="442" t="n">
        <v>206</v>
      </c>
      <c r="C275" s="458"/>
      <c r="D275" s="457"/>
      <c r="F275" s="452" t="n">
        <f aca="false">D275-D274</f>
        <v>0</v>
      </c>
      <c r="G275" s="447"/>
      <c r="H275" s="447"/>
      <c r="I275" s="447"/>
      <c r="J275" s="447"/>
      <c r="K275" s="447"/>
      <c r="L275" s="447"/>
      <c r="M275" s="447"/>
      <c r="S275" s="347"/>
      <c r="U275" s="442" t="n">
        <v>206</v>
      </c>
      <c r="V275" s="458"/>
      <c r="W275" s="457"/>
      <c r="Y275" s="453" t="n">
        <f aca="false">W275-W274</f>
        <v>0</v>
      </c>
      <c r="Z275" s="447"/>
      <c r="AA275" s="447"/>
      <c r="AB275" s="447"/>
      <c r="AC275" s="447"/>
      <c r="AD275" s="447"/>
      <c r="AE275" s="447"/>
      <c r="AF275" s="447"/>
      <c r="AG275" s="447"/>
      <c r="AH275" s="447"/>
      <c r="AI275" s="447"/>
      <c r="AJ275" s="447"/>
      <c r="AK275" s="447"/>
      <c r="AL275" s="347"/>
    </row>
    <row r="276" customFormat="false" ht="12.75" hidden="false" customHeight="false" outlineLevel="0" collapsed="false">
      <c r="B276" s="442" t="n">
        <v>207</v>
      </c>
      <c r="C276" s="458"/>
      <c r="D276" s="457"/>
      <c r="F276" s="452" t="n">
        <f aca="false">D276-D275</f>
        <v>0</v>
      </c>
      <c r="G276" s="447"/>
      <c r="H276" s="447"/>
      <c r="I276" s="447"/>
      <c r="J276" s="447"/>
      <c r="K276" s="447"/>
      <c r="L276" s="447"/>
      <c r="M276" s="447"/>
      <c r="S276" s="347"/>
      <c r="U276" s="442" t="n">
        <v>207</v>
      </c>
      <c r="V276" s="458"/>
      <c r="W276" s="457"/>
      <c r="Y276" s="453" t="n">
        <f aca="false">W276-W275</f>
        <v>0</v>
      </c>
      <c r="Z276" s="447"/>
      <c r="AA276" s="447"/>
      <c r="AB276" s="447"/>
      <c r="AC276" s="447"/>
      <c r="AD276" s="447"/>
      <c r="AE276" s="447"/>
      <c r="AF276" s="447"/>
      <c r="AG276" s="447"/>
      <c r="AH276" s="447"/>
      <c r="AI276" s="447"/>
      <c r="AJ276" s="447"/>
      <c r="AK276" s="447"/>
      <c r="AL276" s="347"/>
    </row>
    <row r="277" customFormat="false" ht="12.75" hidden="false" customHeight="false" outlineLevel="0" collapsed="false">
      <c r="B277" s="442" t="n">
        <v>208</v>
      </c>
      <c r="C277" s="458"/>
      <c r="D277" s="457"/>
      <c r="F277" s="452" t="n">
        <f aca="false">D277-D276</f>
        <v>0</v>
      </c>
      <c r="G277" s="447"/>
      <c r="H277" s="447"/>
      <c r="I277" s="447"/>
      <c r="J277" s="447"/>
      <c r="K277" s="447"/>
      <c r="L277" s="447"/>
      <c r="M277" s="447"/>
      <c r="S277" s="347"/>
      <c r="U277" s="442" t="n">
        <v>208</v>
      </c>
      <c r="V277" s="458"/>
      <c r="W277" s="457"/>
      <c r="Y277" s="453" t="n">
        <f aca="false">W277-W276</f>
        <v>0</v>
      </c>
      <c r="Z277" s="447"/>
      <c r="AA277" s="447"/>
      <c r="AB277" s="447"/>
      <c r="AC277" s="447"/>
      <c r="AD277" s="447"/>
      <c r="AE277" s="447"/>
      <c r="AF277" s="447"/>
      <c r="AG277" s="447"/>
      <c r="AH277" s="447"/>
      <c r="AI277" s="447"/>
      <c r="AJ277" s="447"/>
      <c r="AK277" s="447"/>
      <c r="AL277" s="347"/>
    </row>
    <row r="278" customFormat="false" ht="12.75" hidden="false" customHeight="false" outlineLevel="0" collapsed="false">
      <c r="B278" s="442" t="n">
        <v>209</v>
      </c>
      <c r="C278" s="458"/>
      <c r="D278" s="457"/>
      <c r="F278" s="452" t="n">
        <f aca="false">D278-D277</f>
        <v>0</v>
      </c>
      <c r="G278" s="447"/>
      <c r="H278" s="447"/>
      <c r="I278" s="447"/>
      <c r="J278" s="447"/>
      <c r="K278" s="447"/>
      <c r="L278" s="447"/>
      <c r="M278" s="447"/>
      <c r="S278" s="347"/>
      <c r="U278" s="442" t="n">
        <v>209</v>
      </c>
      <c r="V278" s="458"/>
      <c r="W278" s="457"/>
      <c r="Y278" s="453" t="n">
        <f aca="false">W278-W277</f>
        <v>0</v>
      </c>
      <c r="Z278" s="447"/>
      <c r="AA278" s="447"/>
      <c r="AB278" s="447"/>
      <c r="AC278" s="447"/>
      <c r="AD278" s="447"/>
      <c r="AE278" s="447"/>
      <c r="AF278" s="447"/>
      <c r="AG278" s="447"/>
      <c r="AH278" s="447"/>
      <c r="AI278" s="447"/>
      <c r="AJ278" s="447"/>
      <c r="AK278" s="447"/>
      <c r="AL278" s="347"/>
    </row>
    <row r="279" customFormat="false" ht="12.75" hidden="false" customHeight="false" outlineLevel="0" collapsed="false">
      <c r="B279" s="442" t="n">
        <v>210</v>
      </c>
      <c r="C279" s="458"/>
      <c r="D279" s="457"/>
      <c r="F279" s="452" t="n">
        <f aca="false">D279-D278</f>
        <v>0</v>
      </c>
      <c r="G279" s="447"/>
      <c r="H279" s="447"/>
      <c r="I279" s="447"/>
      <c r="J279" s="447"/>
      <c r="K279" s="447"/>
      <c r="L279" s="447"/>
      <c r="M279" s="447"/>
      <c r="S279" s="347"/>
      <c r="U279" s="442" t="n">
        <v>210</v>
      </c>
      <c r="V279" s="458"/>
      <c r="W279" s="457"/>
      <c r="Y279" s="453" t="n">
        <f aca="false">W279-W278</f>
        <v>0</v>
      </c>
      <c r="Z279" s="447"/>
      <c r="AA279" s="447"/>
      <c r="AB279" s="447"/>
      <c r="AC279" s="447"/>
      <c r="AD279" s="447"/>
      <c r="AE279" s="447"/>
      <c r="AF279" s="447"/>
      <c r="AG279" s="447"/>
      <c r="AH279" s="447"/>
      <c r="AI279" s="447"/>
      <c r="AJ279" s="447"/>
      <c r="AK279" s="447"/>
      <c r="AL279" s="347"/>
    </row>
    <row r="280" customFormat="false" ht="12.75" hidden="false" customHeight="false" outlineLevel="0" collapsed="false">
      <c r="B280" s="442" t="n">
        <v>211</v>
      </c>
      <c r="C280" s="458"/>
      <c r="D280" s="457"/>
      <c r="F280" s="452" t="n">
        <f aca="false">D280-D279</f>
        <v>0</v>
      </c>
      <c r="G280" s="447"/>
      <c r="H280" s="447"/>
      <c r="I280" s="447"/>
      <c r="J280" s="447"/>
      <c r="K280" s="447"/>
      <c r="L280" s="447"/>
      <c r="M280" s="447"/>
      <c r="S280" s="347"/>
      <c r="U280" s="442" t="n">
        <v>211</v>
      </c>
      <c r="V280" s="458"/>
      <c r="W280" s="457"/>
      <c r="Y280" s="453" t="n">
        <f aca="false">W280-W279</f>
        <v>0</v>
      </c>
      <c r="Z280" s="447"/>
      <c r="AA280" s="447"/>
      <c r="AB280" s="447"/>
      <c r="AC280" s="447"/>
      <c r="AD280" s="447"/>
      <c r="AE280" s="447"/>
      <c r="AF280" s="447"/>
      <c r="AG280" s="447"/>
      <c r="AH280" s="447"/>
      <c r="AI280" s="447"/>
      <c r="AJ280" s="447"/>
      <c r="AK280" s="447"/>
      <c r="AL280" s="347"/>
    </row>
    <row r="281" customFormat="false" ht="12.75" hidden="false" customHeight="false" outlineLevel="0" collapsed="false">
      <c r="B281" s="442" t="n">
        <v>212</v>
      </c>
      <c r="C281" s="458"/>
      <c r="D281" s="457"/>
      <c r="F281" s="452" t="n">
        <f aca="false">D281-D280</f>
        <v>0</v>
      </c>
      <c r="G281" s="447"/>
      <c r="H281" s="447"/>
      <c r="I281" s="447"/>
      <c r="J281" s="447"/>
      <c r="K281" s="447"/>
      <c r="L281" s="447"/>
      <c r="M281" s="447"/>
      <c r="S281" s="347"/>
      <c r="U281" s="442" t="n">
        <v>212</v>
      </c>
      <c r="V281" s="458"/>
      <c r="W281" s="457"/>
      <c r="Y281" s="453" t="n">
        <f aca="false">W281-W280</f>
        <v>0</v>
      </c>
      <c r="Z281" s="447"/>
      <c r="AA281" s="447"/>
      <c r="AB281" s="447"/>
      <c r="AC281" s="447"/>
      <c r="AD281" s="447"/>
      <c r="AE281" s="447"/>
      <c r="AF281" s="447"/>
      <c r="AG281" s="447"/>
      <c r="AH281" s="447"/>
      <c r="AI281" s="447"/>
      <c r="AJ281" s="447"/>
      <c r="AK281" s="447"/>
      <c r="AL281" s="347"/>
    </row>
    <row r="282" customFormat="false" ht="12.75" hidden="false" customHeight="false" outlineLevel="0" collapsed="false">
      <c r="B282" s="442" t="n">
        <v>213</v>
      </c>
      <c r="C282" s="458"/>
      <c r="D282" s="457"/>
      <c r="F282" s="452" t="n">
        <f aca="false">D282-D281</f>
        <v>0</v>
      </c>
      <c r="G282" s="447"/>
      <c r="H282" s="447"/>
      <c r="I282" s="447"/>
      <c r="J282" s="447"/>
      <c r="K282" s="447"/>
      <c r="L282" s="447"/>
      <c r="M282" s="447"/>
      <c r="S282" s="347"/>
      <c r="U282" s="442" t="n">
        <v>213</v>
      </c>
      <c r="V282" s="458"/>
      <c r="W282" s="457"/>
      <c r="Y282" s="453" t="n">
        <f aca="false">W282-W281</f>
        <v>0</v>
      </c>
      <c r="Z282" s="447"/>
      <c r="AA282" s="447"/>
      <c r="AB282" s="447"/>
      <c r="AC282" s="447"/>
      <c r="AD282" s="447"/>
      <c r="AE282" s="447"/>
      <c r="AF282" s="447"/>
      <c r="AG282" s="447"/>
      <c r="AH282" s="447"/>
      <c r="AI282" s="447"/>
      <c r="AJ282" s="447"/>
      <c r="AK282" s="447"/>
      <c r="AL282" s="347"/>
    </row>
    <row r="283" customFormat="false" ht="12.75" hidden="false" customHeight="false" outlineLevel="0" collapsed="false">
      <c r="B283" s="442" t="n">
        <v>214</v>
      </c>
      <c r="C283" s="458"/>
      <c r="D283" s="457"/>
      <c r="F283" s="452" t="n">
        <f aca="false">D283-D282</f>
        <v>0</v>
      </c>
      <c r="G283" s="447"/>
      <c r="H283" s="447"/>
      <c r="I283" s="447"/>
      <c r="J283" s="447"/>
      <c r="K283" s="447"/>
      <c r="L283" s="447"/>
      <c r="M283" s="447"/>
      <c r="S283" s="347"/>
      <c r="U283" s="442" t="n">
        <v>214</v>
      </c>
      <c r="V283" s="458"/>
      <c r="W283" s="457"/>
      <c r="Y283" s="453" t="n">
        <f aca="false">W283-W282</f>
        <v>0</v>
      </c>
      <c r="Z283" s="447"/>
      <c r="AA283" s="447"/>
      <c r="AB283" s="447"/>
      <c r="AC283" s="447"/>
      <c r="AD283" s="447"/>
      <c r="AE283" s="447"/>
      <c r="AF283" s="447"/>
      <c r="AG283" s="447"/>
      <c r="AH283" s="447"/>
      <c r="AI283" s="447"/>
      <c r="AJ283" s="447"/>
      <c r="AK283" s="447"/>
      <c r="AL283" s="347"/>
    </row>
    <row r="284" customFormat="false" ht="12.75" hidden="false" customHeight="false" outlineLevel="0" collapsed="false">
      <c r="B284" s="442" t="n">
        <v>215</v>
      </c>
      <c r="C284" s="458"/>
      <c r="D284" s="457"/>
      <c r="F284" s="452" t="n">
        <f aca="false">D284-D283</f>
        <v>0</v>
      </c>
      <c r="G284" s="447"/>
      <c r="H284" s="447"/>
      <c r="I284" s="447"/>
      <c r="J284" s="447"/>
      <c r="K284" s="447"/>
      <c r="L284" s="447"/>
      <c r="M284" s="447"/>
      <c r="S284" s="347"/>
      <c r="U284" s="442" t="n">
        <v>215</v>
      </c>
      <c r="V284" s="458"/>
      <c r="W284" s="457"/>
      <c r="Y284" s="453" t="n">
        <f aca="false">W284-W283</f>
        <v>0</v>
      </c>
      <c r="Z284" s="447"/>
      <c r="AA284" s="447"/>
      <c r="AB284" s="447"/>
      <c r="AC284" s="447"/>
      <c r="AD284" s="447"/>
      <c r="AE284" s="447"/>
      <c r="AF284" s="447"/>
      <c r="AG284" s="447"/>
      <c r="AH284" s="447"/>
      <c r="AI284" s="447"/>
      <c r="AJ284" s="447"/>
      <c r="AK284" s="447"/>
      <c r="AL284" s="347"/>
    </row>
    <row r="285" customFormat="false" ht="12.75" hidden="false" customHeight="false" outlineLevel="0" collapsed="false">
      <c r="B285" s="442" t="n">
        <v>216</v>
      </c>
      <c r="C285" s="458"/>
      <c r="D285" s="457"/>
      <c r="F285" s="452" t="n">
        <f aca="false">D285-D284</f>
        <v>0</v>
      </c>
      <c r="G285" s="447"/>
      <c r="H285" s="447"/>
      <c r="I285" s="447"/>
      <c r="J285" s="447"/>
      <c r="K285" s="447"/>
      <c r="L285" s="447"/>
      <c r="M285" s="447"/>
      <c r="S285" s="347"/>
      <c r="U285" s="442" t="n">
        <v>216</v>
      </c>
      <c r="V285" s="458"/>
      <c r="W285" s="457"/>
      <c r="Y285" s="453" t="n">
        <f aca="false">W285-W284</f>
        <v>0</v>
      </c>
      <c r="Z285" s="447"/>
      <c r="AA285" s="447"/>
      <c r="AB285" s="447"/>
      <c r="AC285" s="447"/>
      <c r="AD285" s="447"/>
      <c r="AE285" s="447"/>
      <c r="AF285" s="447"/>
      <c r="AG285" s="447"/>
      <c r="AH285" s="447"/>
      <c r="AI285" s="447"/>
      <c r="AJ285" s="447"/>
      <c r="AK285" s="447"/>
      <c r="AL285" s="347"/>
    </row>
    <row r="286" customFormat="false" ht="12.75" hidden="false" customHeight="false" outlineLevel="0" collapsed="false">
      <c r="B286" s="442" t="n">
        <v>217</v>
      </c>
      <c r="C286" s="458"/>
      <c r="D286" s="457"/>
      <c r="F286" s="452" t="n">
        <f aca="false">D286-D285</f>
        <v>0</v>
      </c>
      <c r="G286" s="447"/>
      <c r="H286" s="447"/>
      <c r="I286" s="447"/>
      <c r="J286" s="447"/>
      <c r="K286" s="447"/>
      <c r="L286" s="447"/>
      <c r="M286" s="447"/>
      <c r="S286" s="347"/>
      <c r="U286" s="442" t="n">
        <v>217</v>
      </c>
      <c r="V286" s="458"/>
      <c r="W286" s="457"/>
      <c r="Y286" s="453" t="n">
        <f aca="false">W286-W285</f>
        <v>0</v>
      </c>
      <c r="Z286" s="447"/>
      <c r="AA286" s="447"/>
      <c r="AB286" s="447"/>
      <c r="AC286" s="447"/>
      <c r="AD286" s="447"/>
      <c r="AE286" s="447"/>
      <c r="AF286" s="447"/>
      <c r="AG286" s="447"/>
      <c r="AH286" s="447"/>
      <c r="AI286" s="447"/>
      <c r="AJ286" s="447"/>
      <c r="AK286" s="447"/>
      <c r="AL286" s="347"/>
    </row>
    <row r="287" customFormat="false" ht="12.75" hidden="false" customHeight="false" outlineLevel="0" collapsed="false">
      <c r="B287" s="442" t="n">
        <v>218</v>
      </c>
      <c r="C287" s="458"/>
      <c r="D287" s="457"/>
      <c r="F287" s="452" t="n">
        <f aca="false">D287-D286</f>
        <v>0</v>
      </c>
      <c r="G287" s="447"/>
      <c r="H287" s="447"/>
      <c r="I287" s="447"/>
      <c r="J287" s="447"/>
      <c r="K287" s="447"/>
      <c r="L287" s="447"/>
      <c r="M287" s="447"/>
      <c r="S287" s="347"/>
      <c r="U287" s="442" t="n">
        <v>218</v>
      </c>
      <c r="V287" s="458"/>
      <c r="W287" s="457"/>
      <c r="Y287" s="453" t="n">
        <f aca="false">W287-W286</f>
        <v>0</v>
      </c>
      <c r="Z287" s="447"/>
      <c r="AA287" s="447"/>
      <c r="AB287" s="447"/>
      <c r="AC287" s="447"/>
      <c r="AD287" s="447"/>
      <c r="AE287" s="447"/>
      <c r="AF287" s="447"/>
      <c r="AG287" s="447"/>
      <c r="AH287" s="447"/>
      <c r="AI287" s="447"/>
      <c r="AJ287" s="447"/>
      <c r="AK287" s="447"/>
      <c r="AL287" s="347"/>
    </row>
    <row r="288" customFormat="false" ht="12.75" hidden="false" customHeight="false" outlineLevel="0" collapsed="false">
      <c r="B288" s="442" t="n">
        <v>219</v>
      </c>
      <c r="C288" s="458"/>
      <c r="D288" s="457"/>
      <c r="F288" s="452" t="n">
        <f aca="false">D288-D287</f>
        <v>0</v>
      </c>
      <c r="G288" s="447"/>
      <c r="H288" s="447"/>
      <c r="I288" s="447"/>
      <c r="J288" s="447"/>
      <c r="K288" s="447"/>
      <c r="L288" s="447"/>
      <c r="M288" s="447"/>
      <c r="S288" s="347"/>
      <c r="U288" s="442" t="n">
        <v>219</v>
      </c>
      <c r="V288" s="458"/>
      <c r="W288" s="457"/>
      <c r="Y288" s="453" t="n">
        <f aca="false">W288-W287</f>
        <v>0</v>
      </c>
      <c r="Z288" s="447"/>
      <c r="AA288" s="447"/>
      <c r="AB288" s="447"/>
      <c r="AC288" s="447"/>
      <c r="AD288" s="447"/>
      <c r="AE288" s="447"/>
      <c r="AF288" s="447"/>
      <c r="AG288" s="447"/>
      <c r="AH288" s="447"/>
      <c r="AI288" s="447"/>
      <c r="AJ288" s="447"/>
      <c r="AK288" s="447"/>
      <c r="AL288" s="347"/>
    </row>
    <row r="289" customFormat="false" ht="12.75" hidden="false" customHeight="false" outlineLevel="0" collapsed="false">
      <c r="B289" s="442" t="n">
        <v>220</v>
      </c>
      <c r="C289" s="458"/>
      <c r="D289" s="457"/>
      <c r="F289" s="452" t="n">
        <f aca="false">D289-D288</f>
        <v>0</v>
      </c>
      <c r="G289" s="447"/>
      <c r="H289" s="447"/>
      <c r="I289" s="447"/>
      <c r="J289" s="447"/>
      <c r="K289" s="447"/>
      <c r="L289" s="447"/>
      <c r="M289" s="447"/>
      <c r="S289" s="347"/>
      <c r="U289" s="442" t="n">
        <v>220</v>
      </c>
      <c r="V289" s="458"/>
      <c r="W289" s="457"/>
      <c r="Y289" s="453" t="n">
        <f aca="false">W289-W288</f>
        <v>0</v>
      </c>
      <c r="Z289" s="447"/>
      <c r="AA289" s="447"/>
      <c r="AB289" s="447"/>
      <c r="AC289" s="447"/>
      <c r="AD289" s="447"/>
      <c r="AE289" s="447"/>
      <c r="AF289" s="447"/>
      <c r="AG289" s="447"/>
      <c r="AH289" s="447"/>
      <c r="AI289" s="447"/>
      <c r="AJ289" s="447"/>
      <c r="AK289" s="447"/>
      <c r="AL289" s="347"/>
    </row>
    <row r="290" customFormat="false" ht="12.75" hidden="false" customHeight="false" outlineLevel="0" collapsed="false">
      <c r="B290" s="442" t="n">
        <v>221</v>
      </c>
      <c r="C290" s="458"/>
      <c r="D290" s="457"/>
      <c r="F290" s="452" t="n">
        <f aca="false">D290-D289</f>
        <v>0</v>
      </c>
      <c r="G290" s="447"/>
      <c r="H290" s="447"/>
      <c r="I290" s="447"/>
      <c r="J290" s="447"/>
      <c r="K290" s="447"/>
      <c r="L290" s="447"/>
      <c r="M290" s="447"/>
      <c r="S290" s="347"/>
      <c r="U290" s="442" t="n">
        <v>221</v>
      </c>
      <c r="V290" s="458"/>
      <c r="W290" s="457"/>
      <c r="Y290" s="453" t="n">
        <f aca="false">W290-W289</f>
        <v>0</v>
      </c>
      <c r="Z290" s="447"/>
      <c r="AA290" s="447"/>
      <c r="AB290" s="447"/>
      <c r="AC290" s="447"/>
      <c r="AD290" s="447"/>
      <c r="AE290" s="447"/>
      <c r="AF290" s="447"/>
      <c r="AG290" s="447"/>
      <c r="AH290" s="447"/>
      <c r="AI290" s="447"/>
      <c r="AJ290" s="447"/>
      <c r="AK290" s="447"/>
      <c r="AL290" s="347"/>
    </row>
    <row r="291" customFormat="false" ht="12.75" hidden="false" customHeight="false" outlineLevel="0" collapsed="false">
      <c r="B291" s="442" t="n">
        <v>222</v>
      </c>
      <c r="C291" s="458"/>
      <c r="D291" s="457"/>
      <c r="F291" s="452" t="n">
        <f aca="false">D291-D290</f>
        <v>0</v>
      </c>
      <c r="G291" s="447"/>
      <c r="H291" s="447"/>
      <c r="I291" s="447"/>
      <c r="J291" s="447"/>
      <c r="K291" s="447"/>
      <c r="L291" s="447"/>
      <c r="M291" s="447"/>
      <c r="S291" s="347"/>
      <c r="U291" s="442" t="n">
        <v>222</v>
      </c>
      <c r="V291" s="458"/>
      <c r="W291" s="457"/>
      <c r="Y291" s="453" t="n">
        <f aca="false">W291-W290</f>
        <v>0</v>
      </c>
      <c r="Z291" s="447"/>
      <c r="AA291" s="447"/>
      <c r="AB291" s="447"/>
      <c r="AC291" s="447"/>
      <c r="AD291" s="447"/>
      <c r="AE291" s="447"/>
      <c r="AF291" s="447"/>
      <c r="AG291" s="447"/>
      <c r="AH291" s="447"/>
      <c r="AI291" s="447"/>
      <c r="AJ291" s="447"/>
      <c r="AK291" s="447"/>
      <c r="AL291" s="347"/>
    </row>
    <row r="292" customFormat="false" ht="12.75" hidden="false" customHeight="false" outlineLevel="0" collapsed="false">
      <c r="B292" s="442" t="n">
        <v>223</v>
      </c>
      <c r="C292" s="458"/>
      <c r="D292" s="457"/>
      <c r="F292" s="452" t="n">
        <f aca="false">D292-D291</f>
        <v>0</v>
      </c>
      <c r="G292" s="447"/>
      <c r="H292" s="447"/>
      <c r="I292" s="447"/>
      <c r="J292" s="447"/>
      <c r="K292" s="447"/>
      <c r="L292" s="447"/>
      <c r="M292" s="447"/>
      <c r="S292" s="347"/>
      <c r="U292" s="442" t="n">
        <v>223</v>
      </c>
      <c r="V292" s="458"/>
      <c r="W292" s="457"/>
      <c r="Y292" s="453" t="n">
        <f aca="false">W292-W291</f>
        <v>0</v>
      </c>
      <c r="Z292" s="447"/>
      <c r="AA292" s="447"/>
      <c r="AB292" s="447"/>
      <c r="AC292" s="447"/>
      <c r="AD292" s="447"/>
      <c r="AE292" s="447"/>
      <c r="AF292" s="447"/>
      <c r="AG292" s="447"/>
      <c r="AH292" s="447"/>
      <c r="AI292" s="447"/>
      <c r="AJ292" s="447"/>
      <c r="AK292" s="447"/>
      <c r="AL292" s="347"/>
    </row>
    <row r="293" customFormat="false" ht="12.75" hidden="false" customHeight="false" outlineLevel="0" collapsed="false">
      <c r="B293" s="442" t="n">
        <v>224</v>
      </c>
      <c r="C293" s="458"/>
      <c r="D293" s="457"/>
      <c r="F293" s="452" t="n">
        <f aca="false">D293-D292</f>
        <v>0</v>
      </c>
      <c r="G293" s="447"/>
      <c r="H293" s="447"/>
      <c r="I293" s="447"/>
      <c r="J293" s="447"/>
      <c r="K293" s="447"/>
      <c r="L293" s="447"/>
      <c r="M293" s="447"/>
      <c r="S293" s="347"/>
      <c r="U293" s="442" t="n">
        <v>224</v>
      </c>
      <c r="V293" s="458"/>
      <c r="W293" s="457"/>
      <c r="Y293" s="453" t="n">
        <f aca="false">W293-W292</f>
        <v>0</v>
      </c>
      <c r="Z293" s="447"/>
      <c r="AA293" s="447"/>
      <c r="AB293" s="447"/>
      <c r="AC293" s="447"/>
      <c r="AD293" s="447"/>
      <c r="AE293" s="447"/>
      <c r="AF293" s="447"/>
      <c r="AG293" s="447"/>
      <c r="AH293" s="447"/>
      <c r="AI293" s="447"/>
      <c r="AJ293" s="447"/>
      <c r="AK293" s="447"/>
      <c r="AL293" s="347"/>
    </row>
    <row r="294" customFormat="false" ht="12.75" hidden="false" customHeight="false" outlineLevel="0" collapsed="false">
      <c r="B294" s="442" t="n">
        <v>225</v>
      </c>
      <c r="C294" s="458"/>
      <c r="D294" s="457"/>
      <c r="F294" s="452" t="n">
        <f aca="false">D294-D293</f>
        <v>0</v>
      </c>
      <c r="G294" s="447"/>
      <c r="H294" s="447"/>
      <c r="I294" s="447"/>
      <c r="J294" s="447"/>
      <c r="K294" s="447"/>
      <c r="L294" s="447"/>
      <c r="M294" s="447"/>
      <c r="S294" s="347"/>
      <c r="U294" s="442" t="n">
        <v>225</v>
      </c>
      <c r="V294" s="458"/>
      <c r="W294" s="457"/>
      <c r="Y294" s="453" t="n">
        <f aca="false">W294-W293</f>
        <v>0</v>
      </c>
      <c r="Z294" s="447"/>
      <c r="AA294" s="447"/>
      <c r="AB294" s="447"/>
      <c r="AC294" s="447"/>
      <c r="AD294" s="447"/>
      <c r="AE294" s="447"/>
      <c r="AF294" s="447"/>
      <c r="AG294" s="447"/>
      <c r="AH294" s="447"/>
      <c r="AI294" s="447"/>
      <c r="AJ294" s="447"/>
      <c r="AK294" s="447"/>
      <c r="AL294" s="347"/>
    </row>
    <row r="295" customFormat="false" ht="12.75" hidden="false" customHeight="false" outlineLevel="0" collapsed="false">
      <c r="B295" s="442" t="n">
        <v>226</v>
      </c>
      <c r="C295" s="458"/>
      <c r="D295" s="457"/>
      <c r="F295" s="452" t="n">
        <f aca="false">D295-D294</f>
        <v>0</v>
      </c>
      <c r="G295" s="447"/>
      <c r="H295" s="447"/>
      <c r="I295" s="447"/>
      <c r="J295" s="447"/>
      <c r="K295" s="447"/>
      <c r="L295" s="447"/>
      <c r="M295" s="447"/>
      <c r="S295" s="347"/>
      <c r="U295" s="442" t="n">
        <v>226</v>
      </c>
      <c r="V295" s="458"/>
      <c r="W295" s="457"/>
      <c r="Y295" s="453" t="n">
        <f aca="false">W295-W294</f>
        <v>0</v>
      </c>
      <c r="Z295" s="447"/>
      <c r="AA295" s="447"/>
      <c r="AB295" s="447"/>
      <c r="AC295" s="447"/>
      <c r="AD295" s="447"/>
      <c r="AE295" s="447"/>
      <c r="AF295" s="447"/>
      <c r="AG295" s="447"/>
      <c r="AH295" s="447"/>
      <c r="AI295" s="447"/>
      <c r="AJ295" s="447"/>
      <c r="AK295" s="447"/>
      <c r="AL295" s="347"/>
    </row>
    <row r="296" customFormat="false" ht="12.75" hidden="false" customHeight="false" outlineLevel="0" collapsed="false">
      <c r="B296" s="442" t="n">
        <v>227</v>
      </c>
      <c r="C296" s="458"/>
      <c r="D296" s="457"/>
      <c r="F296" s="452" t="n">
        <f aca="false">D296-D295</f>
        <v>0</v>
      </c>
      <c r="G296" s="447"/>
      <c r="H296" s="447"/>
      <c r="I296" s="447"/>
      <c r="J296" s="447"/>
      <c r="K296" s="447"/>
      <c r="L296" s="447"/>
      <c r="M296" s="447"/>
      <c r="S296" s="347"/>
      <c r="U296" s="442" t="n">
        <v>227</v>
      </c>
      <c r="V296" s="458"/>
      <c r="W296" s="457"/>
      <c r="Y296" s="453" t="n">
        <f aca="false">W296-W295</f>
        <v>0</v>
      </c>
      <c r="Z296" s="447"/>
      <c r="AA296" s="447"/>
      <c r="AB296" s="447"/>
      <c r="AC296" s="447"/>
      <c r="AD296" s="447"/>
      <c r="AE296" s="447"/>
      <c r="AF296" s="447"/>
      <c r="AG296" s="447"/>
      <c r="AH296" s="447"/>
      <c r="AI296" s="447"/>
      <c r="AJ296" s="447"/>
      <c r="AK296" s="447"/>
      <c r="AL296" s="347"/>
    </row>
    <row r="297" customFormat="false" ht="12.75" hidden="false" customHeight="false" outlineLevel="0" collapsed="false">
      <c r="B297" s="442" t="n">
        <v>228</v>
      </c>
      <c r="C297" s="458"/>
      <c r="D297" s="457"/>
      <c r="F297" s="452" t="n">
        <f aca="false">D297-D296</f>
        <v>0</v>
      </c>
      <c r="G297" s="447"/>
      <c r="H297" s="447"/>
      <c r="I297" s="447"/>
      <c r="J297" s="447"/>
      <c r="K297" s="447"/>
      <c r="L297" s="447"/>
      <c r="M297" s="447"/>
      <c r="S297" s="347"/>
      <c r="U297" s="442" t="n">
        <v>228</v>
      </c>
      <c r="V297" s="458"/>
      <c r="W297" s="457"/>
      <c r="Y297" s="453" t="n">
        <f aca="false">W297-W296</f>
        <v>0</v>
      </c>
      <c r="Z297" s="447"/>
      <c r="AA297" s="447"/>
      <c r="AB297" s="447"/>
      <c r="AC297" s="447"/>
      <c r="AD297" s="447"/>
      <c r="AE297" s="447"/>
      <c r="AF297" s="447"/>
      <c r="AG297" s="447"/>
      <c r="AH297" s="447"/>
      <c r="AI297" s="447"/>
      <c r="AJ297" s="447"/>
      <c r="AK297" s="447"/>
      <c r="AL297" s="347"/>
    </row>
    <row r="298" customFormat="false" ht="12.75" hidden="false" customHeight="false" outlineLevel="0" collapsed="false">
      <c r="B298" s="442" t="n">
        <v>229</v>
      </c>
      <c r="C298" s="458"/>
      <c r="D298" s="457"/>
      <c r="F298" s="452" t="n">
        <f aca="false">D298-D297</f>
        <v>0</v>
      </c>
      <c r="G298" s="447"/>
      <c r="H298" s="447"/>
      <c r="I298" s="447"/>
      <c r="J298" s="447"/>
      <c r="K298" s="447"/>
      <c r="L298" s="447"/>
      <c r="M298" s="447"/>
      <c r="S298" s="347"/>
      <c r="U298" s="442" t="n">
        <v>229</v>
      </c>
      <c r="V298" s="458"/>
      <c r="W298" s="457"/>
      <c r="Y298" s="453" t="n">
        <f aca="false">W298-W297</f>
        <v>0</v>
      </c>
      <c r="Z298" s="447"/>
      <c r="AA298" s="447"/>
      <c r="AB298" s="447"/>
      <c r="AC298" s="447"/>
      <c r="AD298" s="447"/>
      <c r="AE298" s="447"/>
      <c r="AF298" s="447"/>
      <c r="AG298" s="447"/>
      <c r="AH298" s="447"/>
      <c r="AI298" s="447"/>
      <c r="AJ298" s="447"/>
      <c r="AK298" s="447"/>
      <c r="AL298" s="347"/>
    </row>
    <row r="299" customFormat="false" ht="12.75" hidden="false" customHeight="false" outlineLevel="0" collapsed="false">
      <c r="B299" s="442" t="n">
        <v>230</v>
      </c>
      <c r="C299" s="458"/>
      <c r="D299" s="457"/>
      <c r="F299" s="452" t="n">
        <f aca="false">D299-D298</f>
        <v>0</v>
      </c>
      <c r="G299" s="447"/>
      <c r="H299" s="447"/>
      <c r="I299" s="447"/>
      <c r="J299" s="447"/>
      <c r="K299" s="447"/>
      <c r="L299" s="447"/>
      <c r="M299" s="447"/>
      <c r="S299" s="347"/>
      <c r="U299" s="442" t="n">
        <v>230</v>
      </c>
      <c r="V299" s="458"/>
      <c r="W299" s="457"/>
      <c r="Y299" s="453" t="n">
        <f aca="false">W299-W298</f>
        <v>0</v>
      </c>
      <c r="Z299" s="447"/>
      <c r="AA299" s="447"/>
      <c r="AB299" s="447"/>
      <c r="AC299" s="447"/>
      <c r="AD299" s="447"/>
      <c r="AE299" s="447"/>
      <c r="AF299" s="447"/>
      <c r="AG299" s="447"/>
      <c r="AH299" s="447"/>
      <c r="AI299" s="447"/>
      <c r="AJ299" s="447"/>
      <c r="AK299" s="447"/>
      <c r="AL299" s="347"/>
    </row>
    <row r="300" customFormat="false" ht="12.75" hidden="false" customHeight="false" outlineLevel="0" collapsed="false">
      <c r="B300" s="442" t="n">
        <v>231</v>
      </c>
      <c r="C300" s="458"/>
      <c r="D300" s="457"/>
      <c r="F300" s="452" t="n">
        <f aca="false">D300-D299</f>
        <v>0</v>
      </c>
      <c r="G300" s="447"/>
      <c r="H300" s="447"/>
      <c r="I300" s="447"/>
      <c r="J300" s="447"/>
      <c r="K300" s="447"/>
      <c r="L300" s="447"/>
      <c r="M300" s="447"/>
      <c r="S300" s="347"/>
      <c r="U300" s="442" t="n">
        <v>231</v>
      </c>
      <c r="V300" s="458"/>
      <c r="W300" s="457"/>
      <c r="Y300" s="453" t="n">
        <f aca="false">W300-W299</f>
        <v>0</v>
      </c>
      <c r="Z300" s="447"/>
      <c r="AA300" s="447"/>
      <c r="AB300" s="447"/>
      <c r="AC300" s="447"/>
      <c r="AD300" s="447"/>
      <c r="AE300" s="447"/>
      <c r="AF300" s="447"/>
      <c r="AG300" s="447"/>
      <c r="AH300" s="447"/>
      <c r="AI300" s="447"/>
      <c r="AJ300" s="447"/>
      <c r="AK300" s="447"/>
      <c r="AL300" s="347"/>
    </row>
    <row r="301" customFormat="false" ht="12.75" hidden="false" customHeight="false" outlineLevel="0" collapsed="false">
      <c r="B301" s="442" t="n">
        <v>232</v>
      </c>
      <c r="C301" s="458"/>
      <c r="D301" s="457"/>
      <c r="F301" s="452" t="n">
        <f aca="false">D301-D300</f>
        <v>0</v>
      </c>
      <c r="G301" s="447"/>
      <c r="H301" s="447"/>
      <c r="I301" s="447"/>
      <c r="J301" s="447"/>
      <c r="K301" s="447"/>
      <c r="L301" s="447"/>
      <c r="M301" s="447"/>
      <c r="S301" s="347"/>
      <c r="U301" s="442" t="n">
        <v>232</v>
      </c>
      <c r="V301" s="458"/>
      <c r="W301" s="457"/>
      <c r="Y301" s="453" t="n">
        <f aca="false">W301-W300</f>
        <v>0</v>
      </c>
      <c r="Z301" s="447"/>
      <c r="AA301" s="447"/>
      <c r="AB301" s="447"/>
      <c r="AC301" s="447"/>
      <c r="AD301" s="447"/>
      <c r="AE301" s="447"/>
      <c r="AF301" s="447"/>
      <c r="AG301" s="447"/>
      <c r="AH301" s="447"/>
      <c r="AI301" s="447"/>
      <c r="AJ301" s="447"/>
      <c r="AK301" s="447"/>
      <c r="AL301" s="347"/>
    </row>
    <row r="302" customFormat="false" ht="12.75" hidden="false" customHeight="false" outlineLevel="0" collapsed="false">
      <c r="B302" s="442" t="n">
        <v>233</v>
      </c>
      <c r="C302" s="458"/>
      <c r="D302" s="457"/>
      <c r="F302" s="452" t="n">
        <f aca="false">D302-D301</f>
        <v>0</v>
      </c>
      <c r="G302" s="447"/>
      <c r="H302" s="447"/>
      <c r="I302" s="447"/>
      <c r="J302" s="447"/>
      <c r="K302" s="447"/>
      <c r="L302" s="447"/>
      <c r="M302" s="447"/>
      <c r="S302" s="347"/>
      <c r="U302" s="442" t="n">
        <v>233</v>
      </c>
      <c r="V302" s="458"/>
      <c r="W302" s="457"/>
      <c r="Y302" s="453" t="n">
        <f aca="false">W302-W301</f>
        <v>0</v>
      </c>
      <c r="Z302" s="447"/>
      <c r="AA302" s="447"/>
      <c r="AB302" s="447"/>
      <c r="AC302" s="447"/>
      <c r="AD302" s="447"/>
      <c r="AE302" s="447"/>
      <c r="AF302" s="447"/>
      <c r="AG302" s="447"/>
      <c r="AH302" s="447"/>
      <c r="AI302" s="447"/>
      <c r="AJ302" s="447"/>
      <c r="AK302" s="447"/>
      <c r="AL302" s="347"/>
    </row>
    <row r="303" customFormat="false" ht="12.75" hidden="false" customHeight="false" outlineLevel="0" collapsed="false">
      <c r="B303" s="442" t="n">
        <v>234</v>
      </c>
      <c r="C303" s="458"/>
      <c r="D303" s="457"/>
      <c r="F303" s="452" t="n">
        <f aca="false">D303-D302</f>
        <v>0</v>
      </c>
      <c r="G303" s="447"/>
      <c r="H303" s="447"/>
      <c r="I303" s="447"/>
      <c r="J303" s="447"/>
      <c r="K303" s="447"/>
      <c r="L303" s="447"/>
      <c r="M303" s="447"/>
      <c r="S303" s="347"/>
      <c r="U303" s="442" t="n">
        <v>234</v>
      </c>
      <c r="V303" s="458"/>
      <c r="W303" s="457"/>
      <c r="Y303" s="453" t="n">
        <f aca="false">W303-W302</f>
        <v>0</v>
      </c>
      <c r="Z303" s="447"/>
      <c r="AA303" s="447"/>
      <c r="AB303" s="447"/>
      <c r="AC303" s="447"/>
      <c r="AD303" s="447"/>
      <c r="AE303" s="447"/>
      <c r="AF303" s="447"/>
      <c r="AG303" s="447"/>
      <c r="AH303" s="447"/>
      <c r="AI303" s="447"/>
      <c r="AJ303" s="447"/>
      <c r="AK303" s="447"/>
      <c r="AL303" s="347"/>
    </row>
    <row r="304" customFormat="false" ht="12.75" hidden="false" customHeight="false" outlineLevel="0" collapsed="false">
      <c r="B304" s="442" t="n">
        <v>235</v>
      </c>
      <c r="C304" s="458"/>
      <c r="D304" s="457"/>
      <c r="F304" s="452" t="n">
        <f aca="false">D304-D303</f>
        <v>0</v>
      </c>
      <c r="G304" s="447"/>
      <c r="H304" s="447"/>
      <c r="I304" s="447"/>
      <c r="J304" s="447"/>
      <c r="K304" s="447"/>
      <c r="L304" s="447"/>
      <c r="M304" s="447"/>
      <c r="S304" s="347"/>
      <c r="U304" s="442" t="n">
        <v>235</v>
      </c>
      <c r="V304" s="458"/>
      <c r="W304" s="457"/>
      <c r="Y304" s="453" t="n">
        <f aca="false">W304-W303</f>
        <v>0</v>
      </c>
      <c r="Z304" s="447"/>
      <c r="AA304" s="447"/>
      <c r="AB304" s="447"/>
      <c r="AC304" s="447"/>
      <c r="AD304" s="447"/>
      <c r="AE304" s="447"/>
      <c r="AF304" s="447"/>
      <c r="AG304" s="447"/>
      <c r="AH304" s="447"/>
      <c r="AI304" s="447"/>
      <c r="AJ304" s="447"/>
      <c r="AK304" s="447"/>
      <c r="AL304" s="347"/>
    </row>
    <row r="305" customFormat="false" ht="12.75" hidden="false" customHeight="false" outlineLevel="0" collapsed="false">
      <c r="B305" s="442" t="n">
        <v>236</v>
      </c>
      <c r="C305" s="458"/>
      <c r="D305" s="457"/>
      <c r="F305" s="452" t="n">
        <f aca="false">D305-D304</f>
        <v>0</v>
      </c>
      <c r="G305" s="447"/>
      <c r="H305" s="447"/>
      <c r="I305" s="447"/>
      <c r="J305" s="447"/>
      <c r="K305" s="447"/>
      <c r="L305" s="447"/>
      <c r="M305" s="447"/>
      <c r="S305" s="347"/>
      <c r="U305" s="442" t="n">
        <v>236</v>
      </c>
      <c r="V305" s="458"/>
      <c r="W305" s="457"/>
      <c r="Y305" s="453" t="n">
        <f aca="false">W305-W304</f>
        <v>0</v>
      </c>
      <c r="Z305" s="447"/>
      <c r="AA305" s="447"/>
      <c r="AB305" s="447"/>
      <c r="AC305" s="447"/>
      <c r="AD305" s="447"/>
      <c r="AE305" s="447"/>
      <c r="AF305" s="447"/>
      <c r="AG305" s="447"/>
      <c r="AH305" s="447"/>
      <c r="AI305" s="447"/>
      <c r="AJ305" s="447"/>
      <c r="AK305" s="447"/>
      <c r="AL305" s="347"/>
    </row>
    <row r="306" customFormat="false" ht="12.75" hidden="false" customHeight="false" outlineLevel="0" collapsed="false">
      <c r="B306" s="442" t="n">
        <v>237</v>
      </c>
      <c r="C306" s="458"/>
      <c r="D306" s="457"/>
      <c r="F306" s="452" t="n">
        <f aca="false">D306-D305</f>
        <v>0</v>
      </c>
      <c r="G306" s="447"/>
      <c r="H306" s="447"/>
      <c r="I306" s="447"/>
      <c r="J306" s="447"/>
      <c r="K306" s="447"/>
      <c r="L306" s="447"/>
      <c r="M306" s="447"/>
      <c r="S306" s="347"/>
      <c r="U306" s="442" t="n">
        <v>237</v>
      </c>
      <c r="V306" s="458"/>
      <c r="W306" s="457"/>
      <c r="Y306" s="453" t="n">
        <f aca="false">W306-W305</f>
        <v>0</v>
      </c>
      <c r="Z306" s="447"/>
      <c r="AA306" s="447"/>
      <c r="AB306" s="447"/>
      <c r="AC306" s="447"/>
      <c r="AD306" s="447"/>
      <c r="AE306" s="447"/>
      <c r="AF306" s="447"/>
      <c r="AG306" s="447"/>
      <c r="AH306" s="447"/>
      <c r="AI306" s="447"/>
      <c r="AJ306" s="447"/>
      <c r="AK306" s="447"/>
      <c r="AL306" s="347"/>
    </row>
    <row r="307" customFormat="false" ht="12.75" hidden="false" customHeight="false" outlineLevel="0" collapsed="false">
      <c r="B307" s="442" t="n">
        <v>238</v>
      </c>
      <c r="C307" s="458"/>
      <c r="D307" s="457"/>
      <c r="F307" s="452" t="n">
        <f aca="false">D307-D306</f>
        <v>0</v>
      </c>
      <c r="G307" s="447"/>
      <c r="H307" s="447"/>
      <c r="I307" s="447"/>
      <c r="J307" s="447"/>
      <c r="K307" s="447"/>
      <c r="L307" s="447"/>
      <c r="M307" s="447"/>
      <c r="S307" s="347"/>
      <c r="U307" s="442" t="n">
        <v>238</v>
      </c>
      <c r="V307" s="458"/>
      <c r="W307" s="457"/>
      <c r="Y307" s="453" t="n">
        <f aca="false">W307-W306</f>
        <v>0</v>
      </c>
      <c r="Z307" s="447"/>
      <c r="AA307" s="447"/>
      <c r="AB307" s="447"/>
      <c r="AC307" s="447"/>
      <c r="AD307" s="447"/>
      <c r="AE307" s="447"/>
      <c r="AF307" s="447"/>
      <c r="AG307" s="447"/>
      <c r="AH307" s="447"/>
      <c r="AI307" s="447"/>
      <c r="AJ307" s="447"/>
      <c r="AK307" s="447"/>
      <c r="AL307" s="347"/>
    </row>
    <row r="308" customFormat="false" ht="12.75" hidden="false" customHeight="false" outlineLevel="0" collapsed="false">
      <c r="B308" s="442" t="n">
        <v>239</v>
      </c>
      <c r="C308" s="458"/>
      <c r="D308" s="457"/>
      <c r="F308" s="452" t="n">
        <f aca="false">D308-D307</f>
        <v>0</v>
      </c>
      <c r="G308" s="447"/>
      <c r="H308" s="447"/>
      <c r="I308" s="447"/>
      <c r="J308" s="447"/>
      <c r="K308" s="447"/>
      <c r="L308" s="447"/>
      <c r="M308" s="447"/>
      <c r="S308" s="347"/>
      <c r="U308" s="442" t="n">
        <v>239</v>
      </c>
      <c r="V308" s="458"/>
      <c r="W308" s="457"/>
      <c r="Y308" s="453" t="n">
        <f aca="false">W308-W307</f>
        <v>0</v>
      </c>
      <c r="Z308" s="447"/>
      <c r="AA308" s="447"/>
      <c r="AB308" s="447"/>
      <c r="AC308" s="447"/>
      <c r="AD308" s="447"/>
      <c r="AE308" s="447"/>
      <c r="AF308" s="447"/>
      <c r="AG308" s="447"/>
      <c r="AH308" s="447"/>
      <c r="AI308" s="447"/>
      <c r="AJ308" s="447"/>
      <c r="AK308" s="447"/>
      <c r="AL308" s="347"/>
    </row>
    <row r="309" customFormat="false" ht="12.75" hidden="false" customHeight="false" outlineLevel="0" collapsed="false">
      <c r="B309" s="442" t="n">
        <v>240</v>
      </c>
      <c r="C309" s="458"/>
      <c r="D309" s="457"/>
      <c r="F309" s="452" t="n">
        <f aca="false">D309-D308</f>
        <v>0</v>
      </c>
      <c r="G309" s="447"/>
      <c r="H309" s="447"/>
      <c r="I309" s="447"/>
      <c r="J309" s="447"/>
      <c r="K309" s="447"/>
      <c r="L309" s="447"/>
      <c r="M309" s="447"/>
      <c r="S309" s="347"/>
      <c r="U309" s="442" t="n">
        <v>240</v>
      </c>
      <c r="V309" s="458"/>
      <c r="W309" s="457"/>
      <c r="Y309" s="453" t="n">
        <f aca="false">W309-W308</f>
        <v>0</v>
      </c>
      <c r="Z309" s="447"/>
      <c r="AA309" s="447"/>
      <c r="AB309" s="447"/>
      <c r="AC309" s="447"/>
      <c r="AD309" s="447"/>
      <c r="AE309" s="447"/>
      <c r="AF309" s="447"/>
      <c r="AG309" s="447"/>
      <c r="AH309" s="447"/>
      <c r="AI309" s="447"/>
      <c r="AJ309" s="447"/>
      <c r="AK309" s="447"/>
      <c r="AL309" s="347"/>
    </row>
    <row r="310" customFormat="false" ht="12.75" hidden="false" customHeight="false" outlineLevel="0" collapsed="false">
      <c r="B310" s="442" t="n">
        <v>241</v>
      </c>
      <c r="C310" s="458"/>
      <c r="D310" s="457"/>
      <c r="F310" s="452" t="n">
        <f aca="false">D310-D309</f>
        <v>0</v>
      </c>
      <c r="G310" s="447"/>
      <c r="H310" s="447"/>
      <c r="I310" s="447"/>
      <c r="J310" s="447"/>
      <c r="K310" s="447"/>
      <c r="L310" s="447"/>
      <c r="M310" s="447"/>
      <c r="S310" s="347"/>
      <c r="U310" s="442" t="n">
        <v>241</v>
      </c>
      <c r="V310" s="458"/>
      <c r="W310" s="457"/>
      <c r="Y310" s="453" t="n">
        <f aca="false">W310-W309</f>
        <v>0</v>
      </c>
      <c r="Z310" s="447"/>
      <c r="AA310" s="447"/>
      <c r="AB310" s="447"/>
      <c r="AC310" s="447"/>
      <c r="AD310" s="447"/>
      <c r="AE310" s="447"/>
      <c r="AF310" s="447"/>
      <c r="AG310" s="447"/>
      <c r="AH310" s="447"/>
      <c r="AI310" s="447"/>
      <c r="AJ310" s="447"/>
      <c r="AK310" s="447"/>
      <c r="AL310" s="347"/>
    </row>
    <row r="311" customFormat="false" ht="12.75" hidden="false" customHeight="false" outlineLevel="0" collapsed="false">
      <c r="B311" s="442" t="n">
        <v>242</v>
      </c>
      <c r="C311" s="458"/>
      <c r="D311" s="457"/>
      <c r="F311" s="452" t="n">
        <f aca="false">D311-D310</f>
        <v>0</v>
      </c>
      <c r="G311" s="447"/>
      <c r="H311" s="447"/>
      <c r="I311" s="447"/>
      <c r="J311" s="447"/>
      <c r="K311" s="447"/>
      <c r="L311" s="447"/>
      <c r="M311" s="447"/>
      <c r="S311" s="347"/>
      <c r="U311" s="442" t="n">
        <v>242</v>
      </c>
      <c r="V311" s="458"/>
      <c r="W311" s="457"/>
      <c r="Y311" s="453" t="n">
        <f aca="false">W311-W310</f>
        <v>0</v>
      </c>
      <c r="Z311" s="447"/>
      <c r="AA311" s="447"/>
      <c r="AB311" s="447"/>
      <c r="AC311" s="447"/>
      <c r="AD311" s="447"/>
      <c r="AE311" s="447"/>
      <c r="AF311" s="447"/>
      <c r="AG311" s="447"/>
      <c r="AH311" s="447"/>
      <c r="AI311" s="447"/>
      <c r="AJ311" s="447"/>
      <c r="AK311" s="447"/>
      <c r="AL311" s="347"/>
    </row>
    <row r="312" customFormat="false" ht="12.75" hidden="false" customHeight="false" outlineLevel="0" collapsed="false">
      <c r="B312" s="442" t="n">
        <v>243</v>
      </c>
      <c r="C312" s="458"/>
      <c r="D312" s="457"/>
      <c r="F312" s="452" t="n">
        <f aca="false">D312-D311</f>
        <v>0</v>
      </c>
      <c r="G312" s="447"/>
      <c r="H312" s="447"/>
      <c r="I312" s="447"/>
      <c r="J312" s="447"/>
      <c r="K312" s="447"/>
      <c r="L312" s="447"/>
      <c r="M312" s="447"/>
      <c r="S312" s="347"/>
      <c r="U312" s="442" t="n">
        <v>243</v>
      </c>
      <c r="V312" s="458"/>
      <c r="W312" s="457"/>
      <c r="Y312" s="453" t="n">
        <f aca="false">W312-W311</f>
        <v>0</v>
      </c>
      <c r="Z312" s="447"/>
      <c r="AA312" s="447"/>
      <c r="AB312" s="447"/>
      <c r="AC312" s="447"/>
      <c r="AD312" s="447"/>
      <c r="AE312" s="447"/>
      <c r="AF312" s="447"/>
      <c r="AG312" s="447"/>
      <c r="AH312" s="447"/>
      <c r="AI312" s="447"/>
      <c r="AJ312" s="447"/>
      <c r="AK312" s="447"/>
      <c r="AL312" s="347"/>
    </row>
    <row r="313" customFormat="false" ht="12.75" hidden="false" customHeight="false" outlineLevel="0" collapsed="false">
      <c r="B313" s="442" t="n">
        <v>244</v>
      </c>
      <c r="C313" s="458"/>
      <c r="D313" s="457"/>
      <c r="F313" s="452" t="n">
        <f aca="false">D313-D312</f>
        <v>0</v>
      </c>
      <c r="G313" s="447"/>
      <c r="H313" s="447"/>
      <c r="I313" s="447"/>
      <c r="J313" s="447"/>
      <c r="K313" s="447"/>
      <c r="L313" s="447"/>
      <c r="M313" s="447"/>
      <c r="S313" s="347"/>
      <c r="U313" s="442" t="n">
        <v>244</v>
      </c>
      <c r="V313" s="458"/>
      <c r="W313" s="457"/>
      <c r="Y313" s="453" t="n">
        <f aca="false">W313-W312</f>
        <v>0</v>
      </c>
      <c r="Z313" s="447"/>
      <c r="AA313" s="447"/>
      <c r="AB313" s="447"/>
      <c r="AC313" s="447"/>
      <c r="AD313" s="447"/>
      <c r="AE313" s="447"/>
      <c r="AF313" s="447"/>
      <c r="AG313" s="447"/>
      <c r="AH313" s="447"/>
      <c r="AI313" s="447"/>
      <c r="AJ313" s="447"/>
      <c r="AK313" s="447"/>
      <c r="AL313" s="347"/>
    </row>
    <row r="314" customFormat="false" ht="12.75" hidden="false" customHeight="false" outlineLevel="0" collapsed="false">
      <c r="B314" s="442" t="n">
        <v>245</v>
      </c>
      <c r="C314" s="458"/>
      <c r="D314" s="457"/>
      <c r="F314" s="452" t="n">
        <f aca="false">D314-D313</f>
        <v>0</v>
      </c>
      <c r="G314" s="447"/>
      <c r="H314" s="447"/>
      <c r="I314" s="447"/>
      <c r="J314" s="447"/>
      <c r="K314" s="447"/>
      <c r="L314" s="447"/>
      <c r="M314" s="447"/>
      <c r="S314" s="347"/>
      <c r="U314" s="442" t="n">
        <v>245</v>
      </c>
      <c r="V314" s="458"/>
      <c r="W314" s="457"/>
      <c r="Y314" s="453" t="n">
        <f aca="false">W314-W313</f>
        <v>0</v>
      </c>
      <c r="Z314" s="447"/>
      <c r="AA314" s="447"/>
      <c r="AB314" s="447"/>
      <c r="AC314" s="447"/>
      <c r="AD314" s="447"/>
      <c r="AE314" s="447"/>
      <c r="AF314" s="447"/>
      <c r="AG314" s="447"/>
      <c r="AH314" s="447"/>
      <c r="AI314" s="447"/>
      <c r="AJ314" s="447"/>
      <c r="AK314" s="447"/>
      <c r="AL314" s="347"/>
    </row>
    <row r="315" customFormat="false" ht="12.75" hidden="false" customHeight="false" outlineLevel="0" collapsed="false">
      <c r="B315" s="442" t="n">
        <v>246</v>
      </c>
      <c r="C315" s="458"/>
      <c r="D315" s="457"/>
      <c r="F315" s="452" t="n">
        <f aca="false">D315-D314</f>
        <v>0</v>
      </c>
      <c r="G315" s="447"/>
      <c r="H315" s="447"/>
      <c r="I315" s="447"/>
      <c r="J315" s="447"/>
      <c r="K315" s="447"/>
      <c r="L315" s="447"/>
      <c r="M315" s="447"/>
      <c r="S315" s="347"/>
      <c r="U315" s="442" t="n">
        <v>246</v>
      </c>
      <c r="V315" s="458"/>
      <c r="W315" s="457"/>
      <c r="Y315" s="453" t="n">
        <f aca="false">W315-W314</f>
        <v>0</v>
      </c>
      <c r="Z315" s="447"/>
      <c r="AA315" s="447"/>
      <c r="AB315" s="447"/>
      <c r="AC315" s="447"/>
      <c r="AD315" s="447"/>
      <c r="AE315" s="447"/>
      <c r="AF315" s="447"/>
      <c r="AG315" s="447"/>
      <c r="AH315" s="447"/>
      <c r="AI315" s="447"/>
      <c r="AJ315" s="447"/>
      <c r="AK315" s="447"/>
      <c r="AL315" s="347"/>
    </row>
    <row r="316" customFormat="false" ht="12.75" hidden="false" customHeight="false" outlineLevel="0" collapsed="false">
      <c r="B316" s="442" t="n">
        <v>247</v>
      </c>
      <c r="C316" s="458"/>
      <c r="D316" s="457"/>
      <c r="F316" s="452" t="n">
        <f aca="false">D316-D315</f>
        <v>0</v>
      </c>
      <c r="G316" s="447"/>
      <c r="H316" s="447"/>
      <c r="I316" s="447"/>
      <c r="J316" s="447"/>
      <c r="K316" s="447"/>
      <c r="L316" s="447"/>
      <c r="M316" s="447"/>
      <c r="S316" s="347"/>
      <c r="U316" s="442" t="n">
        <v>247</v>
      </c>
      <c r="V316" s="458"/>
      <c r="W316" s="457"/>
      <c r="Y316" s="453" t="n">
        <f aca="false">W316-W315</f>
        <v>0</v>
      </c>
      <c r="Z316" s="447"/>
      <c r="AA316" s="447"/>
      <c r="AB316" s="447"/>
      <c r="AC316" s="447"/>
      <c r="AD316" s="447"/>
      <c r="AE316" s="447"/>
      <c r="AF316" s="447"/>
      <c r="AG316" s="447"/>
      <c r="AH316" s="447"/>
      <c r="AI316" s="447"/>
      <c r="AJ316" s="447"/>
      <c r="AK316" s="447"/>
      <c r="AL316" s="347"/>
    </row>
    <row r="317" customFormat="false" ht="12.75" hidden="false" customHeight="false" outlineLevel="0" collapsed="false">
      <c r="B317" s="442" t="n">
        <v>248</v>
      </c>
      <c r="C317" s="458"/>
      <c r="D317" s="457"/>
      <c r="F317" s="452" t="n">
        <f aca="false">D317-D316</f>
        <v>0</v>
      </c>
      <c r="G317" s="447"/>
      <c r="H317" s="447"/>
      <c r="I317" s="447"/>
      <c r="J317" s="447"/>
      <c r="K317" s="447"/>
      <c r="L317" s="447"/>
      <c r="M317" s="447"/>
      <c r="S317" s="347"/>
      <c r="U317" s="442" t="n">
        <v>248</v>
      </c>
      <c r="V317" s="458"/>
      <c r="W317" s="457"/>
      <c r="Y317" s="453" t="n">
        <f aca="false">W317-W316</f>
        <v>0</v>
      </c>
      <c r="Z317" s="447"/>
      <c r="AA317" s="447"/>
      <c r="AB317" s="447"/>
      <c r="AC317" s="447"/>
      <c r="AD317" s="447"/>
      <c r="AE317" s="447"/>
      <c r="AF317" s="447"/>
      <c r="AG317" s="447"/>
      <c r="AH317" s="447"/>
      <c r="AI317" s="447"/>
      <c r="AJ317" s="447"/>
      <c r="AK317" s="447"/>
      <c r="AL317" s="347"/>
    </row>
    <row r="318" customFormat="false" ht="12.75" hidden="false" customHeight="false" outlineLevel="0" collapsed="false">
      <c r="B318" s="442" t="n">
        <v>249</v>
      </c>
      <c r="C318" s="458"/>
      <c r="D318" s="457"/>
      <c r="F318" s="452" t="n">
        <f aca="false">D318-D317</f>
        <v>0</v>
      </c>
      <c r="G318" s="447"/>
      <c r="H318" s="447"/>
      <c r="I318" s="447"/>
      <c r="J318" s="447"/>
      <c r="K318" s="447"/>
      <c r="L318" s="447"/>
      <c r="M318" s="447"/>
      <c r="S318" s="347"/>
      <c r="U318" s="442" t="n">
        <v>249</v>
      </c>
      <c r="V318" s="458"/>
      <c r="W318" s="457"/>
      <c r="Y318" s="453" t="n">
        <f aca="false">W318-W317</f>
        <v>0</v>
      </c>
      <c r="Z318" s="447"/>
      <c r="AA318" s="447"/>
      <c r="AB318" s="447"/>
      <c r="AC318" s="447"/>
      <c r="AD318" s="447"/>
      <c r="AE318" s="447"/>
      <c r="AF318" s="447"/>
      <c r="AG318" s="447"/>
      <c r="AH318" s="447"/>
      <c r="AI318" s="447"/>
      <c r="AJ318" s="447"/>
      <c r="AK318" s="447"/>
      <c r="AL318" s="347"/>
    </row>
    <row r="319" customFormat="false" ht="12.75" hidden="false" customHeight="false" outlineLevel="0" collapsed="false">
      <c r="B319" s="442" t="n">
        <v>250</v>
      </c>
      <c r="C319" s="458"/>
      <c r="D319" s="457"/>
      <c r="F319" s="452" t="n">
        <f aca="false">D319-D318</f>
        <v>0</v>
      </c>
      <c r="G319" s="447"/>
      <c r="H319" s="447"/>
      <c r="I319" s="447"/>
      <c r="J319" s="447"/>
      <c r="K319" s="447"/>
      <c r="L319" s="447"/>
      <c r="M319" s="447"/>
      <c r="S319" s="347"/>
      <c r="U319" s="442" t="n">
        <v>250</v>
      </c>
      <c r="V319" s="458"/>
      <c r="W319" s="457"/>
      <c r="Y319" s="453" t="n">
        <f aca="false">W319-W318</f>
        <v>0</v>
      </c>
      <c r="Z319" s="447"/>
      <c r="AA319" s="447"/>
      <c r="AB319" s="447"/>
      <c r="AC319" s="447"/>
      <c r="AD319" s="447"/>
      <c r="AE319" s="447"/>
      <c r="AF319" s="447"/>
      <c r="AG319" s="447"/>
      <c r="AH319" s="447"/>
      <c r="AI319" s="447"/>
      <c r="AJ319" s="447"/>
      <c r="AK319" s="447"/>
      <c r="AL319" s="347"/>
    </row>
    <row r="320" customFormat="false" ht="12.75" hidden="false" customHeight="false" outlineLevel="0" collapsed="false">
      <c r="B320" s="442" t="n">
        <v>251</v>
      </c>
      <c r="C320" s="458"/>
      <c r="D320" s="457"/>
      <c r="F320" s="452" t="n">
        <f aca="false">D320-D319</f>
        <v>0</v>
      </c>
      <c r="G320" s="447"/>
      <c r="H320" s="447"/>
      <c r="I320" s="447"/>
      <c r="J320" s="447"/>
      <c r="K320" s="447"/>
      <c r="L320" s="447"/>
      <c r="M320" s="447"/>
      <c r="S320" s="347"/>
      <c r="U320" s="442" t="n">
        <v>251</v>
      </c>
      <c r="V320" s="458"/>
      <c r="W320" s="457"/>
      <c r="Y320" s="453" t="n">
        <f aca="false">W320-W319</f>
        <v>0</v>
      </c>
      <c r="Z320" s="447"/>
      <c r="AA320" s="447"/>
      <c r="AB320" s="447"/>
      <c r="AC320" s="447"/>
      <c r="AD320" s="447"/>
      <c r="AE320" s="447"/>
      <c r="AF320" s="447"/>
      <c r="AG320" s="447"/>
      <c r="AH320" s="447"/>
      <c r="AI320" s="447"/>
      <c r="AJ320" s="447"/>
      <c r="AK320" s="447"/>
      <c r="AL320" s="347"/>
    </row>
    <row r="321" customFormat="false" ht="12.75" hidden="false" customHeight="false" outlineLevel="0" collapsed="false">
      <c r="B321" s="442" t="n">
        <v>252</v>
      </c>
      <c r="C321" s="458"/>
      <c r="D321" s="457"/>
      <c r="F321" s="452" t="n">
        <f aca="false">D321-D320</f>
        <v>0</v>
      </c>
      <c r="G321" s="447"/>
      <c r="H321" s="447"/>
      <c r="I321" s="447"/>
      <c r="J321" s="447"/>
      <c r="K321" s="447"/>
      <c r="L321" s="447"/>
      <c r="M321" s="447"/>
      <c r="S321" s="347"/>
      <c r="U321" s="442" t="n">
        <v>252</v>
      </c>
      <c r="V321" s="458"/>
      <c r="W321" s="457"/>
      <c r="Y321" s="453" t="n">
        <f aca="false">W321-W320</f>
        <v>0</v>
      </c>
      <c r="Z321" s="447"/>
      <c r="AA321" s="447"/>
      <c r="AB321" s="447"/>
      <c r="AC321" s="447"/>
      <c r="AD321" s="447"/>
      <c r="AE321" s="447"/>
      <c r="AF321" s="447"/>
      <c r="AG321" s="447"/>
      <c r="AH321" s="447"/>
      <c r="AI321" s="447"/>
      <c r="AJ321" s="447"/>
      <c r="AK321" s="447"/>
      <c r="AL321" s="347"/>
    </row>
    <row r="322" customFormat="false" ht="12.75" hidden="false" customHeight="false" outlineLevel="0" collapsed="false">
      <c r="B322" s="442" t="n">
        <v>253</v>
      </c>
      <c r="C322" s="458"/>
      <c r="D322" s="457"/>
      <c r="F322" s="452" t="n">
        <f aca="false">D322-D321</f>
        <v>0</v>
      </c>
      <c r="G322" s="447"/>
      <c r="H322" s="447"/>
      <c r="I322" s="447"/>
      <c r="J322" s="447"/>
      <c r="K322" s="447"/>
      <c r="L322" s="447"/>
      <c r="M322" s="447"/>
      <c r="S322" s="347"/>
      <c r="U322" s="442" t="n">
        <v>253</v>
      </c>
      <c r="V322" s="458"/>
      <c r="W322" s="457"/>
      <c r="Y322" s="453" t="n">
        <f aca="false">W322-W321</f>
        <v>0</v>
      </c>
      <c r="Z322" s="447"/>
      <c r="AA322" s="447"/>
      <c r="AB322" s="447"/>
      <c r="AC322" s="447"/>
      <c r="AD322" s="447"/>
      <c r="AE322" s="447"/>
      <c r="AF322" s="447"/>
      <c r="AG322" s="447"/>
      <c r="AH322" s="447"/>
      <c r="AI322" s="447"/>
      <c r="AJ322" s="447"/>
      <c r="AK322" s="447"/>
      <c r="AL322" s="347"/>
    </row>
    <row r="323" customFormat="false" ht="12.75" hidden="false" customHeight="false" outlineLevel="0" collapsed="false">
      <c r="B323" s="442" t="n">
        <v>254</v>
      </c>
      <c r="C323" s="458"/>
      <c r="D323" s="457"/>
      <c r="F323" s="452" t="n">
        <f aca="false">D323-D322</f>
        <v>0</v>
      </c>
      <c r="G323" s="447"/>
      <c r="H323" s="447"/>
      <c r="I323" s="447"/>
      <c r="J323" s="447"/>
      <c r="K323" s="447"/>
      <c r="L323" s="447"/>
      <c r="M323" s="447"/>
      <c r="S323" s="347"/>
      <c r="U323" s="442" t="n">
        <v>254</v>
      </c>
      <c r="V323" s="458"/>
      <c r="W323" s="457"/>
      <c r="Y323" s="453" t="n">
        <f aca="false">W323-W322</f>
        <v>0</v>
      </c>
      <c r="Z323" s="447"/>
      <c r="AA323" s="447"/>
      <c r="AB323" s="447"/>
      <c r="AC323" s="447"/>
      <c r="AD323" s="447"/>
      <c r="AE323" s="447"/>
      <c r="AF323" s="447"/>
      <c r="AG323" s="447"/>
      <c r="AH323" s="447"/>
      <c r="AI323" s="447"/>
      <c r="AJ323" s="447"/>
      <c r="AK323" s="447"/>
      <c r="AL323" s="347"/>
    </row>
    <row r="324" customFormat="false" ht="12.75" hidden="false" customHeight="false" outlineLevel="0" collapsed="false">
      <c r="B324" s="442" t="n">
        <v>255</v>
      </c>
      <c r="C324" s="458"/>
      <c r="D324" s="457"/>
      <c r="F324" s="452" t="n">
        <f aca="false">D324-D323</f>
        <v>0</v>
      </c>
      <c r="G324" s="447"/>
      <c r="H324" s="447"/>
      <c r="I324" s="447"/>
      <c r="J324" s="447"/>
      <c r="K324" s="447"/>
      <c r="L324" s="447"/>
      <c r="M324" s="447"/>
      <c r="S324" s="347"/>
      <c r="U324" s="442" t="n">
        <v>255</v>
      </c>
      <c r="V324" s="458"/>
      <c r="W324" s="457"/>
      <c r="Y324" s="453" t="n">
        <f aca="false">W324-W323</f>
        <v>0</v>
      </c>
      <c r="Z324" s="447"/>
      <c r="AA324" s="447"/>
      <c r="AB324" s="447"/>
      <c r="AC324" s="447"/>
      <c r="AD324" s="447"/>
      <c r="AE324" s="447"/>
      <c r="AF324" s="447"/>
      <c r="AG324" s="447"/>
      <c r="AH324" s="447"/>
      <c r="AI324" s="447"/>
      <c r="AJ324" s="447"/>
      <c r="AK324" s="447"/>
      <c r="AL324" s="347"/>
    </row>
    <row r="325" customFormat="false" ht="12.75" hidden="false" customHeight="false" outlineLevel="0" collapsed="false">
      <c r="B325" s="442" t="n">
        <v>256</v>
      </c>
      <c r="C325" s="458"/>
      <c r="D325" s="457"/>
      <c r="F325" s="452" t="n">
        <f aca="false">D325-D324</f>
        <v>0</v>
      </c>
      <c r="G325" s="447"/>
      <c r="H325" s="447"/>
      <c r="I325" s="447"/>
      <c r="J325" s="447"/>
      <c r="K325" s="447"/>
      <c r="L325" s="447"/>
      <c r="M325" s="447"/>
      <c r="S325" s="347"/>
      <c r="U325" s="442" t="n">
        <v>256</v>
      </c>
      <c r="V325" s="458"/>
      <c r="W325" s="457"/>
      <c r="Y325" s="453" t="n">
        <f aca="false">W325-W324</f>
        <v>0</v>
      </c>
      <c r="Z325" s="447"/>
      <c r="AA325" s="447"/>
      <c r="AB325" s="447"/>
      <c r="AC325" s="447"/>
      <c r="AD325" s="447"/>
      <c r="AE325" s="447"/>
      <c r="AF325" s="447"/>
      <c r="AG325" s="447"/>
      <c r="AH325" s="447"/>
      <c r="AI325" s="447"/>
      <c r="AJ325" s="447"/>
      <c r="AK325" s="447"/>
      <c r="AL325" s="347"/>
    </row>
    <row r="326" customFormat="false" ht="12.75" hidden="false" customHeight="false" outlineLevel="0" collapsed="false">
      <c r="B326" s="442" t="n">
        <v>257</v>
      </c>
      <c r="C326" s="458"/>
      <c r="D326" s="457"/>
      <c r="F326" s="452" t="n">
        <f aca="false">D326-D325</f>
        <v>0</v>
      </c>
      <c r="G326" s="447"/>
      <c r="H326" s="447"/>
      <c r="I326" s="447"/>
      <c r="J326" s="447"/>
      <c r="K326" s="447"/>
      <c r="L326" s="447"/>
      <c r="M326" s="447"/>
      <c r="S326" s="347"/>
      <c r="U326" s="442" t="n">
        <v>257</v>
      </c>
      <c r="V326" s="458"/>
      <c r="W326" s="457"/>
      <c r="Y326" s="453" t="n">
        <f aca="false">W326-W325</f>
        <v>0</v>
      </c>
      <c r="Z326" s="447"/>
      <c r="AA326" s="447"/>
      <c r="AB326" s="447"/>
      <c r="AC326" s="447"/>
      <c r="AD326" s="447"/>
      <c r="AE326" s="447"/>
      <c r="AF326" s="447"/>
      <c r="AG326" s="447"/>
      <c r="AH326" s="447"/>
      <c r="AI326" s="447"/>
      <c r="AJ326" s="447"/>
      <c r="AK326" s="447"/>
      <c r="AL326" s="347"/>
    </row>
    <row r="327" customFormat="false" ht="12.75" hidden="false" customHeight="false" outlineLevel="0" collapsed="false">
      <c r="B327" s="442" t="n">
        <v>258</v>
      </c>
      <c r="C327" s="458"/>
      <c r="D327" s="457"/>
      <c r="F327" s="452" t="n">
        <f aca="false">D327-D326</f>
        <v>0</v>
      </c>
      <c r="G327" s="447"/>
      <c r="H327" s="447"/>
      <c r="I327" s="447"/>
      <c r="J327" s="447"/>
      <c r="K327" s="447"/>
      <c r="L327" s="447"/>
      <c r="M327" s="447"/>
      <c r="S327" s="347"/>
      <c r="U327" s="442" t="n">
        <v>258</v>
      </c>
      <c r="V327" s="458"/>
      <c r="W327" s="457"/>
      <c r="Y327" s="453" t="n">
        <f aca="false">W327-W326</f>
        <v>0</v>
      </c>
      <c r="Z327" s="447"/>
      <c r="AA327" s="447"/>
      <c r="AB327" s="447"/>
      <c r="AC327" s="447"/>
      <c r="AD327" s="447"/>
      <c r="AE327" s="447"/>
      <c r="AF327" s="447"/>
      <c r="AG327" s="447"/>
      <c r="AH327" s="447"/>
      <c r="AI327" s="447"/>
      <c r="AJ327" s="447"/>
      <c r="AK327" s="447"/>
      <c r="AL327" s="347"/>
    </row>
    <row r="328" customFormat="false" ht="12.75" hidden="false" customHeight="false" outlineLevel="0" collapsed="false">
      <c r="B328" s="442" t="n">
        <v>259</v>
      </c>
      <c r="C328" s="458"/>
      <c r="D328" s="457"/>
      <c r="F328" s="452" t="n">
        <f aca="false">D328-D327</f>
        <v>0</v>
      </c>
      <c r="G328" s="447"/>
      <c r="H328" s="447"/>
      <c r="I328" s="447"/>
      <c r="J328" s="447"/>
      <c r="K328" s="447"/>
      <c r="L328" s="447"/>
      <c r="M328" s="447"/>
      <c r="S328" s="347"/>
      <c r="U328" s="442" t="n">
        <v>259</v>
      </c>
      <c r="V328" s="458"/>
      <c r="W328" s="457"/>
      <c r="Y328" s="453" t="n">
        <f aca="false">W328-W327</f>
        <v>0</v>
      </c>
      <c r="Z328" s="447"/>
      <c r="AA328" s="447"/>
      <c r="AB328" s="447"/>
      <c r="AC328" s="447"/>
      <c r="AD328" s="447"/>
      <c r="AE328" s="447"/>
      <c r="AF328" s="447"/>
      <c r="AG328" s="447"/>
      <c r="AH328" s="447"/>
      <c r="AI328" s="447"/>
      <c r="AJ328" s="447"/>
      <c r="AK328" s="447"/>
      <c r="AL328" s="347"/>
    </row>
    <row r="329" customFormat="false" ht="12.75" hidden="false" customHeight="false" outlineLevel="0" collapsed="false">
      <c r="B329" s="442" t="n">
        <v>260</v>
      </c>
      <c r="C329" s="458"/>
      <c r="D329" s="457"/>
      <c r="F329" s="452" t="n">
        <f aca="false">D329-D328</f>
        <v>0</v>
      </c>
      <c r="G329" s="447"/>
      <c r="H329" s="447"/>
      <c r="I329" s="447"/>
      <c r="J329" s="447"/>
      <c r="K329" s="447"/>
      <c r="L329" s="447"/>
      <c r="M329" s="447"/>
      <c r="S329" s="347"/>
      <c r="U329" s="442" t="n">
        <v>260</v>
      </c>
      <c r="V329" s="458"/>
      <c r="W329" s="457"/>
      <c r="Y329" s="453" t="n">
        <f aca="false">W329-W328</f>
        <v>0</v>
      </c>
      <c r="Z329" s="447"/>
      <c r="AA329" s="447"/>
      <c r="AB329" s="447"/>
      <c r="AC329" s="447"/>
      <c r="AD329" s="447"/>
      <c r="AE329" s="447"/>
      <c r="AF329" s="447"/>
      <c r="AG329" s="447"/>
      <c r="AH329" s="447"/>
      <c r="AI329" s="447"/>
      <c r="AJ329" s="447"/>
      <c r="AK329" s="447"/>
      <c r="AL329" s="347"/>
    </row>
    <row r="330" customFormat="false" ht="12.75" hidden="false" customHeight="false" outlineLevel="0" collapsed="false">
      <c r="B330" s="442" t="n">
        <v>261</v>
      </c>
      <c r="C330" s="458"/>
      <c r="D330" s="457"/>
      <c r="F330" s="452" t="n">
        <f aca="false">D330-D329</f>
        <v>0</v>
      </c>
      <c r="G330" s="447"/>
      <c r="H330" s="447"/>
      <c r="I330" s="447"/>
      <c r="J330" s="447"/>
      <c r="K330" s="447"/>
      <c r="L330" s="447"/>
      <c r="M330" s="447"/>
      <c r="S330" s="347"/>
      <c r="U330" s="442" t="n">
        <v>261</v>
      </c>
      <c r="V330" s="458"/>
      <c r="W330" s="457"/>
      <c r="Y330" s="453" t="n">
        <f aca="false">W330-W329</f>
        <v>0</v>
      </c>
      <c r="Z330" s="447"/>
      <c r="AA330" s="447"/>
      <c r="AB330" s="447"/>
      <c r="AC330" s="447"/>
      <c r="AD330" s="447"/>
      <c r="AE330" s="447"/>
      <c r="AF330" s="447"/>
      <c r="AG330" s="447"/>
      <c r="AH330" s="447"/>
      <c r="AI330" s="447"/>
      <c r="AJ330" s="447"/>
      <c r="AK330" s="447"/>
      <c r="AL330" s="347"/>
    </row>
    <row r="331" customFormat="false" ht="12.75" hidden="false" customHeight="false" outlineLevel="0" collapsed="false">
      <c r="B331" s="442" t="n">
        <v>262</v>
      </c>
      <c r="C331" s="458"/>
      <c r="D331" s="457"/>
      <c r="F331" s="452" t="n">
        <f aca="false">D331-D330</f>
        <v>0</v>
      </c>
      <c r="G331" s="447"/>
      <c r="H331" s="447"/>
      <c r="I331" s="447"/>
      <c r="J331" s="447"/>
      <c r="K331" s="447"/>
      <c r="L331" s="447"/>
      <c r="M331" s="447"/>
      <c r="S331" s="347"/>
      <c r="U331" s="442" t="n">
        <v>262</v>
      </c>
      <c r="V331" s="458"/>
      <c r="W331" s="457"/>
      <c r="Y331" s="453" t="n">
        <f aca="false">W331-W330</f>
        <v>0</v>
      </c>
      <c r="Z331" s="447"/>
      <c r="AA331" s="447"/>
      <c r="AB331" s="447"/>
      <c r="AC331" s="447"/>
      <c r="AD331" s="447"/>
      <c r="AE331" s="447"/>
      <c r="AF331" s="447"/>
      <c r="AG331" s="447"/>
      <c r="AH331" s="447"/>
      <c r="AI331" s="447"/>
      <c r="AJ331" s="447"/>
      <c r="AK331" s="447"/>
      <c r="AL331" s="347"/>
    </row>
    <row r="332" customFormat="false" ht="12.75" hidden="false" customHeight="false" outlineLevel="0" collapsed="false">
      <c r="B332" s="442" t="n">
        <v>263</v>
      </c>
      <c r="C332" s="458"/>
      <c r="D332" s="457"/>
      <c r="F332" s="452" t="n">
        <f aca="false">D332-D331</f>
        <v>0</v>
      </c>
      <c r="G332" s="447"/>
      <c r="H332" s="447"/>
      <c r="I332" s="447"/>
      <c r="J332" s="447"/>
      <c r="K332" s="447"/>
      <c r="L332" s="447"/>
      <c r="M332" s="447"/>
      <c r="S332" s="347"/>
      <c r="U332" s="442" t="n">
        <v>263</v>
      </c>
      <c r="V332" s="458"/>
      <c r="W332" s="457"/>
      <c r="Y332" s="453" t="n">
        <f aca="false">W332-W331</f>
        <v>0</v>
      </c>
      <c r="Z332" s="447"/>
      <c r="AA332" s="447"/>
      <c r="AB332" s="447"/>
      <c r="AC332" s="447"/>
      <c r="AD332" s="447"/>
      <c r="AE332" s="447"/>
      <c r="AF332" s="447"/>
      <c r="AG332" s="447"/>
      <c r="AH332" s="447"/>
      <c r="AI332" s="447"/>
      <c r="AJ332" s="447"/>
      <c r="AK332" s="447"/>
      <c r="AL332" s="347"/>
    </row>
    <row r="333" customFormat="false" ht="12.75" hidden="false" customHeight="false" outlineLevel="0" collapsed="false">
      <c r="B333" s="442" t="n">
        <v>264</v>
      </c>
      <c r="C333" s="458"/>
      <c r="D333" s="457"/>
      <c r="F333" s="452" t="n">
        <f aca="false">D333-D332</f>
        <v>0</v>
      </c>
      <c r="G333" s="447"/>
      <c r="H333" s="447"/>
      <c r="I333" s="447"/>
      <c r="J333" s="447"/>
      <c r="K333" s="447"/>
      <c r="L333" s="447"/>
      <c r="M333" s="447"/>
      <c r="S333" s="347"/>
      <c r="U333" s="442" t="n">
        <v>264</v>
      </c>
      <c r="V333" s="458"/>
      <c r="W333" s="457"/>
      <c r="Y333" s="453" t="n">
        <f aca="false">W333-W332</f>
        <v>0</v>
      </c>
      <c r="Z333" s="447"/>
      <c r="AA333" s="447"/>
      <c r="AB333" s="447"/>
      <c r="AC333" s="447"/>
      <c r="AD333" s="447"/>
      <c r="AE333" s="447"/>
      <c r="AF333" s="447"/>
      <c r="AG333" s="447"/>
      <c r="AH333" s="447"/>
      <c r="AI333" s="447"/>
      <c r="AJ333" s="447"/>
      <c r="AK333" s="447"/>
      <c r="AL333" s="347"/>
    </row>
    <row r="334" customFormat="false" ht="12.75" hidden="false" customHeight="false" outlineLevel="0" collapsed="false">
      <c r="B334" s="442" t="n">
        <v>265</v>
      </c>
      <c r="C334" s="458"/>
      <c r="D334" s="457"/>
      <c r="F334" s="452" t="n">
        <f aca="false">D334-D333</f>
        <v>0</v>
      </c>
      <c r="G334" s="447"/>
      <c r="H334" s="447"/>
      <c r="I334" s="447"/>
      <c r="J334" s="447"/>
      <c r="K334" s="447"/>
      <c r="L334" s="447"/>
      <c r="M334" s="447"/>
      <c r="S334" s="347"/>
      <c r="U334" s="442" t="n">
        <v>265</v>
      </c>
      <c r="V334" s="458"/>
      <c r="W334" s="457"/>
      <c r="Y334" s="453" t="n">
        <f aca="false">W334-W333</f>
        <v>0</v>
      </c>
      <c r="Z334" s="447"/>
      <c r="AA334" s="447"/>
      <c r="AB334" s="447"/>
      <c r="AC334" s="447"/>
      <c r="AD334" s="447"/>
      <c r="AE334" s="447"/>
      <c r="AF334" s="447"/>
      <c r="AG334" s="447"/>
      <c r="AH334" s="447"/>
      <c r="AI334" s="447"/>
      <c r="AJ334" s="447"/>
      <c r="AK334" s="447"/>
      <c r="AL334" s="347"/>
    </row>
    <row r="335" customFormat="false" ht="12.75" hidden="false" customHeight="false" outlineLevel="0" collapsed="false">
      <c r="B335" s="442" t="n">
        <v>266</v>
      </c>
      <c r="C335" s="458"/>
      <c r="D335" s="457"/>
      <c r="F335" s="452" t="n">
        <f aca="false">D335-D334</f>
        <v>0</v>
      </c>
      <c r="G335" s="447"/>
      <c r="H335" s="447"/>
      <c r="I335" s="447"/>
      <c r="J335" s="447"/>
      <c r="K335" s="447"/>
      <c r="L335" s="447"/>
      <c r="M335" s="447"/>
      <c r="S335" s="347"/>
      <c r="U335" s="442" t="n">
        <v>266</v>
      </c>
      <c r="V335" s="458"/>
      <c r="W335" s="457"/>
      <c r="Y335" s="453" t="n">
        <f aca="false">W335-W334</f>
        <v>0</v>
      </c>
      <c r="Z335" s="447"/>
      <c r="AA335" s="447"/>
      <c r="AB335" s="447"/>
      <c r="AC335" s="447"/>
      <c r="AD335" s="447"/>
      <c r="AE335" s="447"/>
      <c r="AF335" s="447"/>
      <c r="AG335" s="447"/>
      <c r="AH335" s="447"/>
      <c r="AI335" s="447"/>
      <c r="AJ335" s="447"/>
      <c r="AK335" s="447"/>
      <c r="AL335" s="347"/>
    </row>
    <row r="336" customFormat="false" ht="12.75" hidden="false" customHeight="false" outlineLevel="0" collapsed="false">
      <c r="B336" s="442" t="n">
        <v>267</v>
      </c>
      <c r="C336" s="458"/>
      <c r="D336" s="457"/>
      <c r="F336" s="452" t="n">
        <f aca="false">D336-D335</f>
        <v>0</v>
      </c>
      <c r="G336" s="447"/>
      <c r="H336" s="447"/>
      <c r="I336" s="447"/>
      <c r="J336" s="447"/>
      <c r="K336" s="447"/>
      <c r="L336" s="447"/>
      <c r="M336" s="447"/>
      <c r="S336" s="347"/>
      <c r="U336" s="442" t="n">
        <v>267</v>
      </c>
      <c r="V336" s="458"/>
      <c r="W336" s="457"/>
      <c r="Y336" s="453" t="n">
        <f aca="false">W336-W335</f>
        <v>0</v>
      </c>
      <c r="Z336" s="447"/>
      <c r="AA336" s="447"/>
      <c r="AB336" s="447"/>
      <c r="AC336" s="447"/>
      <c r="AD336" s="447"/>
      <c r="AE336" s="447"/>
      <c r="AF336" s="447"/>
      <c r="AG336" s="447"/>
      <c r="AH336" s="447"/>
      <c r="AI336" s="447"/>
      <c r="AJ336" s="447"/>
      <c r="AK336" s="447"/>
      <c r="AL336" s="347"/>
    </row>
    <row r="337" customFormat="false" ht="12.75" hidden="false" customHeight="false" outlineLevel="0" collapsed="false">
      <c r="B337" s="442" t="n">
        <v>268</v>
      </c>
      <c r="C337" s="458"/>
      <c r="D337" s="457"/>
      <c r="F337" s="452" t="n">
        <f aca="false">D337-D336</f>
        <v>0</v>
      </c>
      <c r="G337" s="447"/>
      <c r="H337" s="447"/>
      <c r="I337" s="447"/>
      <c r="J337" s="447"/>
      <c r="K337" s="447"/>
      <c r="L337" s="447"/>
      <c r="M337" s="447"/>
      <c r="S337" s="347"/>
      <c r="U337" s="442" t="n">
        <v>268</v>
      </c>
      <c r="V337" s="458"/>
      <c r="W337" s="457"/>
      <c r="Y337" s="453" t="n">
        <f aca="false">W337-W336</f>
        <v>0</v>
      </c>
      <c r="Z337" s="447"/>
      <c r="AA337" s="447"/>
      <c r="AB337" s="447"/>
      <c r="AC337" s="447"/>
      <c r="AD337" s="447"/>
      <c r="AE337" s="447"/>
      <c r="AF337" s="447"/>
      <c r="AG337" s="447"/>
      <c r="AH337" s="447"/>
      <c r="AI337" s="447"/>
      <c r="AJ337" s="447"/>
      <c r="AK337" s="447"/>
      <c r="AL337" s="347"/>
    </row>
    <row r="338" customFormat="false" ht="12.75" hidden="false" customHeight="false" outlineLevel="0" collapsed="false">
      <c r="B338" s="442" t="n">
        <v>269</v>
      </c>
      <c r="C338" s="458"/>
      <c r="D338" s="457"/>
      <c r="F338" s="452" t="n">
        <f aca="false">D338-D337</f>
        <v>0</v>
      </c>
      <c r="G338" s="447"/>
      <c r="H338" s="447"/>
      <c r="I338" s="447"/>
      <c r="J338" s="447"/>
      <c r="K338" s="447"/>
      <c r="L338" s="447"/>
      <c r="M338" s="447"/>
      <c r="S338" s="347"/>
      <c r="U338" s="442" t="n">
        <v>269</v>
      </c>
      <c r="V338" s="458"/>
      <c r="W338" s="457"/>
      <c r="Y338" s="453" t="n">
        <f aca="false">W338-W337</f>
        <v>0</v>
      </c>
      <c r="Z338" s="447"/>
      <c r="AA338" s="447"/>
      <c r="AB338" s="447"/>
      <c r="AC338" s="447"/>
      <c r="AD338" s="447"/>
      <c r="AE338" s="447"/>
      <c r="AF338" s="447"/>
      <c r="AG338" s="447"/>
      <c r="AH338" s="447"/>
      <c r="AI338" s="447"/>
      <c r="AJ338" s="447"/>
      <c r="AK338" s="447"/>
      <c r="AL338" s="347"/>
    </row>
    <row r="339" customFormat="false" ht="12.75" hidden="false" customHeight="false" outlineLevel="0" collapsed="false">
      <c r="B339" s="442" t="n">
        <v>270</v>
      </c>
      <c r="C339" s="458"/>
      <c r="D339" s="457"/>
      <c r="F339" s="452" t="n">
        <f aca="false">D339-D338</f>
        <v>0</v>
      </c>
      <c r="G339" s="447"/>
      <c r="H339" s="447"/>
      <c r="I339" s="447"/>
      <c r="J339" s="447"/>
      <c r="K339" s="447"/>
      <c r="L339" s="447"/>
      <c r="M339" s="447"/>
      <c r="S339" s="347"/>
      <c r="U339" s="442" t="n">
        <v>270</v>
      </c>
      <c r="V339" s="458"/>
      <c r="W339" s="457"/>
      <c r="Y339" s="453" t="n">
        <f aca="false">W339-W338</f>
        <v>0</v>
      </c>
      <c r="Z339" s="447"/>
      <c r="AA339" s="447"/>
      <c r="AB339" s="447"/>
      <c r="AC339" s="447"/>
      <c r="AD339" s="447"/>
      <c r="AE339" s="447"/>
      <c r="AF339" s="447"/>
      <c r="AG339" s="447"/>
      <c r="AH339" s="447"/>
      <c r="AI339" s="447"/>
      <c r="AJ339" s="447"/>
      <c r="AK339" s="447"/>
      <c r="AL339" s="347"/>
    </row>
    <row r="340" customFormat="false" ht="12.75" hidden="false" customHeight="false" outlineLevel="0" collapsed="false">
      <c r="B340" s="442" t="n">
        <v>271</v>
      </c>
      <c r="C340" s="458"/>
      <c r="D340" s="457"/>
      <c r="F340" s="452" t="n">
        <f aca="false">D340-D339</f>
        <v>0</v>
      </c>
      <c r="G340" s="447"/>
      <c r="H340" s="447"/>
      <c r="I340" s="447"/>
      <c r="J340" s="447"/>
      <c r="K340" s="447"/>
      <c r="L340" s="447"/>
      <c r="M340" s="447"/>
      <c r="S340" s="347"/>
      <c r="U340" s="442" t="n">
        <v>271</v>
      </c>
      <c r="V340" s="458"/>
      <c r="W340" s="457"/>
      <c r="Y340" s="453" t="n">
        <f aca="false">W340-W339</f>
        <v>0</v>
      </c>
      <c r="Z340" s="447"/>
      <c r="AA340" s="447"/>
      <c r="AB340" s="447"/>
      <c r="AC340" s="447"/>
      <c r="AD340" s="447"/>
      <c r="AE340" s="447"/>
      <c r="AF340" s="447"/>
      <c r="AG340" s="447"/>
      <c r="AH340" s="447"/>
      <c r="AI340" s="447"/>
      <c r="AJ340" s="447"/>
      <c r="AK340" s="447"/>
      <c r="AL340" s="347"/>
    </row>
    <row r="341" customFormat="false" ht="12.75" hidden="false" customHeight="false" outlineLevel="0" collapsed="false">
      <c r="B341" s="442" t="n">
        <v>272</v>
      </c>
      <c r="C341" s="458"/>
      <c r="D341" s="457"/>
      <c r="F341" s="452" t="n">
        <f aca="false">D341-D340</f>
        <v>0</v>
      </c>
      <c r="G341" s="447"/>
      <c r="H341" s="447"/>
      <c r="I341" s="447"/>
      <c r="J341" s="447"/>
      <c r="K341" s="447"/>
      <c r="L341" s="447"/>
      <c r="M341" s="447"/>
      <c r="S341" s="347"/>
      <c r="U341" s="442" t="n">
        <v>272</v>
      </c>
      <c r="V341" s="458"/>
      <c r="W341" s="457"/>
      <c r="Y341" s="453" t="n">
        <f aca="false">W341-W340</f>
        <v>0</v>
      </c>
      <c r="Z341" s="447"/>
      <c r="AA341" s="447"/>
      <c r="AB341" s="447"/>
      <c r="AC341" s="447"/>
      <c r="AD341" s="447"/>
      <c r="AE341" s="447"/>
      <c r="AF341" s="447"/>
      <c r="AG341" s="447"/>
      <c r="AH341" s="447"/>
      <c r="AI341" s="447"/>
      <c r="AJ341" s="447"/>
      <c r="AK341" s="447"/>
      <c r="AL341" s="347"/>
    </row>
    <row r="342" customFormat="false" ht="12.75" hidden="false" customHeight="false" outlineLevel="0" collapsed="false">
      <c r="B342" s="442" t="n">
        <v>273</v>
      </c>
      <c r="C342" s="458"/>
      <c r="D342" s="457"/>
      <c r="F342" s="452" t="n">
        <f aca="false">D342-D341</f>
        <v>0</v>
      </c>
      <c r="G342" s="447"/>
      <c r="H342" s="447"/>
      <c r="I342" s="447"/>
      <c r="J342" s="447"/>
      <c r="K342" s="447"/>
      <c r="L342" s="447"/>
      <c r="M342" s="447"/>
      <c r="S342" s="347"/>
      <c r="U342" s="442" t="n">
        <v>273</v>
      </c>
      <c r="V342" s="458"/>
      <c r="W342" s="457"/>
      <c r="Y342" s="453" t="n">
        <f aca="false">W342-W341</f>
        <v>0</v>
      </c>
      <c r="Z342" s="447"/>
      <c r="AA342" s="447"/>
      <c r="AB342" s="447"/>
      <c r="AC342" s="447"/>
      <c r="AD342" s="447"/>
      <c r="AE342" s="447"/>
      <c r="AF342" s="447"/>
      <c r="AG342" s="447"/>
      <c r="AH342" s="447"/>
      <c r="AI342" s="447"/>
      <c r="AJ342" s="447"/>
      <c r="AK342" s="447"/>
      <c r="AL342" s="347"/>
    </row>
    <row r="343" customFormat="false" ht="12.75" hidden="false" customHeight="false" outlineLevel="0" collapsed="false">
      <c r="B343" s="442" t="n">
        <v>274</v>
      </c>
      <c r="C343" s="458"/>
      <c r="D343" s="457"/>
      <c r="F343" s="452" t="n">
        <f aca="false">D343-D342</f>
        <v>0</v>
      </c>
      <c r="G343" s="447"/>
      <c r="H343" s="447"/>
      <c r="I343" s="447"/>
      <c r="J343" s="447"/>
      <c r="K343" s="447"/>
      <c r="L343" s="447"/>
      <c r="M343" s="447"/>
      <c r="S343" s="347"/>
      <c r="U343" s="442" t="n">
        <v>274</v>
      </c>
      <c r="V343" s="458"/>
      <c r="W343" s="457"/>
      <c r="Y343" s="453" t="n">
        <f aca="false">W343-W342</f>
        <v>0</v>
      </c>
      <c r="Z343" s="447"/>
      <c r="AA343" s="447"/>
      <c r="AB343" s="447"/>
      <c r="AC343" s="447"/>
      <c r="AD343" s="447"/>
      <c r="AE343" s="447"/>
      <c r="AF343" s="447"/>
      <c r="AG343" s="447"/>
      <c r="AH343" s="447"/>
      <c r="AI343" s="447"/>
      <c r="AJ343" s="447"/>
      <c r="AK343" s="447"/>
      <c r="AL343" s="347"/>
    </row>
    <row r="344" customFormat="false" ht="12.75" hidden="false" customHeight="false" outlineLevel="0" collapsed="false">
      <c r="B344" s="442" t="n">
        <v>275</v>
      </c>
      <c r="C344" s="458"/>
      <c r="D344" s="457"/>
      <c r="F344" s="452" t="n">
        <f aca="false">D344-D343</f>
        <v>0</v>
      </c>
      <c r="G344" s="447"/>
      <c r="H344" s="447"/>
      <c r="I344" s="447"/>
      <c r="J344" s="447"/>
      <c r="K344" s="447"/>
      <c r="L344" s="447"/>
      <c r="M344" s="447"/>
      <c r="S344" s="347"/>
      <c r="U344" s="442" t="n">
        <v>275</v>
      </c>
      <c r="V344" s="458"/>
      <c r="W344" s="457"/>
      <c r="Y344" s="453" t="n">
        <f aca="false">W344-W343</f>
        <v>0</v>
      </c>
      <c r="Z344" s="447"/>
      <c r="AA344" s="447"/>
      <c r="AB344" s="447"/>
      <c r="AC344" s="447"/>
      <c r="AD344" s="447"/>
      <c r="AE344" s="447"/>
      <c r="AF344" s="447"/>
      <c r="AG344" s="447"/>
      <c r="AH344" s="447"/>
      <c r="AI344" s="447"/>
      <c r="AJ344" s="447"/>
      <c r="AK344" s="447"/>
      <c r="AL344" s="347"/>
    </row>
    <row r="345" customFormat="false" ht="12.75" hidden="false" customHeight="false" outlineLevel="0" collapsed="false">
      <c r="B345" s="442" t="n">
        <v>276</v>
      </c>
      <c r="C345" s="458"/>
      <c r="D345" s="457"/>
      <c r="F345" s="452" t="n">
        <f aca="false">D345-D344</f>
        <v>0</v>
      </c>
      <c r="G345" s="447"/>
      <c r="H345" s="447"/>
      <c r="I345" s="447"/>
      <c r="J345" s="447"/>
      <c r="K345" s="447"/>
      <c r="L345" s="447"/>
      <c r="M345" s="447"/>
      <c r="S345" s="347"/>
      <c r="U345" s="442" t="n">
        <v>276</v>
      </c>
      <c r="V345" s="458"/>
      <c r="W345" s="457"/>
      <c r="Y345" s="453" t="n">
        <f aca="false">W345-W344</f>
        <v>0</v>
      </c>
      <c r="Z345" s="447"/>
      <c r="AA345" s="447"/>
      <c r="AB345" s="447"/>
      <c r="AC345" s="447"/>
      <c r="AD345" s="447"/>
      <c r="AE345" s="447"/>
      <c r="AF345" s="447"/>
      <c r="AG345" s="447"/>
      <c r="AH345" s="447"/>
      <c r="AI345" s="447"/>
      <c r="AJ345" s="447"/>
      <c r="AK345" s="447"/>
      <c r="AL345" s="347"/>
    </row>
    <row r="346" customFormat="false" ht="12.75" hidden="false" customHeight="false" outlineLevel="0" collapsed="false">
      <c r="B346" s="442" t="n">
        <v>277</v>
      </c>
      <c r="C346" s="458"/>
      <c r="D346" s="457"/>
      <c r="F346" s="452" t="n">
        <f aca="false">D346-D345</f>
        <v>0</v>
      </c>
      <c r="G346" s="447"/>
      <c r="H346" s="447"/>
      <c r="I346" s="447"/>
      <c r="J346" s="447"/>
      <c r="K346" s="447"/>
      <c r="L346" s="447"/>
      <c r="M346" s="447"/>
      <c r="S346" s="347"/>
      <c r="U346" s="442" t="n">
        <v>277</v>
      </c>
      <c r="V346" s="458"/>
      <c r="W346" s="457"/>
      <c r="Y346" s="453" t="n">
        <f aca="false">W346-W345</f>
        <v>0</v>
      </c>
      <c r="Z346" s="447"/>
      <c r="AA346" s="447"/>
      <c r="AB346" s="447"/>
      <c r="AC346" s="447"/>
      <c r="AD346" s="447"/>
      <c r="AE346" s="447"/>
      <c r="AF346" s="447"/>
      <c r="AG346" s="447"/>
      <c r="AH346" s="447"/>
      <c r="AI346" s="447"/>
      <c r="AJ346" s="447"/>
      <c r="AK346" s="447"/>
      <c r="AL346" s="347"/>
    </row>
    <row r="347" customFormat="false" ht="12.75" hidden="false" customHeight="false" outlineLevel="0" collapsed="false">
      <c r="B347" s="442" t="n">
        <v>278</v>
      </c>
      <c r="C347" s="458"/>
      <c r="D347" s="457"/>
      <c r="F347" s="452" t="n">
        <f aca="false">D347-D346</f>
        <v>0</v>
      </c>
      <c r="G347" s="447"/>
      <c r="H347" s="447"/>
      <c r="I347" s="447"/>
      <c r="J347" s="447"/>
      <c r="K347" s="447"/>
      <c r="L347" s="447"/>
      <c r="M347" s="447"/>
      <c r="S347" s="347"/>
      <c r="U347" s="442" t="n">
        <v>278</v>
      </c>
      <c r="V347" s="458"/>
      <c r="W347" s="457"/>
      <c r="Y347" s="453" t="n">
        <f aca="false">W347-W346</f>
        <v>0</v>
      </c>
      <c r="Z347" s="447"/>
      <c r="AA347" s="447"/>
      <c r="AB347" s="447"/>
      <c r="AC347" s="447"/>
      <c r="AD347" s="447"/>
      <c r="AE347" s="447"/>
      <c r="AF347" s="447"/>
      <c r="AG347" s="447"/>
      <c r="AH347" s="447"/>
      <c r="AI347" s="447"/>
      <c r="AJ347" s="447"/>
      <c r="AK347" s="447"/>
      <c r="AL347" s="347"/>
    </row>
    <row r="348" customFormat="false" ht="12.75" hidden="false" customHeight="false" outlineLevel="0" collapsed="false">
      <c r="B348" s="442" t="n">
        <v>279</v>
      </c>
      <c r="C348" s="458"/>
      <c r="D348" s="457"/>
      <c r="F348" s="452" t="n">
        <f aca="false">D348-D347</f>
        <v>0</v>
      </c>
      <c r="G348" s="447"/>
      <c r="H348" s="447"/>
      <c r="I348" s="447"/>
      <c r="J348" s="447"/>
      <c r="K348" s="447"/>
      <c r="L348" s="447"/>
      <c r="M348" s="447"/>
      <c r="S348" s="347"/>
      <c r="U348" s="442" t="n">
        <v>279</v>
      </c>
      <c r="V348" s="458"/>
      <c r="W348" s="457"/>
      <c r="Y348" s="453" t="n">
        <f aca="false">W348-W347</f>
        <v>0</v>
      </c>
      <c r="Z348" s="447"/>
      <c r="AA348" s="447"/>
      <c r="AB348" s="447"/>
      <c r="AC348" s="447"/>
      <c r="AD348" s="447"/>
      <c r="AE348" s="447"/>
      <c r="AF348" s="447"/>
      <c r="AG348" s="447"/>
      <c r="AH348" s="447"/>
      <c r="AI348" s="447"/>
      <c r="AJ348" s="447"/>
      <c r="AK348" s="447"/>
      <c r="AL348" s="347"/>
    </row>
    <row r="349" customFormat="false" ht="12.75" hidden="false" customHeight="false" outlineLevel="0" collapsed="false">
      <c r="B349" s="442" t="n">
        <v>280</v>
      </c>
      <c r="C349" s="458"/>
      <c r="D349" s="457"/>
      <c r="F349" s="452" t="n">
        <f aca="false">D349-D348</f>
        <v>0</v>
      </c>
      <c r="G349" s="447"/>
      <c r="H349" s="447"/>
      <c r="I349" s="447"/>
      <c r="J349" s="447"/>
      <c r="K349" s="447"/>
      <c r="L349" s="447"/>
      <c r="M349" s="447"/>
      <c r="S349" s="347"/>
      <c r="U349" s="442" t="n">
        <v>280</v>
      </c>
      <c r="V349" s="458"/>
      <c r="W349" s="457"/>
      <c r="Y349" s="453" t="n">
        <f aca="false">W349-W348</f>
        <v>0</v>
      </c>
      <c r="Z349" s="447"/>
      <c r="AA349" s="447"/>
      <c r="AB349" s="447"/>
      <c r="AC349" s="447"/>
      <c r="AD349" s="447"/>
      <c r="AE349" s="447"/>
      <c r="AF349" s="447"/>
      <c r="AG349" s="447"/>
      <c r="AH349" s="447"/>
      <c r="AI349" s="447"/>
      <c r="AJ349" s="447"/>
      <c r="AK349" s="447"/>
      <c r="AL349" s="347"/>
    </row>
    <row r="350" customFormat="false" ht="12.75" hidden="false" customHeight="false" outlineLevel="0" collapsed="false">
      <c r="B350" s="442" t="n">
        <v>281</v>
      </c>
      <c r="C350" s="458"/>
      <c r="D350" s="457"/>
      <c r="F350" s="452" t="n">
        <f aca="false">D350-D349</f>
        <v>0</v>
      </c>
      <c r="G350" s="447"/>
      <c r="H350" s="447"/>
      <c r="I350" s="447"/>
      <c r="J350" s="447"/>
      <c r="K350" s="447"/>
      <c r="L350" s="447"/>
      <c r="M350" s="447"/>
      <c r="S350" s="347"/>
      <c r="U350" s="442" t="n">
        <v>281</v>
      </c>
      <c r="V350" s="458"/>
      <c r="W350" s="457"/>
      <c r="Y350" s="453" t="n">
        <f aca="false">W350-W349</f>
        <v>0</v>
      </c>
      <c r="Z350" s="447"/>
      <c r="AA350" s="447"/>
      <c r="AB350" s="447"/>
      <c r="AC350" s="447"/>
      <c r="AD350" s="447"/>
      <c r="AE350" s="447"/>
      <c r="AF350" s="447"/>
      <c r="AG350" s="447"/>
      <c r="AH350" s="447"/>
      <c r="AI350" s="447"/>
      <c r="AJ350" s="447"/>
      <c r="AK350" s="447"/>
      <c r="AL350" s="347"/>
    </row>
    <row r="351" customFormat="false" ht="12.75" hidden="false" customHeight="false" outlineLevel="0" collapsed="false">
      <c r="B351" s="442" t="n">
        <v>282</v>
      </c>
      <c r="C351" s="458"/>
      <c r="D351" s="457"/>
      <c r="F351" s="452" t="n">
        <f aca="false">D351-D350</f>
        <v>0</v>
      </c>
      <c r="G351" s="447"/>
      <c r="H351" s="447"/>
      <c r="I351" s="447"/>
      <c r="J351" s="447"/>
      <c r="K351" s="447"/>
      <c r="L351" s="447"/>
      <c r="M351" s="447"/>
      <c r="S351" s="347"/>
      <c r="U351" s="442" t="n">
        <v>282</v>
      </c>
      <c r="V351" s="458"/>
      <c r="W351" s="457"/>
      <c r="Y351" s="453" t="n">
        <f aca="false">W351-W350</f>
        <v>0</v>
      </c>
      <c r="Z351" s="447"/>
      <c r="AA351" s="447"/>
      <c r="AB351" s="447"/>
      <c r="AC351" s="447"/>
      <c r="AD351" s="447"/>
      <c r="AE351" s="447"/>
      <c r="AF351" s="447"/>
      <c r="AG351" s="447"/>
      <c r="AH351" s="447"/>
      <c r="AI351" s="447"/>
      <c r="AJ351" s="447"/>
      <c r="AK351" s="447"/>
      <c r="AL351" s="347"/>
    </row>
    <row r="352" customFormat="false" ht="12.75" hidden="false" customHeight="false" outlineLevel="0" collapsed="false">
      <c r="B352" s="442" t="n">
        <v>283</v>
      </c>
      <c r="C352" s="458"/>
      <c r="D352" s="457"/>
      <c r="F352" s="452" t="n">
        <f aca="false">D352-D351</f>
        <v>0</v>
      </c>
      <c r="G352" s="447"/>
      <c r="H352" s="447"/>
      <c r="I352" s="447"/>
      <c r="J352" s="447"/>
      <c r="K352" s="447"/>
      <c r="L352" s="447"/>
      <c r="M352" s="447"/>
      <c r="S352" s="347"/>
      <c r="U352" s="442" t="n">
        <v>283</v>
      </c>
      <c r="V352" s="458"/>
      <c r="W352" s="457"/>
      <c r="Y352" s="453" t="n">
        <f aca="false">W352-W351</f>
        <v>0</v>
      </c>
      <c r="Z352" s="447"/>
      <c r="AA352" s="447"/>
      <c r="AB352" s="447"/>
      <c r="AC352" s="447"/>
      <c r="AD352" s="447"/>
      <c r="AE352" s="447"/>
      <c r="AF352" s="447"/>
      <c r="AG352" s="447"/>
      <c r="AH352" s="447"/>
      <c r="AI352" s="447"/>
      <c r="AJ352" s="447"/>
      <c r="AK352" s="447"/>
      <c r="AL352" s="347"/>
    </row>
    <row r="353" customFormat="false" ht="12.75" hidden="false" customHeight="false" outlineLevel="0" collapsed="false">
      <c r="B353" s="442" t="n">
        <v>284</v>
      </c>
      <c r="C353" s="458"/>
      <c r="D353" s="457"/>
      <c r="F353" s="452" t="n">
        <f aca="false">D353-D352</f>
        <v>0</v>
      </c>
      <c r="G353" s="447"/>
      <c r="H353" s="447"/>
      <c r="I353" s="447"/>
      <c r="J353" s="447"/>
      <c r="K353" s="447"/>
      <c r="L353" s="447"/>
      <c r="M353" s="447"/>
      <c r="S353" s="347"/>
      <c r="U353" s="442" t="n">
        <v>284</v>
      </c>
      <c r="V353" s="458"/>
      <c r="W353" s="457"/>
      <c r="Y353" s="453" t="n">
        <f aca="false">W353-W352</f>
        <v>0</v>
      </c>
      <c r="Z353" s="447"/>
      <c r="AA353" s="447"/>
      <c r="AB353" s="447"/>
      <c r="AC353" s="447"/>
      <c r="AD353" s="447"/>
      <c r="AE353" s="447"/>
      <c r="AF353" s="447"/>
      <c r="AG353" s="447"/>
      <c r="AH353" s="447"/>
      <c r="AI353" s="447"/>
      <c r="AJ353" s="447"/>
      <c r="AK353" s="447"/>
      <c r="AL353" s="347"/>
    </row>
    <row r="354" customFormat="false" ht="12.75" hidden="false" customHeight="false" outlineLevel="0" collapsed="false">
      <c r="B354" s="442" t="n">
        <v>285</v>
      </c>
      <c r="C354" s="458"/>
      <c r="D354" s="457"/>
      <c r="F354" s="452" t="n">
        <f aca="false">D354-D353</f>
        <v>0</v>
      </c>
      <c r="G354" s="447"/>
      <c r="H354" s="447"/>
      <c r="I354" s="447"/>
      <c r="J354" s="447"/>
      <c r="K354" s="447"/>
      <c r="L354" s="447"/>
      <c r="M354" s="447"/>
      <c r="S354" s="347"/>
      <c r="U354" s="442" t="n">
        <v>285</v>
      </c>
      <c r="V354" s="458"/>
      <c r="W354" s="457"/>
      <c r="Y354" s="453" t="n">
        <f aca="false">W354-W353</f>
        <v>0</v>
      </c>
      <c r="Z354" s="447"/>
      <c r="AA354" s="447"/>
      <c r="AB354" s="447"/>
      <c r="AC354" s="447"/>
      <c r="AD354" s="447"/>
      <c r="AE354" s="447"/>
      <c r="AF354" s="447"/>
      <c r="AG354" s="447"/>
      <c r="AH354" s="447"/>
      <c r="AI354" s="447"/>
      <c r="AJ354" s="447"/>
      <c r="AK354" s="447"/>
      <c r="AL354" s="347"/>
    </row>
    <row r="355" customFormat="false" ht="12.75" hidden="false" customHeight="false" outlineLevel="0" collapsed="false">
      <c r="B355" s="442" t="n">
        <v>286</v>
      </c>
      <c r="C355" s="458"/>
      <c r="D355" s="457"/>
      <c r="F355" s="452" t="n">
        <f aca="false">D355-D354</f>
        <v>0</v>
      </c>
      <c r="G355" s="447"/>
      <c r="H355" s="447"/>
      <c r="I355" s="447"/>
      <c r="J355" s="447"/>
      <c r="K355" s="447"/>
      <c r="L355" s="447"/>
      <c r="M355" s="447"/>
      <c r="S355" s="347"/>
      <c r="U355" s="442" t="n">
        <v>286</v>
      </c>
      <c r="V355" s="458"/>
      <c r="W355" s="457"/>
      <c r="Y355" s="453" t="n">
        <f aca="false">W355-W354</f>
        <v>0</v>
      </c>
      <c r="Z355" s="447"/>
      <c r="AA355" s="447"/>
      <c r="AB355" s="447"/>
      <c r="AC355" s="447"/>
      <c r="AD355" s="447"/>
      <c r="AE355" s="447"/>
      <c r="AF355" s="447"/>
      <c r="AG355" s="447"/>
      <c r="AH355" s="447"/>
      <c r="AI355" s="447"/>
      <c r="AJ355" s="447"/>
      <c r="AK355" s="447"/>
      <c r="AL355" s="347"/>
    </row>
    <row r="356" customFormat="false" ht="12.75" hidden="false" customHeight="false" outlineLevel="0" collapsed="false">
      <c r="B356" s="442" t="n">
        <v>287</v>
      </c>
      <c r="C356" s="458"/>
      <c r="D356" s="457"/>
      <c r="F356" s="452" t="n">
        <f aca="false">D356-D355</f>
        <v>0</v>
      </c>
      <c r="G356" s="447"/>
      <c r="H356" s="447"/>
      <c r="I356" s="447"/>
      <c r="J356" s="447"/>
      <c r="K356" s="447"/>
      <c r="L356" s="447"/>
      <c r="M356" s="447"/>
      <c r="S356" s="347"/>
      <c r="U356" s="442" t="n">
        <v>287</v>
      </c>
      <c r="V356" s="458"/>
      <c r="W356" s="457"/>
      <c r="Y356" s="453" t="n">
        <f aca="false">W356-W355</f>
        <v>0</v>
      </c>
      <c r="Z356" s="447"/>
      <c r="AA356" s="447"/>
      <c r="AB356" s="447"/>
      <c r="AC356" s="447"/>
      <c r="AD356" s="447"/>
      <c r="AE356" s="447"/>
      <c r="AF356" s="447"/>
      <c r="AG356" s="447"/>
      <c r="AH356" s="447"/>
      <c r="AI356" s="447"/>
      <c r="AJ356" s="447"/>
      <c r="AK356" s="447"/>
      <c r="AL356" s="347"/>
    </row>
    <row r="357" customFormat="false" ht="12.75" hidden="false" customHeight="false" outlineLevel="0" collapsed="false">
      <c r="B357" s="442" t="n">
        <v>288</v>
      </c>
      <c r="C357" s="458"/>
      <c r="D357" s="457"/>
      <c r="F357" s="452" t="n">
        <f aca="false">D357-D356</f>
        <v>0</v>
      </c>
      <c r="G357" s="447"/>
      <c r="H357" s="447"/>
      <c r="I357" s="447"/>
      <c r="J357" s="447"/>
      <c r="K357" s="447"/>
      <c r="L357" s="447"/>
      <c r="M357" s="447"/>
      <c r="S357" s="347"/>
      <c r="U357" s="442" t="n">
        <v>288</v>
      </c>
      <c r="V357" s="458"/>
      <c r="W357" s="457"/>
      <c r="Y357" s="453" t="n">
        <f aca="false">W357-W356</f>
        <v>0</v>
      </c>
      <c r="Z357" s="447"/>
      <c r="AA357" s="447"/>
      <c r="AB357" s="447"/>
      <c r="AC357" s="447"/>
      <c r="AD357" s="447"/>
      <c r="AE357" s="447"/>
      <c r="AF357" s="447"/>
      <c r="AG357" s="447"/>
      <c r="AH357" s="447"/>
      <c r="AI357" s="447"/>
      <c r="AJ357" s="447"/>
      <c r="AK357" s="447"/>
      <c r="AL357" s="347"/>
    </row>
    <row r="358" customFormat="false" ht="12.75" hidden="false" customHeight="false" outlineLevel="0" collapsed="false">
      <c r="B358" s="442" t="n">
        <v>289</v>
      </c>
      <c r="C358" s="458"/>
      <c r="D358" s="457"/>
      <c r="F358" s="452" t="n">
        <f aca="false">D358-D357</f>
        <v>0</v>
      </c>
      <c r="G358" s="447"/>
      <c r="H358" s="447"/>
      <c r="I358" s="447"/>
      <c r="J358" s="447"/>
      <c r="K358" s="447"/>
      <c r="L358" s="447"/>
      <c r="M358" s="447"/>
      <c r="S358" s="347"/>
      <c r="U358" s="442" t="n">
        <v>289</v>
      </c>
      <c r="V358" s="458"/>
      <c r="W358" s="457"/>
      <c r="Y358" s="453" t="n">
        <f aca="false">W358-W357</f>
        <v>0</v>
      </c>
      <c r="Z358" s="447"/>
      <c r="AA358" s="447"/>
      <c r="AB358" s="447"/>
      <c r="AC358" s="447"/>
      <c r="AD358" s="447"/>
      <c r="AE358" s="447"/>
      <c r="AF358" s="447"/>
      <c r="AG358" s="447"/>
      <c r="AH358" s="447"/>
      <c r="AI358" s="447"/>
      <c r="AJ358" s="447"/>
      <c r="AK358" s="447"/>
      <c r="AL358" s="347"/>
    </row>
    <row r="359" customFormat="false" ht="12.75" hidden="false" customHeight="false" outlineLevel="0" collapsed="false">
      <c r="B359" s="442" t="n">
        <v>290</v>
      </c>
      <c r="C359" s="458"/>
      <c r="D359" s="457"/>
      <c r="F359" s="452" t="n">
        <f aca="false">D359-D358</f>
        <v>0</v>
      </c>
      <c r="G359" s="447"/>
      <c r="H359" s="447"/>
      <c r="I359" s="447"/>
      <c r="J359" s="447"/>
      <c r="K359" s="447"/>
      <c r="L359" s="447"/>
      <c r="M359" s="447"/>
      <c r="S359" s="347"/>
      <c r="U359" s="442" t="n">
        <v>290</v>
      </c>
      <c r="V359" s="458"/>
      <c r="W359" s="457"/>
      <c r="Y359" s="453" t="n">
        <f aca="false">W359-W358</f>
        <v>0</v>
      </c>
      <c r="Z359" s="447"/>
      <c r="AA359" s="447"/>
      <c r="AB359" s="447"/>
      <c r="AC359" s="447"/>
      <c r="AD359" s="447"/>
      <c r="AE359" s="447"/>
      <c r="AF359" s="447"/>
      <c r="AG359" s="447"/>
      <c r="AH359" s="447"/>
      <c r="AI359" s="447"/>
      <c r="AJ359" s="447"/>
      <c r="AK359" s="447"/>
      <c r="AL359" s="347"/>
    </row>
    <row r="360" customFormat="false" ht="12.75" hidden="false" customHeight="false" outlineLevel="0" collapsed="false">
      <c r="B360" s="442" t="n">
        <v>291</v>
      </c>
      <c r="C360" s="458"/>
      <c r="D360" s="457"/>
      <c r="F360" s="452" t="n">
        <f aca="false">D360-D359</f>
        <v>0</v>
      </c>
      <c r="G360" s="447"/>
      <c r="H360" s="447"/>
      <c r="I360" s="447"/>
      <c r="J360" s="447"/>
      <c r="K360" s="447"/>
      <c r="L360" s="447"/>
      <c r="M360" s="447"/>
      <c r="S360" s="347"/>
      <c r="U360" s="442" t="n">
        <v>291</v>
      </c>
      <c r="V360" s="458"/>
      <c r="W360" s="457"/>
      <c r="Y360" s="453" t="n">
        <f aca="false">W360-W359</f>
        <v>0</v>
      </c>
      <c r="Z360" s="447"/>
      <c r="AA360" s="447"/>
      <c r="AB360" s="447"/>
      <c r="AC360" s="447"/>
      <c r="AD360" s="447"/>
      <c r="AE360" s="447"/>
      <c r="AF360" s="447"/>
      <c r="AG360" s="447"/>
      <c r="AH360" s="447"/>
      <c r="AI360" s="447"/>
      <c r="AJ360" s="447"/>
      <c r="AK360" s="447"/>
      <c r="AL360" s="347"/>
    </row>
    <row r="361" customFormat="false" ht="12.75" hidden="false" customHeight="false" outlineLevel="0" collapsed="false">
      <c r="B361" s="442" t="n">
        <v>292</v>
      </c>
      <c r="C361" s="458"/>
      <c r="D361" s="457"/>
      <c r="F361" s="452" t="n">
        <f aca="false">D361-D360</f>
        <v>0</v>
      </c>
      <c r="G361" s="447"/>
      <c r="H361" s="447"/>
      <c r="I361" s="447"/>
      <c r="J361" s="447"/>
      <c r="K361" s="447"/>
      <c r="L361" s="447"/>
      <c r="M361" s="447"/>
      <c r="S361" s="347"/>
      <c r="U361" s="442" t="n">
        <v>292</v>
      </c>
      <c r="V361" s="458"/>
      <c r="W361" s="457"/>
      <c r="Y361" s="453" t="n">
        <f aca="false">W361-W360</f>
        <v>0</v>
      </c>
      <c r="Z361" s="447"/>
      <c r="AA361" s="447"/>
      <c r="AB361" s="447"/>
      <c r="AC361" s="447"/>
      <c r="AD361" s="447"/>
      <c r="AE361" s="447"/>
      <c r="AF361" s="447"/>
      <c r="AG361" s="447"/>
      <c r="AH361" s="447"/>
      <c r="AI361" s="447"/>
      <c r="AJ361" s="447"/>
      <c r="AK361" s="447"/>
      <c r="AL361" s="347"/>
    </row>
    <row r="362" customFormat="false" ht="12.75" hidden="false" customHeight="false" outlineLevel="0" collapsed="false">
      <c r="B362" s="442" t="n">
        <v>293</v>
      </c>
      <c r="C362" s="458"/>
      <c r="D362" s="457"/>
      <c r="F362" s="452" t="n">
        <f aca="false">D362-D361</f>
        <v>0</v>
      </c>
      <c r="G362" s="447"/>
      <c r="H362" s="447"/>
      <c r="I362" s="447"/>
      <c r="J362" s="447"/>
      <c r="K362" s="447"/>
      <c r="L362" s="447"/>
      <c r="M362" s="447"/>
      <c r="S362" s="347"/>
      <c r="U362" s="442" t="n">
        <v>293</v>
      </c>
      <c r="V362" s="458"/>
      <c r="W362" s="457"/>
      <c r="Y362" s="453" t="n">
        <f aca="false">W362-W361</f>
        <v>0</v>
      </c>
      <c r="Z362" s="447"/>
      <c r="AA362" s="447"/>
      <c r="AB362" s="447"/>
      <c r="AC362" s="447"/>
      <c r="AD362" s="447"/>
      <c r="AE362" s="447"/>
      <c r="AF362" s="447"/>
      <c r="AG362" s="447"/>
      <c r="AH362" s="447"/>
      <c r="AI362" s="447"/>
      <c r="AJ362" s="447"/>
      <c r="AK362" s="447"/>
      <c r="AL362" s="347"/>
    </row>
    <row r="363" customFormat="false" ht="12.75" hidden="false" customHeight="false" outlineLevel="0" collapsed="false">
      <c r="B363" s="442" t="n">
        <v>294</v>
      </c>
      <c r="C363" s="458"/>
      <c r="D363" s="457"/>
      <c r="F363" s="452" t="n">
        <f aca="false">D363-D362</f>
        <v>0</v>
      </c>
      <c r="G363" s="447"/>
      <c r="H363" s="447"/>
      <c r="I363" s="447"/>
      <c r="J363" s="447"/>
      <c r="K363" s="447"/>
      <c r="L363" s="447"/>
      <c r="M363" s="447"/>
      <c r="S363" s="347"/>
      <c r="U363" s="442" t="n">
        <v>294</v>
      </c>
      <c r="V363" s="458"/>
      <c r="W363" s="457"/>
      <c r="Y363" s="453" t="n">
        <f aca="false">W363-W362</f>
        <v>0</v>
      </c>
      <c r="Z363" s="447"/>
      <c r="AA363" s="447"/>
      <c r="AB363" s="447"/>
      <c r="AC363" s="447"/>
      <c r="AD363" s="447"/>
      <c r="AE363" s="447"/>
      <c r="AF363" s="447"/>
      <c r="AG363" s="447"/>
      <c r="AH363" s="447"/>
      <c r="AI363" s="447"/>
      <c r="AJ363" s="447"/>
      <c r="AK363" s="447"/>
      <c r="AL363" s="347"/>
    </row>
    <row r="364" customFormat="false" ht="12.75" hidden="false" customHeight="false" outlineLevel="0" collapsed="false">
      <c r="B364" s="442" t="n">
        <v>295</v>
      </c>
      <c r="C364" s="458"/>
      <c r="D364" s="457"/>
      <c r="F364" s="452" t="n">
        <f aca="false">D364-D363</f>
        <v>0</v>
      </c>
      <c r="G364" s="447"/>
      <c r="H364" s="447"/>
      <c r="I364" s="447"/>
      <c r="J364" s="447"/>
      <c r="K364" s="447"/>
      <c r="L364" s="447"/>
      <c r="M364" s="447"/>
      <c r="S364" s="347"/>
      <c r="U364" s="442" t="n">
        <v>295</v>
      </c>
      <c r="V364" s="458"/>
      <c r="W364" s="457"/>
      <c r="Y364" s="453" t="n">
        <f aca="false">W364-W363</f>
        <v>0</v>
      </c>
      <c r="Z364" s="447"/>
      <c r="AA364" s="447"/>
      <c r="AB364" s="447"/>
      <c r="AC364" s="447"/>
      <c r="AD364" s="447"/>
      <c r="AE364" s="447"/>
      <c r="AF364" s="447"/>
      <c r="AG364" s="447"/>
      <c r="AH364" s="447"/>
      <c r="AI364" s="447"/>
      <c r="AJ364" s="447"/>
      <c r="AK364" s="447"/>
      <c r="AL364" s="347"/>
    </row>
    <row r="365" customFormat="false" ht="12.75" hidden="false" customHeight="false" outlineLevel="0" collapsed="false">
      <c r="B365" s="442" t="n">
        <v>296</v>
      </c>
      <c r="C365" s="458"/>
      <c r="D365" s="457"/>
      <c r="F365" s="452" t="n">
        <f aca="false">D365-D364</f>
        <v>0</v>
      </c>
      <c r="G365" s="447"/>
      <c r="H365" s="447"/>
      <c r="I365" s="447"/>
      <c r="J365" s="447"/>
      <c r="K365" s="447"/>
      <c r="L365" s="447"/>
      <c r="M365" s="447"/>
      <c r="S365" s="347"/>
      <c r="U365" s="442" t="n">
        <v>296</v>
      </c>
      <c r="V365" s="458"/>
      <c r="W365" s="457"/>
      <c r="Y365" s="453" t="n">
        <f aca="false">W365-W364</f>
        <v>0</v>
      </c>
      <c r="Z365" s="447"/>
      <c r="AA365" s="447"/>
      <c r="AB365" s="447"/>
      <c r="AC365" s="447"/>
      <c r="AD365" s="447"/>
      <c r="AE365" s="447"/>
      <c r="AF365" s="447"/>
      <c r="AG365" s="447"/>
      <c r="AH365" s="447"/>
      <c r="AI365" s="447"/>
      <c r="AJ365" s="447"/>
      <c r="AK365" s="447"/>
      <c r="AL365" s="347"/>
    </row>
    <row r="366" customFormat="false" ht="12.75" hidden="false" customHeight="false" outlineLevel="0" collapsed="false">
      <c r="B366" s="442" t="n">
        <v>297</v>
      </c>
      <c r="C366" s="458"/>
      <c r="D366" s="457"/>
      <c r="F366" s="452" t="n">
        <f aca="false">D366-D365</f>
        <v>0</v>
      </c>
      <c r="G366" s="447"/>
      <c r="H366" s="447"/>
      <c r="I366" s="447"/>
      <c r="J366" s="447"/>
      <c r="K366" s="447"/>
      <c r="L366" s="447"/>
      <c r="M366" s="447"/>
      <c r="S366" s="347"/>
      <c r="U366" s="442" t="n">
        <v>297</v>
      </c>
      <c r="V366" s="458"/>
      <c r="W366" s="457"/>
      <c r="Y366" s="453" t="n">
        <f aca="false">W366-W365</f>
        <v>0</v>
      </c>
      <c r="Z366" s="447"/>
      <c r="AA366" s="447"/>
      <c r="AB366" s="447"/>
      <c r="AC366" s="447"/>
      <c r="AD366" s="447"/>
      <c r="AE366" s="447"/>
      <c r="AF366" s="447"/>
      <c r="AG366" s="447"/>
      <c r="AH366" s="447"/>
      <c r="AI366" s="447"/>
      <c r="AJ366" s="447"/>
      <c r="AK366" s="447"/>
      <c r="AL366" s="347"/>
    </row>
    <row r="367" customFormat="false" ht="12.75" hidden="false" customHeight="false" outlineLevel="0" collapsed="false">
      <c r="B367" s="442" t="n">
        <v>298</v>
      </c>
      <c r="C367" s="458"/>
      <c r="D367" s="457"/>
      <c r="F367" s="452" t="n">
        <f aca="false">D367-D366</f>
        <v>0</v>
      </c>
      <c r="G367" s="447"/>
      <c r="H367" s="447"/>
      <c r="I367" s="447"/>
      <c r="J367" s="447"/>
      <c r="K367" s="447"/>
      <c r="L367" s="447"/>
      <c r="M367" s="447"/>
      <c r="S367" s="347"/>
      <c r="U367" s="442" t="n">
        <v>298</v>
      </c>
      <c r="V367" s="458"/>
      <c r="W367" s="457"/>
      <c r="Y367" s="453" t="n">
        <f aca="false">W367-W366</f>
        <v>0</v>
      </c>
      <c r="Z367" s="447"/>
      <c r="AA367" s="447"/>
      <c r="AB367" s="447"/>
      <c r="AC367" s="447"/>
      <c r="AD367" s="447"/>
      <c r="AE367" s="447"/>
      <c r="AF367" s="447"/>
      <c r="AG367" s="447"/>
      <c r="AH367" s="447"/>
      <c r="AI367" s="447"/>
      <c r="AJ367" s="447"/>
      <c r="AK367" s="447"/>
      <c r="AL367" s="347"/>
    </row>
    <row r="368" customFormat="false" ht="12.75" hidden="false" customHeight="false" outlineLevel="0" collapsed="false">
      <c r="B368" s="442" t="n">
        <v>299</v>
      </c>
      <c r="C368" s="458"/>
      <c r="D368" s="457"/>
      <c r="F368" s="452" t="n">
        <f aca="false">D368-D367</f>
        <v>0</v>
      </c>
      <c r="G368" s="447"/>
      <c r="H368" s="447"/>
      <c r="I368" s="447"/>
      <c r="J368" s="447"/>
      <c r="K368" s="447"/>
      <c r="L368" s="447"/>
      <c r="M368" s="447"/>
      <c r="S368" s="347"/>
      <c r="U368" s="442" t="n">
        <v>299</v>
      </c>
      <c r="V368" s="458"/>
      <c r="W368" s="457"/>
      <c r="Y368" s="453" t="n">
        <f aca="false">W368-W367</f>
        <v>0</v>
      </c>
      <c r="Z368" s="447"/>
      <c r="AA368" s="447"/>
      <c r="AB368" s="447"/>
      <c r="AC368" s="447"/>
      <c r="AD368" s="447"/>
      <c r="AE368" s="447"/>
      <c r="AF368" s="447"/>
      <c r="AG368" s="447"/>
      <c r="AH368" s="447"/>
      <c r="AI368" s="447"/>
      <c r="AJ368" s="447"/>
      <c r="AK368" s="447"/>
      <c r="AL368" s="347"/>
    </row>
    <row r="369" customFormat="false" ht="12.75" hidden="false" customHeight="false" outlineLevel="0" collapsed="false">
      <c r="B369" s="442" t="n">
        <v>300</v>
      </c>
      <c r="C369" s="458"/>
      <c r="D369" s="457"/>
      <c r="F369" s="452" t="n">
        <f aca="false">D369-D368</f>
        <v>0</v>
      </c>
      <c r="G369" s="447"/>
      <c r="H369" s="447"/>
      <c r="I369" s="447"/>
      <c r="J369" s="447"/>
      <c r="K369" s="447"/>
      <c r="L369" s="447"/>
      <c r="M369" s="447"/>
      <c r="S369" s="347"/>
      <c r="U369" s="442" t="n">
        <v>300</v>
      </c>
      <c r="V369" s="458"/>
      <c r="W369" s="457"/>
      <c r="Y369" s="453" t="n">
        <f aca="false">W369-W368</f>
        <v>0</v>
      </c>
      <c r="Z369" s="447"/>
      <c r="AA369" s="447"/>
      <c r="AB369" s="447"/>
      <c r="AC369" s="447"/>
      <c r="AD369" s="447"/>
      <c r="AE369" s="447"/>
      <c r="AF369" s="447"/>
      <c r="AG369" s="447"/>
      <c r="AH369" s="447"/>
      <c r="AI369" s="447"/>
      <c r="AJ369" s="447"/>
      <c r="AK369" s="447"/>
      <c r="AL369" s="347"/>
    </row>
    <row r="370" customFormat="false" ht="12.75" hidden="false" customHeight="false" outlineLevel="0" collapsed="false">
      <c r="A370" s="20"/>
      <c r="B370" s="20"/>
      <c r="C370" s="20"/>
      <c r="D370" s="20"/>
      <c r="E370" s="20"/>
      <c r="F370" s="20"/>
      <c r="G370" s="20"/>
      <c r="H370" s="20"/>
      <c r="I370" s="20"/>
      <c r="J370" s="20"/>
      <c r="K370" s="20"/>
      <c r="L370" s="20"/>
      <c r="M370" s="20"/>
      <c r="N370" s="20"/>
      <c r="O370" s="20"/>
      <c r="P370" s="20"/>
      <c r="Q370" s="20"/>
      <c r="R370" s="20"/>
      <c r="S370" s="355"/>
      <c r="T370" s="20"/>
      <c r="U370" s="20"/>
      <c r="V370" s="20"/>
      <c r="W370" s="20"/>
      <c r="X370" s="20"/>
      <c r="Y370" s="20"/>
      <c r="Z370" s="20"/>
      <c r="AA370" s="20"/>
      <c r="AB370" s="20"/>
      <c r="AC370" s="20"/>
      <c r="AD370" s="20"/>
      <c r="AE370" s="20"/>
      <c r="AF370" s="20"/>
      <c r="AG370" s="20"/>
      <c r="AH370" s="20"/>
      <c r="AI370" s="20"/>
      <c r="AJ370" s="20"/>
      <c r="AK370" s="20"/>
      <c r="AL370" s="355"/>
    </row>
  </sheetData>
  <sheetProtection algorithmName="SHA-512" hashValue="VwSOYQ6GxwgocydvRSCr7NG0bPIUATDeP+kvdbc47DpxTxGR85AwCfj03jOZYXIAOMiuSPYeq2PQEjv/Gy6RcQ==" saltValue="Nje9PUjzzsJe2pVYdrLqoA==" spinCount="100000" sheet="true" scenarios="true"/>
  <protectedRanges>
    <protectedRange name="Range1" sqref="A5:AL18 A21:AL42 C51 C57:D61 V56:W57 C70:D369 V70:W369"/>
    <protectedRange name="Range1_1" sqref="C47:D48"/>
    <protectedRange name="Range1_2" sqref="G47:H48"/>
    <protectedRange name="Range1_3" sqref="V47:W48"/>
    <protectedRange name="Range1_4" sqref="Z47:AA48"/>
  </protectedRanges>
  <mergeCells count="51">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V47:W47"/>
    <mergeCell ref="X47:Y47"/>
    <mergeCell ref="Z47:AA47"/>
    <mergeCell ref="AG47:AH47"/>
    <mergeCell ref="A48:B48"/>
    <mergeCell ref="C48:D48"/>
    <mergeCell ref="E48:F48"/>
    <mergeCell ref="G48:H48"/>
    <mergeCell ref="T48:U48"/>
    <mergeCell ref="V48:W48"/>
    <mergeCell ref="X48:Y48"/>
    <mergeCell ref="Z48:AA48"/>
    <mergeCell ref="A51:B51"/>
    <mergeCell ref="C51:D51"/>
    <mergeCell ref="V51:W51"/>
    <mergeCell ref="C52:D52"/>
    <mergeCell ref="C54:D54"/>
    <mergeCell ref="V54:W54"/>
    <mergeCell ref="AG54:AH54"/>
    <mergeCell ref="V55:W55"/>
    <mergeCell ref="AG55:AH55"/>
    <mergeCell ref="V56:W56"/>
    <mergeCell ref="AG56:AH56"/>
    <mergeCell ref="C57:D57"/>
    <mergeCell ref="V57:W57"/>
    <mergeCell ref="A58:B58"/>
    <mergeCell ref="C58:D58"/>
    <mergeCell ref="A59:B59"/>
    <mergeCell ref="C59:D59"/>
    <mergeCell ref="A60:B60"/>
    <mergeCell ref="C60:D60"/>
    <mergeCell ref="U60:AK61"/>
    <mergeCell ref="A61:B61"/>
    <mergeCell ref="C61:D61"/>
    <mergeCell ref="C62:D62"/>
    <mergeCell ref="C63:D63"/>
    <mergeCell ref="C64:D64"/>
  </mergeCells>
  <conditionalFormatting sqref="N47:O47">
    <cfRule type="cellIs" priority="2" operator="equal" aboveAverage="0" equalAverage="0" bottom="0" percent="0" rank="0" text="" dxfId="236">
      <formula>0</formula>
    </cfRule>
    <cfRule type="cellIs" priority="3" operator="greaterThanOrEqual" aboveAverage="0" equalAverage="0" bottom="0" percent="0" rank="0" text="" dxfId="237">
      <formula>$P$47</formula>
    </cfRule>
    <cfRule type="cellIs" priority="4" operator="lessThan" aboveAverage="0" equalAverage="0" bottom="0" percent="0" rank="0" text="" dxfId="238">
      <formula>$P$47</formula>
    </cfRule>
  </conditionalFormatting>
  <conditionalFormatting sqref="AJ55">
    <cfRule type="cellIs" priority="5" operator="greaterThanOrEqual" aboveAverage="0" equalAverage="0" bottom="0" percent="0" rank="0" text="" dxfId="239">
      <formula>100</formula>
    </cfRule>
    <cfRule type="cellIs" priority="6" operator="lessThan" aboveAverage="0" equalAverage="0" bottom="0" percent="0" rank="0" text="" dxfId="240">
      <formula>75</formula>
    </cfRule>
    <cfRule type="cellIs" priority="7" operator="greaterThanOrEqual" aboveAverage="0" equalAverage="0" bottom="0" percent="0" rank="0" text="" dxfId="241">
      <formula>75</formula>
    </cfRule>
  </conditionalFormatting>
  <conditionalFormatting sqref="C51:D51">
    <cfRule type="cellIs" priority="8" operator="greaterThanOrEqual" aboveAverage="0" equalAverage="0" bottom="0" percent="0" rank="0" text="" dxfId="242">
      <formula>$C$52</formula>
    </cfRule>
    <cfRule type="cellIs" priority="9" operator="between" aboveAverage="0" equalAverage="0" bottom="0" percent="0" rank="0" text="" dxfId="243">
      <formula>0.01</formula>
      <formula>$C$52</formula>
    </cfRule>
    <cfRule type="cellIs" priority="10" operator="equal" aboveAverage="0" equalAverage="0" bottom="0" percent="0" rank="0" text="" dxfId="244">
      <formula>0</formula>
    </cfRule>
  </conditionalFormatting>
  <hyperlinks>
    <hyperlink ref="AM2" location="'Cover Sheet'!A1" display="BACK to COVER SHEET"/>
  </hyperlinks>
  <printOptions headings="false" gridLines="false" gridLinesSet="true" horizontalCentered="tru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AO366"/>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8" min="1" style="0" width="5.01"/>
    <col collapsed="false" customWidth="true" hidden="false" outlineLevel="0" max="1025" min="39" style="0" width="11.4"/>
  </cols>
  <sheetData>
    <row r="1" customFormat="false" ht="13.15" hidden="false" customHeight="false" outlineLevel="0" collapsed="false">
      <c r="A1" s="377" t="s">
        <v>428</v>
      </c>
      <c r="B1" s="377"/>
      <c r="C1" s="377"/>
      <c r="D1" s="377"/>
      <c r="E1" s="377"/>
      <c r="F1" s="377"/>
      <c r="G1" s="377"/>
      <c r="H1" s="377"/>
      <c r="I1" s="377"/>
      <c r="J1" s="377"/>
      <c r="K1" s="377"/>
      <c r="L1" s="377"/>
      <c r="M1" s="377"/>
      <c r="N1" s="377"/>
      <c r="O1" s="377"/>
      <c r="P1" s="377"/>
      <c r="Q1" s="377"/>
      <c r="R1" s="377"/>
      <c r="S1" s="377"/>
      <c r="T1" s="377" t="s">
        <v>429</v>
      </c>
      <c r="U1" s="377"/>
      <c r="V1" s="377"/>
      <c r="W1" s="377"/>
      <c r="X1" s="377"/>
      <c r="Y1" s="377"/>
      <c r="Z1" s="377"/>
      <c r="AA1" s="377"/>
      <c r="AB1" s="377"/>
      <c r="AC1" s="377"/>
      <c r="AD1" s="377"/>
      <c r="AE1" s="377"/>
      <c r="AF1" s="377"/>
      <c r="AG1" s="377"/>
      <c r="AH1" s="377"/>
      <c r="AI1" s="377"/>
      <c r="AJ1" s="377"/>
      <c r="AK1" s="377"/>
      <c r="AL1" s="377"/>
    </row>
    <row r="2" customFormat="false" ht="12.75" hidden="false" customHeight="false" outlineLevel="0" collapsed="false">
      <c r="A2" s="346"/>
      <c r="S2" s="347"/>
      <c r="T2" s="346"/>
      <c r="AL2" s="347"/>
      <c r="AM2" s="48" t="s">
        <v>259</v>
      </c>
      <c r="AN2" s="214"/>
      <c r="AO2" s="214"/>
    </row>
    <row r="3" customFormat="false" ht="12.75" hidden="false" customHeight="false" outlineLevel="0" collapsed="false">
      <c r="A3" s="0" t="s">
        <v>48</v>
      </c>
      <c r="D3" s="100" t="str">
        <f aca="false">IF('Cover Sheet'!$D$14&gt;0,'Cover Sheet'!$D$14,"")</f>
        <v>Ecole Centrale Lyon</v>
      </c>
      <c r="E3" s="100"/>
      <c r="F3" s="100"/>
      <c r="G3" s="100"/>
      <c r="H3" s="100"/>
      <c r="I3" s="100"/>
      <c r="J3" s="100"/>
      <c r="K3" s="0" t="s">
        <v>50</v>
      </c>
      <c r="O3" s="100" t="str">
        <f aca="false">IF('Cover Sheet'!$O$14&gt;0,'Cover Sheet'!$O$14,"")</f>
        <v/>
      </c>
      <c r="P3" s="100"/>
      <c r="Q3" s="100"/>
      <c r="R3" s="100"/>
      <c r="S3" s="100"/>
      <c r="T3" s="0" t="s">
        <v>48</v>
      </c>
      <c r="W3" s="100" t="str">
        <f aca="false">IF('Cover Sheet'!$D$14&gt;0,'Cover Sheet'!$D$14,"")</f>
        <v>Ecole Centrale Lyon</v>
      </c>
      <c r="X3" s="100"/>
      <c r="Y3" s="100"/>
      <c r="Z3" s="100"/>
      <c r="AA3" s="100"/>
      <c r="AB3" s="100"/>
      <c r="AC3" s="100"/>
      <c r="AD3" s="0" t="s">
        <v>50</v>
      </c>
      <c r="AH3" s="100" t="str">
        <f aca="false">IF('Cover Sheet'!$O$14&gt;0,'Cover Sheet'!$O$14,"")</f>
        <v/>
      </c>
      <c r="AI3" s="100"/>
      <c r="AJ3" s="100"/>
      <c r="AK3" s="100"/>
      <c r="AL3" s="100"/>
    </row>
    <row r="4" customFormat="false" ht="12.75" hidden="false" customHeight="false" outlineLevel="0" collapsed="false">
      <c r="A4" s="346"/>
      <c r="S4" s="347"/>
      <c r="T4" s="346"/>
      <c r="AL4" s="347"/>
    </row>
    <row r="5" customFormat="false" ht="12.75" hidden="false" customHeight="true" outlineLevel="0" collapsed="false">
      <c r="A5" s="459"/>
      <c r="B5" s="459"/>
      <c r="C5" s="459"/>
      <c r="D5" s="459"/>
      <c r="E5" s="459"/>
      <c r="F5" s="459"/>
      <c r="G5" s="459"/>
      <c r="H5" s="459"/>
      <c r="I5" s="459"/>
      <c r="J5" s="459"/>
      <c r="K5" s="459"/>
      <c r="L5" s="459"/>
      <c r="M5" s="459"/>
      <c r="N5" s="459"/>
      <c r="O5" s="459"/>
      <c r="P5" s="459"/>
      <c r="Q5" s="459"/>
      <c r="R5" s="459"/>
      <c r="S5" s="459"/>
      <c r="T5" s="215"/>
      <c r="U5" s="216"/>
      <c r="V5" s="216"/>
      <c r="W5" s="216"/>
      <c r="X5" s="216"/>
      <c r="Y5" s="216"/>
      <c r="Z5" s="216"/>
      <c r="AA5" s="216"/>
      <c r="AB5" s="216"/>
      <c r="AC5" s="216"/>
      <c r="AD5" s="216"/>
      <c r="AE5" s="216"/>
      <c r="AF5" s="216"/>
      <c r="AG5" s="216"/>
      <c r="AH5" s="216"/>
      <c r="AI5" s="216"/>
      <c r="AJ5" s="216"/>
      <c r="AK5" s="216"/>
      <c r="AL5" s="217"/>
    </row>
    <row r="6" customFormat="false" ht="12.75" hidden="false" customHeight="false" outlineLevel="0" collapsed="false">
      <c r="A6" s="383"/>
      <c r="B6" s="383"/>
      <c r="C6" s="96"/>
      <c r="D6" s="383"/>
      <c r="E6" s="96"/>
      <c r="F6" s="96"/>
      <c r="G6" s="96"/>
      <c r="H6" s="96"/>
      <c r="I6" s="96"/>
      <c r="J6" s="96"/>
      <c r="K6" s="96"/>
      <c r="L6" s="96"/>
      <c r="M6" s="96"/>
      <c r="N6" s="96"/>
      <c r="O6" s="96"/>
      <c r="P6" s="96"/>
      <c r="Q6" s="96"/>
      <c r="R6" s="96"/>
      <c r="S6" s="135"/>
      <c r="T6" s="134"/>
      <c r="U6" s="96"/>
      <c r="V6" s="96"/>
      <c r="W6" s="96"/>
      <c r="X6" s="96"/>
      <c r="Y6" s="96"/>
      <c r="Z6" s="96"/>
      <c r="AA6" s="96"/>
      <c r="AB6" s="96"/>
      <c r="AC6" s="96"/>
      <c r="AD6" s="96"/>
      <c r="AE6" s="96"/>
      <c r="AF6" s="96"/>
      <c r="AG6" s="96"/>
      <c r="AH6" s="96"/>
      <c r="AI6" s="96"/>
      <c r="AJ6" s="96"/>
      <c r="AK6" s="96"/>
      <c r="AL6" s="135"/>
    </row>
    <row r="7" customFormat="false" ht="12.75" hidden="false" customHeight="false" outlineLevel="0" collapsed="false">
      <c r="A7" s="383"/>
      <c r="B7" s="382" t="s">
        <v>367</v>
      </c>
      <c r="C7" s="96"/>
      <c r="D7" s="383"/>
      <c r="E7" s="96"/>
      <c r="F7" s="96"/>
      <c r="G7" s="96"/>
      <c r="H7" s="96"/>
      <c r="I7" s="96"/>
      <c r="J7" s="96"/>
      <c r="K7" s="96"/>
      <c r="L7" s="96"/>
      <c r="M7" s="96"/>
      <c r="N7" s="96"/>
      <c r="O7" s="96"/>
      <c r="P7" s="96"/>
      <c r="Q7" s="96"/>
      <c r="R7" s="96"/>
      <c r="S7" s="135"/>
      <c r="T7" s="134"/>
      <c r="U7" s="382" t="s">
        <v>367</v>
      </c>
      <c r="V7" s="96"/>
      <c r="W7" s="96"/>
      <c r="X7" s="96"/>
      <c r="Y7" s="96"/>
      <c r="Z7" s="96"/>
      <c r="AA7" s="96"/>
      <c r="AB7" s="96"/>
      <c r="AC7" s="96"/>
      <c r="AD7" s="96"/>
      <c r="AE7" s="96"/>
      <c r="AF7" s="96"/>
      <c r="AG7" s="96"/>
      <c r="AH7" s="96"/>
      <c r="AI7" s="96"/>
      <c r="AJ7" s="96"/>
      <c r="AK7" s="96"/>
      <c r="AL7" s="135"/>
    </row>
    <row r="8" customFormat="false" ht="12.75" hidden="false" customHeight="false" outlineLevel="0" collapsed="false">
      <c r="A8" s="383"/>
      <c r="B8" s="98"/>
      <c r="C8" s="96"/>
      <c r="D8" s="383"/>
      <c r="E8" s="96"/>
      <c r="F8" s="96"/>
      <c r="G8" s="96"/>
      <c r="H8" s="96"/>
      <c r="I8" s="96"/>
      <c r="J8" s="96"/>
      <c r="K8" s="96"/>
      <c r="L8" s="96"/>
      <c r="M8" s="96"/>
      <c r="N8" s="96"/>
      <c r="O8" s="96"/>
      <c r="P8" s="96"/>
      <c r="Q8" s="96"/>
      <c r="R8" s="96"/>
      <c r="S8" s="135"/>
      <c r="T8" s="134"/>
      <c r="U8" s="98"/>
      <c r="V8" s="96"/>
      <c r="W8" s="96"/>
      <c r="X8" s="96"/>
      <c r="Y8" s="96"/>
      <c r="Z8" s="96"/>
      <c r="AA8" s="96"/>
      <c r="AB8" s="96"/>
      <c r="AC8" s="96"/>
      <c r="AD8" s="96"/>
      <c r="AE8" s="96"/>
      <c r="AF8" s="96"/>
      <c r="AG8" s="96"/>
      <c r="AH8" s="96"/>
      <c r="AI8" s="96"/>
      <c r="AJ8" s="96"/>
      <c r="AK8" s="96"/>
      <c r="AL8" s="135"/>
    </row>
    <row r="9" customFormat="false" ht="12.75" hidden="false" customHeight="false" outlineLevel="0" collapsed="false">
      <c r="A9" s="383"/>
      <c r="B9" s="382" t="s">
        <v>368</v>
      </c>
      <c r="C9" s="96"/>
      <c r="D9" s="383"/>
      <c r="E9" s="96"/>
      <c r="F9" s="96"/>
      <c r="G9" s="96"/>
      <c r="H9" s="96"/>
      <c r="I9" s="96"/>
      <c r="J9" s="96"/>
      <c r="K9" s="96"/>
      <c r="L9" s="96"/>
      <c r="M9" s="96"/>
      <c r="N9" s="96"/>
      <c r="O9" s="96"/>
      <c r="P9" s="96"/>
      <c r="Q9" s="96"/>
      <c r="R9" s="96"/>
      <c r="S9" s="135"/>
      <c r="T9" s="134"/>
      <c r="U9" s="382" t="s">
        <v>368</v>
      </c>
      <c r="V9" s="96"/>
      <c r="W9" s="96"/>
      <c r="X9" s="96"/>
      <c r="Y9" s="96"/>
      <c r="Z9" s="96"/>
      <c r="AA9" s="96"/>
      <c r="AB9" s="96"/>
      <c r="AC9" s="96"/>
      <c r="AD9" s="96"/>
      <c r="AE9" s="96"/>
      <c r="AF9" s="96"/>
      <c r="AG9" s="96"/>
      <c r="AH9" s="96"/>
      <c r="AI9" s="96"/>
      <c r="AJ9" s="96"/>
      <c r="AK9" s="96"/>
      <c r="AL9" s="135"/>
    </row>
    <row r="10" customFormat="false" ht="12.75" hidden="false" customHeight="false" outlineLevel="0" collapsed="false">
      <c r="A10" s="383"/>
      <c r="B10" s="98"/>
      <c r="C10" s="96"/>
      <c r="D10" s="96"/>
      <c r="E10" s="96"/>
      <c r="F10" s="96"/>
      <c r="G10" s="96"/>
      <c r="H10" s="96"/>
      <c r="I10" s="96"/>
      <c r="J10" s="96"/>
      <c r="K10" s="96"/>
      <c r="L10" s="96"/>
      <c r="M10" s="96"/>
      <c r="N10" s="96"/>
      <c r="O10" s="96"/>
      <c r="P10" s="96"/>
      <c r="Q10" s="96"/>
      <c r="R10" s="96"/>
      <c r="S10" s="135"/>
      <c r="T10" s="134"/>
      <c r="U10" s="98"/>
      <c r="V10" s="96"/>
      <c r="W10" s="96"/>
      <c r="X10" s="96"/>
      <c r="Y10" s="96"/>
      <c r="Z10" s="96"/>
      <c r="AA10" s="96"/>
      <c r="AB10" s="96"/>
      <c r="AC10" s="96"/>
      <c r="AD10" s="96"/>
      <c r="AE10" s="96"/>
      <c r="AF10" s="96"/>
      <c r="AG10" s="96"/>
      <c r="AH10" s="96"/>
      <c r="AI10" s="96"/>
      <c r="AJ10" s="96"/>
      <c r="AK10" s="96"/>
      <c r="AL10" s="135"/>
    </row>
    <row r="11" customFormat="false" ht="12.75" hidden="false" customHeight="false" outlineLevel="0" collapsed="false">
      <c r="A11" s="134"/>
      <c r="B11" s="382" t="s">
        <v>369</v>
      </c>
      <c r="C11" s="96"/>
      <c r="D11" s="96"/>
      <c r="E11" s="96"/>
      <c r="F11" s="96"/>
      <c r="G11" s="96"/>
      <c r="H11" s="96"/>
      <c r="I11" s="96"/>
      <c r="J11" s="96"/>
      <c r="K11" s="96"/>
      <c r="L11" s="96"/>
      <c r="M11" s="96"/>
      <c r="N11" s="96"/>
      <c r="O11" s="96"/>
      <c r="P11" s="96"/>
      <c r="Q11" s="96"/>
      <c r="R11" s="96"/>
      <c r="S11" s="135"/>
      <c r="T11" s="134"/>
      <c r="U11" s="382" t="s">
        <v>369</v>
      </c>
      <c r="V11" s="96"/>
      <c r="W11" s="96"/>
      <c r="X11" s="383"/>
      <c r="Y11" s="96"/>
      <c r="Z11" s="383"/>
      <c r="AA11" s="96"/>
      <c r="AB11" s="96"/>
      <c r="AC11" s="96"/>
      <c r="AD11" s="96"/>
      <c r="AE11" s="96"/>
      <c r="AF11" s="96"/>
      <c r="AG11" s="96"/>
      <c r="AH11" s="96"/>
      <c r="AI11" s="96"/>
      <c r="AJ11" s="96"/>
      <c r="AK11" s="96"/>
      <c r="AL11" s="135"/>
    </row>
    <row r="12" customFormat="false" ht="12.75" hidden="false" customHeight="false" outlineLevel="0" collapsed="false">
      <c r="A12" s="134"/>
      <c r="B12" s="96"/>
      <c r="C12" s="96"/>
      <c r="D12" s="96"/>
      <c r="E12" s="96"/>
      <c r="F12" s="96"/>
      <c r="G12" s="383"/>
      <c r="H12" s="96"/>
      <c r="I12" s="96"/>
      <c r="J12" s="96"/>
      <c r="K12" s="96"/>
      <c r="L12" s="96"/>
      <c r="M12" s="96"/>
      <c r="N12" s="96"/>
      <c r="O12" s="96"/>
      <c r="P12" s="96"/>
      <c r="Q12" s="96"/>
      <c r="R12" s="96"/>
      <c r="S12" s="135"/>
      <c r="T12" s="134"/>
      <c r="U12" s="96"/>
      <c r="V12" s="96"/>
      <c r="W12" s="96"/>
      <c r="X12" s="96"/>
      <c r="Y12" s="96"/>
      <c r="Z12" s="96"/>
      <c r="AA12" s="96"/>
      <c r="AB12" s="96"/>
      <c r="AC12" s="96"/>
      <c r="AD12" s="96"/>
      <c r="AE12" s="96"/>
      <c r="AF12" s="96"/>
      <c r="AG12" s="96"/>
      <c r="AH12" s="96"/>
      <c r="AI12" s="96"/>
      <c r="AJ12" s="96"/>
      <c r="AK12" s="96"/>
      <c r="AL12" s="135"/>
    </row>
    <row r="13" customFormat="false" ht="12.75" hidden="false" customHeight="false" outlineLevel="0" collapsed="false">
      <c r="A13" s="134"/>
      <c r="B13" s="96"/>
      <c r="C13" s="96"/>
      <c r="D13" s="96"/>
      <c r="E13" s="96"/>
      <c r="F13" s="96"/>
      <c r="G13" s="96"/>
      <c r="H13" s="96"/>
      <c r="I13" s="96"/>
      <c r="J13" s="96"/>
      <c r="K13" s="96"/>
      <c r="L13" s="96"/>
      <c r="M13" s="96"/>
      <c r="N13" s="96"/>
      <c r="O13" s="96"/>
      <c r="P13" s="96"/>
      <c r="Q13" s="96"/>
      <c r="R13" s="96"/>
      <c r="S13" s="135"/>
      <c r="T13" s="134"/>
      <c r="U13" s="96"/>
      <c r="V13" s="96"/>
      <c r="W13" s="96"/>
      <c r="X13" s="96"/>
      <c r="Y13" s="96"/>
      <c r="Z13" s="383"/>
      <c r="AA13" s="96"/>
      <c r="AB13" s="96"/>
      <c r="AC13" s="96"/>
      <c r="AD13" s="96"/>
      <c r="AE13" s="96"/>
      <c r="AF13" s="96"/>
      <c r="AG13" s="96"/>
      <c r="AH13" s="96"/>
      <c r="AI13" s="96"/>
      <c r="AJ13" s="96"/>
      <c r="AK13" s="96"/>
      <c r="AL13" s="135"/>
    </row>
    <row r="14" customFormat="false" ht="12.75" hidden="false" customHeight="false" outlineLevel="0" collapsed="false">
      <c r="A14" s="134"/>
      <c r="B14" s="96"/>
      <c r="C14" s="96"/>
      <c r="D14" s="96"/>
      <c r="E14" s="96"/>
      <c r="F14" s="96"/>
      <c r="G14" s="383"/>
      <c r="H14" s="96"/>
      <c r="I14" s="96"/>
      <c r="J14" s="96"/>
      <c r="K14" s="96"/>
      <c r="L14" s="96"/>
      <c r="M14" s="96"/>
      <c r="N14" s="96"/>
      <c r="O14" s="96"/>
      <c r="P14" s="96"/>
      <c r="Q14" s="96"/>
      <c r="R14" s="96"/>
      <c r="S14" s="135"/>
      <c r="T14" s="134"/>
      <c r="U14" s="96"/>
      <c r="V14" s="96"/>
      <c r="W14" s="96"/>
      <c r="X14" s="96"/>
      <c r="Y14" s="96"/>
      <c r="Z14" s="96"/>
      <c r="AA14" s="96"/>
      <c r="AB14" s="96"/>
      <c r="AC14" s="96"/>
      <c r="AD14" s="96"/>
      <c r="AE14" s="96"/>
      <c r="AF14" s="96"/>
      <c r="AG14" s="96"/>
      <c r="AH14" s="96"/>
      <c r="AI14" s="96"/>
      <c r="AJ14" s="96"/>
      <c r="AK14" s="96"/>
      <c r="AL14" s="135"/>
    </row>
    <row r="15" customFormat="false" ht="12.75" hidden="false" customHeight="false" outlineLevel="0" collapsed="false">
      <c r="A15" s="134"/>
      <c r="B15" s="96"/>
      <c r="C15" s="96"/>
      <c r="D15" s="96"/>
      <c r="E15" s="96"/>
      <c r="F15" s="96"/>
      <c r="G15" s="96"/>
      <c r="H15" s="96"/>
      <c r="I15" s="96"/>
      <c r="J15" s="96"/>
      <c r="K15" s="96"/>
      <c r="L15" s="96"/>
      <c r="M15" s="96"/>
      <c r="N15" s="96"/>
      <c r="O15" s="96"/>
      <c r="P15" s="96"/>
      <c r="Q15" s="96"/>
      <c r="R15" s="96"/>
      <c r="S15" s="135"/>
      <c r="T15" s="134"/>
      <c r="U15" s="96"/>
      <c r="V15" s="96"/>
      <c r="W15" s="96"/>
      <c r="X15" s="96"/>
      <c r="Y15" s="96"/>
      <c r="Z15" s="96"/>
      <c r="AA15" s="96"/>
      <c r="AB15" s="96"/>
      <c r="AC15" s="96"/>
      <c r="AD15" s="96"/>
      <c r="AE15" s="96"/>
      <c r="AF15" s="96"/>
      <c r="AG15" s="96"/>
      <c r="AH15" s="96"/>
      <c r="AI15" s="96"/>
      <c r="AJ15" s="96"/>
      <c r="AK15" s="96"/>
      <c r="AL15" s="135"/>
    </row>
    <row r="16" customFormat="false" ht="12.75" hidden="false" customHeight="false" outlineLevel="0" collapsed="false">
      <c r="A16" s="134"/>
      <c r="B16" s="96"/>
      <c r="C16" s="96"/>
      <c r="D16" s="96"/>
      <c r="E16" s="96"/>
      <c r="F16" s="96"/>
      <c r="G16" s="96"/>
      <c r="H16" s="96"/>
      <c r="I16" s="96"/>
      <c r="J16" s="96"/>
      <c r="K16" s="96"/>
      <c r="L16" s="96"/>
      <c r="M16" s="96"/>
      <c r="N16" s="96"/>
      <c r="O16" s="96"/>
      <c r="P16" s="96"/>
      <c r="Q16" s="96"/>
      <c r="R16" s="96"/>
      <c r="S16" s="135"/>
      <c r="T16" s="134"/>
      <c r="U16" s="96"/>
      <c r="V16" s="96"/>
      <c r="W16" s="96"/>
      <c r="X16" s="96"/>
      <c r="Y16" s="96"/>
      <c r="Z16" s="96"/>
      <c r="AA16" s="96"/>
      <c r="AB16" s="96"/>
      <c r="AC16" s="96"/>
      <c r="AD16" s="96"/>
      <c r="AE16" s="96"/>
      <c r="AF16" s="96"/>
      <c r="AG16" s="96"/>
      <c r="AH16" s="96"/>
      <c r="AI16" s="96"/>
      <c r="AJ16" s="96"/>
      <c r="AK16" s="96"/>
      <c r="AL16" s="135"/>
    </row>
    <row r="17" customFormat="false" ht="12.75" hidden="false" customHeight="false" outlineLevel="0" collapsed="false">
      <c r="A17" s="134"/>
      <c r="B17" s="96"/>
      <c r="C17" s="96"/>
      <c r="D17" s="96"/>
      <c r="E17" s="96"/>
      <c r="F17" s="96"/>
      <c r="G17" s="96"/>
      <c r="H17" s="96"/>
      <c r="I17" s="96"/>
      <c r="J17" s="96"/>
      <c r="K17" s="96"/>
      <c r="L17" s="96"/>
      <c r="M17" s="96"/>
      <c r="N17" s="96"/>
      <c r="O17" s="96"/>
      <c r="P17" s="96"/>
      <c r="Q17" s="96"/>
      <c r="R17" s="96"/>
      <c r="S17" s="135"/>
      <c r="T17" s="134"/>
      <c r="U17" s="96"/>
      <c r="V17" s="96"/>
      <c r="W17" s="96"/>
      <c r="X17" s="96"/>
      <c r="Y17" s="96"/>
      <c r="Z17" s="96"/>
      <c r="AA17" s="96"/>
      <c r="AB17" s="96"/>
      <c r="AC17" s="96"/>
      <c r="AD17" s="96"/>
      <c r="AE17" s="96"/>
      <c r="AF17" s="96"/>
      <c r="AG17" s="96"/>
      <c r="AH17" s="96"/>
      <c r="AI17" s="96"/>
      <c r="AJ17" s="96"/>
      <c r="AK17" s="96"/>
      <c r="AL17" s="135"/>
    </row>
    <row r="18" customFormat="false" ht="12.75" hidden="false" customHeight="false" outlineLevel="0" collapsed="false">
      <c r="A18" s="141"/>
      <c r="B18" s="142"/>
      <c r="C18" s="142"/>
      <c r="D18" s="142"/>
      <c r="E18" s="142"/>
      <c r="F18" s="142"/>
      <c r="G18" s="142"/>
      <c r="H18" s="142"/>
      <c r="I18" s="142"/>
      <c r="J18" s="142"/>
      <c r="K18" s="142"/>
      <c r="L18" s="142"/>
      <c r="M18" s="142"/>
      <c r="N18" s="142"/>
      <c r="O18" s="142"/>
      <c r="P18" s="142"/>
      <c r="Q18" s="142"/>
      <c r="R18" s="142"/>
      <c r="S18" s="219"/>
      <c r="T18" s="141"/>
      <c r="U18" s="142"/>
      <c r="V18" s="142"/>
      <c r="W18" s="142"/>
      <c r="X18" s="142"/>
      <c r="Y18" s="142"/>
      <c r="Z18" s="142"/>
      <c r="AA18" s="142"/>
      <c r="AB18" s="142"/>
      <c r="AC18" s="142"/>
      <c r="AD18" s="142"/>
      <c r="AE18" s="142"/>
      <c r="AF18" s="142"/>
      <c r="AG18" s="142"/>
      <c r="AH18" s="142"/>
      <c r="AI18" s="142"/>
      <c r="AJ18" s="142"/>
      <c r="AK18" s="142"/>
      <c r="AL18" s="219"/>
    </row>
    <row r="19" customFormat="false" ht="12.75" hidden="false" customHeight="false" outlineLevel="0" collapsed="false">
      <c r="A19" s="460" t="s">
        <v>430</v>
      </c>
      <c r="B19" s="95"/>
      <c r="C19" s="95"/>
      <c r="D19" s="95"/>
      <c r="E19" s="95"/>
      <c r="F19" s="95"/>
      <c r="G19" s="95"/>
      <c r="H19" s="95"/>
      <c r="I19" s="95"/>
      <c r="J19" s="95"/>
      <c r="K19" s="95"/>
      <c r="L19" s="95"/>
      <c r="M19" s="95"/>
      <c r="N19" s="95"/>
      <c r="O19" s="95"/>
      <c r="P19" s="95"/>
      <c r="Q19" s="95"/>
      <c r="R19" s="95"/>
      <c r="S19" s="387"/>
      <c r="T19" s="386" t="s">
        <v>431</v>
      </c>
      <c r="AL19" s="347"/>
    </row>
    <row r="20" customFormat="false" ht="12.75" hidden="false" customHeight="false" outlineLevel="0" collapsed="false">
      <c r="A20" s="388"/>
      <c r="B20" s="95"/>
      <c r="C20" s="95"/>
      <c r="D20" s="95"/>
      <c r="E20" s="95"/>
      <c r="F20" s="95"/>
      <c r="G20" s="95"/>
      <c r="H20" s="95"/>
      <c r="I20" s="95"/>
      <c r="J20" s="95"/>
      <c r="K20" s="95"/>
      <c r="L20" s="95"/>
      <c r="M20" s="95"/>
      <c r="N20" s="95"/>
      <c r="O20" s="95"/>
      <c r="P20" s="95"/>
      <c r="Q20" s="95"/>
      <c r="R20" s="95"/>
      <c r="S20" s="387"/>
      <c r="T20" s="346"/>
      <c r="AL20" s="347"/>
    </row>
    <row r="21" customFormat="false" ht="12.75" hidden="false" customHeight="false" outlineLevel="0" collapsed="false">
      <c r="A21" s="215"/>
      <c r="B21" s="216"/>
      <c r="C21" s="216"/>
      <c r="D21" s="216"/>
      <c r="E21" s="216"/>
      <c r="F21" s="216"/>
      <c r="G21" s="216"/>
      <c r="H21" s="216"/>
      <c r="I21" s="216"/>
      <c r="J21" s="216"/>
      <c r="K21" s="216"/>
      <c r="L21" s="216"/>
      <c r="M21" s="216"/>
      <c r="N21" s="216"/>
      <c r="O21" s="216"/>
      <c r="P21" s="216"/>
      <c r="Q21" s="216"/>
      <c r="R21" s="216"/>
      <c r="S21" s="217"/>
      <c r="T21" s="215"/>
      <c r="U21" s="216"/>
      <c r="V21" s="216"/>
      <c r="W21" s="216"/>
      <c r="X21" s="216"/>
      <c r="Y21" s="216"/>
      <c r="Z21" s="216"/>
      <c r="AA21" s="216"/>
      <c r="AB21" s="216"/>
      <c r="AC21" s="216"/>
      <c r="AD21" s="216"/>
      <c r="AE21" s="216"/>
      <c r="AF21" s="216"/>
      <c r="AG21" s="216"/>
      <c r="AH21" s="216"/>
      <c r="AI21" s="216"/>
      <c r="AJ21" s="216"/>
      <c r="AK21" s="216"/>
      <c r="AL21" s="217"/>
    </row>
    <row r="22" customFormat="false" ht="12.75" hidden="false" customHeight="false" outlineLevel="0" collapsed="false">
      <c r="A22" s="134"/>
      <c r="B22" s="96"/>
      <c r="C22" s="96"/>
      <c r="D22" s="96"/>
      <c r="E22" s="96"/>
      <c r="F22" s="96"/>
      <c r="G22" s="96"/>
      <c r="H22" s="96"/>
      <c r="I22" s="96"/>
      <c r="J22" s="96"/>
      <c r="K22" s="96"/>
      <c r="L22" s="96"/>
      <c r="M22" s="96"/>
      <c r="N22" s="96"/>
      <c r="O22" s="96"/>
      <c r="P22" s="96"/>
      <c r="Q22" s="96"/>
      <c r="R22" s="96"/>
      <c r="S22" s="135"/>
      <c r="T22" s="134"/>
      <c r="U22" s="96"/>
      <c r="V22" s="96"/>
      <c r="W22" s="96"/>
      <c r="X22" s="96"/>
      <c r="Y22" s="96"/>
      <c r="Z22" s="96"/>
      <c r="AA22" s="96"/>
      <c r="AB22" s="96"/>
      <c r="AC22" s="96"/>
      <c r="AD22" s="96"/>
      <c r="AE22" s="96"/>
      <c r="AF22" s="96"/>
      <c r="AG22" s="96"/>
      <c r="AH22" s="96"/>
      <c r="AI22" s="96"/>
      <c r="AJ22" s="96"/>
      <c r="AK22" s="96"/>
      <c r="AL22" s="135"/>
    </row>
    <row r="23" customFormat="false" ht="12.75" hidden="false" customHeight="false" outlineLevel="0" collapsed="false">
      <c r="A23" s="134"/>
      <c r="B23" s="382" t="s">
        <v>372</v>
      </c>
      <c r="C23" s="96"/>
      <c r="D23" s="96"/>
      <c r="E23" s="96"/>
      <c r="F23" s="96"/>
      <c r="G23" s="96"/>
      <c r="H23" s="96"/>
      <c r="I23" s="96"/>
      <c r="J23" s="96"/>
      <c r="K23" s="96"/>
      <c r="L23" s="96"/>
      <c r="M23" s="96"/>
      <c r="N23" s="96"/>
      <c r="O23" s="96"/>
      <c r="P23" s="96"/>
      <c r="Q23" s="96"/>
      <c r="R23" s="96"/>
      <c r="S23" s="135"/>
      <c r="T23" s="134"/>
      <c r="U23" s="382" t="s">
        <v>372</v>
      </c>
      <c r="V23" s="96"/>
      <c r="W23" s="96"/>
      <c r="X23" s="96"/>
      <c r="Y23" s="96"/>
      <c r="Z23" s="96"/>
      <c r="AA23" s="96"/>
      <c r="AB23" s="96"/>
      <c r="AC23" s="96"/>
      <c r="AD23" s="96"/>
      <c r="AE23" s="96"/>
      <c r="AF23" s="96"/>
      <c r="AG23" s="96"/>
      <c r="AH23" s="96"/>
      <c r="AI23" s="96"/>
      <c r="AJ23" s="96"/>
      <c r="AK23" s="96"/>
      <c r="AL23" s="135"/>
    </row>
    <row r="24" customFormat="false" ht="12.75" hidden="false" customHeight="false" outlineLevel="0" collapsed="false">
      <c r="A24" s="134"/>
      <c r="B24" s="97"/>
      <c r="C24" s="96"/>
      <c r="D24" s="96"/>
      <c r="E24" s="96"/>
      <c r="F24" s="96"/>
      <c r="G24" s="96"/>
      <c r="H24" s="96"/>
      <c r="I24" s="96"/>
      <c r="J24" s="96"/>
      <c r="K24" s="96"/>
      <c r="L24" s="96"/>
      <c r="M24" s="96"/>
      <c r="N24" s="96"/>
      <c r="O24" s="96"/>
      <c r="P24" s="96"/>
      <c r="Q24" s="96"/>
      <c r="R24" s="96"/>
      <c r="S24" s="135"/>
      <c r="T24" s="134"/>
      <c r="U24" s="97"/>
      <c r="V24" s="96"/>
      <c r="W24" s="96"/>
      <c r="X24" s="96"/>
      <c r="Y24" s="96"/>
      <c r="Z24" s="96"/>
      <c r="AA24" s="96"/>
      <c r="AB24" s="96"/>
      <c r="AC24" s="96"/>
      <c r="AD24" s="96"/>
      <c r="AE24" s="96"/>
      <c r="AF24" s="96"/>
      <c r="AG24" s="96"/>
      <c r="AH24" s="96"/>
      <c r="AI24" s="96"/>
      <c r="AJ24" s="96"/>
      <c r="AK24" s="96"/>
      <c r="AL24" s="135"/>
    </row>
    <row r="25" customFormat="false" ht="12.75" hidden="false" customHeight="false" outlineLevel="0" collapsed="false">
      <c r="A25" s="134"/>
      <c r="B25" s="382" t="s">
        <v>373</v>
      </c>
      <c r="C25" s="96"/>
      <c r="D25" s="96"/>
      <c r="E25" s="96"/>
      <c r="F25" s="96"/>
      <c r="G25" s="96"/>
      <c r="H25" s="96"/>
      <c r="I25" s="96"/>
      <c r="J25" s="96"/>
      <c r="K25" s="96"/>
      <c r="L25" s="96"/>
      <c r="M25" s="96"/>
      <c r="N25" s="96"/>
      <c r="O25" s="96"/>
      <c r="P25" s="96"/>
      <c r="Q25" s="96"/>
      <c r="R25" s="96"/>
      <c r="S25" s="135"/>
      <c r="T25" s="134"/>
      <c r="U25" s="382" t="s">
        <v>373</v>
      </c>
      <c r="V25" s="96"/>
      <c r="W25" s="96"/>
      <c r="X25" s="96"/>
      <c r="Y25" s="96"/>
      <c r="Z25" s="96"/>
      <c r="AA25" s="96"/>
      <c r="AB25" s="96"/>
      <c r="AC25" s="96"/>
      <c r="AD25" s="96"/>
      <c r="AE25" s="96"/>
      <c r="AF25" s="96"/>
      <c r="AG25" s="96"/>
      <c r="AH25" s="96"/>
      <c r="AI25" s="96"/>
      <c r="AJ25" s="96"/>
      <c r="AK25" s="96"/>
      <c r="AL25" s="135"/>
    </row>
    <row r="26" customFormat="false" ht="12.75" hidden="false" customHeight="false" outlineLevel="0" collapsed="false">
      <c r="A26" s="134"/>
      <c r="B26" s="97"/>
      <c r="C26" s="96"/>
      <c r="D26" s="96"/>
      <c r="E26" s="96"/>
      <c r="F26" s="96"/>
      <c r="G26" s="96"/>
      <c r="H26" s="96"/>
      <c r="I26" s="96"/>
      <c r="J26" s="96"/>
      <c r="K26" s="96"/>
      <c r="L26" s="96"/>
      <c r="M26" s="96"/>
      <c r="N26" s="96"/>
      <c r="O26" s="96"/>
      <c r="P26" s="96"/>
      <c r="Q26" s="96"/>
      <c r="R26" s="96"/>
      <c r="S26" s="135"/>
      <c r="T26" s="134"/>
      <c r="U26" s="97"/>
      <c r="V26" s="96"/>
      <c r="W26" s="96"/>
      <c r="X26" s="96"/>
      <c r="Y26" s="96"/>
      <c r="Z26" s="96"/>
      <c r="AA26" s="96"/>
      <c r="AB26" s="96"/>
      <c r="AC26" s="96"/>
      <c r="AD26" s="96"/>
      <c r="AE26" s="96"/>
      <c r="AF26" s="96"/>
      <c r="AG26" s="96"/>
      <c r="AH26" s="96"/>
      <c r="AI26" s="96"/>
      <c r="AJ26" s="96"/>
      <c r="AK26" s="96"/>
      <c r="AL26" s="135"/>
    </row>
    <row r="27" customFormat="false" ht="12.75" hidden="false" customHeight="false" outlineLevel="0" collapsed="false">
      <c r="A27" s="134"/>
      <c r="B27" s="382" t="s">
        <v>374</v>
      </c>
      <c r="C27" s="96"/>
      <c r="D27" s="96"/>
      <c r="E27" s="96"/>
      <c r="F27" s="96"/>
      <c r="G27" s="96"/>
      <c r="H27" s="96"/>
      <c r="I27" s="96"/>
      <c r="J27" s="96"/>
      <c r="K27" s="96"/>
      <c r="L27" s="96"/>
      <c r="M27" s="96"/>
      <c r="N27" s="96"/>
      <c r="O27" s="96"/>
      <c r="P27" s="96"/>
      <c r="Q27" s="96"/>
      <c r="R27" s="96"/>
      <c r="S27" s="135"/>
      <c r="T27" s="134"/>
      <c r="U27" s="382" t="s">
        <v>374</v>
      </c>
      <c r="V27" s="96"/>
      <c r="W27" s="96"/>
      <c r="X27" s="96"/>
      <c r="Y27" s="96"/>
      <c r="Z27" s="96"/>
      <c r="AA27" s="96"/>
      <c r="AB27" s="96"/>
      <c r="AC27" s="96"/>
      <c r="AD27" s="96"/>
      <c r="AE27" s="96"/>
      <c r="AF27" s="96"/>
      <c r="AG27" s="96"/>
      <c r="AH27" s="96"/>
      <c r="AI27" s="96"/>
      <c r="AJ27" s="96"/>
      <c r="AK27" s="96"/>
      <c r="AL27" s="135"/>
    </row>
    <row r="28" customFormat="false" ht="12.75" hidden="false" customHeight="false" outlineLevel="0" collapsed="false">
      <c r="A28" s="134"/>
      <c r="B28" s="97"/>
      <c r="C28" s="96"/>
      <c r="D28" s="96"/>
      <c r="E28" s="96"/>
      <c r="F28" s="96"/>
      <c r="G28" s="96"/>
      <c r="H28" s="96"/>
      <c r="I28" s="96"/>
      <c r="J28" s="96"/>
      <c r="K28" s="96"/>
      <c r="L28" s="96"/>
      <c r="M28" s="96"/>
      <c r="N28" s="96"/>
      <c r="O28" s="96"/>
      <c r="P28" s="96"/>
      <c r="Q28" s="96"/>
      <c r="R28" s="96"/>
      <c r="S28" s="135"/>
      <c r="T28" s="134"/>
      <c r="U28" s="97"/>
      <c r="V28" s="96"/>
      <c r="W28" s="96"/>
      <c r="X28" s="96"/>
      <c r="Y28" s="96"/>
      <c r="Z28" s="96"/>
      <c r="AA28" s="96"/>
      <c r="AB28" s="96"/>
      <c r="AC28" s="96"/>
      <c r="AD28" s="96"/>
      <c r="AE28" s="96"/>
      <c r="AF28" s="96"/>
      <c r="AG28" s="96"/>
      <c r="AH28" s="96"/>
      <c r="AI28" s="96"/>
      <c r="AJ28" s="96"/>
      <c r="AK28" s="96"/>
      <c r="AL28" s="135"/>
    </row>
    <row r="29" customFormat="false" ht="12.75" hidden="false" customHeight="false" outlineLevel="0" collapsed="false">
      <c r="A29" s="134"/>
      <c r="B29" s="382" t="s">
        <v>375</v>
      </c>
      <c r="C29" s="96"/>
      <c r="D29" s="96"/>
      <c r="E29" s="96"/>
      <c r="F29" s="96"/>
      <c r="G29" s="96"/>
      <c r="H29" s="96"/>
      <c r="I29" s="96"/>
      <c r="J29" s="96"/>
      <c r="K29" s="96"/>
      <c r="L29" s="96"/>
      <c r="M29" s="96"/>
      <c r="N29" s="96"/>
      <c r="O29" s="96"/>
      <c r="P29" s="96"/>
      <c r="Q29" s="96"/>
      <c r="R29" s="96"/>
      <c r="S29" s="135"/>
      <c r="T29" s="134"/>
      <c r="U29" s="382" t="s">
        <v>375</v>
      </c>
      <c r="V29" s="96"/>
      <c r="W29" s="96"/>
      <c r="X29" s="96"/>
      <c r="Y29" s="96"/>
      <c r="Z29" s="96"/>
      <c r="AA29" s="96"/>
      <c r="AB29" s="96"/>
      <c r="AC29" s="96"/>
      <c r="AD29" s="96"/>
      <c r="AE29" s="96"/>
      <c r="AF29" s="96"/>
      <c r="AG29" s="96"/>
      <c r="AH29" s="96"/>
      <c r="AI29" s="96"/>
      <c r="AJ29" s="96"/>
      <c r="AK29" s="96"/>
      <c r="AL29" s="135"/>
    </row>
    <row r="30" customFormat="false" ht="12.75" hidden="false" customHeight="false" outlineLevel="0" collapsed="false">
      <c r="A30" s="134"/>
      <c r="B30" s="382" t="s">
        <v>376</v>
      </c>
      <c r="C30" s="96"/>
      <c r="D30" s="96"/>
      <c r="E30" s="96"/>
      <c r="F30" s="96"/>
      <c r="G30" s="96"/>
      <c r="H30" s="96"/>
      <c r="I30" s="96"/>
      <c r="J30" s="96"/>
      <c r="K30" s="96"/>
      <c r="L30" s="96"/>
      <c r="M30" s="96"/>
      <c r="N30" s="96"/>
      <c r="O30" s="96"/>
      <c r="P30" s="96"/>
      <c r="Q30" s="96"/>
      <c r="R30" s="96"/>
      <c r="S30" s="135"/>
      <c r="T30" s="134"/>
      <c r="U30" s="382" t="s">
        <v>376</v>
      </c>
      <c r="V30" s="96"/>
      <c r="W30" s="96"/>
      <c r="X30" s="96"/>
      <c r="Y30" s="96"/>
      <c r="Z30" s="96"/>
      <c r="AA30" s="96"/>
      <c r="AB30" s="96"/>
      <c r="AC30" s="96"/>
      <c r="AD30" s="96"/>
      <c r="AE30" s="96"/>
      <c r="AF30" s="96"/>
      <c r="AG30" s="96"/>
      <c r="AH30" s="96"/>
      <c r="AI30" s="96"/>
      <c r="AJ30" s="96"/>
      <c r="AK30" s="96"/>
      <c r="AL30" s="135"/>
    </row>
    <row r="31" customFormat="false" ht="12.75" hidden="false" customHeight="false" outlineLevel="0" collapsed="false">
      <c r="A31" s="134"/>
      <c r="B31" s="96"/>
      <c r="C31" s="96"/>
      <c r="D31" s="96"/>
      <c r="E31" s="96"/>
      <c r="F31" s="96"/>
      <c r="G31" s="96"/>
      <c r="H31" s="96"/>
      <c r="I31" s="96"/>
      <c r="J31" s="96"/>
      <c r="K31" s="96"/>
      <c r="L31" s="96"/>
      <c r="M31" s="96"/>
      <c r="N31" s="96"/>
      <c r="O31" s="96"/>
      <c r="P31" s="96"/>
      <c r="Q31" s="96"/>
      <c r="R31" s="96"/>
      <c r="S31" s="135"/>
      <c r="T31" s="134"/>
      <c r="U31" s="96"/>
      <c r="V31" s="96"/>
      <c r="W31" s="96"/>
      <c r="X31" s="96"/>
      <c r="Y31" s="96"/>
      <c r="Z31" s="96"/>
      <c r="AA31" s="96"/>
      <c r="AB31" s="96"/>
      <c r="AC31" s="96"/>
      <c r="AD31" s="96"/>
      <c r="AE31" s="96"/>
      <c r="AF31" s="96"/>
      <c r="AG31" s="96"/>
      <c r="AH31" s="96"/>
      <c r="AI31" s="96"/>
      <c r="AJ31" s="96"/>
      <c r="AK31" s="96"/>
      <c r="AL31" s="135"/>
    </row>
    <row r="32" customFormat="false" ht="12.75" hidden="false" customHeight="false" outlineLevel="0" collapsed="false">
      <c r="A32" s="134"/>
      <c r="B32" s="96"/>
      <c r="C32" s="96"/>
      <c r="D32" s="96"/>
      <c r="E32" s="96"/>
      <c r="F32" s="96"/>
      <c r="G32" s="383"/>
      <c r="H32" s="96"/>
      <c r="I32" s="96"/>
      <c r="J32" s="96"/>
      <c r="K32" s="96"/>
      <c r="L32" s="96"/>
      <c r="M32" s="96"/>
      <c r="N32" s="96"/>
      <c r="O32" s="96"/>
      <c r="P32" s="96"/>
      <c r="Q32" s="96"/>
      <c r="R32" s="96"/>
      <c r="S32" s="135"/>
      <c r="T32" s="134"/>
      <c r="U32" s="96"/>
      <c r="V32" s="96"/>
      <c r="W32" s="96"/>
      <c r="X32" s="96"/>
      <c r="Y32" s="96"/>
      <c r="Z32" s="383"/>
      <c r="AA32" s="96"/>
      <c r="AB32" s="96"/>
      <c r="AC32" s="96"/>
      <c r="AD32" s="96"/>
      <c r="AE32" s="96"/>
      <c r="AF32" s="96"/>
      <c r="AG32" s="96"/>
      <c r="AH32" s="96"/>
      <c r="AI32" s="96"/>
      <c r="AJ32" s="96"/>
      <c r="AK32" s="96"/>
      <c r="AL32" s="135"/>
    </row>
    <row r="33" customFormat="false" ht="12.75" hidden="false" customHeight="false" outlineLevel="0" collapsed="false">
      <c r="A33" s="134"/>
      <c r="B33" s="96"/>
      <c r="C33" s="96"/>
      <c r="D33" s="383"/>
      <c r="E33" s="96"/>
      <c r="F33" s="96"/>
      <c r="G33" s="96"/>
      <c r="H33" s="96"/>
      <c r="I33" s="96"/>
      <c r="J33" s="96"/>
      <c r="K33" s="96"/>
      <c r="L33" s="96"/>
      <c r="M33" s="96"/>
      <c r="N33" s="96"/>
      <c r="O33" s="96"/>
      <c r="P33" s="96"/>
      <c r="Q33" s="96"/>
      <c r="R33" s="96"/>
      <c r="S33" s="135"/>
      <c r="T33" s="134"/>
      <c r="U33" s="96"/>
      <c r="V33" s="96"/>
      <c r="W33" s="96"/>
      <c r="X33" s="96"/>
      <c r="Y33" s="96"/>
      <c r="Z33" s="96"/>
      <c r="AA33" s="96"/>
      <c r="AB33" s="96"/>
      <c r="AC33" s="96"/>
      <c r="AD33" s="96"/>
      <c r="AE33" s="96"/>
      <c r="AF33" s="96"/>
      <c r="AG33" s="96"/>
      <c r="AH33" s="96"/>
      <c r="AI33" s="96"/>
      <c r="AJ33" s="96"/>
      <c r="AK33" s="96"/>
      <c r="AL33" s="135"/>
    </row>
    <row r="34" customFormat="false" ht="12.75" hidden="false" customHeight="false" outlineLevel="0" collapsed="false">
      <c r="A34" s="134"/>
      <c r="B34" s="96"/>
      <c r="C34" s="96"/>
      <c r="D34" s="96"/>
      <c r="E34" s="96"/>
      <c r="F34" s="96"/>
      <c r="G34" s="383"/>
      <c r="H34" s="383"/>
      <c r="I34" s="96"/>
      <c r="J34" s="96"/>
      <c r="K34" s="96"/>
      <c r="L34" s="96"/>
      <c r="M34" s="96"/>
      <c r="N34" s="96"/>
      <c r="O34" s="96"/>
      <c r="P34" s="96"/>
      <c r="Q34" s="96"/>
      <c r="R34" s="96"/>
      <c r="S34" s="135"/>
      <c r="T34" s="134"/>
      <c r="U34" s="96"/>
      <c r="V34" s="96"/>
      <c r="W34" s="96"/>
      <c r="X34" s="96"/>
      <c r="Y34" s="96"/>
      <c r="Z34" s="383"/>
      <c r="AA34" s="96"/>
      <c r="AB34" s="96"/>
      <c r="AC34" s="96"/>
      <c r="AD34" s="96"/>
      <c r="AE34" s="96"/>
      <c r="AF34" s="96"/>
      <c r="AG34" s="96"/>
      <c r="AH34" s="96"/>
      <c r="AI34" s="96"/>
      <c r="AJ34" s="96"/>
      <c r="AK34" s="96"/>
      <c r="AL34" s="135"/>
    </row>
    <row r="35" customFormat="false" ht="12.75" hidden="false" customHeight="false" outlineLevel="0" collapsed="false">
      <c r="A35" s="134"/>
      <c r="B35" s="96"/>
      <c r="C35" s="96"/>
      <c r="D35" s="96"/>
      <c r="E35" s="96"/>
      <c r="F35" s="96"/>
      <c r="G35" s="96"/>
      <c r="H35" s="96"/>
      <c r="I35" s="96"/>
      <c r="J35" s="96"/>
      <c r="K35" s="96"/>
      <c r="L35" s="96"/>
      <c r="M35" s="96"/>
      <c r="N35" s="96"/>
      <c r="O35" s="96"/>
      <c r="P35" s="96"/>
      <c r="Q35" s="96"/>
      <c r="R35" s="96"/>
      <c r="S35" s="135"/>
      <c r="T35" s="134"/>
      <c r="U35" s="96"/>
      <c r="V35" s="96"/>
      <c r="W35" s="96"/>
      <c r="X35" s="96"/>
      <c r="Y35" s="96"/>
      <c r="Z35" s="96"/>
      <c r="AA35" s="96"/>
      <c r="AB35" s="96"/>
      <c r="AC35" s="96"/>
      <c r="AD35" s="96"/>
      <c r="AE35" s="96"/>
      <c r="AF35" s="96"/>
      <c r="AG35" s="96"/>
      <c r="AH35" s="96"/>
      <c r="AI35" s="96"/>
      <c r="AJ35" s="96"/>
      <c r="AK35" s="96"/>
      <c r="AL35" s="135"/>
    </row>
    <row r="36" customFormat="false" ht="12.75" hidden="false" customHeight="false" outlineLevel="0" collapsed="false">
      <c r="A36" s="134"/>
      <c r="B36" s="96"/>
      <c r="C36" s="96"/>
      <c r="D36" s="96"/>
      <c r="E36" s="96"/>
      <c r="F36" s="96"/>
      <c r="G36" s="96"/>
      <c r="H36" s="96"/>
      <c r="I36" s="96"/>
      <c r="J36" s="96"/>
      <c r="K36" s="96"/>
      <c r="L36" s="96"/>
      <c r="M36" s="96"/>
      <c r="N36" s="96"/>
      <c r="O36" s="96"/>
      <c r="P36" s="96"/>
      <c r="Q36" s="96"/>
      <c r="R36" s="96"/>
      <c r="S36" s="135"/>
      <c r="T36" s="134"/>
      <c r="U36" s="96"/>
      <c r="V36" s="96"/>
      <c r="W36" s="96"/>
      <c r="X36" s="96"/>
      <c r="Y36" s="96"/>
      <c r="Z36" s="96"/>
      <c r="AA36" s="96"/>
      <c r="AB36" s="96"/>
      <c r="AC36" s="96"/>
      <c r="AD36" s="96"/>
      <c r="AE36" s="96"/>
      <c r="AF36" s="96"/>
      <c r="AG36" s="96"/>
      <c r="AH36" s="96"/>
      <c r="AI36" s="96"/>
      <c r="AJ36" s="96"/>
      <c r="AK36" s="96"/>
      <c r="AL36" s="135"/>
    </row>
    <row r="37" customFormat="false" ht="12.75" hidden="false" customHeight="false" outlineLevel="0" collapsed="false">
      <c r="A37" s="134"/>
      <c r="B37" s="96"/>
      <c r="C37" s="96"/>
      <c r="D37" s="96"/>
      <c r="E37" s="96"/>
      <c r="F37" s="96"/>
      <c r="G37" s="96"/>
      <c r="H37" s="96"/>
      <c r="I37" s="96"/>
      <c r="J37" s="96"/>
      <c r="K37" s="96"/>
      <c r="L37" s="96"/>
      <c r="M37" s="96"/>
      <c r="N37" s="96"/>
      <c r="O37" s="96"/>
      <c r="P37" s="96"/>
      <c r="Q37" s="96"/>
      <c r="R37" s="96"/>
      <c r="S37" s="135"/>
      <c r="T37" s="134"/>
      <c r="U37" s="96"/>
      <c r="V37" s="96"/>
      <c r="W37" s="96"/>
      <c r="X37" s="96"/>
      <c r="Y37" s="96"/>
      <c r="Z37" s="96"/>
      <c r="AA37" s="96"/>
      <c r="AB37" s="96"/>
      <c r="AC37" s="96"/>
      <c r="AD37" s="96"/>
      <c r="AE37" s="96"/>
      <c r="AF37" s="96"/>
      <c r="AG37" s="96"/>
      <c r="AH37" s="96"/>
      <c r="AI37" s="96"/>
      <c r="AJ37" s="96"/>
      <c r="AK37" s="96"/>
      <c r="AL37" s="135"/>
    </row>
    <row r="38" customFormat="false" ht="12.75" hidden="false" customHeight="false" outlineLevel="0" collapsed="false">
      <c r="A38" s="134"/>
      <c r="B38" s="96"/>
      <c r="C38" s="96"/>
      <c r="D38" s="96"/>
      <c r="E38" s="96"/>
      <c r="F38" s="96"/>
      <c r="G38" s="96"/>
      <c r="H38" s="96"/>
      <c r="I38" s="96"/>
      <c r="J38" s="96"/>
      <c r="K38" s="96"/>
      <c r="L38" s="96"/>
      <c r="M38" s="96"/>
      <c r="N38" s="96"/>
      <c r="O38" s="96"/>
      <c r="P38" s="96"/>
      <c r="Q38" s="96"/>
      <c r="R38" s="96"/>
      <c r="S38" s="135"/>
      <c r="T38" s="134"/>
      <c r="U38" s="96"/>
      <c r="V38" s="96"/>
      <c r="W38" s="96"/>
      <c r="X38" s="96"/>
      <c r="Y38" s="96"/>
      <c r="Z38" s="96"/>
      <c r="AA38" s="96"/>
      <c r="AB38" s="96"/>
      <c r="AC38" s="96"/>
      <c r="AD38" s="96"/>
      <c r="AE38" s="96"/>
      <c r="AF38" s="96"/>
      <c r="AG38" s="96"/>
      <c r="AH38" s="96"/>
      <c r="AI38" s="96"/>
      <c r="AJ38" s="96"/>
      <c r="AK38" s="96"/>
      <c r="AL38" s="135"/>
    </row>
    <row r="39" customFormat="false" ht="12.75" hidden="false" customHeight="false" outlineLevel="0" collapsed="false">
      <c r="A39" s="134"/>
      <c r="B39" s="96"/>
      <c r="C39" s="96"/>
      <c r="D39" s="96"/>
      <c r="E39" s="96"/>
      <c r="F39" s="96"/>
      <c r="G39" s="96"/>
      <c r="H39" s="96"/>
      <c r="I39" s="96"/>
      <c r="J39" s="96"/>
      <c r="K39" s="96"/>
      <c r="L39" s="96"/>
      <c r="M39" s="96"/>
      <c r="N39" s="96"/>
      <c r="O39" s="96"/>
      <c r="P39" s="96"/>
      <c r="Q39" s="96"/>
      <c r="R39" s="96"/>
      <c r="S39" s="135"/>
      <c r="T39" s="134"/>
      <c r="U39" s="96"/>
      <c r="V39" s="96"/>
      <c r="W39" s="96"/>
      <c r="X39" s="96"/>
      <c r="Y39" s="96"/>
      <c r="Z39" s="96"/>
      <c r="AA39" s="96"/>
      <c r="AB39" s="96"/>
      <c r="AC39" s="96"/>
      <c r="AD39" s="96"/>
      <c r="AE39" s="96"/>
      <c r="AF39" s="96"/>
      <c r="AG39" s="96"/>
      <c r="AH39" s="96"/>
      <c r="AI39" s="96"/>
      <c r="AJ39" s="96"/>
      <c r="AK39" s="96"/>
      <c r="AL39" s="135"/>
    </row>
    <row r="40" customFormat="false" ht="12.75" hidden="false" customHeight="false" outlineLevel="0" collapsed="false">
      <c r="A40" s="134"/>
      <c r="B40" s="96"/>
      <c r="C40" s="96"/>
      <c r="D40" s="96"/>
      <c r="E40" s="96"/>
      <c r="F40" s="96"/>
      <c r="G40" s="96"/>
      <c r="H40" s="96"/>
      <c r="I40" s="96"/>
      <c r="J40" s="96"/>
      <c r="K40" s="96"/>
      <c r="L40" s="96"/>
      <c r="M40" s="96"/>
      <c r="N40" s="96"/>
      <c r="O40" s="96"/>
      <c r="P40" s="96"/>
      <c r="Q40" s="96"/>
      <c r="R40" s="96"/>
      <c r="S40" s="135"/>
      <c r="T40" s="134"/>
      <c r="U40" s="96"/>
      <c r="V40" s="96"/>
      <c r="W40" s="96"/>
      <c r="X40" s="96"/>
      <c r="Y40" s="96"/>
      <c r="Z40" s="96"/>
      <c r="AA40" s="96"/>
      <c r="AB40" s="96"/>
      <c r="AC40" s="96"/>
      <c r="AD40" s="96"/>
      <c r="AE40" s="96"/>
      <c r="AF40" s="96"/>
      <c r="AG40" s="96"/>
      <c r="AH40" s="96"/>
      <c r="AI40" s="96"/>
      <c r="AJ40" s="96"/>
      <c r="AK40" s="96"/>
      <c r="AL40" s="135"/>
    </row>
    <row r="41" customFormat="false" ht="12.75" hidden="false" customHeight="false" outlineLevel="0" collapsed="false">
      <c r="A41" s="134"/>
      <c r="B41" s="96"/>
      <c r="C41" s="96"/>
      <c r="D41" s="96"/>
      <c r="E41" s="96"/>
      <c r="F41" s="96"/>
      <c r="G41" s="96"/>
      <c r="H41" s="96"/>
      <c r="I41" s="96"/>
      <c r="J41" s="96"/>
      <c r="K41" s="96"/>
      <c r="L41" s="96"/>
      <c r="M41" s="96"/>
      <c r="N41" s="96"/>
      <c r="O41" s="96"/>
      <c r="P41" s="96"/>
      <c r="Q41" s="96"/>
      <c r="R41" s="96"/>
      <c r="S41" s="135"/>
      <c r="T41" s="134"/>
      <c r="U41" s="96"/>
      <c r="V41" s="96"/>
      <c r="W41" s="96"/>
      <c r="X41" s="96"/>
      <c r="Y41" s="96"/>
      <c r="Z41" s="96"/>
      <c r="AA41" s="96"/>
      <c r="AB41" s="96"/>
      <c r="AC41" s="96"/>
      <c r="AD41" s="96"/>
      <c r="AE41" s="96"/>
      <c r="AF41" s="96"/>
      <c r="AG41" s="96"/>
      <c r="AH41" s="96"/>
      <c r="AI41" s="96"/>
      <c r="AJ41" s="96"/>
      <c r="AK41" s="96"/>
      <c r="AL41" s="135"/>
    </row>
    <row r="42" customFormat="false" ht="12.75" hidden="false" customHeight="false" outlineLevel="0" collapsed="false">
      <c r="A42" s="141"/>
      <c r="B42" s="142"/>
      <c r="C42" s="142"/>
      <c r="D42" s="142"/>
      <c r="E42" s="142"/>
      <c r="F42" s="142"/>
      <c r="G42" s="142"/>
      <c r="H42" s="142"/>
      <c r="I42" s="142"/>
      <c r="J42" s="142"/>
      <c r="K42" s="142"/>
      <c r="L42" s="142"/>
      <c r="M42" s="142"/>
      <c r="N42" s="142"/>
      <c r="O42" s="142"/>
      <c r="P42" s="142"/>
      <c r="Q42" s="142"/>
      <c r="R42" s="142"/>
      <c r="S42" s="219"/>
      <c r="T42" s="141"/>
      <c r="U42" s="142"/>
      <c r="V42" s="142"/>
      <c r="W42" s="142"/>
      <c r="X42" s="142"/>
      <c r="Y42" s="142"/>
      <c r="Z42" s="142"/>
      <c r="AA42" s="142"/>
      <c r="AB42" s="142"/>
      <c r="AC42" s="142"/>
      <c r="AD42" s="142"/>
      <c r="AE42" s="142"/>
      <c r="AF42" s="142"/>
      <c r="AG42" s="142"/>
      <c r="AH42" s="142"/>
      <c r="AI42" s="142"/>
      <c r="AJ42" s="142"/>
      <c r="AK42" s="142"/>
      <c r="AL42" s="219"/>
    </row>
    <row r="43" customFormat="false" ht="12.75" hidden="false" customHeight="false" outlineLevel="0" collapsed="false">
      <c r="A43" s="460" t="s">
        <v>432</v>
      </c>
      <c r="B43" s="95"/>
      <c r="C43" s="95"/>
      <c r="D43" s="95"/>
      <c r="E43" s="95"/>
      <c r="F43" s="95"/>
      <c r="G43" s="95"/>
      <c r="H43" s="95"/>
      <c r="I43" s="95"/>
      <c r="J43" s="95"/>
      <c r="K43" s="95"/>
      <c r="L43" s="95"/>
      <c r="M43" s="95"/>
      <c r="N43" s="95"/>
      <c r="O43" s="95"/>
      <c r="P43" s="95"/>
      <c r="Q43" s="95"/>
      <c r="R43" s="95"/>
      <c r="S43" s="387"/>
      <c r="T43" s="386" t="s">
        <v>433</v>
      </c>
      <c r="U43" s="390"/>
      <c r="V43" s="390"/>
      <c r="W43" s="390"/>
      <c r="X43" s="390"/>
      <c r="Y43" s="390"/>
      <c r="Z43" s="390"/>
      <c r="AA43" s="390"/>
      <c r="AB43" s="390"/>
      <c r="AC43" s="390"/>
      <c r="AD43" s="390"/>
      <c r="AE43" s="390"/>
      <c r="AF43" s="390"/>
      <c r="AG43" s="390"/>
      <c r="AH43" s="390"/>
      <c r="AI43" s="390"/>
      <c r="AJ43" s="390"/>
      <c r="AK43" s="390"/>
      <c r="AL43" s="391"/>
    </row>
    <row r="44" customFormat="false" ht="12.75" hidden="false" customHeight="false" outlineLevel="0" collapsed="false">
      <c r="A44" s="386"/>
      <c r="B44" s="95"/>
      <c r="C44" s="95"/>
      <c r="D44" s="95"/>
      <c r="E44" s="95"/>
      <c r="F44" s="95"/>
      <c r="G44" s="95"/>
      <c r="H44" s="95"/>
      <c r="I44" s="95"/>
      <c r="J44" s="95"/>
      <c r="K44" s="95"/>
      <c r="L44" s="95"/>
      <c r="M44" s="95"/>
      <c r="N44" s="95"/>
      <c r="O44" s="95"/>
      <c r="P44" s="95"/>
      <c r="Q44" s="95"/>
      <c r="R44" s="95"/>
      <c r="S44" s="387"/>
      <c r="T44" s="386"/>
      <c r="U44" s="390"/>
      <c r="V44" s="390"/>
      <c r="W44" s="390"/>
      <c r="X44" s="390"/>
      <c r="Y44" s="390"/>
      <c r="Z44" s="390"/>
      <c r="AA44" s="390"/>
      <c r="AB44" s="390"/>
      <c r="AC44" s="390"/>
      <c r="AD44" s="390"/>
      <c r="AE44" s="390"/>
      <c r="AF44" s="390"/>
      <c r="AG44" s="390"/>
      <c r="AH44" s="390"/>
      <c r="AI44" s="390"/>
      <c r="AJ44" s="390"/>
      <c r="AK44" s="390"/>
      <c r="AL44" s="391"/>
    </row>
    <row r="45" customFormat="false" ht="12.75" hidden="false" customHeight="false" outlineLevel="0" collapsed="false">
      <c r="A45" s="392" t="s">
        <v>380</v>
      </c>
      <c r="B45" s="393"/>
      <c r="C45" s="393"/>
      <c r="D45" s="393"/>
      <c r="E45" s="393"/>
      <c r="F45" s="393"/>
      <c r="G45" s="393"/>
      <c r="H45" s="393"/>
      <c r="I45" s="393"/>
      <c r="J45" s="393"/>
      <c r="K45" s="393"/>
      <c r="L45" s="393"/>
      <c r="M45" s="393"/>
      <c r="N45" s="393"/>
      <c r="O45" s="393"/>
      <c r="P45" s="393"/>
      <c r="Q45" s="393"/>
      <c r="R45" s="393"/>
      <c r="S45" s="394"/>
      <c r="T45" s="392" t="s">
        <v>380</v>
      </c>
      <c r="U45" s="393"/>
      <c r="V45" s="393"/>
      <c r="W45" s="393"/>
      <c r="X45" s="393"/>
      <c r="Y45" s="393"/>
      <c r="Z45" s="393"/>
      <c r="AA45" s="393"/>
      <c r="AB45" s="393"/>
      <c r="AC45" s="393"/>
      <c r="AD45" s="393"/>
      <c r="AE45" s="393"/>
      <c r="AF45" s="393"/>
      <c r="AG45" s="393"/>
      <c r="AH45" s="393"/>
      <c r="AI45" s="393"/>
      <c r="AJ45" s="393"/>
      <c r="AK45" s="393"/>
      <c r="AL45" s="394"/>
    </row>
    <row r="46" customFormat="false" ht="14.25" hidden="false" customHeight="true" outlineLevel="0" collapsed="false">
      <c r="A46" s="395" t="s">
        <v>382</v>
      </c>
      <c r="B46" s="395"/>
      <c r="C46" s="396"/>
      <c r="D46" s="396"/>
      <c r="E46" s="397" t="s">
        <v>383</v>
      </c>
      <c r="F46" s="397"/>
      <c r="G46" s="396"/>
      <c r="H46" s="396"/>
      <c r="I46" s="390"/>
      <c r="J46" s="393"/>
      <c r="K46" s="393"/>
      <c r="L46" s="393"/>
      <c r="M46" s="398" t="s">
        <v>384</v>
      </c>
      <c r="N46" s="461" t="n">
        <f aca="false">IF(C47&gt;0,(((G47-G46)/(C47-C46))^-1-IF(AG52&gt;0,AG52^-1,0))^-1,0)</f>
        <v>0</v>
      </c>
      <c r="O46" s="461"/>
      <c r="P46" s="400"/>
      <c r="Q46" s="400"/>
      <c r="R46" s="400"/>
      <c r="S46" s="394"/>
      <c r="T46" s="395" t="s">
        <v>382</v>
      </c>
      <c r="U46" s="395"/>
      <c r="V46" s="401"/>
      <c r="W46" s="401"/>
      <c r="X46" s="397" t="s">
        <v>383</v>
      </c>
      <c r="Y46" s="397"/>
      <c r="Z46" s="396"/>
      <c r="AA46" s="396"/>
      <c r="AB46" s="390"/>
      <c r="AC46" s="393"/>
      <c r="AD46" s="393"/>
      <c r="AE46" s="393"/>
      <c r="AF46" s="398" t="s">
        <v>384</v>
      </c>
      <c r="AG46" s="402" t="n">
        <f aca="false">IF((V47-V46)&gt;0,(Z47-Z46)/(V47-V46),0)</f>
        <v>0</v>
      </c>
      <c r="AH46" s="402"/>
      <c r="AI46" s="393"/>
      <c r="AJ46" s="393"/>
      <c r="AK46" s="393"/>
      <c r="AL46" s="394"/>
    </row>
    <row r="47" customFormat="false" ht="14.25" hidden="false" customHeight="true" outlineLevel="0" collapsed="false">
      <c r="A47" s="395" t="s">
        <v>385</v>
      </c>
      <c r="B47" s="395"/>
      <c r="C47" s="396"/>
      <c r="D47" s="396"/>
      <c r="E47" s="397" t="s">
        <v>386</v>
      </c>
      <c r="F47" s="397"/>
      <c r="G47" s="396"/>
      <c r="H47" s="396"/>
      <c r="I47" s="403" t="str">
        <f aca="false">IFERROR(IF(AND(N46&lt;0,G47&gt;G46),"Congrats! You've found an Easter egg!",""),"")</f>
        <v/>
      </c>
      <c r="P47" s="393"/>
      <c r="Q47" s="393"/>
      <c r="R47" s="393"/>
      <c r="S47" s="394"/>
      <c r="T47" s="395" t="s">
        <v>385</v>
      </c>
      <c r="U47" s="395"/>
      <c r="V47" s="401"/>
      <c r="W47" s="401"/>
      <c r="X47" s="397" t="s">
        <v>386</v>
      </c>
      <c r="Y47" s="397"/>
      <c r="Z47" s="396"/>
      <c r="AA47" s="396"/>
      <c r="AB47" s="390"/>
      <c r="AC47" s="390"/>
      <c r="AD47" s="390"/>
      <c r="AE47" s="390"/>
      <c r="AF47" s="390"/>
      <c r="AG47" s="390"/>
      <c r="AH47" s="390"/>
      <c r="AI47" s="393"/>
      <c r="AJ47" s="393"/>
      <c r="AK47" s="393"/>
      <c r="AL47" s="394"/>
    </row>
    <row r="48" customFormat="false" ht="12.75" hidden="false" customHeight="false" outlineLevel="0" collapsed="false">
      <c r="A48" s="409"/>
      <c r="B48" s="393"/>
      <c r="C48" s="404" t="str">
        <f aca="false">IF(ABS($C$47-$C$46)&lt;1,"Supporting points shall be at least 1 mm apart!","")</f>
        <v>Supporting points shall be at least 1 mm apart!</v>
      </c>
      <c r="D48" s="393"/>
      <c r="E48" s="393"/>
      <c r="F48" s="393"/>
      <c r="G48" s="393"/>
      <c r="H48" s="393"/>
      <c r="I48" s="393"/>
      <c r="J48" s="393"/>
      <c r="K48" s="393"/>
      <c r="L48" s="393"/>
      <c r="M48" s="393"/>
      <c r="N48" s="393"/>
      <c r="O48" s="393"/>
      <c r="P48" s="393"/>
      <c r="Q48" s="393"/>
      <c r="R48" s="393"/>
      <c r="S48" s="394"/>
      <c r="T48" s="386"/>
      <c r="U48" s="390"/>
      <c r="V48" s="404" t="str">
        <f aca="false">IF(ABS(V47-V46)&lt;1,"Supporting points shall be at least 1 mm apart!","")</f>
        <v>Supporting points shall be at least 1 mm apart!</v>
      </c>
      <c r="W48" s="390"/>
      <c r="X48" s="390"/>
      <c r="Y48" s="390"/>
      <c r="Z48" s="390"/>
      <c r="AA48" s="390"/>
      <c r="AB48" s="390"/>
      <c r="AC48" s="390"/>
      <c r="AD48" s="390"/>
      <c r="AE48" s="390"/>
      <c r="AF48" s="390"/>
      <c r="AG48" s="390"/>
      <c r="AH48" s="390"/>
      <c r="AI48" s="390"/>
      <c r="AJ48" s="390"/>
      <c r="AK48" s="390"/>
      <c r="AL48" s="391"/>
    </row>
    <row r="49" customFormat="false" ht="12.75" hidden="false" customHeight="false" outlineLevel="0" collapsed="false">
      <c r="A49" s="386" t="s">
        <v>387</v>
      </c>
      <c r="B49" s="393"/>
      <c r="C49" s="393"/>
      <c r="D49" s="393"/>
      <c r="E49" s="393"/>
      <c r="F49" s="393"/>
      <c r="G49" s="393"/>
      <c r="H49" s="393"/>
      <c r="I49" s="393"/>
      <c r="J49" s="393"/>
      <c r="K49" s="393"/>
      <c r="L49" s="393"/>
      <c r="M49" s="393"/>
      <c r="N49" s="393"/>
      <c r="O49" s="393"/>
      <c r="P49" s="393"/>
      <c r="Q49" s="393"/>
      <c r="R49" s="393"/>
      <c r="S49" s="394"/>
      <c r="T49" s="386" t="s">
        <v>393</v>
      </c>
      <c r="U49" s="390"/>
      <c r="V49" s="390"/>
      <c r="W49" s="390"/>
      <c r="X49" s="390"/>
      <c r="Y49" s="390"/>
      <c r="Z49" s="390"/>
      <c r="AA49" s="390"/>
      <c r="AB49" s="390"/>
      <c r="AC49" s="390"/>
      <c r="AD49" s="390"/>
      <c r="AE49" s="390"/>
      <c r="AF49" s="390"/>
      <c r="AG49" s="390"/>
      <c r="AH49" s="390"/>
      <c r="AI49" s="390"/>
      <c r="AJ49" s="390"/>
      <c r="AK49" s="390"/>
      <c r="AL49" s="391"/>
    </row>
    <row r="50" customFormat="false" ht="14.25" hidden="false" customHeight="true" outlineLevel="0" collapsed="false">
      <c r="A50" s="395" t="s">
        <v>389</v>
      </c>
      <c r="B50" s="395"/>
      <c r="C50" s="407"/>
      <c r="D50" s="407"/>
      <c r="E50" s="390"/>
      <c r="F50" s="393"/>
      <c r="G50" s="393"/>
      <c r="H50" s="393"/>
      <c r="I50" s="393"/>
      <c r="J50" s="393"/>
      <c r="K50" s="393"/>
      <c r="L50" s="393"/>
      <c r="M50" s="393"/>
      <c r="N50" s="393"/>
      <c r="O50" s="393"/>
      <c r="P50" s="393"/>
      <c r="Q50" s="393"/>
      <c r="R50" s="393"/>
      <c r="S50" s="394"/>
      <c r="T50" s="386"/>
      <c r="U50" s="398" t="s">
        <v>394</v>
      </c>
      <c r="V50" s="411" t="n">
        <f aca="false">C53</f>
        <v>400</v>
      </c>
      <c r="W50" s="411"/>
      <c r="X50" s="390" t="s">
        <v>395</v>
      </c>
      <c r="Y50" s="390"/>
      <c r="Z50" s="390"/>
      <c r="AA50" s="390"/>
      <c r="AB50" s="390"/>
      <c r="AC50" s="390"/>
      <c r="AD50" s="390"/>
      <c r="AE50" s="390"/>
      <c r="AF50" s="398" t="s">
        <v>396</v>
      </c>
      <c r="AG50" s="412" t="n">
        <f aca="false">V51*(1/64)*PI()*(V52^4-V53^4)*200000</f>
        <v>1339009872.14045</v>
      </c>
      <c r="AH50" s="412"/>
      <c r="AI50" s="413" t="n">
        <f aca="false">AG50*48/V50^3</f>
        <v>1004.25740410534</v>
      </c>
      <c r="AJ50" s="390"/>
      <c r="AK50" s="390"/>
      <c r="AL50" s="391"/>
    </row>
    <row r="51" customFormat="false" ht="15" hidden="false" customHeight="true" outlineLevel="0" collapsed="false">
      <c r="A51" s="409"/>
      <c r="B51" s="393"/>
      <c r="C51" s="462" t="str">
        <f aca="false">IF(L67&gt;12.7,"Force must be taken at max. 12.7 mm deflection!","")</f>
        <v/>
      </c>
      <c r="D51" s="463"/>
      <c r="E51" s="393"/>
      <c r="F51" s="393"/>
      <c r="G51" s="393"/>
      <c r="H51" s="393"/>
      <c r="I51" s="393"/>
      <c r="J51" s="393"/>
      <c r="K51" s="393"/>
      <c r="L51" s="393"/>
      <c r="M51" s="393"/>
      <c r="N51" s="393"/>
      <c r="O51" s="393"/>
      <c r="P51" s="393"/>
      <c r="Q51" s="393"/>
      <c r="R51" s="393"/>
      <c r="S51" s="394"/>
      <c r="T51" s="386"/>
      <c r="U51" s="398" t="s">
        <v>397</v>
      </c>
      <c r="V51" s="416" t="n">
        <v>1</v>
      </c>
      <c r="W51" s="416"/>
      <c r="X51" s="390" t="s">
        <v>398</v>
      </c>
      <c r="Y51" s="390"/>
      <c r="Z51" s="390"/>
      <c r="AA51" s="390"/>
      <c r="AB51" s="390"/>
      <c r="AC51" s="390"/>
      <c r="AD51" s="390"/>
      <c r="AE51" s="390"/>
      <c r="AF51" s="398" t="s">
        <v>399</v>
      </c>
      <c r="AG51" s="412" t="n">
        <f aca="false">IF(AG46&gt;0,(AG46*V50^3)/48,AG50)</f>
        <v>1339009872.14045</v>
      </c>
      <c r="AH51" s="412"/>
      <c r="AI51" s="413" t="n">
        <f aca="false">AG51*48/V50^3</f>
        <v>1004.25740410534</v>
      </c>
      <c r="AJ51" s="415" t="n">
        <f aca="false">100*AG51/AG50</f>
        <v>100</v>
      </c>
      <c r="AK51" s="390" t="s">
        <v>400</v>
      </c>
      <c r="AL51" s="391"/>
    </row>
    <row r="52" customFormat="false" ht="14.25" hidden="false" customHeight="true" outlineLevel="0" collapsed="false">
      <c r="A52" s="392" t="s">
        <v>401</v>
      </c>
      <c r="B52" s="393"/>
      <c r="C52" s="393"/>
      <c r="D52" s="393"/>
      <c r="E52" s="393"/>
      <c r="F52" s="393"/>
      <c r="G52" s="393"/>
      <c r="H52" s="393"/>
      <c r="I52" s="393"/>
      <c r="J52" s="393"/>
      <c r="K52" s="393"/>
      <c r="L52" s="393"/>
      <c r="M52" s="393"/>
      <c r="N52" s="393"/>
      <c r="O52" s="393"/>
      <c r="P52" s="393"/>
      <c r="Q52" s="393"/>
      <c r="R52" s="393"/>
      <c r="S52" s="394"/>
      <c r="T52" s="386"/>
      <c r="U52" s="398" t="s">
        <v>402</v>
      </c>
      <c r="V52" s="416" t="n">
        <v>25.4</v>
      </c>
      <c r="W52" s="416"/>
      <c r="X52" s="390" t="s">
        <v>403</v>
      </c>
      <c r="Y52" s="390"/>
      <c r="Z52" s="390"/>
      <c r="AA52" s="390"/>
      <c r="AB52" s="390"/>
      <c r="AC52" s="390"/>
      <c r="AD52" s="390"/>
      <c r="AE52" s="390"/>
      <c r="AF52" s="398" t="s">
        <v>404</v>
      </c>
      <c r="AG52" s="417" t="n">
        <f aca="false">IF(AJ51&lt;75,0,IF(AG51&gt;=AG50,0,(AI51^-1-AI50^-1)^-1))</f>
        <v>0</v>
      </c>
      <c r="AH52" s="417"/>
      <c r="AI52" s="390"/>
      <c r="AJ52" s="390"/>
      <c r="AK52" s="390"/>
      <c r="AL52" s="391"/>
    </row>
    <row r="53" customFormat="false" ht="12.75" hidden="false" customHeight="true" outlineLevel="0" collapsed="false">
      <c r="A53" s="386"/>
      <c r="B53" s="418" t="s">
        <v>394</v>
      </c>
      <c r="C53" s="396" t="n">
        <v>400</v>
      </c>
      <c r="D53" s="396"/>
      <c r="E53" s="390" t="s">
        <v>405</v>
      </c>
      <c r="F53" s="393"/>
      <c r="G53" s="393"/>
      <c r="H53" s="393"/>
      <c r="I53" s="393"/>
      <c r="J53" s="393"/>
      <c r="K53" s="393"/>
      <c r="L53" s="393"/>
      <c r="M53" s="393"/>
      <c r="N53" s="393"/>
      <c r="O53" s="393"/>
      <c r="P53" s="393"/>
      <c r="Q53" s="393"/>
      <c r="R53" s="393"/>
      <c r="S53" s="394"/>
      <c r="T53" s="386"/>
      <c r="U53" s="398" t="s">
        <v>406</v>
      </c>
      <c r="V53" s="416" t="n">
        <v>23</v>
      </c>
      <c r="W53" s="416"/>
      <c r="X53" s="390" t="s">
        <v>407</v>
      </c>
      <c r="Y53" s="390"/>
      <c r="Z53" s="390"/>
      <c r="AA53" s="390"/>
      <c r="AB53" s="390"/>
      <c r="AC53" s="390"/>
      <c r="AD53" s="390"/>
      <c r="AE53" s="390"/>
      <c r="AF53" s="390"/>
      <c r="AG53" s="390"/>
      <c r="AH53" s="390"/>
      <c r="AI53" s="390"/>
      <c r="AJ53" s="390"/>
      <c r="AK53" s="390"/>
      <c r="AL53" s="391"/>
    </row>
    <row r="54" customFormat="false" ht="12.75" hidden="false" customHeight="false" outlineLevel="0" collapsed="false">
      <c r="A54" s="419" t="s">
        <v>408</v>
      </c>
      <c r="B54" s="419"/>
      <c r="C54" s="396" t="n">
        <v>275</v>
      </c>
      <c r="D54" s="396"/>
      <c r="E54" s="390" t="s">
        <v>79</v>
      </c>
      <c r="F54" s="393"/>
      <c r="G54" s="393"/>
      <c r="H54" s="393"/>
      <c r="I54" s="393"/>
      <c r="J54" s="393"/>
      <c r="K54" s="393"/>
      <c r="L54" s="393"/>
      <c r="M54" s="393"/>
      <c r="N54" s="393"/>
      <c r="O54" s="393"/>
      <c r="P54" s="393"/>
      <c r="Q54" s="393"/>
      <c r="R54" s="393"/>
      <c r="S54" s="394"/>
      <c r="T54" s="386"/>
      <c r="U54" s="390"/>
      <c r="V54" s="390"/>
      <c r="W54" s="390"/>
      <c r="X54" s="390"/>
      <c r="Y54" s="390"/>
      <c r="Z54" s="390"/>
      <c r="AA54" s="390"/>
      <c r="AB54" s="390"/>
      <c r="AC54" s="390"/>
      <c r="AD54" s="390"/>
      <c r="AE54" s="390"/>
      <c r="AF54" s="390"/>
      <c r="AG54" s="390"/>
      <c r="AH54" s="390"/>
      <c r="AI54" s="390"/>
      <c r="AJ54" s="390"/>
      <c r="AK54" s="390"/>
      <c r="AL54" s="391"/>
    </row>
    <row r="55" customFormat="false" ht="12.75" hidden="false" customHeight="false" outlineLevel="0" collapsed="false">
      <c r="A55" s="419" t="s">
        <v>410</v>
      </c>
      <c r="B55" s="419"/>
      <c r="C55" s="416" t="n">
        <v>18</v>
      </c>
      <c r="D55" s="416"/>
      <c r="E55" s="390" t="s">
        <v>411</v>
      </c>
      <c r="F55" s="390"/>
      <c r="G55" s="390"/>
      <c r="H55" s="390"/>
      <c r="I55" s="390"/>
      <c r="J55" s="390"/>
      <c r="K55" s="390"/>
      <c r="L55" s="390"/>
      <c r="M55" s="390"/>
      <c r="N55" s="390"/>
      <c r="O55" s="393"/>
      <c r="P55" s="393"/>
      <c r="Q55" s="393"/>
      <c r="R55" s="393"/>
      <c r="S55" s="394"/>
      <c r="T55" s="386"/>
      <c r="U55" s="390"/>
      <c r="V55" s="390"/>
      <c r="W55" s="390"/>
      <c r="X55" s="390"/>
      <c r="Y55" s="390"/>
      <c r="Z55" s="390"/>
      <c r="AA55" s="390"/>
      <c r="AB55" s="390"/>
      <c r="AC55" s="390"/>
      <c r="AD55" s="390"/>
      <c r="AE55" s="390"/>
      <c r="AF55" s="390"/>
      <c r="AG55" s="390"/>
      <c r="AH55" s="390"/>
      <c r="AI55" s="390"/>
      <c r="AJ55" s="390"/>
      <c r="AK55" s="390"/>
      <c r="AL55" s="391"/>
    </row>
    <row r="56" customFormat="false" ht="15.75" hidden="false" customHeight="true" outlineLevel="0" collapsed="false">
      <c r="A56" s="419" t="s">
        <v>412</v>
      </c>
      <c r="B56" s="419"/>
      <c r="C56" s="416" t="n">
        <v>1</v>
      </c>
      <c r="D56" s="416"/>
      <c r="E56" s="390" t="s">
        <v>77</v>
      </c>
      <c r="F56" s="390"/>
      <c r="G56" s="390"/>
      <c r="H56" s="390"/>
      <c r="I56" s="390"/>
      <c r="J56" s="390"/>
      <c r="K56" s="390"/>
      <c r="L56" s="390"/>
      <c r="M56" s="390"/>
      <c r="N56" s="390"/>
      <c r="O56" s="393"/>
      <c r="P56" s="393"/>
      <c r="Q56" s="393"/>
      <c r="R56" s="393"/>
      <c r="S56" s="394"/>
      <c r="T56" s="386"/>
      <c r="U56" s="420" t="str">
        <f aca="false">IF(AND(0&lt;$AJ$51,$AJ$51&lt;75),"Rig compliance out of normal bounds, perform and document another rig compliance test!","")</f>
        <v/>
      </c>
      <c r="V56" s="420"/>
      <c r="W56" s="420"/>
      <c r="X56" s="420"/>
      <c r="Y56" s="420"/>
      <c r="Z56" s="420"/>
      <c r="AA56" s="420"/>
      <c r="AB56" s="420"/>
      <c r="AC56" s="420"/>
      <c r="AD56" s="420"/>
      <c r="AE56" s="420"/>
      <c r="AF56" s="420"/>
      <c r="AG56" s="420"/>
      <c r="AH56" s="420"/>
      <c r="AI56" s="420"/>
      <c r="AJ56" s="420"/>
      <c r="AK56" s="420"/>
      <c r="AL56" s="391"/>
    </row>
    <row r="57" customFormat="false" ht="15.75" hidden="false" customHeight="true" outlineLevel="0" collapsed="false">
      <c r="A57" s="419" t="s">
        <v>413</v>
      </c>
      <c r="B57" s="419"/>
      <c r="C57" s="416" t="n">
        <v>1</v>
      </c>
      <c r="D57" s="416"/>
      <c r="E57" s="390" t="s">
        <v>78</v>
      </c>
      <c r="F57" s="390"/>
      <c r="G57" s="390"/>
      <c r="H57" s="390"/>
      <c r="I57" s="390"/>
      <c r="J57" s="390"/>
      <c r="K57" s="390"/>
      <c r="L57" s="390"/>
      <c r="M57" s="390"/>
      <c r="N57" s="390"/>
      <c r="O57" s="393"/>
      <c r="P57" s="393"/>
      <c r="Q57" s="393"/>
      <c r="R57" s="393"/>
      <c r="S57" s="394"/>
      <c r="T57" s="386"/>
      <c r="U57" s="420"/>
      <c r="V57" s="420"/>
      <c r="W57" s="420"/>
      <c r="X57" s="420"/>
      <c r="Y57" s="420"/>
      <c r="Z57" s="420"/>
      <c r="AA57" s="420"/>
      <c r="AB57" s="420"/>
      <c r="AC57" s="420"/>
      <c r="AD57" s="420"/>
      <c r="AE57" s="420"/>
      <c r="AF57" s="420"/>
      <c r="AG57" s="420"/>
      <c r="AH57" s="420"/>
      <c r="AI57" s="420"/>
      <c r="AJ57" s="420"/>
      <c r="AK57" s="420"/>
      <c r="AL57" s="391"/>
    </row>
    <row r="58" customFormat="false" ht="14.25" hidden="false" customHeight="false" outlineLevel="0" collapsed="false">
      <c r="A58" s="421"/>
      <c r="B58" s="398" t="s">
        <v>414</v>
      </c>
      <c r="C58" s="422" t="n">
        <f aca="false">(C54*(((C55+C56+C57)^3)-(C55^3)))/12</f>
        <v>49683.3333333333</v>
      </c>
      <c r="D58" s="422"/>
      <c r="E58" s="390" t="s">
        <v>415</v>
      </c>
      <c r="F58" s="390"/>
      <c r="G58" s="390"/>
      <c r="H58" s="390"/>
      <c r="I58" s="390"/>
      <c r="J58" s="390"/>
      <c r="K58" s="390"/>
      <c r="L58" s="390"/>
      <c r="M58" s="390"/>
      <c r="N58" s="390"/>
      <c r="O58" s="393"/>
      <c r="P58" s="393"/>
      <c r="Q58" s="393"/>
      <c r="R58" s="393"/>
      <c r="S58" s="394"/>
      <c r="T58" s="386"/>
      <c r="U58" s="390"/>
      <c r="V58" s="390"/>
      <c r="W58" s="390"/>
      <c r="X58" s="390"/>
      <c r="Y58" s="390"/>
      <c r="Z58" s="390"/>
      <c r="AA58" s="390"/>
      <c r="AB58" s="390"/>
      <c r="AC58" s="390"/>
      <c r="AD58" s="390"/>
      <c r="AE58" s="423"/>
      <c r="AF58" s="390"/>
      <c r="AG58" s="390"/>
      <c r="AH58" s="390"/>
      <c r="AI58" s="390"/>
      <c r="AJ58" s="390"/>
      <c r="AK58" s="390"/>
      <c r="AL58" s="391"/>
    </row>
    <row r="59" customFormat="false" ht="12.75" hidden="false" customHeight="false" outlineLevel="0" collapsed="false">
      <c r="A59" s="409"/>
      <c r="B59" s="398" t="s">
        <v>416</v>
      </c>
      <c r="C59" s="408" t="n">
        <f aca="false">IF(C47&gt;0,0.001*((N46*(C47-C46)*C53^3)/(48*C58*(C47-C46))),0)</f>
        <v>0</v>
      </c>
      <c r="D59" s="408"/>
      <c r="E59" s="390" t="s">
        <v>417</v>
      </c>
      <c r="F59" s="393"/>
      <c r="G59" s="393"/>
      <c r="H59" s="393"/>
      <c r="I59" s="393"/>
      <c r="J59" s="393"/>
      <c r="K59" s="393"/>
      <c r="L59" s="393"/>
      <c r="M59" s="393"/>
      <c r="N59" s="393"/>
      <c r="O59" s="393"/>
      <c r="P59" s="393"/>
      <c r="Q59" s="393"/>
      <c r="R59" s="393"/>
      <c r="S59" s="394"/>
      <c r="T59" s="386"/>
      <c r="U59" s="390"/>
      <c r="V59" s="390"/>
      <c r="W59" s="390"/>
      <c r="X59" s="390"/>
      <c r="Y59" s="390"/>
      <c r="Z59" s="390"/>
      <c r="AA59" s="390"/>
      <c r="AB59" s="390"/>
      <c r="AC59" s="390"/>
      <c r="AD59" s="390"/>
      <c r="AE59" s="390"/>
      <c r="AF59" s="390"/>
      <c r="AG59" s="390"/>
      <c r="AH59" s="390"/>
      <c r="AI59" s="390"/>
      <c r="AJ59" s="390"/>
      <c r="AK59" s="390"/>
      <c r="AL59" s="391"/>
    </row>
    <row r="60" customFormat="false" ht="13.15" hidden="false" customHeight="false" outlineLevel="0" collapsed="false">
      <c r="A60" s="424"/>
      <c r="B60" s="425" t="s">
        <v>418</v>
      </c>
      <c r="C60" s="402" t="n">
        <f aca="false">C50*C53*0.5*SUM(C55:D57)/(4*C58)</f>
        <v>0</v>
      </c>
      <c r="D60" s="402"/>
      <c r="E60" s="426" t="s">
        <v>419</v>
      </c>
      <c r="F60" s="427"/>
      <c r="G60" s="427"/>
      <c r="H60" s="427"/>
      <c r="I60" s="427"/>
      <c r="J60" s="427"/>
      <c r="K60" s="427"/>
      <c r="L60" s="427"/>
      <c r="M60" s="427"/>
      <c r="N60" s="427"/>
      <c r="O60" s="427"/>
      <c r="P60" s="427"/>
      <c r="Q60" s="427"/>
      <c r="R60" s="427"/>
      <c r="S60" s="428"/>
      <c r="T60" s="429"/>
      <c r="U60" s="426"/>
      <c r="V60" s="426"/>
      <c r="W60" s="426"/>
      <c r="X60" s="426"/>
      <c r="Y60" s="426"/>
      <c r="Z60" s="426"/>
      <c r="AA60" s="426"/>
      <c r="AB60" s="426"/>
      <c r="AC60" s="426"/>
      <c r="AD60" s="426"/>
      <c r="AE60" s="426"/>
      <c r="AF60" s="426"/>
      <c r="AG60" s="426"/>
      <c r="AH60" s="426"/>
      <c r="AI60" s="426"/>
      <c r="AJ60" s="426"/>
      <c r="AK60" s="426"/>
      <c r="AL60" s="430"/>
    </row>
    <row r="61" customFormat="false" ht="12.75" hidden="false" customHeight="false" outlineLevel="0" collapsed="false">
      <c r="A61" s="431" t="s">
        <v>420</v>
      </c>
      <c r="S61" s="347"/>
      <c r="T61" s="431" t="s">
        <v>420</v>
      </c>
      <c r="AL61" s="347"/>
    </row>
    <row r="62" customFormat="false" ht="12.75" hidden="false" customHeight="false" outlineLevel="0" collapsed="false">
      <c r="A62" s="118" t="s">
        <v>421</v>
      </c>
      <c r="S62" s="347"/>
      <c r="T62" s="118" t="s">
        <v>421</v>
      </c>
      <c r="AL62" s="347"/>
    </row>
    <row r="63" customFormat="false" ht="12.75" hidden="false" customHeight="false" outlineLevel="0" collapsed="false">
      <c r="A63" s="432" t="s">
        <v>422</v>
      </c>
      <c r="B63" s="433"/>
      <c r="C63" s="433"/>
      <c r="D63" s="433"/>
      <c r="E63" s="433"/>
      <c r="F63" s="433"/>
      <c r="G63" s="433"/>
      <c r="H63" s="433"/>
      <c r="I63" s="433"/>
      <c r="J63" s="433"/>
      <c r="K63" s="433"/>
      <c r="L63" s="433"/>
      <c r="M63" s="433"/>
      <c r="N63" s="433"/>
      <c r="O63" s="433"/>
      <c r="P63" s="433"/>
      <c r="Q63" s="433"/>
      <c r="R63" s="433"/>
      <c r="S63" s="434"/>
      <c r="T63" s="432" t="s">
        <v>422</v>
      </c>
      <c r="U63" s="433"/>
      <c r="V63" s="433"/>
      <c r="W63" s="433"/>
      <c r="X63" s="433"/>
      <c r="Y63" s="433"/>
      <c r="Z63" s="433"/>
      <c r="AA63" s="433"/>
      <c r="AB63" s="433"/>
      <c r="AC63" s="433"/>
      <c r="AD63" s="433"/>
      <c r="AE63" s="433"/>
      <c r="AF63" s="433"/>
      <c r="AG63" s="433"/>
      <c r="AH63" s="433"/>
      <c r="AI63" s="433"/>
      <c r="AJ63" s="433"/>
      <c r="AK63" s="433"/>
      <c r="AL63" s="434"/>
    </row>
    <row r="64" customFormat="false" ht="12.75" hidden="false" customHeight="false" outlineLevel="0" collapsed="false">
      <c r="A64" s="432"/>
      <c r="B64" s="433"/>
      <c r="C64" s="433"/>
      <c r="D64" s="433"/>
      <c r="E64" s="433"/>
      <c r="F64" s="433"/>
      <c r="G64" s="433"/>
      <c r="H64" s="433"/>
      <c r="I64" s="433"/>
      <c r="J64" s="433"/>
      <c r="K64" s="433"/>
      <c r="L64" s="433"/>
      <c r="M64" s="433"/>
      <c r="N64" s="433"/>
      <c r="O64" s="433"/>
      <c r="P64" s="433"/>
      <c r="Q64" s="433"/>
      <c r="R64" s="433"/>
      <c r="S64" s="434"/>
      <c r="T64" s="432"/>
      <c r="U64" s="433"/>
      <c r="V64" s="433"/>
      <c r="W64" s="433"/>
      <c r="X64" s="433"/>
      <c r="Y64" s="433"/>
      <c r="Z64" s="433"/>
      <c r="AA64" s="433"/>
      <c r="AB64" s="433"/>
      <c r="AC64" s="433"/>
      <c r="AD64" s="433"/>
      <c r="AE64" s="433"/>
      <c r="AF64" s="433"/>
      <c r="AG64" s="433"/>
      <c r="AH64" s="433"/>
      <c r="AI64" s="433"/>
      <c r="AJ64" s="433"/>
      <c r="AK64" s="433"/>
      <c r="AL64" s="434"/>
    </row>
    <row r="65" customFormat="false" ht="23.25" hidden="false" customHeight="false" outlineLevel="0" collapsed="false">
      <c r="A65" s="432"/>
      <c r="B65" s="436"/>
      <c r="C65" s="437" t="s">
        <v>423</v>
      </c>
      <c r="D65" s="438" t="s">
        <v>424</v>
      </c>
      <c r="F65" s="433"/>
      <c r="G65" s="433"/>
      <c r="H65" s="464"/>
      <c r="I65" s="464"/>
      <c r="J65" s="445"/>
      <c r="K65" s="445"/>
      <c r="L65" s="445"/>
      <c r="M65" s="445"/>
      <c r="N65" s="445"/>
      <c r="O65" s="433"/>
      <c r="P65" s="433"/>
      <c r="Q65" s="433"/>
      <c r="R65" s="433"/>
      <c r="S65" s="434"/>
      <c r="T65" s="432"/>
      <c r="U65" s="436"/>
      <c r="V65" s="437" t="s">
        <v>423</v>
      </c>
      <c r="W65" s="438" t="s">
        <v>424</v>
      </c>
      <c r="Y65" s="433"/>
      <c r="Z65" s="433"/>
      <c r="AA65" s="465"/>
      <c r="AB65" s="465"/>
      <c r="AC65" s="433"/>
      <c r="AD65" s="433"/>
      <c r="AE65" s="433"/>
      <c r="AF65" s="433"/>
      <c r="AG65" s="433"/>
      <c r="AH65" s="433"/>
      <c r="AI65" s="433"/>
      <c r="AJ65" s="433"/>
      <c r="AK65" s="433"/>
      <c r="AL65" s="434"/>
    </row>
    <row r="66" customFormat="false" ht="14.25" hidden="false" customHeight="false" outlineLevel="0" collapsed="false">
      <c r="A66" s="432"/>
      <c r="B66" s="442" t="n">
        <v>1</v>
      </c>
      <c r="C66" s="448"/>
      <c r="D66" s="449"/>
      <c r="F66" s="433"/>
      <c r="G66" s="166"/>
      <c r="H66" s="446"/>
      <c r="I66" s="446"/>
      <c r="J66" s="358" t="s">
        <v>425</v>
      </c>
      <c r="K66" s="358"/>
      <c r="L66" s="445" t="n">
        <f aca="false" t="array" ref="L66:L66">MATCH(MIN(ABS(C66:C365-C50)),ABS(C66:C365-C50),0)</f>
        <v>1</v>
      </c>
      <c r="M66" s="445"/>
      <c r="N66" s="445"/>
      <c r="O66" s="433"/>
      <c r="P66" s="433"/>
      <c r="Q66" s="433"/>
      <c r="R66" s="433"/>
      <c r="S66" s="434"/>
      <c r="T66" s="432"/>
      <c r="U66" s="442" t="n">
        <v>1</v>
      </c>
      <c r="V66" s="448"/>
      <c r="W66" s="449"/>
      <c r="Y66" s="433"/>
      <c r="Z66" s="166"/>
      <c r="AA66" s="466"/>
      <c r="AB66" s="466"/>
      <c r="AC66" s="433"/>
      <c r="AD66" s="433"/>
      <c r="AE66" s="433"/>
      <c r="AF66" s="433"/>
      <c r="AG66" s="433"/>
      <c r="AH66" s="433"/>
      <c r="AI66" s="433"/>
      <c r="AJ66" s="433"/>
      <c r="AK66" s="433"/>
      <c r="AL66" s="434"/>
    </row>
    <row r="67" customFormat="false" ht="12.75" hidden="false" customHeight="false" outlineLevel="0" collapsed="false">
      <c r="A67" s="432"/>
      <c r="B67" s="442" t="n">
        <v>2</v>
      </c>
      <c r="C67" s="448"/>
      <c r="D67" s="449"/>
      <c r="F67" s="433"/>
      <c r="G67" s="166"/>
      <c r="H67" s="358"/>
      <c r="I67" s="358"/>
      <c r="J67" s="358" t="s">
        <v>427</v>
      </c>
      <c r="K67" s="358"/>
      <c r="L67" s="445" t="n">
        <f aca="false">INDEX(C66:E393,L66,2)</f>
        <v>0</v>
      </c>
      <c r="M67" s="445"/>
      <c r="N67" s="445"/>
      <c r="O67" s="433"/>
      <c r="P67" s="433"/>
      <c r="Q67" s="433"/>
      <c r="R67" s="433"/>
      <c r="S67" s="434"/>
      <c r="T67" s="432"/>
      <c r="U67" s="442" t="n">
        <v>2</v>
      </c>
      <c r="V67" s="448"/>
      <c r="W67" s="449"/>
      <c r="Y67" s="433"/>
      <c r="Z67" s="166"/>
      <c r="AC67" s="433"/>
      <c r="AD67" s="433"/>
      <c r="AE67" s="433"/>
      <c r="AF67" s="433"/>
      <c r="AG67" s="433"/>
      <c r="AH67" s="433"/>
      <c r="AI67" s="433"/>
      <c r="AJ67" s="433"/>
      <c r="AK67" s="433"/>
      <c r="AL67" s="434"/>
    </row>
    <row r="68" customFormat="false" ht="12.75" hidden="false" customHeight="false" outlineLevel="0" collapsed="false">
      <c r="A68" s="432"/>
      <c r="B68" s="442" t="n">
        <v>3</v>
      </c>
      <c r="C68" s="448"/>
      <c r="D68" s="449"/>
      <c r="F68" s="433"/>
      <c r="G68" s="166"/>
      <c r="H68" s="358"/>
      <c r="I68" s="358"/>
      <c r="J68" s="445"/>
      <c r="K68" s="445"/>
      <c r="L68" s="445"/>
      <c r="M68" s="445"/>
      <c r="N68" s="445"/>
      <c r="O68" s="433"/>
      <c r="P68" s="433"/>
      <c r="Q68" s="433"/>
      <c r="R68" s="433"/>
      <c r="S68" s="434"/>
      <c r="T68" s="432"/>
      <c r="U68" s="442" t="n">
        <v>3</v>
      </c>
      <c r="V68" s="448"/>
      <c r="W68" s="449"/>
      <c r="Y68" s="433"/>
      <c r="Z68" s="166"/>
      <c r="AC68" s="433"/>
      <c r="AD68" s="433"/>
      <c r="AE68" s="433"/>
      <c r="AF68" s="433"/>
      <c r="AG68" s="433"/>
      <c r="AH68" s="433"/>
      <c r="AI68" s="433"/>
      <c r="AJ68" s="433"/>
      <c r="AK68" s="433"/>
      <c r="AL68" s="434"/>
    </row>
    <row r="69" customFormat="false" ht="12.75" hidden="false" customHeight="false" outlineLevel="0" collapsed="false">
      <c r="A69" s="432"/>
      <c r="B69" s="442" t="n">
        <v>4</v>
      </c>
      <c r="C69" s="448"/>
      <c r="D69" s="449"/>
      <c r="F69" s="433"/>
      <c r="G69" s="433"/>
      <c r="H69" s="445"/>
      <c r="I69" s="445"/>
      <c r="J69" s="445"/>
      <c r="K69" s="445"/>
      <c r="L69" s="445"/>
      <c r="M69" s="445"/>
      <c r="N69" s="445"/>
      <c r="O69" s="433"/>
      <c r="P69" s="433"/>
      <c r="Q69" s="433"/>
      <c r="R69" s="433"/>
      <c r="S69" s="434"/>
      <c r="T69" s="432"/>
      <c r="U69" s="442" t="n">
        <v>4</v>
      </c>
      <c r="V69" s="448"/>
      <c r="W69" s="449"/>
      <c r="Y69" s="433"/>
      <c r="Z69" s="433"/>
      <c r="AA69" s="433"/>
      <c r="AB69" s="433"/>
      <c r="AC69" s="433"/>
      <c r="AD69" s="433"/>
      <c r="AE69" s="433"/>
      <c r="AF69" s="433"/>
      <c r="AG69" s="433"/>
      <c r="AH69" s="433"/>
      <c r="AI69" s="433"/>
      <c r="AJ69" s="433"/>
      <c r="AK69" s="433"/>
      <c r="AL69" s="434"/>
    </row>
    <row r="70" customFormat="false" ht="12.75" hidden="false" customHeight="false" outlineLevel="0" collapsed="false">
      <c r="A70" s="432"/>
      <c r="B70" s="442" t="n">
        <v>5</v>
      </c>
      <c r="C70" s="448"/>
      <c r="D70" s="449"/>
      <c r="F70" s="433"/>
      <c r="G70" s="433"/>
      <c r="H70" s="445"/>
      <c r="I70" s="445"/>
      <c r="J70" s="445"/>
      <c r="K70" s="445"/>
      <c r="L70" s="445"/>
      <c r="M70" s="445"/>
      <c r="N70" s="445"/>
      <c r="O70" s="433"/>
      <c r="P70" s="433"/>
      <c r="Q70" s="433"/>
      <c r="R70" s="433"/>
      <c r="S70" s="434"/>
      <c r="T70" s="432"/>
      <c r="U70" s="442" t="n">
        <v>5</v>
      </c>
      <c r="V70" s="448"/>
      <c r="W70" s="449"/>
      <c r="Y70" s="433"/>
      <c r="Z70" s="433"/>
      <c r="AA70" s="433"/>
      <c r="AB70" s="433"/>
      <c r="AC70" s="433"/>
      <c r="AD70" s="433"/>
      <c r="AE70" s="433"/>
      <c r="AF70" s="433"/>
      <c r="AG70" s="433"/>
      <c r="AH70" s="433"/>
      <c r="AI70" s="433"/>
      <c r="AJ70" s="433"/>
      <c r="AK70" s="433"/>
      <c r="AL70" s="434"/>
    </row>
    <row r="71" customFormat="false" ht="12.75" hidden="false" customHeight="false" outlineLevel="0" collapsed="false">
      <c r="A71" s="432"/>
      <c r="B71" s="442" t="n">
        <v>6</v>
      </c>
      <c r="C71" s="448"/>
      <c r="D71" s="449"/>
      <c r="F71" s="433"/>
      <c r="G71" s="433"/>
      <c r="H71" s="445"/>
      <c r="I71" s="445"/>
      <c r="J71" s="445"/>
      <c r="K71" s="445"/>
      <c r="L71" s="445"/>
      <c r="M71" s="445"/>
      <c r="N71" s="445"/>
      <c r="O71" s="433"/>
      <c r="P71" s="433"/>
      <c r="Q71" s="433"/>
      <c r="R71" s="433"/>
      <c r="S71" s="434"/>
      <c r="T71" s="432"/>
      <c r="U71" s="442" t="n">
        <v>6</v>
      </c>
      <c r="V71" s="448"/>
      <c r="W71" s="449"/>
      <c r="Y71" s="433"/>
      <c r="Z71" s="433"/>
      <c r="AA71" s="433"/>
      <c r="AB71" s="433"/>
      <c r="AC71" s="433"/>
      <c r="AD71" s="433"/>
      <c r="AE71" s="433"/>
      <c r="AF71" s="433"/>
      <c r="AG71" s="433"/>
      <c r="AH71" s="433"/>
      <c r="AI71" s="433"/>
      <c r="AJ71" s="433"/>
      <c r="AK71" s="433"/>
      <c r="AL71" s="434"/>
    </row>
    <row r="72" customFormat="false" ht="12.75" hidden="false" customHeight="false" outlineLevel="0" collapsed="false">
      <c r="A72" s="432"/>
      <c r="B72" s="442" t="n">
        <v>7</v>
      </c>
      <c r="C72" s="448"/>
      <c r="D72" s="449"/>
      <c r="F72" s="433"/>
      <c r="G72" s="433"/>
      <c r="H72" s="445"/>
      <c r="I72" s="445"/>
      <c r="J72" s="445"/>
      <c r="K72" s="445"/>
      <c r="L72" s="445"/>
      <c r="M72" s="445"/>
      <c r="N72" s="445"/>
      <c r="O72" s="433"/>
      <c r="P72" s="433"/>
      <c r="Q72" s="433"/>
      <c r="R72" s="433"/>
      <c r="S72" s="434"/>
      <c r="T72" s="432"/>
      <c r="U72" s="442" t="n">
        <v>7</v>
      </c>
      <c r="V72" s="448"/>
      <c r="W72" s="449"/>
      <c r="Y72" s="433"/>
      <c r="Z72" s="433"/>
      <c r="AA72" s="433"/>
      <c r="AB72" s="433"/>
      <c r="AC72" s="433"/>
      <c r="AD72" s="433"/>
      <c r="AE72" s="433"/>
      <c r="AF72" s="433"/>
      <c r="AG72" s="433"/>
      <c r="AH72" s="433"/>
      <c r="AI72" s="433"/>
      <c r="AJ72" s="433"/>
      <c r="AK72" s="433"/>
      <c r="AL72" s="434"/>
    </row>
    <row r="73" customFormat="false" ht="12.75" hidden="false" customHeight="false" outlineLevel="0" collapsed="false">
      <c r="A73" s="432"/>
      <c r="B73" s="442" t="n">
        <v>8</v>
      </c>
      <c r="C73" s="448"/>
      <c r="D73" s="449"/>
      <c r="F73" s="433"/>
      <c r="G73" s="433"/>
      <c r="H73" s="433"/>
      <c r="I73" s="433"/>
      <c r="J73" s="433"/>
      <c r="K73" s="433"/>
      <c r="L73" s="433"/>
      <c r="M73" s="433"/>
      <c r="N73" s="433"/>
      <c r="O73" s="433"/>
      <c r="P73" s="433"/>
      <c r="Q73" s="433"/>
      <c r="R73" s="433"/>
      <c r="S73" s="434"/>
      <c r="T73" s="432"/>
      <c r="U73" s="442" t="n">
        <v>8</v>
      </c>
      <c r="V73" s="448"/>
      <c r="W73" s="449"/>
      <c r="Y73" s="433"/>
      <c r="Z73" s="433"/>
      <c r="AA73" s="433"/>
      <c r="AB73" s="433"/>
      <c r="AC73" s="433"/>
      <c r="AD73" s="433"/>
      <c r="AE73" s="433"/>
      <c r="AF73" s="433"/>
      <c r="AG73" s="433"/>
      <c r="AH73" s="433"/>
      <c r="AI73" s="433"/>
      <c r="AJ73" s="433"/>
      <c r="AK73" s="433"/>
      <c r="AL73" s="434"/>
    </row>
    <row r="74" customFormat="false" ht="12.75" hidden="false" customHeight="false" outlineLevel="0" collapsed="false">
      <c r="A74" s="432"/>
      <c r="B74" s="442" t="n">
        <v>9</v>
      </c>
      <c r="C74" s="448"/>
      <c r="D74" s="449"/>
      <c r="F74" s="433"/>
      <c r="G74" s="433"/>
      <c r="H74" s="433"/>
      <c r="I74" s="433"/>
      <c r="J74" s="433"/>
      <c r="K74" s="433"/>
      <c r="L74" s="433"/>
      <c r="M74" s="433"/>
      <c r="N74" s="433"/>
      <c r="O74" s="433"/>
      <c r="P74" s="433"/>
      <c r="Q74" s="433"/>
      <c r="R74" s="433"/>
      <c r="S74" s="434"/>
      <c r="T74" s="432"/>
      <c r="U74" s="442" t="n">
        <v>9</v>
      </c>
      <c r="V74" s="448"/>
      <c r="W74" s="449"/>
      <c r="Y74" s="433"/>
      <c r="Z74" s="433"/>
      <c r="AA74" s="433"/>
      <c r="AB74" s="433"/>
      <c r="AC74" s="433"/>
      <c r="AD74" s="433"/>
      <c r="AE74" s="433"/>
      <c r="AF74" s="433"/>
      <c r="AG74" s="433"/>
      <c r="AH74" s="433"/>
      <c r="AI74" s="433"/>
      <c r="AJ74" s="433"/>
      <c r="AK74" s="433"/>
      <c r="AL74" s="434"/>
    </row>
    <row r="75" customFormat="false" ht="12.75" hidden="false" customHeight="false" outlineLevel="0" collapsed="false">
      <c r="A75" s="432"/>
      <c r="B75" s="442" t="n">
        <v>10</v>
      </c>
      <c r="C75" s="448"/>
      <c r="D75" s="449"/>
      <c r="F75" s="433"/>
      <c r="G75" s="433"/>
      <c r="H75" s="433"/>
      <c r="I75" s="433"/>
      <c r="J75" s="433"/>
      <c r="K75" s="433"/>
      <c r="L75" s="433"/>
      <c r="M75" s="433"/>
      <c r="N75" s="433"/>
      <c r="O75" s="433"/>
      <c r="P75" s="433"/>
      <c r="Q75" s="433"/>
      <c r="R75" s="433"/>
      <c r="S75" s="434"/>
      <c r="T75" s="432"/>
      <c r="U75" s="442" t="n">
        <v>10</v>
      </c>
      <c r="V75" s="448"/>
      <c r="W75" s="449"/>
      <c r="Y75" s="433"/>
      <c r="Z75" s="433"/>
      <c r="AA75" s="433"/>
      <c r="AB75" s="433"/>
      <c r="AC75" s="433"/>
      <c r="AD75" s="433"/>
      <c r="AE75" s="433"/>
      <c r="AF75" s="433"/>
      <c r="AG75" s="433"/>
      <c r="AH75" s="433"/>
      <c r="AI75" s="433"/>
      <c r="AJ75" s="433"/>
      <c r="AK75" s="433"/>
      <c r="AL75" s="434"/>
    </row>
    <row r="76" customFormat="false" ht="12.75" hidden="false" customHeight="false" outlineLevel="0" collapsed="false">
      <c r="A76" s="432"/>
      <c r="B76" s="442" t="n">
        <v>11</v>
      </c>
      <c r="C76" s="448"/>
      <c r="D76" s="449"/>
      <c r="F76" s="433"/>
      <c r="G76" s="433"/>
      <c r="H76" s="433"/>
      <c r="I76" s="433"/>
      <c r="J76" s="433"/>
      <c r="K76" s="433"/>
      <c r="L76" s="433"/>
      <c r="M76" s="433"/>
      <c r="N76" s="433"/>
      <c r="O76" s="433"/>
      <c r="P76" s="433"/>
      <c r="Q76" s="433"/>
      <c r="R76" s="433"/>
      <c r="S76" s="434"/>
      <c r="T76" s="432"/>
      <c r="U76" s="442" t="n">
        <v>11</v>
      </c>
      <c r="V76" s="448"/>
      <c r="W76" s="449"/>
      <c r="Y76" s="433"/>
      <c r="Z76" s="433"/>
      <c r="AA76" s="433"/>
      <c r="AB76" s="433"/>
      <c r="AC76" s="433"/>
      <c r="AD76" s="433"/>
      <c r="AE76" s="433"/>
      <c r="AF76" s="433"/>
      <c r="AG76" s="433"/>
      <c r="AH76" s="433"/>
      <c r="AI76" s="433"/>
      <c r="AJ76" s="433"/>
      <c r="AK76" s="433"/>
      <c r="AL76" s="434"/>
    </row>
    <row r="77" customFormat="false" ht="12.75" hidden="false" customHeight="false" outlineLevel="0" collapsed="false">
      <c r="A77" s="432"/>
      <c r="B77" s="442" t="n">
        <v>12</v>
      </c>
      <c r="C77" s="448"/>
      <c r="D77" s="449"/>
      <c r="F77" s="433"/>
      <c r="G77" s="433"/>
      <c r="H77" s="433"/>
      <c r="I77" s="433"/>
      <c r="J77" s="433"/>
      <c r="K77" s="433"/>
      <c r="L77" s="433"/>
      <c r="M77" s="433"/>
      <c r="N77" s="433"/>
      <c r="O77" s="433"/>
      <c r="P77" s="433"/>
      <c r="Q77" s="433"/>
      <c r="R77" s="433"/>
      <c r="S77" s="434"/>
      <c r="T77" s="432"/>
      <c r="U77" s="442" t="n">
        <v>12</v>
      </c>
      <c r="V77" s="448"/>
      <c r="W77" s="449"/>
      <c r="Y77" s="433"/>
      <c r="Z77" s="433"/>
      <c r="AA77" s="433"/>
      <c r="AB77" s="433"/>
      <c r="AC77" s="433"/>
      <c r="AD77" s="433"/>
      <c r="AE77" s="433"/>
      <c r="AF77" s="433"/>
      <c r="AG77" s="433"/>
      <c r="AH77" s="433"/>
      <c r="AI77" s="433"/>
      <c r="AJ77" s="433"/>
      <c r="AK77" s="433"/>
      <c r="AL77" s="434"/>
    </row>
    <row r="78" customFormat="false" ht="12.75" hidden="false" customHeight="false" outlineLevel="0" collapsed="false">
      <c r="A78" s="432"/>
      <c r="B78" s="442" t="n">
        <v>13</v>
      </c>
      <c r="C78" s="448"/>
      <c r="D78" s="449"/>
      <c r="F78" s="433"/>
      <c r="G78" s="433"/>
      <c r="H78" s="433"/>
      <c r="I78" s="433"/>
      <c r="J78" s="433"/>
      <c r="K78" s="433"/>
      <c r="L78" s="433"/>
      <c r="M78" s="433"/>
      <c r="N78" s="433"/>
      <c r="O78" s="433"/>
      <c r="P78" s="433"/>
      <c r="Q78" s="433"/>
      <c r="R78" s="433"/>
      <c r="S78" s="434"/>
      <c r="T78" s="432"/>
      <c r="U78" s="442" t="n">
        <v>13</v>
      </c>
      <c r="V78" s="448"/>
      <c r="W78" s="449"/>
      <c r="Y78" s="433"/>
      <c r="Z78" s="433"/>
      <c r="AA78" s="433"/>
      <c r="AB78" s="433"/>
      <c r="AC78" s="433"/>
      <c r="AD78" s="433"/>
      <c r="AE78" s="433"/>
      <c r="AF78" s="433"/>
      <c r="AG78" s="433"/>
      <c r="AH78" s="433"/>
      <c r="AI78" s="433"/>
      <c r="AJ78" s="433"/>
      <c r="AK78" s="433"/>
      <c r="AL78" s="434"/>
    </row>
    <row r="79" customFormat="false" ht="12.75" hidden="false" customHeight="false" outlineLevel="0" collapsed="false">
      <c r="A79" s="432"/>
      <c r="B79" s="442" t="n">
        <v>14</v>
      </c>
      <c r="C79" s="448"/>
      <c r="D79" s="449"/>
      <c r="F79" s="433"/>
      <c r="G79" s="433"/>
      <c r="H79" s="433"/>
      <c r="I79" s="433"/>
      <c r="J79" s="433"/>
      <c r="K79" s="433"/>
      <c r="L79" s="433"/>
      <c r="M79" s="433"/>
      <c r="N79" s="433"/>
      <c r="O79" s="433"/>
      <c r="P79" s="433"/>
      <c r="Q79" s="433"/>
      <c r="R79" s="433"/>
      <c r="S79" s="434"/>
      <c r="T79" s="432"/>
      <c r="U79" s="442" t="n">
        <v>14</v>
      </c>
      <c r="V79" s="448"/>
      <c r="W79" s="449"/>
      <c r="Y79" s="433"/>
      <c r="Z79" s="433"/>
      <c r="AA79" s="433"/>
      <c r="AB79" s="433"/>
      <c r="AC79" s="433"/>
      <c r="AD79" s="433"/>
      <c r="AE79" s="433"/>
      <c r="AF79" s="433"/>
      <c r="AG79" s="433"/>
      <c r="AH79" s="433"/>
      <c r="AI79" s="433"/>
      <c r="AJ79" s="433"/>
      <c r="AK79" s="433"/>
      <c r="AL79" s="434"/>
    </row>
    <row r="80" customFormat="false" ht="12.75" hidden="false" customHeight="false" outlineLevel="0" collapsed="false">
      <c r="A80" s="432"/>
      <c r="B80" s="442" t="n">
        <v>15</v>
      </c>
      <c r="C80" s="448"/>
      <c r="D80" s="449"/>
      <c r="F80" s="433"/>
      <c r="G80" s="433"/>
      <c r="H80" s="433"/>
      <c r="I80" s="433"/>
      <c r="J80" s="433"/>
      <c r="K80" s="433"/>
      <c r="L80" s="433"/>
      <c r="M80" s="433"/>
      <c r="N80" s="433"/>
      <c r="O80" s="433"/>
      <c r="P80" s="433"/>
      <c r="Q80" s="433"/>
      <c r="R80" s="433"/>
      <c r="S80" s="434"/>
      <c r="T80" s="432"/>
      <c r="U80" s="442" t="n">
        <v>15</v>
      </c>
      <c r="V80" s="448"/>
      <c r="W80" s="449"/>
      <c r="Y80" s="433"/>
      <c r="Z80" s="433"/>
      <c r="AA80" s="433"/>
      <c r="AB80" s="433"/>
      <c r="AC80" s="433"/>
      <c r="AD80" s="433"/>
      <c r="AE80" s="433"/>
      <c r="AF80" s="433"/>
      <c r="AG80" s="433"/>
      <c r="AH80" s="433"/>
      <c r="AI80" s="433"/>
      <c r="AJ80" s="433"/>
      <c r="AK80" s="433"/>
      <c r="AL80" s="434"/>
    </row>
    <row r="81" customFormat="false" ht="12.75" hidden="false" customHeight="false" outlineLevel="0" collapsed="false">
      <c r="A81" s="432"/>
      <c r="B81" s="442" t="n">
        <v>16</v>
      </c>
      <c r="C81" s="448"/>
      <c r="D81" s="449"/>
      <c r="F81" s="433"/>
      <c r="G81" s="433"/>
      <c r="H81" s="433"/>
      <c r="I81" s="433"/>
      <c r="J81" s="433"/>
      <c r="K81" s="433"/>
      <c r="L81" s="433"/>
      <c r="M81" s="433"/>
      <c r="N81" s="433"/>
      <c r="O81" s="433"/>
      <c r="P81" s="433"/>
      <c r="Q81" s="433"/>
      <c r="R81" s="433"/>
      <c r="S81" s="434"/>
      <c r="T81" s="432"/>
      <c r="U81" s="442" t="n">
        <v>16</v>
      </c>
      <c r="V81" s="448"/>
      <c r="W81" s="449"/>
      <c r="Y81" s="433"/>
      <c r="Z81" s="433"/>
      <c r="AA81" s="433"/>
      <c r="AB81" s="433"/>
      <c r="AC81" s="433"/>
      <c r="AD81" s="433"/>
      <c r="AE81" s="433"/>
      <c r="AF81" s="433"/>
      <c r="AG81" s="433"/>
      <c r="AH81" s="433"/>
      <c r="AI81" s="433"/>
      <c r="AJ81" s="433"/>
      <c r="AK81" s="433"/>
      <c r="AL81" s="434"/>
    </row>
    <row r="82" customFormat="false" ht="12.75" hidden="false" customHeight="false" outlineLevel="0" collapsed="false">
      <c r="A82" s="432"/>
      <c r="B82" s="442" t="n">
        <v>17</v>
      </c>
      <c r="C82" s="448"/>
      <c r="D82" s="449"/>
      <c r="F82" s="433"/>
      <c r="G82" s="433"/>
      <c r="H82" s="433"/>
      <c r="I82" s="433"/>
      <c r="J82" s="433"/>
      <c r="K82" s="433"/>
      <c r="L82" s="433"/>
      <c r="M82" s="433"/>
      <c r="N82" s="433"/>
      <c r="O82" s="433"/>
      <c r="P82" s="433"/>
      <c r="Q82" s="433"/>
      <c r="R82" s="433"/>
      <c r="S82" s="434"/>
      <c r="T82" s="432"/>
      <c r="U82" s="442" t="n">
        <v>17</v>
      </c>
      <c r="V82" s="448"/>
      <c r="W82" s="449"/>
      <c r="Y82" s="433"/>
      <c r="Z82" s="433"/>
      <c r="AA82" s="433"/>
      <c r="AB82" s="433"/>
      <c r="AC82" s="433"/>
      <c r="AD82" s="433"/>
      <c r="AE82" s="433"/>
      <c r="AF82" s="433"/>
      <c r="AG82" s="433"/>
      <c r="AH82" s="433"/>
      <c r="AI82" s="433"/>
      <c r="AJ82" s="433"/>
      <c r="AK82" s="433"/>
      <c r="AL82" s="434"/>
    </row>
    <row r="83" customFormat="false" ht="12.75" hidden="false" customHeight="false" outlineLevel="0" collapsed="false">
      <c r="A83" s="432"/>
      <c r="B83" s="442" t="n">
        <v>18</v>
      </c>
      <c r="C83" s="448"/>
      <c r="D83" s="449"/>
      <c r="F83" s="433"/>
      <c r="G83" s="433"/>
      <c r="H83" s="433"/>
      <c r="I83" s="433"/>
      <c r="J83" s="433"/>
      <c r="K83" s="433"/>
      <c r="L83" s="433"/>
      <c r="M83" s="433"/>
      <c r="N83" s="433"/>
      <c r="O83" s="433"/>
      <c r="P83" s="433"/>
      <c r="Q83" s="433"/>
      <c r="R83" s="433"/>
      <c r="S83" s="434"/>
      <c r="T83" s="432"/>
      <c r="U83" s="442" t="n">
        <v>18</v>
      </c>
      <c r="V83" s="448"/>
      <c r="W83" s="449"/>
      <c r="Y83" s="433"/>
      <c r="Z83" s="433"/>
      <c r="AA83" s="433"/>
      <c r="AB83" s="433"/>
      <c r="AC83" s="433"/>
      <c r="AD83" s="433"/>
      <c r="AE83" s="433"/>
      <c r="AF83" s="433"/>
      <c r="AG83" s="433"/>
      <c r="AH83" s="433"/>
      <c r="AI83" s="433"/>
      <c r="AJ83" s="433"/>
      <c r="AK83" s="433"/>
      <c r="AL83" s="434"/>
    </row>
    <row r="84" customFormat="false" ht="12.75" hidden="false" customHeight="false" outlineLevel="0" collapsed="false">
      <c r="A84" s="432"/>
      <c r="B84" s="442" t="n">
        <v>19</v>
      </c>
      <c r="C84" s="448"/>
      <c r="D84" s="449"/>
      <c r="F84" s="433"/>
      <c r="G84" s="433"/>
      <c r="H84" s="433"/>
      <c r="I84" s="433"/>
      <c r="J84" s="433"/>
      <c r="K84" s="433"/>
      <c r="L84" s="433"/>
      <c r="M84" s="433"/>
      <c r="N84" s="433"/>
      <c r="O84" s="433"/>
      <c r="P84" s="433"/>
      <c r="Q84" s="433"/>
      <c r="R84" s="433"/>
      <c r="S84" s="434"/>
      <c r="T84" s="432"/>
      <c r="U84" s="442" t="n">
        <v>19</v>
      </c>
      <c r="V84" s="448"/>
      <c r="W84" s="449"/>
      <c r="Y84" s="433"/>
      <c r="Z84" s="433"/>
      <c r="AA84" s="433"/>
      <c r="AB84" s="433"/>
      <c r="AC84" s="433"/>
      <c r="AD84" s="433"/>
      <c r="AE84" s="433"/>
      <c r="AF84" s="433"/>
      <c r="AG84" s="433"/>
      <c r="AH84" s="433"/>
      <c r="AI84" s="433"/>
      <c r="AJ84" s="433"/>
      <c r="AK84" s="433"/>
      <c r="AL84" s="434"/>
    </row>
    <row r="85" customFormat="false" ht="12.75" hidden="false" customHeight="false" outlineLevel="0" collapsed="false">
      <c r="A85" s="432"/>
      <c r="B85" s="442" t="n">
        <v>20</v>
      </c>
      <c r="C85" s="448"/>
      <c r="D85" s="449"/>
      <c r="F85" s="433"/>
      <c r="G85" s="433"/>
      <c r="H85" s="433"/>
      <c r="I85" s="433"/>
      <c r="J85" s="433"/>
      <c r="K85" s="433"/>
      <c r="L85" s="433"/>
      <c r="M85" s="433"/>
      <c r="N85" s="433"/>
      <c r="O85" s="433"/>
      <c r="P85" s="433"/>
      <c r="Q85" s="433"/>
      <c r="R85" s="433"/>
      <c r="S85" s="434"/>
      <c r="T85" s="432"/>
      <c r="U85" s="442" t="n">
        <v>20</v>
      </c>
      <c r="V85" s="448"/>
      <c r="W85" s="449"/>
      <c r="Y85" s="433"/>
      <c r="Z85" s="433"/>
      <c r="AA85" s="433"/>
      <c r="AB85" s="433"/>
      <c r="AC85" s="433"/>
      <c r="AD85" s="433"/>
      <c r="AE85" s="433"/>
      <c r="AF85" s="433"/>
      <c r="AG85" s="433"/>
      <c r="AH85" s="433"/>
      <c r="AI85" s="433"/>
      <c r="AJ85" s="433"/>
      <c r="AK85" s="433"/>
      <c r="AL85" s="434"/>
    </row>
    <row r="86" customFormat="false" ht="12.75" hidden="false" customHeight="false" outlineLevel="0" collapsed="false">
      <c r="A86" s="432"/>
      <c r="B86" s="442" t="n">
        <v>21</v>
      </c>
      <c r="C86" s="448"/>
      <c r="D86" s="449"/>
      <c r="F86" s="433"/>
      <c r="G86" s="433"/>
      <c r="H86" s="433"/>
      <c r="I86" s="433"/>
      <c r="J86" s="433"/>
      <c r="K86" s="433"/>
      <c r="L86" s="433"/>
      <c r="M86" s="433"/>
      <c r="N86" s="433"/>
      <c r="O86" s="433"/>
      <c r="P86" s="433"/>
      <c r="Q86" s="433"/>
      <c r="R86" s="433"/>
      <c r="S86" s="434"/>
      <c r="T86" s="432"/>
      <c r="U86" s="442" t="n">
        <v>21</v>
      </c>
      <c r="V86" s="448"/>
      <c r="W86" s="449"/>
      <c r="Y86" s="433"/>
      <c r="Z86" s="433"/>
      <c r="AA86" s="433"/>
      <c r="AB86" s="433"/>
      <c r="AC86" s="433"/>
      <c r="AD86" s="433"/>
      <c r="AE86" s="433"/>
      <c r="AF86" s="433"/>
      <c r="AG86" s="433"/>
      <c r="AH86" s="433"/>
      <c r="AI86" s="433"/>
      <c r="AJ86" s="433"/>
      <c r="AK86" s="433"/>
      <c r="AL86" s="434"/>
    </row>
    <row r="87" customFormat="false" ht="12.75" hidden="false" customHeight="false" outlineLevel="0" collapsed="false">
      <c r="A87" s="432"/>
      <c r="B87" s="442" t="n">
        <v>22</v>
      </c>
      <c r="C87" s="448"/>
      <c r="D87" s="449"/>
      <c r="F87" s="433"/>
      <c r="G87" s="433"/>
      <c r="H87" s="433"/>
      <c r="I87" s="433"/>
      <c r="J87" s="433"/>
      <c r="K87" s="433"/>
      <c r="L87" s="433"/>
      <c r="M87" s="433"/>
      <c r="N87" s="433"/>
      <c r="O87" s="433"/>
      <c r="P87" s="433"/>
      <c r="Q87" s="433"/>
      <c r="R87" s="433"/>
      <c r="S87" s="434"/>
      <c r="T87" s="432"/>
      <c r="U87" s="442" t="n">
        <v>22</v>
      </c>
      <c r="V87" s="448"/>
      <c r="W87" s="449"/>
      <c r="Y87" s="433"/>
      <c r="Z87" s="433"/>
      <c r="AA87" s="433"/>
      <c r="AB87" s="433"/>
      <c r="AC87" s="433"/>
      <c r="AD87" s="433"/>
      <c r="AE87" s="433"/>
      <c r="AF87" s="433"/>
      <c r="AG87" s="433"/>
      <c r="AH87" s="433"/>
      <c r="AI87" s="433"/>
      <c r="AJ87" s="433"/>
      <c r="AK87" s="433"/>
      <c r="AL87" s="434"/>
    </row>
    <row r="88" customFormat="false" ht="12.75" hidden="false" customHeight="false" outlineLevel="0" collapsed="false">
      <c r="A88" s="432"/>
      <c r="B88" s="442" t="n">
        <v>23</v>
      </c>
      <c r="C88" s="448"/>
      <c r="D88" s="449"/>
      <c r="F88" s="433"/>
      <c r="G88" s="433"/>
      <c r="H88" s="433"/>
      <c r="I88" s="433"/>
      <c r="J88" s="433"/>
      <c r="K88" s="433"/>
      <c r="L88" s="433"/>
      <c r="M88" s="433"/>
      <c r="N88" s="433"/>
      <c r="O88" s="433"/>
      <c r="P88" s="433"/>
      <c r="Q88" s="433"/>
      <c r="R88" s="433"/>
      <c r="S88" s="434"/>
      <c r="T88" s="432"/>
      <c r="U88" s="442" t="n">
        <v>23</v>
      </c>
      <c r="V88" s="448"/>
      <c r="W88" s="449"/>
      <c r="Y88" s="433"/>
      <c r="Z88" s="433"/>
      <c r="AA88" s="433"/>
      <c r="AB88" s="433"/>
      <c r="AC88" s="433"/>
      <c r="AD88" s="433"/>
      <c r="AE88" s="433"/>
      <c r="AF88" s="433"/>
      <c r="AG88" s="433"/>
      <c r="AH88" s="433"/>
      <c r="AI88" s="433"/>
      <c r="AJ88" s="433"/>
      <c r="AK88" s="433"/>
      <c r="AL88" s="434"/>
    </row>
    <row r="89" customFormat="false" ht="12.75" hidden="false" customHeight="false" outlineLevel="0" collapsed="false">
      <c r="A89" s="432"/>
      <c r="B89" s="442" t="n">
        <v>24</v>
      </c>
      <c r="C89" s="448"/>
      <c r="D89" s="449"/>
      <c r="F89" s="433"/>
      <c r="G89" s="433"/>
      <c r="H89" s="433"/>
      <c r="I89" s="433"/>
      <c r="J89" s="433"/>
      <c r="K89" s="433"/>
      <c r="L89" s="433"/>
      <c r="M89" s="433"/>
      <c r="N89" s="433"/>
      <c r="O89" s="433"/>
      <c r="P89" s="433"/>
      <c r="Q89" s="433"/>
      <c r="R89" s="433"/>
      <c r="S89" s="434"/>
      <c r="T89" s="432"/>
      <c r="U89" s="442" t="n">
        <v>24</v>
      </c>
      <c r="V89" s="448"/>
      <c r="W89" s="449"/>
      <c r="Y89" s="433"/>
      <c r="Z89" s="433"/>
      <c r="AA89" s="433"/>
      <c r="AB89" s="433"/>
      <c r="AC89" s="433"/>
      <c r="AD89" s="433"/>
      <c r="AE89" s="433"/>
      <c r="AF89" s="433"/>
      <c r="AG89" s="433"/>
      <c r="AH89" s="433"/>
      <c r="AI89" s="433"/>
      <c r="AJ89" s="433"/>
      <c r="AK89" s="433"/>
      <c r="AL89" s="434"/>
    </row>
    <row r="90" customFormat="false" ht="12.75" hidden="false" customHeight="false" outlineLevel="0" collapsed="false">
      <c r="A90" s="432"/>
      <c r="B90" s="442" t="n">
        <v>25</v>
      </c>
      <c r="C90" s="448"/>
      <c r="D90" s="449"/>
      <c r="F90" s="433"/>
      <c r="G90" s="433"/>
      <c r="H90" s="433"/>
      <c r="I90" s="433"/>
      <c r="J90" s="433"/>
      <c r="K90" s="433"/>
      <c r="L90" s="433"/>
      <c r="M90" s="433"/>
      <c r="N90" s="433"/>
      <c r="O90" s="433"/>
      <c r="P90" s="433"/>
      <c r="Q90" s="433"/>
      <c r="R90" s="433"/>
      <c r="S90" s="434"/>
      <c r="T90" s="432"/>
      <c r="U90" s="442" t="n">
        <v>25</v>
      </c>
      <c r="V90" s="448"/>
      <c r="W90" s="449"/>
      <c r="Y90" s="433"/>
      <c r="Z90" s="433"/>
      <c r="AA90" s="433"/>
      <c r="AB90" s="433"/>
      <c r="AC90" s="433"/>
      <c r="AD90" s="433"/>
      <c r="AE90" s="433"/>
      <c r="AF90" s="433"/>
      <c r="AG90" s="433"/>
      <c r="AH90" s="433"/>
      <c r="AI90" s="433"/>
      <c r="AJ90" s="433"/>
      <c r="AK90" s="433"/>
      <c r="AL90" s="434"/>
    </row>
    <row r="91" customFormat="false" ht="12.75" hidden="false" customHeight="false" outlineLevel="0" collapsed="false">
      <c r="A91" s="432"/>
      <c r="B91" s="442" t="n">
        <v>26</v>
      </c>
      <c r="C91" s="448"/>
      <c r="D91" s="449"/>
      <c r="F91" s="433"/>
      <c r="G91" s="433"/>
      <c r="H91" s="433"/>
      <c r="I91" s="433"/>
      <c r="J91" s="433"/>
      <c r="K91" s="433"/>
      <c r="L91" s="433"/>
      <c r="M91" s="433"/>
      <c r="N91" s="433"/>
      <c r="O91" s="433"/>
      <c r="P91" s="433"/>
      <c r="Q91" s="433"/>
      <c r="R91" s="433"/>
      <c r="S91" s="434"/>
      <c r="T91" s="432"/>
      <c r="U91" s="442" t="n">
        <v>26</v>
      </c>
      <c r="V91" s="448"/>
      <c r="W91" s="449"/>
      <c r="Y91" s="433"/>
      <c r="Z91" s="433"/>
      <c r="AA91" s="433"/>
      <c r="AB91" s="433"/>
      <c r="AC91" s="433"/>
      <c r="AD91" s="433"/>
      <c r="AE91" s="433"/>
      <c r="AF91" s="433"/>
      <c r="AG91" s="433"/>
      <c r="AH91" s="433"/>
      <c r="AI91" s="433"/>
      <c r="AJ91" s="433"/>
      <c r="AK91" s="433"/>
      <c r="AL91" s="434"/>
    </row>
    <row r="92" customFormat="false" ht="12.75" hidden="false" customHeight="false" outlineLevel="0" collapsed="false">
      <c r="A92" s="432"/>
      <c r="B92" s="442" t="n">
        <v>27</v>
      </c>
      <c r="C92" s="448"/>
      <c r="D92" s="449"/>
      <c r="F92" s="433"/>
      <c r="G92" s="433"/>
      <c r="H92" s="433"/>
      <c r="I92" s="433"/>
      <c r="J92" s="433"/>
      <c r="K92" s="433"/>
      <c r="L92" s="433"/>
      <c r="M92" s="433"/>
      <c r="N92" s="433"/>
      <c r="O92" s="433"/>
      <c r="P92" s="433"/>
      <c r="Q92" s="433"/>
      <c r="R92" s="433"/>
      <c r="S92" s="434"/>
      <c r="T92" s="432"/>
      <c r="U92" s="442" t="n">
        <v>27</v>
      </c>
      <c r="V92" s="448"/>
      <c r="W92" s="449"/>
      <c r="Y92" s="433"/>
      <c r="Z92" s="433"/>
      <c r="AA92" s="433"/>
      <c r="AB92" s="433"/>
      <c r="AC92" s="433"/>
      <c r="AD92" s="433"/>
      <c r="AE92" s="433"/>
      <c r="AF92" s="433"/>
      <c r="AG92" s="433"/>
      <c r="AH92" s="433"/>
      <c r="AI92" s="433"/>
      <c r="AJ92" s="433"/>
      <c r="AK92" s="433"/>
      <c r="AL92" s="434"/>
    </row>
    <row r="93" customFormat="false" ht="12.75" hidden="false" customHeight="false" outlineLevel="0" collapsed="false">
      <c r="A93" s="432"/>
      <c r="B93" s="442" t="n">
        <v>28</v>
      </c>
      <c r="C93" s="448"/>
      <c r="D93" s="449"/>
      <c r="F93" s="433"/>
      <c r="G93" s="433"/>
      <c r="H93" s="433"/>
      <c r="I93" s="433"/>
      <c r="J93" s="433"/>
      <c r="K93" s="433"/>
      <c r="L93" s="433"/>
      <c r="M93" s="433"/>
      <c r="N93" s="433"/>
      <c r="O93" s="433"/>
      <c r="P93" s="433"/>
      <c r="Q93" s="433"/>
      <c r="R93" s="433"/>
      <c r="S93" s="434"/>
      <c r="T93" s="432"/>
      <c r="U93" s="442" t="n">
        <v>28</v>
      </c>
      <c r="V93" s="448"/>
      <c r="W93" s="449"/>
      <c r="Y93" s="433"/>
      <c r="Z93" s="433"/>
      <c r="AA93" s="433"/>
      <c r="AB93" s="433"/>
      <c r="AC93" s="433"/>
      <c r="AD93" s="433"/>
      <c r="AE93" s="433"/>
      <c r="AF93" s="433"/>
      <c r="AG93" s="433"/>
      <c r="AH93" s="433"/>
      <c r="AI93" s="433"/>
      <c r="AJ93" s="433"/>
      <c r="AK93" s="433"/>
      <c r="AL93" s="434"/>
    </row>
    <row r="94" customFormat="false" ht="12.75" hidden="false" customHeight="false" outlineLevel="0" collapsed="false">
      <c r="A94" s="432"/>
      <c r="B94" s="442" t="n">
        <v>29</v>
      </c>
      <c r="C94" s="448"/>
      <c r="D94" s="449"/>
      <c r="F94" s="433"/>
      <c r="G94" s="433"/>
      <c r="H94" s="433"/>
      <c r="I94" s="433"/>
      <c r="J94" s="433"/>
      <c r="K94" s="433"/>
      <c r="L94" s="433"/>
      <c r="M94" s="433"/>
      <c r="N94" s="433"/>
      <c r="O94" s="433"/>
      <c r="P94" s="433"/>
      <c r="Q94" s="433"/>
      <c r="R94" s="433"/>
      <c r="S94" s="434"/>
      <c r="T94" s="432"/>
      <c r="U94" s="442" t="n">
        <v>29</v>
      </c>
      <c r="V94" s="448"/>
      <c r="W94" s="449"/>
      <c r="Y94" s="433"/>
      <c r="Z94" s="433"/>
      <c r="AA94" s="433"/>
      <c r="AB94" s="433"/>
      <c r="AC94" s="433"/>
      <c r="AD94" s="433"/>
      <c r="AE94" s="433"/>
      <c r="AF94" s="433"/>
      <c r="AG94" s="433"/>
      <c r="AH94" s="433"/>
      <c r="AI94" s="433"/>
      <c r="AJ94" s="433"/>
      <c r="AK94" s="433"/>
      <c r="AL94" s="434"/>
    </row>
    <row r="95" customFormat="false" ht="12.75" hidden="false" customHeight="false" outlineLevel="0" collapsed="false">
      <c r="A95" s="432"/>
      <c r="B95" s="442" t="n">
        <v>30</v>
      </c>
      <c r="C95" s="448"/>
      <c r="D95" s="449"/>
      <c r="F95" s="433"/>
      <c r="G95" s="433"/>
      <c r="H95" s="433"/>
      <c r="I95" s="433"/>
      <c r="J95" s="433"/>
      <c r="K95" s="433"/>
      <c r="L95" s="433"/>
      <c r="M95" s="433"/>
      <c r="N95" s="433"/>
      <c r="O95" s="433"/>
      <c r="P95" s="433"/>
      <c r="Q95" s="433"/>
      <c r="R95" s="433"/>
      <c r="S95" s="434"/>
      <c r="T95" s="432"/>
      <c r="U95" s="442" t="n">
        <v>30</v>
      </c>
      <c r="V95" s="448"/>
      <c r="W95" s="449"/>
      <c r="Y95" s="433"/>
      <c r="Z95" s="433"/>
      <c r="AA95" s="433"/>
      <c r="AB95" s="433"/>
      <c r="AC95" s="433"/>
      <c r="AD95" s="433"/>
      <c r="AE95" s="433"/>
      <c r="AF95" s="433"/>
      <c r="AG95" s="433"/>
      <c r="AH95" s="433"/>
      <c r="AI95" s="433"/>
      <c r="AJ95" s="433"/>
      <c r="AK95" s="433"/>
      <c r="AL95" s="434"/>
    </row>
    <row r="96" customFormat="false" ht="12.75" hidden="false" customHeight="false" outlineLevel="0" collapsed="false">
      <c r="A96" s="432"/>
      <c r="B96" s="442" t="n">
        <v>31</v>
      </c>
      <c r="C96" s="448"/>
      <c r="D96" s="449"/>
      <c r="F96" s="433"/>
      <c r="G96" s="433"/>
      <c r="H96" s="433"/>
      <c r="I96" s="433"/>
      <c r="J96" s="433"/>
      <c r="K96" s="433"/>
      <c r="L96" s="433"/>
      <c r="M96" s="433"/>
      <c r="N96" s="433"/>
      <c r="O96" s="433"/>
      <c r="P96" s="433"/>
      <c r="Q96" s="433"/>
      <c r="R96" s="433"/>
      <c r="S96" s="434"/>
      <c r="T96" s="432"/>
      <c r="U96" s="442" t="n">
        <v>31</v>
      </c>
      <c r="V96" s="448"/>
      <c r="W96" s="449"/>
      <c r="Y96" s="433"/>
      <c r="Z96" s="433"/>
      <c r="AA96" s="433"/>
      <c r="AB96" s="433"/>
      <c r="AC96" s="433"/>
      <c r="AD96" s="433"/>
      <c r="AE96" s="433"/>
      <c r="AF96" s="433"/>
      <c r="AG96" s="433"/>
      <c r="AH96" s="433"/>
      <c r="AI96" s="433"/>
      <c r="AJ96" s="433"/>
      <c r="AK96" s="433"/>
      <c r="AL96" s="434"/>
    </row>
    <row r="97" customFormat="false" ht="12.75" hidden="false" customHeight="false" outlineLevel="0" collapsed="false">
      <c r="A97" s="432"/>
      <c r="B97" s="442" t="n">
        <v>32</v>
      </c>
      <c r="C97" s="448"/>
      <c r="D97" s="449"/>
      <c r="F97" s="433"/>
      <c r="G97" s="433"/>
      <c r="H97" s="433"/>
      <c r="I97" s="433"/>
      <c r="J97" s="433"/>
      <c r="K97" s="433"/>
      <c r="L97" s="433"/>
      <c r="M97" s="433"/>
      <c r="N97" s="433"/>
      <c r="O97" s="433"/>
      <c r="P97" s="433"/>
      <c r="Q97" s="433"/>
      <c r="R97" s="433"/>
      <c r="S97" s="434"/>
      <c r="T97" s="432"/>
      <c r="U97" s="442" t="n">
        <v>32</v>
      </c>
      <c r="V97" s="448"/>
      <c r="W97" s="449"/>
      <c r="Y97" s="433"/>
      <c r="Z97" s="433"/>
      <c r="AA97" s="433"/>
      <c r="AB97" s="433"/>
      <c r="AC97" s="433"/>
      <c r="AD97" s="433"/>
      <c r="AE97" s="433"/>
      <c r="AF97" s="433"/>
      <c r="AG97" s="433"/>
      <c r="AH97" s="433"/>
      <c r="AI97" s="433"/>
      <c r="AJ97" s="433"/>
      <c r="AK97" s="433"/>
      <c r="AL97" s="434"/>
    </row>
    <row r="98" customFormat="false" ht="12.75" hidden="false" customHeight="false" outlineLevel="0" collapsed="false">
      <c r="A98" s="432"/>
      <c r="B98" s="442" t="n">
        <v>33</v>
      </c>
      <c r="C98" s="448"/>
      <c r="D98" s="449"/>
      <c r="F98" s="433"/>
      <c r="G98" s="433"/>
      <c r="H98" s="433"/>
      <c r="I98" s="433"/>
      <c r="J98" s="433"/>
      <c r="K98" s="433"/>
      <c r="L98" s="433"/>
      <c r="M98" s="433"/>
      <c r="N98" s="433"/>
      <c r="O98" s="433"/>
      <c r="P98" s="433"/>
      <c r="Q98" s="433"/>
      <c r="R98" s="433"/>
      <c r="S98" s="434"/>
      <c r="T98" s="432"/>
      <c r="U98" s="442" t="n">
        <v>33</v>
      </c>
      <c r="V98" s="448"/>
      <c r="W98" s="449"/>
      <c r="Y98" s="433"/>
      <c r="Z98" s="433"/>
      <c r="AA98" s="433"/>
      <c r="AB98" s="433"/>
      <c r="AC98" s="433"/>
      <c r="AD98" s="433"/>
      <c r="AE98" s="433"/>
      <c r="AF98" s="433"/>
      <c r="AG98" s="433"/>
      <c r="AH98" s="433"/>
      <c r="AI98" s="433"/>
      <c r="AJ98" s="433"/>
      <c r="AK98" s="433"/>
      <c r="AL98" s="434"/>
    </row>
    <row r="99" customFormat="false" ht="12.75" hidden="false" customHeight="false" outlineLevel="0" collapsed="false">
      <c r="A99" s="432"/>
      <c r="B99" s="442" t="n">
        <v>34</v>
      </c>
      <c r="C99" s="448"/>
      <c r="D99" s="449"/>
      <c r="F99" s="433"/>
      <c r="G99" s="433"/>
      <c r="H99" s="433"/>
      <c r="I99" s="433"/>
      <c r="J99" s="433"/>
      <c r="K99" s="433"/>
      <c r="L99" s="433"/>
      <c r="M99" s="433"/>
      <c r="N99" s="433"/>
      <c r="O99" s="433"/>
      <c r="P99" s="433"/>
      <c r="Q99" s="433"/>
      <c r="R99" s="433"/>
      <c r="S99" s="434"/>
      <c r="T99" s="432"/>
      <c r="U99" s="442" t="n">
        <v>34</v>
      </c>
      <c r="V99" s="448"/>
      <c r="W99" s="449"/>
      <c r="Y99" s="433"/>
      <c r="Z99" s="433"/>
      <c r="AA99" s="433"/>
      <c r="AB99" s="433"/>
      <c r="AC99" s="433"/>
      <c r="AD99" s="433"/>
      <c r="AE99" s="433"/>
      <c r="AF99" s="433"/>
      <c r="AG99" s="433"/>
      <c r="AH99" s="433"/>
      <c r="AI99" s="433"/>
      <c r="AJ99" s="433"/>
      <c r="AK99" s="433"/>
      <c r="AL99" s="434"/>
    </row>
    <row r="100" customFormat="false" ht="12.75" hidden="false" customHeight="false" outlineLevel="0" collapsed="false">
      <c r="A100" s="432"/>
      <c r="B100" s="442" t="n">
        <v>35</v>
      </c>
      <c r="C100" s="448"/>
      <c r="D100" s="449"/>
      <c r="F100" s="433"/>
      <c r="G100" s="433"/>
      <c r="H100" s="433"/>
      <c r="I100" s="433"/>
      <c r="J100" s="433"/>
      <c r="K100" s="433"/>
      <c r="L100" s="433"/>
      <c r="M100" s="433"/>
      <c r="N100" s="433"/>
      <c r="O100" s="433"/>
      <c r="P100" s="433"/>
      <c r="Q100" s="433"/>
      <c r="R100" s="433"/>
      <c r="S100" s="434"/>
      <c r="T100" s="432"/>
      <c r="U100" s="442" t="n">
        <v>35</v>
      </c>
      <c r="V100" s="448"/>
      <c r="W100" s="449"/>
      <c r="Y100" s="433"/>
      <c r="Z100" s="433"/>
      <c r="AA100" s="433"/>
      <c r="AB100" s="433"/>
      <c r="AC100" s="433"/>
      <c r="AD100" s="433"/>
      <c r="AE100" s="433"/>
      <c r="AF100" s="433"/>
      <c r="AG100" s="433"/>
      <c r="AH100" s="433"/>
      <c r="AI100" s="433"/>
      <c r="AJ100" s="433"/>
      <c r="AK100" s="433"/>
      <c r="AL100" s="434"/>
    </row>
    <row r="101" customFormat="false" ht="12.75" hidden="false" customHeight="false" outlineLevel="0" collapsed="false">
      <c r="A101" s="432"/>
      <c r="B101" s="442" t="n">
        <v>36</v>
      </c>
      <c r="C101" s="448"/>
      <c r="D101" s="449"/>
      <c r="F101" s="433"/>
      <c r="G101" s="433"/>
      <c r="H101" s="433"/>
      <c r="I101" s="433"/>
      <c r="J101" s="433"/>
      <c r="K101" s="433"/>
      <c r="L101" s="433"/>
      <c r="M101" s="433"/>
      <c r="N101" s="433"/>
      <c r="O101" s="433"/>
      <c r="P101" s="433"/>
      <c r="Q101" s="433"/>
      <c r="R101" s="433"/>
      <c r="S101" s="434"/>
      <c r="T101" s="432"/>
      <c r="U101" s="442" t="n">
        <v>36</v>
      </c>
      <c r="V101" s="448"/>
      <c r="W101" s="449"/>
      <c r="Y101" s="433"/>
      <c r="Z101" s="433"/>
      <c r="AA101" s="433"/>
      <c r="AB101" s="433"/>
      <c r="AC101" s="433"/>
      <c r="AD101" s="433"/>
      <c r="AE101" s="433"/>
      <c r="AF101" s="433"/>
      <c r="AG101" s="433"/>
      <c r="AH101" s="433"/>
      <c r="AI101" s="433"/>
      <c r="AJ101" s="433"/>
      <c r="AK101" s="433"/>
      <c r="AL101" s="434"/>
    </row>
    <row r="102" customFormat="false" ht="12.75" hidden="false" customHeight="false" outlineLevel="0" collapsed="false">
      <c r="A102" s="432"/>
      <c r="B102" s="442" t="n">
        <v>37</v>
      </c>
      <c r="C102" s="448"/>
      <c r="D102" s="449"/>
      <c r="F102" s="433"/>
      <c r="G102" s="433"/>
      <c r="H102" s="433"/>
      <c r="I102" s="433"/>
      <c r="J102" s="433"/>
      <c r="K102" s="433"/>
      <c r="L102" s="433"/>
      <c r="M102" s="433"/>
      <c r="N102" s="433"/>
      <c r="O102" s="433"/>
      <c r="P102" s="433"/>
      <c r="Q102" s="433"/>
      <c r="R102" s="433"/>
      <c r="S102" s="434"/>
      <c r="T102" s="432"/>
      <c r="U102" s="442" t="n">
        <v>37</v>
      </c>
      <c r="V102" s="448"/>
      <c r="W102" s="449"/>
      <c r="Y102" s="433"/>
      <c r="Z102" s="433"/>
      <c r="AA102" s="433"/>
      <c r="AB102" s="433"/>
      <c r="AC102" s="433"/>
      <c r="AD102" s="433"/>
      <c r="AE102" s="433"/>
      <c r="AF102" s="433"/>
      <c r="AG102" s="433"/>
      <c r="AH102" s="433"/>
      <c r="AI102" s="433"/>
      <c r="AJ102" s="433"/>
      <c r="AK102" s="433"/>
      <c r="AL102" s="434"/>
    </row>
    <row r="103" customFormat="false" ht="12.75" hidden="false" customHeight="false" outlineLevel="0" collapsed="false">
      <c r="A103" s="432"/>
      <c r="B103" s="442" t="n">
        <v>38</v>
      </c>
      <c r="C103" s="448"/>
      <c r="D103" s="449"/>
      <c r="F103" s="433"/>
      <c r="G103" s="433"/>
      <c r="H103" s="433"/>
      <c r="I103" s="433"/>
      <c r="J103" s="433"/>
      <c r="K103" s="433"/>
      <c r="L103" s="433"/>
      <c r="M103" s="433"/>
      <c r="N103" s="433"/>
      <c r="O103" s="433"/>
      <c r="P103" s="433"/>
      <c r="Q103" s="433"/>
      <c r="R103" s="433"/>
      <c r="S103" s="434"/>
      <c r="T103" s="432"/>
      <c r="U103" s="442" t="n">
        <v>38</v>
      </c>
      <c r="V103" s="448"/>
      <c r="W103" s="449"/>
      <c r="Y103" s="433"/>
      <c r="Z103" s="433"/>
      <c r="AA103" s="433"/>
      <c r="AB103" s="433"/>
      <c r="AC103" s="433"/>
      <c r="AD103" s="433"/>
      <c r="AE103" s="433"/>
      <c r="AF103" s="433"/>
      <c r="AG103" s="433"/>
      <c r="AH103" s="433"/>
      <c r="AI103" s="433"/>
      <c r="AJ103" s="433"/>
      <c r="AK103" s="433"/>
      <c r="AL103" s="434"/>
    </row>
    <row r="104" customFormat="false" ht="12.75" hidden="false" customHeight="false" outlineLevel="0" collapsed="false">
      <c r="A104" s="432"/>
      <c r="B104" s="442" t="n">
        <v>39</v>
      </c>
      <c r="C104" s="448"/>
      <c r="D104" s="449"/>
      <c r="F104" s="433"/>
      <c r="G104" s="433"/>
      <c r="H104" s="433"/>
      <c r="I104" s="433"/>
      <c r="J104" s="433"/>
      <c r="K104" s="433"/>
      <c r="L104" s="433"/>
      <c r="M104" s="433"/>
      <c r="N104" s="433"/>
      <c r="O104" s="433"/>
      <c r="P104" s="433"/>
      <c r="Q104" s="433"/>
      <c r="R104" s="433"/>
      <c r="S104" s="434"/>
      <c r="T104" s="432"/>
      <c r="U104" s="442" t="n">
        <v>39</v>
      </c>
      <c r="V104" s="448"/>
      <c r="W104" s="449"/>
      <c r="Y104" s="433"/>
      <c r="Z104" s="433"/>
      <c r="AA104" s="433"/>
      <c r="AB104" s="433"/>
      <c r="AC104" s="433"/>
      <c r="AD104" s="433"/>
      <c r="AE104" s="433"/>
      <c r="AF104" s="433"/>
      <c r="AG104" s="433"/>
      <c r="AH104" s="433"/>
      <c r="AI104" s="433"/>
      <c r="AJ104" s="433"/>
      <c r="AK104" s="433"/>
      <c r="AL104" s="434"/>
    </row>
    <row r="105" customFormat="false" ht="12.75" hidden="false" customHeight="false" outlineLevel="0" collapsed="false">
      <c r="A105" s="432"/>
      <c r="B105" s="442" t="n">
        <v>40</v>
      </c>
      <c r="C105" s="448"/>
      <c r="D105" s="449"/>
      <c r="F105" s="433"/>
      <c r="G105" s="433"/>
      <c r="H105" s="433"/>
      <c r="I105" s="433"/>
      <c r="J105" s="433"/>
      <c r="K105" s="433"/>
      <c r="L105" s="433"/>
      <c r="M105" s="433"/>
      <c r="N105" s="433"/>
      <c r="O105" s="433"/>
      <c r="P105" s="433"/>
      <c r="Q105" s="433"/>
      <c r="R105" s="433"/>
      <c r="S105" s="434"/>
      <c r="T105" s="432"/>
      <c r="U105" s="442" t="n">
        <v>40</v>
      </c>
      <c r="V105" s="448"/>
      <c r="W105" s="449"/>
      <c r="Y105" s="433"/>
      <c r="Z105" s="433"/>
      <c r="AA105" s="433"/>
      <c r="AB105" s="433"/>
      <c r="AC105" s="433"/>
      <c r="AD105" s="433"/>
      <c r="AE105" s="433"/>
      <c r="AF105" s="433"/>
      <c r="AG105" s="433"/>
      <c r="AH105" s="433"/>
      <c r="AI105" s="433"/>
      <c r="AJ105" s="433"/>
      <c r="AK105" s="433"/>
      <c r="AL105" s="434"/>
    </row>
    <row r="106" customFormat="false" ht="12.75" hidden="false" customHeight="false" outlineLevel="0" collapsed="false">
      <c r="A106" s="432"/>
      <c r="B106" s="442" t="n">
        <v>41</v>
      </c>
      <c r="C106" s="448"/>
      <c r="D106" s="449"/>
      <c r="F106" s="433"/>
      <c r="G106" s="433"/>
      <c r="H106" s="433"/>
      <c r="I106" s="433"/>
      <c r="J106" s="433"/>
      <c r="K106" s="433"/>
      <c r="L106" s="433"/>
      <c r="M106" s="433"/>
      <c r="N106" s="433"/>
      <c r="O106" s="433"/>
      <c r="P106" s="433"/>
      <c r="Q106" s="433"/>
      <c r="R106" s="433"/>
      <c r="S106" s="434"/>
      <c r="T106" s="432"/>
      <c r="U106" s="442" t="n">
        <v>41</v>
      </c>
      <c r="V106" s="448"/>
      <c r="W106" s="449"/>
      <c r="Y106" s="433"/>
      <c r="Z106" s="433"/>
      <c r="AA106" s="433"/>
      <c r="AB106" s="433"/>
      <c r="AC106" s="433"/>
      <c r="AD106" s="433"/>
      <c r="AE106" s="433"/>
      <c r="AF106" s="433"/>
      <c r="AG106" s="433"/>
      <c r="AH106" s="433"/>
      <c r="AI106" s="433"/>
      <c r="AJ106" s="433"/>
      <c r="AK106" s="433"/>
      <c r="AL106" s="434"/>
    </row>
    <row r="107" customFormat="false" ht="12.75" hidden="false" customHeight="false" outlineLevel="0" collapsed="false">
      <c r="A107" s="432"/>
      <c r="B107" s="442" t="n">
        <v>42</v>
      </c>
      <c r="C107" s="448"/>
      <c r="D107" s="449"/>
      <c r="F107" s="433"/>
      <c r="G107" s="433"/>
      <c r="H107" s="433"/>
      <c r="I107" s="433"/>
      <c r="J107" s="433"/>
      <c r="K107" s="433"/>
      <c r="L107" s="433"/>
      <c r="M107" s="433"/>
      <c r="N107" s="433"/>
      <c r="O107" s="433"/>
      <c r="P107" s="433"/>
      <c r="Q107" s="433"/>
      <c r="R107" s="433"/>
      <c r="S107" s="434"/>
      <c r="T107" s="432"/>
      <c r="U107" s="442" t="n">
        <v>42</v>
      </c>
      <c r="V107" s="448"/>
      <c r="W107" s="449"/>
      <c r="Y107" s="433"/>
      <c r="Z107" s="433"/>
      <c r="AA107" s="433"/>
      <c r="AB107" s="433"/>
      <c r="AC107" s="433"/>
      <c r="AD107" s="433"/>
      <c r="AE107" s="433"/>
      <c r="AF107" s="433"/>
      <c r="AG107" s="433"/>
      <c r="AH107" s="433"/>
      <c r="AI107" s="433"/>
      <c r="AJ107" s="433"/>
      <c r="AK107" s="433"/>
      <c r="AL107" s="434"/>
    </row>
    <row r="108" customFormat="false" ht="12.75" hidden="false" customHeight="false" outlineLevel="0" collapsed="false">
      <c r="A108" s="432"/>
      <c r="B108" s="442" t="n">
        <v>43</v>
      </c>
      <c r="C108" s="448"/>
      <c r="D108" s="449"/>
      <c r="F108" s="433"/>
      <c r="G108" s="433"/>
      <c r="H108" s="433"/>
      <c r="I108" s="433"/>
      <c r="J108" s="433"/>
      <c r="K108" s="433"/>
      <c r="L108" s="433"/>
      <c r="M108" s="433"/>
      <c r="N108" s="433"/>
      <c r="O108" s="433"/>
      <c r="P108" s="433"/>
      <c r="Q108" s="433"/>
      <c r="R108" s="433"/>
      <c r="S108" s="434"/>
      <c r="T108" s="432"/>
      <c r="U108" s="442" t="n">
        <v>43</v>
      </c>
      <c r="V108" s="448"/>
      <c r="W108" s="449"/>
      <c r="Y108" s="433"/>
      <c r="Z108" s="433"/>
      <c r="AA108" s="433"/>
      <c r="AB108" s="433"/>
      <c r="AC108" s="433"/>
      <c r="AD108" s="433"/>
      <c r="AE108" s="433"/>
      <c r="AF108" s="433"/>
      <c r="AG108" s="433"/>
      <c r="AH108" s="433"/>
      <c r="AI108" s="433"/>
      <c r="AJ108" s="433"/>
      <c r="AK108" s="433"/>
      <c r="AL108" s="434"/>
    </row>
    <row r="109" customFormat="false" ht="12.75" hidden="false" customHeight="false" outlineLevel="0" collapsed="false">
      <c r="A109" s="432"/>
      <c r="B109" s="442" t="n">
        <v>44</v>
      </c>
      <c r="C109" s="448"/>
      <c r="D109" s="449"/>
      <c r="F109" s="433"/>
      <c r="G109" s="433"/>
      <c r="H109" s="433"/>
      <c r="I109" s="433"/>
      <c r="J109" s="433"/>
      <c r="K109" s="433"/>
      <c r="L109" s="433"/>
      <c r="M109" s="433"/>
      <c r="N109" s="433"/>
      <c r="O109" s="433"/>
      <c r="P109" s="433"/>
      <c r="Q109" s="433"/>
      <c r="R109" s="433"/>
      <c r="S109" s="434"/>
      <c r="T109" s="432"/>
      <c r="U109" s="442" t="n">
        <v>44</v>
      </c>
      <c r="V109" s="448"/>
      <c r="W109" s="449"/>
      <c r="Y109" s="433"/>
      <c r="Z109" s="433"/>
      <c r="AA109" s="433"/>
      <c r="AB109" s="433"/>
      <c r="AC109" s="433"/>
      <c r="AD109" s="433"/>
      <c r="AE109" s="433"/>
      <c r="AF109" s="433"/>
      <c r="AG109" s="433"/>
      <c r="AH109" s="433"/>
      <c r="AI109" s="433"/>
      <c r="AJ109" s="433"/>
      <c r="AK109" s="433"/>
      <c r="AL109" s="434"/>
    </row>
    <row r="110" customFormat="false" ht="12.75" hidden="false" customHeight="false" outlineLevel="0" collapsed="false">
      <c r="A110" s="432"/>
      <c r="B110" s="442" t="n">
        <v>45</v>
      </c>
      <c r="C110" s="448"/>
      <c r="D110" s="449"/>
      <c r="F110" s="433"/>
      <c r="G110" s="433"/>
      <c r="H110" s="433"/>
      <c r="I110" s="433"/>
      <c r="J110" s="433"/>
      <c r="K110" s="433"/>
      <c r="L110" s="433"/>
      <c r="M110" s="433"/>
      <c r="N110" s="433"/>
      <c r="O110" s="433"/>
      <c r="P110" s="433"/>
      <c r="Q110" s="433"/>
      <c r="R110" s="433"/>
      <c r="S110" s="434"/>
      <c r="T110" s="432"/>
      <c r="U110" s="442" t="n">
        <v>45</v>
      </c>
      <c r="V110" s="448"/>
      <c r="W110" s="449"/>
      <c r="Y110" s="433"/>
      <c r="Z110" s="433"/>
      <c r="AA110" s="433"/>
      <c r="AB110" s="433"/>
      <c r="AC110" s="433"/>
      <c r="AD110" s="433"/>
      <c r="AE110" s="433"/>
      <c r="AF110" s="433"/>
      <c r="AG110" s="433"/>
      <c r="AH110" s="433"/>
      <c r="AI110" s="433"/>
      <c r="AJ110" s="433"/>
      <c r="AK110" s="433"/>
      <c r="AL110" s="434"/>
    </row>
    <row r="111" customFormat="false" ht="12.75" hidden="false" customHeight="false" outlineLevel="0" collapsed="false">
      <c r="A111" s="432"/>
      <c r="B111" s="442" t="n">
        <v>46</v>
      </c>
      <c r="C111" s="448"/>
      <c r="D111" s="449"/>
      <c r="F111" s="433"/>
      <c r="G111" s="433"/>
      <c r="H111" s="433"/>
      <c r="I111" s="433"/>
      <c r="J111" s="433"/>
      <c r="K111" s="433"/>
      <c r="L111" s="433"/>
      <c r="M111" s="433"/>
      <c r="N111" s="433"/>
      <c r="O111" s="433"/>
      <c r="P111" s="433"/>
      <c r="Q111" s="433"/>
      <c r="R111" s="433"/>
      <c r="S111" s="434"/>
      <c r="T111" s="432"/>
      <c r="U111" s="442" t="n">
        <v>46</v>
      </c>
      <c r="V111" s="448"/>
      <c r="W111" s="449"/>
      <c r="Y111" s="433"/>
      <c r="Z111" s="433"/>
      <c r="AA111" s="433"/>
      <c r="AB111" s="433"/>
      <c r="AC111" s="433"/>
      <c r="AD111" s="433"/>
      <c r="AE111" s="433"/>
      <c r="AF111" s="433"/>
      <c r="AG111" s="433"/>
      <c r="AH111" s="433"/>
      <c r="AI111" s="433"/>
      <c r="AJ111" s="433"/>
      <c r="AK111" s="433"/>
      <c r="AL111" s="434"/>
    </row>
    <row r="112" customFormat="false" ht="12.75" hidden="false" customHeight="false" outlineLevel="0" collapsed="false">
      <c r="A112" s="432"/>
      <c r="B112" s="442" t="n">
        <v>47</v>
      </c>
      <c r="C112" s="448"/>
      <c r="D112" s="449"/>
      <c r="F112" s="433"/>
      <c r="G112" s="433"/>
      <c r="H112" s="433"/>
      <c r="I112" s="433"/>
      <c r="J112" s="433"/>
      <c r="K112" s="433"/>
      <c r="L112" s="433"/>
      <c r="M112" s="433"/>
      <c r="N112" s="433"/>
      <c r="O112" s="433"/>
      <c r="P112" s="433"/>
      <c r="Q112" s="433"/>
      <c r="R112" s="433"/>
      <c r="S112" s="434"/>
      <c r="T112" s="432"/>
      <c r="U112" s="442" t="n">
        <v>47</v>
      </c>
      <c r="V112" s="448"/>
      <c r="W112" s="449"/>
      <c r="Y112" s="433"/>
      <c r="Z112" s="433"/>
      <c r="AA112" s="433"/>
      <c r="AB112" s="433"/>
      <c r="AC112" s="433"/>
      <c r="AD112" s="433"/>
      <c r="AE112" s="433"/>
      <c r="AF112" s="433"/>
      <c r="AG112" s="433"/>
      <c r="AH112" s="433"/>
      <c r="AI112" s="433"/>
      <c r="AJ112" s="433"/>
      <c r="AK112" s="433"/>
      <c r="AL112" s="434"/>
    </row>
    <row r="113" customFormat="false" ht="12.75" hidden="false" customHeight="false" outlineLevel="0" collapsed="false">
      <c r="A113" s="432"/>
      <c r="B113" s="442" t="n">
        <v>48</v>
      </c>
      <c r="C113" s="448"/>
      <c r="D113" s="449"/>
      <c r="F113" s="433"/>
      <c r="G113" s="433"/>
      <c r="H113" s="433"/>
      <c r="I113" s="433"/>
      <c r="J113" s="433"/>
      <c r="K113" s="433"/>
      <c r="L113" s="433"/>
      <c r="M113" s="433"/>
      <c r="N113" s="433"/>
      <c r="O113" s="433"/>
      <c r="P113" s="433"/>
      <c r="Q113" s="433"/>
      <c r="R113" s="433"/>
      <c r="S113" s="434"/>
      <c r="T113" s="432"/>
      <c r="U113" s="442" t="n">
        <v>48</v>
      </c>
      <c r="V113" s="448"/>
      <c r="W113" s="449"/>
      <c r="Y113" s="433"/>
      <c r="Z113" s="433"/>
      <c r="AA113" s="433"/>
      <c r="AB113" s="433"/>
      <c r="AC113" s="433"/>
      <c r="AD113" s="433"/>
      <c r="AE113" s="433"/>
      <c r="AF113" s="433"/>
      <c r="AG113" s="433"/>
      <c r="AH113" s="433"/>
      <c r="AI113" s="433"/>
      <c r="AJ113" s="433"/>
      <c r="AK113" s="433"/>
      <c r="AL113" s="434"/>
    </row>
    <row r="114" customFormat="false" ht="12.75" hidden="false" customHeight="false" outlineLevel="0" collapsed="false">
      <c r="A114" s="432"/>
      <c r="B114" s="442" t="n">
        <v>49</v>
      </c>
      <c r="C114" s="448"/>
      <c r="D114" s="449"/>
      <c r="F114" s="433"/>
      <c r="G114" s="433"/>
      <c r="H114" s="433"/>
      <c r="I114" s="433"/>
      <c r="J114" s="433"/>
      <c r="K114" s="433"/>
      <c r="L114" s="433"/>
      <c r="M114" s="433"/>
      <c r="N114" s="433"/>
      <c r="O114" s="433"/>
      <c r="P114" s="433"/>
      <c r="Q114" s="433"/>
      <c r="R114" s="433"/>
      <c r="S114" s="434"/>
      <c r="T114" s="432"/>
      <c r="U114" s="442" t="n">
        <v>49</v>
      </c>
      <c r="V114" s="448"/>
      <c r="W114" s="449"/>
      <c r="Y114" s="433"/>
      <c r="Z114" s="433"/>
      <c r="AA114" s="433"/>
      <c r="AB114" s="433"/>
      <c r="AC114" s="433"/>
      <c r="AD114" s="433"/>
      <c r="AE114" s="433"/>
      <c r="AF114" s="433"/>
      <c r="AG114" s="433"/>
      <c r="AH114" s="433"/>
      <c r="AI114" s="433"/>
      <c r="AJ114" s="433"/>
      <c r="AK114" s="433"/>
      <c r="AL114" s="434"/>
    </row>
    <row r="115" customFormat="false" ht="12.75" hidden="false" customHeight="false" outlineLevel="0" collapsed="false">
      <c r="A115" s="432"/>
      <c r="B115" s="442" t="n">
        <v>50</v>
      </c>
      <c r="C115" s="448"/>
      <c r="D115" s="449"/>
      <c r="F115" s="433"/>
      <c r="G115" s="433"/>
      <c r="H115" s="433"/>
      <c r="I115" s="433"/>
      <c r="J115" s="433"/>
      <c r="K115" s="433"/>
      <c r="L115" s="433"/>
      <c r="M115" s="433"/>
      <c r="N115" s="433"/>
      <c r="O115" s="433"/>
      <c r="P115" s="433"/>
      <c r="Q115" s="433"/>
      <c r="R115" s="433"/>
      <c r="S115" s="434"/>
      <c r="T115" s="432"/>
      <c r="U115" s="442" t="n">
        <v>50</v>
      </c>
      <c r="V115" s="448"/>
      <c r="W115" s="449"/>
      <c r="Y115" s="433"/>
      <c r="Z115" s="433"/>
      <c r="AA115" s="433"/>
      <c r="AB115" s="433"/>
      <c r="AC115" s="433"/>
      <c r="AD115" s="433"/>
      <c r="AE115" s="433"/>
      <c r="AF115" s="433"/>
      <c r="AG115" s="433"/>
      <c r="AH115" s="433"/>
      <c r="AI115" s="433"/>
      <c r="AJ115" s="433"/>
      <c r="AK115" s="433"/>
      <c r="AL115" s="434"/>
    </row>
    <row r="116" customFormat="false" ht="12.75" hidden="false" customHeight="false" outlineLevel="0" collapsed="false">
      <c r="A116" s="432"/>
      <c r="B116" s="442" t="n">
        <v>51</v>
      </c>
      <c r="C116" s="448"/>
      <c r="D116" s="449"/>
      <c r="F116" s="433"/>
      <c r="G116" s="433"/>
      <c r="H116" s="433"/>
      <c r="I116" s="433"/>
      <c r="J116" s="433"/>
      <c r="K116" s="433"/>
      <c r="L116" s="433"/>
      <c r="M116" s="433"/>
      <c r="N116" s="433"/>
      <c r="O116" s="433"/>
      <c r="P116" s="433"/>
      <c r="Q116" s="433"/>
      <c r="R116" s="433"/>
      <c r="S116" s="434"/>
      <c r="T116" s="432"/>
      <c r="U116" s="442" t="n">
        <v>51</v>
      </c>
      <c r="V116" s="448"/>
      <c r="W116" s="449"/>
      <c r="Y116" s="433"/>
      <c r="Z116" s="433"/>
      <c r="AA116" s="433"/>
      <c r="AB116" s="433"/>
      <c r="AC116" s="433"/>
      <c r="AD116" s="433"/>
      <c r="AE116" s="433"/>
      <c r="AF116" s="433"/>
      <c r="AG116" s="433"/>
      <c r="AH116" s="433"/>
      <c r="AI116" s="433"/>
      <c r="AJ116" s="433"/>
      <c r="AK116" s="433"/>
      <c r="AL116" s="434"/>
    </row>
    <row r="117" customFormat="false" ht="12.75" hidden="false" customHeight="false" outlineLevel="0" collapsed="false">
      <c r="A117" s="432"/>
      <c r="B117" s="442" t="n">
        <v>52</v>
      </c>
      <c r="C117" s="448"/>
      <c r="D117" s="449"/>
      <c r="F117" s="433"/>
      <c r="G117" s="433"/>
      <c r="H117" s="433"/>
      <c r="I117" s="433"/>
      <c r="J117" s="433"/>
      <c r="K117" s="433"/>
      <c r="L117" s="433"/>
      <c r="M117" s="433"/>
      <c r="N117" s="433"/>
      <c r="O117" s="433"/>
      <c r="P117" s="433"/>
      <c r="Q117" s="433"/>
      <c r="R117" s="433"/>
      <c r="S117" s="434"/>
      <c r="T117" s="432"/>
      <c r="U117" s="442" t="n">
        <v>52</v>
      </c>
      <c r="V117" s="448"/>
      <c r="W117" s="449"/>
      <c r="Y117" s="433"/>
      <c r="Z117" s="433"/>
      <c r="AA117" s="433"/>
      <c r="AB117" s="433"/>
      <c r="AC117" s="433"/>
      <c r="AD117" s="433"/>
      <c r="AE117" s="433"/>
      <c r="AF117" s="433"/>
      <c r="AG117" s="433"/>
      <c r="AH117" s="433"/>
      <c r="AI117" s="433"/>
      <c r="AJ117" s="433"/>
      <c r="AK117" s="433"/>
      <c r="AL117" s="434"/>
    </row>
    <row r="118" customFormat="false" ht="12.75" hidden="false" customHeight="false" outlineLevel="0" collapsed="false">
      <c r="A118" s="432"/>
      <c r="B118" s="442" t="n">
        <v>53</v>
      </c>
      <c r="C118" s="448"/>
      <c r="D118" s="449"/>
      <c r="F118" s="433"/>
      <c r="G118" s="433"/>
      <c r="H118" s="433"/>
      <c r="I118" s="433"/>
      <c r="J118" s="433"/>
      <c r="K118" s="433"/>
      <c r="L118" s="433"/>
      <c r="M118" s="433"/>
      <c r="N118" s="433"/>
      <c r="O118" s="433"/>
      <c r="P118" s="433"/>
      <c r="Q118" s="433"/>
      <c r="R118" s="433"/>
      <c r="S118" s="434"/>
      <c r="T118" s="432"/>
      <c r="U118" s="442" t="n">
        <v>53</v>
      </c>
      <c r="V118" s="448"/>
      <c r="W118" s="449"/>
      <c r="Y118" s="433"/>
      <c r="Z118" s="433"/>
      <c r="AA118" s="433"/>
      <c r="AB118" s="433"/>
      <c r="AC118" s="433"/>
      <c r="AD118" s="433"/>
      <c r="AE118" s="433"/>
      <c r="AF118" s="433"/>
      <c r="AG118" s="433"/>
      <c r="AH118" s="433"/>
      <c r="AI118" s="433"/>
      <c r="AJ118" s="433"/>
      <c r="AK118" s="433"/>
      <c r="AL118" s="434"/>
    </row>
    <row r="119" customFormat="false" ht="12.75" hidden="false" customHeight="false" outlineLevel="0" collapsed="false">
      <c r="A119" s="432"/>
      <c r="B119" s="442" t="n">
        <v>54</v>
      </c>
      <c r="C119" s="448"/>
      <c r="D119" s="449"/>
      <c r="F119" s="433"/>
      <c r="G119" s="433"/>
      <c r="H119" s="433"/>
      <c r="I119" s="433"/>
      <c r="J119" s="433"/>
      <c r="K119" s="433"/>
      <c r="L119" s="433"/>
      <c r="M119" s="433"/>
      <c r="N119" s="433"/>
      <c r="O119" s="433"/>
      <c r="P119" s="433"/>
      <c r="Q119" s="433"/>
      <c r="R119" s="433"/>
      <c r="S119" s="434"/>
      <c r="T119" s="432"/>
      <c r="U119" s="442" t="n">
        <v>54</v>
      </c>
      <c r="V119" s="448"/>
      <c r="W119" s="449"/>
      <c r="Y119" s="433"/>
      <c r="Z119" s="433"/>
      <c r="AA119" s="433"/>
      <c r="AB119" s="433"/>
      <c r="AC119" s="433"/>
      <c r="AD119" s="433"/>
      <c r="AE119" s="433"/>
      <c r="AF119" s="433"/>
      <c r="AG119" s="433"/>
      <c r="AH119" s="433"/>
      <c r="AI119" s="433"/>
      <c r="AJ119" s="433"/>
      <c r="AK119" s="433"/>
      <c r="AL119" s="434"/>
    </row>
    <row r="120" customFormat="false" ht="12.75" hidden="false" customHeight="false" outlineLevel="0" collapsed="false">
      <c r="A120" s="432"/>
      <c r="B120" s="442" t="n">
        <v>55</v>
      </c>
      <c r="C120" s="448"/>
      <c r="D120" s="449"/>
      <c r="F120" s="433"/>
      <c r="G120" s="433"/>
      <c r="H120" s="433"/>
      <c r="I120" s="433"/>
      <c r="J120" s="433"/>
      <c r="K120" s="433"/>
      <c r="L120" s="433"/>
      <c r="M120" s="433"/>
      <c r="N120" s="433"/>
      <c r="O120" s="433"/>
      <c r="P120" s="433"/>
      <c r="Q120" s="433"/>
      <c r="R120" s="433"/>
      <c r="S120" s="434"/>
      <c r="T120" s="432"/>
      <c r="U120" s="442" t="n">
        <v>55</v>
      </c>
      <c r="V120" s="448"/>
      <c r="W120" s="449"/>
      <c r="Y120" s="433"/>
      <c r="Z120" s="433"/>
      <c r="AA120" s="433"/>
      <c r="AB120" s="433"/>
      <c r="AC120" s="433"/>
      <c r="AD120" s="433"/>
      <c r="AE120" s="433"/>
      <c r="AF120" s="433"/>
      <c r="AG120" s="433"/>
      <c r="AH120" s="433"/>
      <c r="AI120" s="433"/>
      <c r="AJ120" s="433"/>
      <c r="AK120" s="433"/>
      <c r="AL120" s="434"/>
    </row>
    <row r="121" customFormat="false" ht="12.75" hidden="false" customHeight="false" outlineLevel="0" collapsed="false">
      <c r="A121" s="432"/>
      <c r="B121" s="442" t="n">
        <v>56</v>
      </c>
      <c r="C121" s="448"/>
      <c r="D121" s="449"/>
      <c r="F121" s="433"/>
      <c r="G121" s="433"/>
      <c r="H121" s="433"/>
      <c r="I121" s="433"/>
      <c r="J121" s="433"/>
      <c r="K121" s="433"/>
      <c r="L121" s="433"/>
      <c r="M121" s="433"/>
      <c r="N121" s="433"/>
      <c r="O121" s="433"/>
      <c r="P121" s="433"/>
      <c r="Q121" s="433"/>
      <c r="R121" s="433"/>
      <c r="S121" s="434"/>
      <c r="T121" s="432"/>
      <c r="U121" s="442" t="n">
        <v>56</v>
      </c>
      <c r="V121" s="448"/>
      <c r="W121" s="449"/>
      <c r="Y121" s="433"/>
      <c r="Z121" s="433"/>
      <c r="AA121" s="433"/>
      <c r="AB121" s="433"/>
      <c r="AC121" s="433"/>
      <c r="AD121" s="433"/>
      <c r="AE121" s="433"/>
      <c r="AF121" s="433"/>
      <c r="AG121" s="433"/>
      <c r="AH121" s="433"/>
      <c r="AI121" s="433"/>
      <c r="AJ121" s="433"/>
      <c r="AK121" s="433"/>
      <c r="AL121" s="434"/>
    </row>
    <row r="122" customFormat="false" ht="12.75" hidden="false" customHeight="false" outlineLevel="0" collapsed="false">
      <c r="A122" s="432"/>
      <c r="B122" s="442" t="n">
        <v>57</v>
      </c>
      <c r="C122" s="448"/>
      <c r="D122" s="449"/>
      <c r="F122" s="433"/>
      <c r="G122" s="433"/>
      <c r="H122" s="433"/>
      <c r="I122" s="433"/>
      <c r="J122" s="433"/>
      <c r="K122" s="433"/>
      <c r="L122" s="433"/>
      <c r="M122" s="433"/>
      <c r="N122" s="433"/>
      <c r="O122" s="433"/>
      <c r="P122" s="433"/>
      <c r="Q122" s="433"/>
      <c r="R122" s="433"/>
      <c r="S122" s="434"/>
      <c r="T122" s="432"/>
      <c r="U122" s="442" t="n">
        <v>57</v>
      </c>
      <c r="V122" s="448"/>
      <c r="W122" s="449"/>
      <c r="Y122" s="433"/>
      <c r="Z122" s="433"/>
      <c r="AA122" s="433"/>
      <c r="AB122" s="433"/>
      <c r="AC122" s="433"/>
      <c r="AD122" s="433"/>
      <c r="AE122" s="433"/>
      <c r="AF122" s="433"/>
      <c r="AG122" s="433"/>
      <c r="AH122" s="433"/>
      <c r="AI122" s="433"/>
      <c r="AJ122" s="433"/>
      <c r="AK122" s="433"/>
      <c r="AL122" s="434"/>
    </row>
    <row r="123" customFormat="false" ht="12.75" hidden="false" customHeight="false" outlineLevel="0" collapsed="false">
      <c r="A123" s="432"/>
      <c r="B123" s="442" t="n">
        <v>58</v>
      </c>
      <c r="C123" s="448"/>
      <c r="D123" s="449"/>
      <c r="F123" s="433"/>
      <c r="G123" s="433"/>
      <c r="H123" s="433"/>
      <c r="I123" s="433"/>
      <c r="J123" s="433"/>
      <c r="K123" s="433"/>
      <c r="L123" s="433"/>
      <c r="M123" s="433"/>
      <c r="N123" s="433"/>
      <c r="O123" s="433"/>
      <c r="P123" s="433"/>
      <c r="Q123" s="433"/>
      <c r="R123" s="433"/>
      <c r="S123" s="434"/>
      <c r="T123" s="432"/>
      <c r="U123" s="442" t="n">
        <v>58</v>
      </c>
      <c r="V123" s="448"/>
      <c r="W123" s="449"/>
      <c r="Y123" s="433"/>
      <c r="Z123" s="433"/>
      <c r="AA123" s="433"/>
      <c r="AB123" s="433"/>
      <c r="AC123" s="433"/>
      <c r="AD123" s="433"/>
      <c r="AE123" s="433"/>
      <c r="AF123" s="433"/>
      <c r="AG123" s="433"/>
      <c r="AH123" s="433"/>
      <c r="AI123" s="433"/>
      <c r="AJ123" s="433"/>
      <c r="AK123" s="433"/>
      <c r="AL123" s="434"/>
    </row>
    <row r="124" customFormat="false" ht="12.75" hidden="false" customHeight="false" outlineLevel="0" collapsed="false">
      <c r="A124" s="432"/>
      <c r="B124" s="442" t="n">
        <v>59</v>
      </c>
      <c r="C124" s="448"/>
      <c r="D124" s="449"/>
      <c r="F124" s="433"/>
      <c r="G124" s="433"/>
      <c r="H124" s="433"/>
      <c r="I124" s="433"/>
      <c r="J124" s="433"/>
      <c r="K124" s="433"/>
      <c r="L124" s="433"/>
      <c r="M124" s="433"/>
      <c r="N124" s="433"/>
      <c r="O124" s="433"/>
      <c r="P124" s="433"/>
      <c r="Q124" s="433"/>
      <c r="R124" s="433"/>
      <c r="S124" s="434"/>
      <c r="T124" s="432"/>
      <c r="U124" s="442" t="n">
        <v>59</v>
      </c>
      <c r="V124" s="448"/>
      <c r="W124" s="449"/>
      <c r="Y124" s="433"/>
      <c r="Z124" s="433"/>
      <c r="AA124" s="433"/>
      <c r="AB124" s="433"/>
      <c r="AC124" s="433"/>
      <c r="AD124" s="433"/>
      <c r="AE124" s="433"/>
      <c r="AF124" s="433"/>
      <c r="AG124" s="433"/>
      <c r="AH124" s="433"/>
      <c r="AI124" s="433"/>
      <c r="AJ124" s="433"/>
      <c r="AK124" s="433"/>
      <c r="AL124" s="434"/>
    </row>
    <row r="125" customFormat="false" ht="12.75" hidden="false" customHeight="false" outlineLevel="0" collapsed="false">
      <c r="A125" s="432"/>
      <c r="B125" s="442" t="n">
        <v>60</v>
      </c>
      <c r="C125" s="448"/>
      <c r="D125" s="449"/>
      <c r="F125" s="433"/>
      <c r="G125" s="433"/>
      <c r="H125" s="433"/>
      <c r="I125" s="433"/>
      <c r="J125" s="433"/>
      <c r="K125" s="433"/>
      <c r="L125" s="433"/>
      <c r="M125" s="433"/>
      <c r="N125" s="433"/>
      <c r="O125" s="433"/>
      <c r="P125" s="433"/>
      <c r="Q125" s="433"/>
      <c r="R125" s="433"/>
      <c r="S125" s="434"/>
      <c r="T125" s="432"/>
      <c r="U125" s="442" t="n">
        <v>60</v>
      </c>
      <c r="V125" s="448"/>
      <c r="W125" s="449"/>
      <c r="Y125" s="433"/>
      <c r="Z125" s="433"/>
      <c r="AA125" s="433"/>
      <c r="AB125" s="433"/>
      <c r="AC125" s="433"/>
      <c r="AD125" s="433"/>
      <c r="AE125" s="433"/>
      <c r="AF125" s="433"/>
      <c r="AG125" s="433"/>
      <c r="AH125" s="433"/>
      <c r="AI125" s="433"/>
      <c r="AJ125" s="433"/>
      <c r="AK125" s="433"/>
      <c r="AL125" s="434"/>
    </row>
    <row r="126" customFormat="false" ht="12.75" hidden="false" customHeight="false" outlineLevel="0" collapsed="false">
      <c r="A126" s="432"/>
      <c r="B126" s="442" t="n">
        <v>61</v>
      </c>
      <c r="C126" s="448"/>
      <c r="D126" s="449"/>
      <c r="F126" s="433"/>
      <c r="G126" s="433"/>
      <c r="H126" s="433"/>
      <c r="I126" s="433"/>
      <c r="J126" s="433"/>
      <c r="K126" s="433"/>
      <c r="L126" s="433"/>
      <c r="M126" s="433"/>
      <c r="N126" s="433"/>
      <c r="O126" s="433"/>
      <c r="P126" s="433"/>
      <c r="Q126" s="433"/>
      <c r="R126" s="433"/>
      <c r="S126" s="434"/>
      <c r="T126" s="432"/>
      <c r="U126" s="442" t="n">
        <v>61</v>
      </c>
      <c r="V126" s="448"/>
      <c r="W126" s="449"/>
      <c r="Y126" s="433"/>
      <c r="Z126" s="433"/>
      <c r="AA126" s="433"/>
      <c r="AB126" s="433"/>
      <c r="AC126" s="433"/>
      <c r="AD126" s="433"/>
      <c r="AE126" s="433"/>
      <c r="AF126" s="433"/>
      <c r="AG126" s="433"/>
      <c r="AH126" s="433"/>
      <c r="AI126" s="433"/>
      <c r="AJ126" s="433"/>
      <c r="AK126" s="433"/>
      <c r="AL126" s="434"/>
    </row>
    <row r="127" customFormat="false" ht="12.75" hidden="false" customHeight="false" outlineLevel="0" collapsed="false">
      <c r="A127" s="432"/>
      <c r="B127" s="442" t="n">
        <v>62</v>
      </c>
      <c r="C127" s="448"/>
      <c r="D127" s="449"/>
      <c r="F127" s="433"/>
      <c r="G127" s="433"/>
      <c r="H127" s="433"/>
      <c r="I127" s="433"/>
      <c r="J127" s="433"/>
      <c r="K127" s="433"/>
      <c r="L127" s="433"/>
      <c r="M127" s="433"/>
      <c r="N127" s="433"/>
      <c r="O127" s="433"/>
      <c r="P127" s="433"/>
      <c r="Q127" s="433"/>
      <c r="R127" s="433"/>
      <c r="S127" s="434"/>
      <c r="T127" s="432"/>
      <c r="U127" s="442" t="n">
        <v>62</v>
      </c>
      <c r="V127" s="448"/>
      <c r="W127" s="449"/>
      <c r="Y127" s="433"/>
      <c r="Z127" s="433"/>
      <c r="AA127" s="433"/>
      <c r="AB127" s="433"/>
      <c r="AC127" s="433"/>
      <c r="AD127" s="433"/>
      <c r="AE127" s="433"/>
      <c r="AF127" s="433"/>
      <c r="AG127" s="433"/>
      <c r="AH127" s="433"/>
      <c r="AI127" s="433"/>
      <c r="AJ127" s="433"/>
      <c r="AK127" s="433"/>
      <c r="AL127" s="434"/>
    </row>
    <row r="128" customFormat="false" ht="12.75" hidden="false" customHeight="false" outlineLevel="0" collapsed="false">
      <c r="A128" s="432"/>
      <c r="B128" s="442" t="n">
        <v>63</v>
      </c>
      <c r="C128" s="448"/>
      <c r="D128" s="449"/>
      <c r="F128" s="433"/>
      <c r="G128" s="433"/>
      <c r="H128" s="433"/>
      <c r="I128" s="433"/>
      <c r="J128" s="433"/>
      <c r="K128" s="433"/>
      <c r="L128" s="433"/>
      <c r="M128" s="433"/>
      <c r="N128" s="433"/>
      <c r="O128" s="433"/>
      <c r="P128" s="433"/>
      <c r="Q128" s="433"/>
      <c r="R128" s="433"/>
      <c r="S128" s="434"/>
      <c r="T128" s="432"/>
      <c r="U128" s="442" t="n">
        <v>63</v>
      </c>
      <c r="V128" s="448"/>
      <c r="W128" s="449"/>
      <c r="Y128" s="433"/>
      <c r="Z128" s="433"/>
      <c r="AA128" s="433"/>
      <c r="AB128" s="433"/>
      <c r="AC128" s="433"/>
      <c r="AD128" s="433"/>
      <c r="AE128" s="433"/>
      <c r="AF128" s="433"/>
      <c r="AG128" s="433"/>
      <c r="AH128" s="433"/>
      <c r="AI128" s="433"/>
      <c r="AJ128" s="433"/>
      <c r="AK128" s="433"/>
      <c r="AL128" s="434"/>
    </row>
    <row r="129" customFormat="false" ht="12.75" hidden="false" customHeight="false" outlineLevel="0" collapsed="false">
      <c r="A129" s="432"/>
      <c r="B129" s="442" t="n">
        <v>64</v>
      </c>
      <c r="C129" s="448"/>
      <c r="D129" s="449"/>
      <c r="F129" s="433"/>
      <c r="G129" s="433"/>
      <c r="H129" s="433"/>
      <c r="I129" s="433"/>
      <c r="J129" s="433"/>
      <c r="K129" s="433"/>
      <c r="L129" s="433"/>
      <c r="M129" s="433"/>
      <c r="N129" s="433"/>
      <c r="O129" s="433"/>
      <c r="P129" s="433"/>
      <c r="Q129" s="433"/>
      <c r="R129" s="433"/>
      <c r="S129" s="434"/>
      <c r="T129" s="432"/>
      <c r="U129" s="442" t="n">
        <v>64</v>
      </c>
      <c r="V129" s="448"/>
      <c r="W129" s="449"/>
      <c r="Y129" s="433"/>
      <c r="Z129" s="433"/>
      <c r="AA129" s="433"/>
      <c r="AB129" s="433"/>
      <c r="AC129" s="433"/>
      <c r="AD129" s="433"/>
      <c r="AE129" s="433"/>
      <c r="AF129" s="433"/>
      <c r="AG129" s="433"/>
      <c r="AH129" s="433"/>
      <c r="AI129" s="433"/>
      <c r="AJ129" s="433"/>
      <c r="AK129" s="433"/>
      <c r="AL129" s="434"/>
    </row>
    <row r="130" customFormat="false" ht="12.75" hidden="false" customHeight="false" outlineLevel="0" collapsed="false">
      <c r="A130" s="432"/>
      <c r="B130" s="442" t="n">
        <v>65</v>
      </c>
      <c r="C130" s="448"/>
      <c r="D130" s="449"/>
      <c r="F130" s="433"/>
      <c r="G130" s="433"/>
      <c r="H130" s="433"/>
      <c r="I130" s="433"/>
      <c r="J130" s="433"/>
      <c r="K130" s="433"/>
      <c r="L130" s="433"/>
      <c r="M130" s="433"/>
      <c r="N130" s="433"/>
      <c r="O130" s="433"/>
      <c r="P130" s="433"/>
      <c r="Q130" s="433"/>
      <c r="R130" s="433"/>
      <c r="S130" s="434"/>
      <c r="T130" s="432"/>
      <c r="U130" s="442" t="n">
        <v>65</v>
      </c>
      <c r="V130" s="448"/>
      <c r="W130" s="449"/>
      <c r="Y130" s="433"/>
      <c r="Z130" s="433"/>
      <c r="AA130" s="433"/>
      <c r="AB130" s="433"/>
      <c r="AC130" s="433"/>
      <c r="AD130" s="433"/>
      <c r="AE130" s="433"/>
      <c r="AF130" s="433"/>
      <c r="AG130" s="433"/>
      <c r="AH130" s="433"/>
      <c r="AI130" s="433"/>
      <c r="AJ130" s="433"/>
      <c r="AK130" s="433"/>
      <c r="AL130" s="434"/>
    </row>
    <row r="131" customFormat="false" ht="12.75" hidden="false" customHeight="false" outlineLevel="0" collapsed="false">
      <c r="A131" s="432"/>
      <c r="B131" s="442" t="n">
        <v>66</v>
      </c>
      <c r="C131" s="448"/>
      <c r="D131" s="449"/>
      <c r="F131" s="433"/>
      <c r="G131" s="433"/>
      <c r="H131" s="433"/>
      <c r="I131" s="433"/>
      <c r="J131" s="433"/>
      <c r="K131" s="433"/>
      <c r="L131" s="433"/>
      <c r="M131" s="433"/>
      <c r="N131" s="433"/>
      <c r="O131" s="433"/>
      <c r="P131" s="433"/>
      <c r="Q131" s="433"/>
      <c r="R131" s="433"/>
      <c r="S131" s="434"/>
      <c r="T131" s="432"/>
      <c r="U131" s="442" t="n">
        <v>66</v>
      </c>
      <c r="V131" s="448"/>
      <c r="W131" s="449"/>
      <c r="Y131" s="433"/>
      <c r="Z131" s="433"/>
      <c r="AA131" s="433"/>
      <c r="AB131" s="433"/>
      <c r="AC131" s="433"/>
      <c r="AD131" s="433"/>
      <c r="AE131" s="433"/>
      <c r="AF131" s="433"/>
      <c r="AG131" s="433"/>
      <c r="AH131" s="433"/>
      <c r="AI131" s="433"/>
      <c r="AJ131" s="433"/>
      <c r="AK131" s="433"/>
      <c r="AL131" s="434"/>
    </row>
    <row r="132" customFormat="false" ht="12.75" hidden="false" customHeight="false" outlineLevel="0" collapsed="false">
      <c r="A132" s="432"/>
      <c r="B132" s="442" t="n">
        <v>67</v>
      </c>
      <c r="C132" s="448"/>
      <c r="D132" s="449"/>
      <c r="F132" s="433"/>
      <c r="G132" s="433"/>
      <c r="H132" s="433"/>
      <c r="I132" s="433"/>
      <c r="J132" s="433"/>
      <c r="K132" s="433"/>
      <c r="L132" s="433"/>
      <c r="M132" s="433"/>
      <c r="N132" s="433"/>
      <c r="O132" s="433"/>
      <c r="P132" s="433"/>
      <c r="Q132" s="433"/>
      <c r="R132" s="433"/>
      <c r="S132" s="434"/>
      <c r="T132" s="432"/>
      <c r="U132" s="442" t="n">
        <v>67</v>
      </c>
      <c r="V132" s="448"/>
      <c r="W132" s="449"/>
      <c r="Y132" s="433"/>
      <c r="Z132" s="433"/>
      <c r="AA132" s="433"/>
      <c r="AB132" s="433"/>
      <c r="AC132" s="433"/>
      <c r="AD132" s="433"/>
      <c r="AE132" s="433"/>
      <c r="AF132" s="433"/>
      <c r="AG132" s="433"/>
      <c r="AH132" s="433"/>
      <c r="AI132" s="433"/>
      <c r="AJ132" s="433"/>
      <c r="AK132" s="433"/>
      <c r="AL132" s="434"/>
    </row>
    <row r="133" customFormat="false" ht="12.75" hidden="false" customHeight="false" outlineLevel="0" collapsed="false">
      <c r="A133" s="432"/>
      <c r="B133" s="442" t="n">
        <v>68</v>
      </c>
      <c r="C133" s="448"/>
      <c r="D133" s="449"/>
      <c r="F133" s="433"/>
      <c r="G133" s="433"/>
      <c r="H133" s="433"/>
      <c r="I133" s="433"/>
      <c r="J133" s="433"/>
      <c r="K133" s="433"/>
      <c r="L133" s="433"/>
      <c r="M133" s="433"/>
      <c r="N133" s="433"/>
      <c r="O133" s="433"/>
      <c r="P133" s="433"/>
      <c r="Q133" s="433"/>
      <c r="R133" s="433"/>
      <c r="S133" s="434"/>
      <c r="T133" s="432"/>
      <c r="U133" s="442" t="n">
        <v>68</v>
      </c>
      <c r="V133" s="448"/>
      <c r="W133" s="449"/>
      <c r="Y133" s="433"/>
      <c r="Z133" s="433"/>
      <c r="AA133" s="433"/>
      <c r="AB133" s="433"/>
      <c r="AC133" s="433"/>
      <c r="AD133" s="433"/>
      <c r="AE133" s="433"/>
      <c r="AF133" s="433"/>
      <c r="AG133" s="433"/>
      <c r="AH133" s="433"/>
      <c r="AI133" s="433"/>
      <c r="AJ133" s="433"/>
      <c r="AK133" s="433"/>
      <c r="AL133" s="434"/>
    </row>
    <row r="134" customFormat="false" ht="12.75" hidden="false" customHeight="false" outlineLevel="0" collapsed="false">
      <c r="A134" s="432"/>
      <c r="B134" s="442" t="n">
        <v>69</v>
      </c>
      <c r="C134" s="448"/>
      <c r="D134" s="449"/>
      <c r="F134" s="433"/>
      <c r="G134" s="433"/>
      <c r="H134" s="433"/>
      <c r="I134" s="433"/>
      <c r="J134" s="433"/>
      <c r="K134" s="433"/>
      <c r="L134" s="433"/>
      <c r="M134" s="433"/>
      <c r="N134" s="433"/>
      <c r="O134" s="433"/>
      <c r="P134" s="433"/>
      <c r="Q134" s="433"/>
      <c r="R134" s="433"/>
      <c r="S134" s="434"/>
      <c r="T134" s="432"/>
      <c r="U134" s="442" t="n">
        <v>69</v>
      </c>
      <c r="V134" s="448"/>
      <c r="W134" s="449"/>
      <c r="Y134" s="433"/>
      <c r="Z134" s="433"/>
      <c r="AA134" s="433"/>
      <c r="AB134" s="433"/>
      <c r="AC134" s="433"/>
      <c r="AD134" s="433"/>
      <c r="AE134" s="433"/>
      <c r="AF134" s="433"/>
      <c r="AG134" s="433"/>
      <c r="AH134" s="433"/>
      <c r="AI134" s="433"/>
      <c r="AJ134" s="433"/>
      <c r="AK134" s="433"/>
      <c r="AL134" s="434"/>
    </row>
    <row r="135" customFormat="false" ht="12.75" hidden="false" customHeight="false" outlineLevel="0" collapsed="false">
      <c r="A135" s="432"/>
      <c r="B135" s="442" t="n">
        <v>70</v>
      </c>
      <c r="C135" s="448"/>
      <c r="D135" s="449"/>
      <c r="F135" s="433"/>
      <c r="G135" s="433"/>
      <c r="H135" s="433"/>
      <c r="I135" s="433"/>
      <c r="J135" s="433"/>
      <c r="K135" s="433"/>
      <c r="L135" s="433"/>
      <c r="M135" s="433"/>
      <c r="N135" s="433"/>
      <c r="O135" s="433"/>
      <c r="P135" s="433"/>
      <c r="Q135" s="433"/>
      <c r="R135" s="433"/>
      <c r="S135" s="434"/>
      <c r="T135" s="432"/>
      <c r="U135" s="442" t="n">
        <v>70</v>
      </c>
      <c r="V135" s="448"/>
      <c r="W135" s="449"/>
      <c r="Y135" s="433"/>
      <c r="Z135" s="433"/>
      <c r="AA135" s="433"/>
      <c r="AB135" s="433"/>
      <c r="AC135" s="433"/>
      <c r="AD135" s="433"/>
      <c r="AE135" s="433"/>
      <c r="AF135" s="433"/>
      <c r="AG135" s="433"/>
      <c r="AH135" s="433"/>
      <c r="AI135" s="433"/>
      <c r="AJ135" s="433"/>
      <c r="AK135" s="433"/>
      <c r="AL135" s="434"/>
    </row>
    <row r="136" customFormat="false" ht="12.75" hidden="false" customHeight="false" outlineLevel="0" collapsed="false">
      <c r="A136" s="432"/>
      <c r="B136" s="442" t="n">
        <v>71</v>
      </c>
      <c r="C136" s="448"/>
      <c r="D136" s="449"/>
      <c r="F136" s="433"/>
      <c r="G136" s="433"/>
      <c r="H136" s="433"/>
      <c r="I136" s="433"/>
      <c r="J136" s="433"/>
      <c r="K136" s="433"/>
      <c r="L136" s="433"/>
      <c r="M136" s="433"/>
      <c r="N136" s="433"/>
      <c r="O136" s="433"/>
      <c r="P136" s="433"/>
      <c r="Q136" s="433"/>
      <c r="R136" s="433"/>
      <c r="S136" s="434"/>
      <c r="T136" s="432"/>
      <c r="U136" s="442" t="n">
        <v>71</v>
      </c>
      <c r="V136" s="448"/>
      <c r="W136" s="449"/>
      <c r="Y136" s="433"/>
      <c r="Z136" s="433"/>
      <c r="AA136" s="433"/>
      <c r="AB136" s="433"/>
      <c r="AC136" s="433"/>
      <c r="AD136" s="433"/>
      <c r="AE136" s="433"/>
      <c r="AF136" s="433"/>
      <c r="AG136" s="433"/>
      <c r="AH136" s="433"/>
      <c r="AI136" s="433"/>
      <c r="AJ136" s="433"/>
      <c r="AK136" s="433"/>
      <c r="AL136" s="434"/>
    </row>
    <row r="137" customFormat="false" ht="12.75" hidden="false" customHeight="false" outlineLevel="0" collapsed="false">
      <c r="A137" s="432"/>
      <c r="B137" s="442" t="n">
        <v>72</v>
      </c>
      <c r="C137" s="448"/>
      <c r="D137" s="449"/>
      <c r="F137" s="433"/>
      <c r="G137" s="433"/>
      <c r="H137" s="433"/>
      <c r="I137" s="433"/>
      <c r="J137" s="433"/>
      <c r="K137" s="433"/>
      <c r="L137" s="433"/>
      <c r="M137" s="433"/>
      <c r="N137" s="433"/>
      <c r="O137" s="433"/>
      <c r="P137" s="433"/>
      <c r="Q137" s="433"/>
      <c r="R137" s="433"/>
      <c r="S137" s="434"/>
      <c r="T137" s="432"/>
      <c r="U137" s="442" t="n">
        <v>72</v>
      </c>
      <c r="V137" s="448"/>
      <c r="W137" s="449"/>
      <c r="Y137" s="433"/>
      <c r="Z137" s="433"/>
      <c r="AA137" s="433"/>
      <c r="AB137" s="433"/>
      <c r="AC137" s="433"/>
      <c r="AD137" s="433"/>
      <c r="AE137" s="433"/>
      <c r="AF137" s="433"/>
      <c r="AG137" s="433"/>
      <c r="AH137" s="433"/>
      <c r="AI137" s="433"/>
      <c r="AJ137" s="433"/>
      <c r="AK137" s="433"/>
      <c r="AL137" s="434"/>
    </row>
    <row r="138" customFormat="false" ht="12.75" hidden="false" customHeight="false" outlineLevel="0" collapsed="false">
      <c r="A138" s="432"/>
      <c r="B138" s="442" t="n">
        <v>73</v>
      </c>
      <c r="C138" s="448"/>
      <c r="D138" s="449"/>
      <c r="F138" s="433"/>
      <c r="G138" s="433"/>
      <c r="H138" s="433"/>
      <c r="I138" s="433"/>
      <c r="J138" s="433"/>
      <c r="K138" s="433"/>
      <c r="L138" s="433"/>
      <c r="M138" s="433"/>
      <c r="N138" s="433"/>
      <c r="O138" s="433"/>
      <c r="P138" s="433"/>
      <c r="Q138" s="433"/>
      <c r="R138" s="433"/>
      <c r="S138" s="434"/>
      <c r="T138" s="432"/>
      <c r="U138" s="442" t="n">
        <v>73</v>
      </c>
      <c r="V138" s="448"/>
      <c r="W138" s="449"/>
      <c r="Y138" s="433"/>
      <c r="Z138" s="433"/>
      <c r="AA138" s="433"/>
      <c r="AB138" s="433"/>
      <c r="AC138" s="433"/>
      <c r="AD138" s="433"/>
      <c r="AE138" s="433"/>
      <c r="AF138" s="433"/>
      <c r="AG138" s="433"/>
      <c r="AH138" s="433"/>
      <c r="AI138" s="433"/>
      <c r="AJ138" s="433"/>
      <c r="AK138" s="433"/>
      <c r="AL138" s="434"/>
    </row>
    <row r="139" customFormat="false" ht="12.75" hidden="false" customHeight="false" outlineLevel="0" collapsed="false">
      <c r="A139" s="432"/>
      <c r="B139" s="442" t="n">
        <v>74</v>
      </c>
      <c r="C139" s="448"/>
      <c r="D139" s="449"/>
      <c r="F139" s="433"/>
      <c r="G139" s="433"/>
      <c r="H139" s="433"/>
      <c r="I139" s="433"/>
      <c r="J139" s="433"/>
      <c r="K139" s="433"/>
      <c r="L139" s="433"/>
      <c r="M139" s="433"/>
      <c r="N139" s="433"/>
      <c r="O139" s="433"/>
      <c r="P139" s="433"/>
      <c r="Q139" s="433"/>
      <c r="R139" s="433"/>
      <c r="S139" s="434"/>
      <c r="T139" s="432"/>
      <c r="U139" s="442" t="n">
        <v>74</v>
      </c>
      <c r="V139" s="448"/>
      <c r="W139" s="449"/>
      <c r="Y139" s="433"/>
      <c r="Z139" s="433"/>
      <c r="AA139" s="433"/>
      <c r="AB139" s="433"/>
      <c r="AC139" s="433"/>
      <c r="AD139" s="433"/>
      <c r="AE139" s="433"/>
      <c r="AF139" s="433"/>
      <c r="AG139" s="433"/>
      <c r="AH139" s="433"/>
      <c r="AI139" s="433"/>
      <c r="AJ139" s="433"/>
      <c r="AK139" s="433"/>
      <c r="AL139" s="434"/>
    </row>
    <row r="140" customFormat="false" ht="12.75" hidden="false" customHeight="false" outlineLevel="0" collapsed="false">
      <c r="A140" s="432"/>
      <c r="B140" s="442" t="n">
        <v>75</v>
      </c>
      <c r="C140" s="448"/>
      <c r="D140" s="449"/>
      <c r="F140" s="433"/>
      <c r="G140" s="433"/>
      <c r="H140" s="433"/>
      <c r="I140" s="433"/>
      <c r="J140" s="433"/>
      <c r="K140" s="433"/>
      <c r="L140" s="433"/>
      <c r="M140" s="433"/>
      <c r="N140" s="433"/>
      <c r="O140" s="433"/>
      <c r="P140" s="433"/>
      <c r="Q140" s="433"/>
      <c r="R140" s="433"/>
      <c r="S140" s="434"/>
      <c r="T140" s="432"/>
      <c r="U140" s="442" t="n">
        <v>75</v>
      </c>
      <c r="V140" s="448"/>
      <c r="W140" s="449"/>
      <c r="Y140" s="433"/>
      <c r="Z140" s="433"/>
      <c r="AA140" s="433"/>
      <c r="AB140" s="433"/>
      <c r="AC140" s="433"/>
      <c r="AD140" s="433"/>
      <c r="AE140" s="433"/>
      <c r="AF140" s="433"/>
      <c r="AG140" s="433"/>
      <c r="AH140" s="433"/>
      <c r="AI140" s="433"/>
      <c r="AJ140" s="433"/>
      <c r="AK140" s="433"/>
      <c r="AL140" s="434"/>
    </row>
    <row r="141" customFormat="false" ht="12.75" hidden="false" customHeight="false" outlineLevel="0" collapsed="false">
      <c r="A141" s="432"/>
      <c r="B141" s="442" t="n">
        <v>76</v>
      </c>
      <c r="C141" s="448"/>
      <c r="D141" s="449"/>
      <c r="F141" s="433"/>
      <c r="G141" s="433"/>
      <c r="H141" s="433"/>
      <c r="I141" s="433"/>
      <c r="J141" s="433"/>
      <c r="K141" s="433"/>
      <c r="L141" s="433"/>
      <c r="M141" s="433"/>
      <c r="N141" s="433"/>
      <c r="O141" s="433"/>
      <c r="P141" s="433"/>
      <c r="Q141" s="433"/>
      <c r="R141" s="433"/>
      <c r="S141" s="434"/>
      <c r="T141" s="432"/>
      <c r="U141" s="442" t="n">
        <v>76</v>
      </c>
      <c r="V141" s="448"/>
      <c r="W141" s="449"/>
      <c r="Y141" s="433"/>
      <c r="Z141" s="433"/>
      <c r="AA141" s="433"/>
      <c r="AB141" s="433"/>
      <c r="AC141" s="433"/>
      <c r="AD141" s="433"/>
      <c r="AE141" s="433"/>
      <c r="AF141" s="433"/>
      <c r="AG141" s="433"/>
      <c r="AH141" s="433"/>
      <c r="AI141" s="433"/>
      <c r="AJ141" s="433"/>
      <c r="AK141" s="433"/>
      <c r="AL141" s="434"/>
    </row>
    <row r="142" customFormat="false" ht="12.75" hidden="false" customHeight="false" outlineLevel="0" collapsed="false">
      <c r="A142" s="432"/>
      <c r="B142" s="442" t="n">
        <v>77</v>
      </c>
      <c r="C142" s="448"/>
      <c r="D142" s="449"/>
      <c r="F142" s="433"/>
      <c r="G142" s="433"/>
      <c r="H142" s="433"/>
      <c r="I142" s="433"/>
      <c r="J142" s="433"/>
      <c r="K142" s="433"/>
      <c r="L142" s="433"/>
      <c r="M142" s="433"/>
      <c r="N142" s="433"/>
      <c r="O142" s="433"/>
      <c r="P142" s="433"/>
      <c r="Q142" s="433"/>
      <c r="R142" s="433"/>
      <c r="S142" s="434"/>
      <c r="T142" s="432"/>
      <c r="U142" s="442" t="n">
        <v>77</v>
      </c>
      <c r="V142" s="448"/>
      <c r="W142" s="449"/>
      <c r="Y142" s="433"/>
      <c r="Z142" s="433"/>
      <c r="AA142" s="433"/>
      <c r="AB142" s="433"/>
      <c r="AC142" s="433"/>
      <c r="AD142" s="433"/>
      <c r="AE142" s="433"/>
      <c r="AF142" s="433"/>
      <c r="AG142" s="433"/>
      <c r="AH142" s="433"/>
      <c r="AI142" s="433"/>
      <c r="AJ142" s="433"/>
      <c r="AK142" s="433"/>
      <c r="AL142" s="434"/>
    </row>
    <row r="143" customFormat="false" ht="12.75" hidden="false" customHeight="false" outlineLevel="0" collapsed="false">
      <c r="A143" s="432"/>
      <c r="B143" s="442" t="n">
        <v>78</v>
      </c>
      <c r="C143" s="448"/>
      <c r="D143" s="449"/>
      <c r="F143" s="433"/>
      <c r="G143" s="433"/>
      <c r="H143" s="433"/>
      <c r="I143" s="433"/>
      <c r="J143" s="433"/>
      <c r="K143" s="433"/>
      <c r="L143" s="433"/>
      <c r="M143" s="433"/>
      <c r="N143" s="433"/>
      <c r="O143" s="433"/>
      <c r="P143" s="433"/>
      <c r="Q143" s="433"/>
      <c r="R143" s="433"/>
      <c r="S143" s="434"/>
      <c r="T143" s="432"/>
      <c r="U143" s="442" t="n">
        <v>78</v>
      </c>
      <c r="V143" s="448"/>
      <c r="W143" s="449"/>
      <c r="Y143" s="433"/>
      <c r="Z143" s="433"/>
      <c r="AA143" s="433"/>
      <c r="AB143" s="433"/>
      <c r="AC143" s="433"/>
      <c r="AD143" s="433"/>
      <c r="AE143" s="433"/>
      <c r="AF143" s="433"/>
      <c r="AG143" s="433"/>
      <c r="AH143" s="433"/>
      <c r="AI143" s="433"/>
      <c r="AJ143" s="433"/>
      <c r="AK143" s="433"/>
      <c r="AL143" s="434"/>
    </row>
    <row r="144" customFormat="false" ht="12.75" hidden="false" customHeight="false" outlineLevel="0" collapsed="false">
      <c r="A144" s="432"/>
      <c r="B144" s="442" t="n">
        <v>79</v>
      </c>
      <c r="C144" s="448"/>
      <c r="D144" s="449"/>
      <c r="F144" s="433"/>
      <c r="G144" s="433"/>
      <c r="H144" s="433"/>
      <c r="I144" s="433"/>
      <c r="J144" s="433"/>
      <c r="K144" s="433"/>
      <c r="L144" s="433"/>
      <c r="M144" s="433"/>
      <c r="N144" s="433"/>
      <c r="O144" s="433"/>
      <c r="P144" s="433"/>
      <c r="Q144" s="433"/>
      <c r="R144" s="433"/>
      <c r="S144" s="434"/>
      <c r="T144" s="432"/>
      <c r="U144" s="442" t="n">
        <v>79</v>
      </c>
      <c r="V144" s="448"/>
      <c r="W144" s="449"/>
      <c r="Y144" s="433"/>
      <c r="Z144" s="433"/>
      <c r="AA144" s="433"/>
      <c r="AB144" s="433"/>
      <c r="AC144" s="433"/>
      <c r="AD144" s="433"/>
      <c r="AE144" s="433"/>
      <c r="AF144" s="433"/>
      <c r="AG144" s="433"/>
      <c r="AH144" s="433"/>
      <c r="AI144" s="433"/>
      <c r="AJ144" s="433"/>
      <c r="AK144" s="433"/>
      <c r="AL144" s="434"/>
    </row>
    <row r="145" customFormat="false" ht="12.75" hidden="false" customHeight="false" outlineLevel="0" collapsed="false">
      <c r="A145" s="432"/>
      <c r="B145" s="442" t="n">
        <v>80</v>
      </c>
      <c r="C145" s="448"/>
      <c r="D145" s="449"/>
      <c r="F145" s="433"/>
      <c r="G145" s="433"/>
      <c r="H145" s="433"/>
      <c r="I145" s="433"/>
      <c r="J145" s="433"/>
      <c r="K145" s="433"/>
      <c r="L145" s="433"/>
      <c r="M145" s="433"/>
      <c r="N145" s="433"/>
      <c r="O145" s="433"/>
      <c r="P145" s="433"/>
      <c r="Q145" s="433"/>
      <c r="R145" s="433"/>
      <c r="S145" s="434"/>
      <c r="T145" s="432"/>
      <c r="U145" s="442" t="n">
        <v>80</v>
      </c>
      <c r="V145" s="448"/>
      <c r="W145" s="449"/>
      <c r="Y145" s="433"/>
      <c r="Z145" s="433"/>
      <c r="AA145" s="433"/>
      <c r="AB145" s="433"/>
      <c r="AC145" s="433"/>
      <c r="AD145" s="433"/>
      <c r="AE145" s="433"/>
      <c r="AF145" s="433"/>
      <c r="AG145" s="433"/>
      <c r="AH145" s="433"/>
      <c r="AI145" s="433"/>
      <c r="AJ145" s="433"/>
      <c r="AK145" s="433"/>
      <c r="AL145" s="434"/>
    </row>
    <row r="146" customFormat="false" ht="12.75" hidden="false" customHeight="false" outlineLevel="0" collapsed="false">
      <c r="A146" s="432"/>
      <c r="B146" s="442" t="n">
        <v>81</v>
      </c>
      <c r="C146" s="448"/>
      <c r="D146" s="449"/>
      <c r="F146" s="433"/>
      <c r="G146" s="433"/>
      <c r="H146" s="433"/>
      <c r="I146" s="433"/>
      <c r="J146" s="433"/>
      <c r="K146" s="433"/>
      <c r="L146" s="433"/>
      <c r="M146" s="433"/>
      <c r="N146" s="433"/>
      <c r="O146" s="433"/>
      <c r="P146" s="433"/>
      <c r="Q146" s="433"/>
      <c r="R146" s="433"/>
      <c r="S146" s="434"/>
      <c r="T146" s="432"/>
      <c r="U146" s="442" t="n">
        <v>81</v>
      </c>
      <c r="V146" s="448"/>
      <c r="W146" s="449"/>
      <c r="Y146" s="433"/>
      <c r="Z146" s="433"/>
      <c r="AA146" s="433"/>
      <c r="AB146" s="433"/>
      <c r="AC146" s="433"/>
      <c r="AD146" s="433"/>
      <c r="AE146" s="433"/>
      <c r="AF146" s="433"/>
      <c r="AG146" s="433"/>
      <c r="AH146" s="433"/>
      <c r="AI146" s="433"/>
      <c r="AJ146" s="433"/>
      <c r="AK146" s="433"/>
      <c r="AL146" s="434"/>
    </row>
    <row r="147" customFormat="false" ht="12.75" hidden="false" customHeight="false" outlineLevel="0" collapsed="false">
      <c r="A147" s="432"/>
      <c r="B147" s="442" t="n">
        <v>82</v>
      </c>
      <c r="C147" s="448"/>
      <c r="D147" s="449"/>
      <c r="F147" s="433"/>
      <c r="G147" s="433"/>
      <c r="H147" s="433"/>
      <c r="I147" s="433"/>
      <c r="J147" s="433"/>
      <c r="K147" s="433"/>
      <c r="L147" s="433"/>
      <c r="M147" s="433"/>
      <c r="N147" s="433"/>
      <c r="O147" s="433"/>
      <c r="P147" s="433"/>
      <c r="Q147" s="433"/>
      <c r="R147" s="433"/>
      <c r="S147" s="434"/>
      <c r="T147" s="432"/>
      <c r="U147" s="442" t="n">
        <v>82</v>
      </c>
      <c r="V147" s="448"/>
      <c r="W147" s="449"/>
      <c r="Y147" s="433"/>
      <c r="Z147" s="433"/>
      <c r="AA147" s="433"/>
      <c r="AB147" s="433"/>
      <c r="AC147" s="433"/>
      <c r="AD147" s="433"/>
      <c r="AE147" s="433"/>
      <c r="AF147" s="433"/>
      <c r="AG147" s="433"/>
      <c r="AH147" s="433"/>
      <c r="AI147" s="433"/>
      <c r="AJ147" s="433"/>
      <c r="AK147" s="433"/>
      <c r="AL147" s="434"/>
    </row>
    <row r="148" customFormat="false" ht="12.75" hidden="false" customHeight="false" outlineLevel="0" collapsed="false">
      <c r="A148" s="432"/>
      <c r="B148" s="442" t="n">
        <v>83</v>
      </c>
      <c r="C148" s="448"/>
      <c r="D148" s="449"/>
      <c r="F148" s="433"/>
      <c r="G148" s="433"/>
      <c r="H148" s="433"/>
      <c r="I148" s="433"/>
      <c r="J148" s="433"/>
      <c r="K148" s="433"/>
      <c r="L148" s="433"/>
      <c r="M148" s="433"/>
      <c r="N148" s="433"/>
      <c r="O148" s="433"/>
      <c r="P148" s="433"/>
      <c r="Q148" s="433"/>
      <c r="R148" s="433"/>
      <c r="S148" s="434"/>
      <c r="T148" s="432"/>
      <c r="U148" s="442" t="n">
        <v>83</v>
      </c>
      <c r="V148" s="448"/>
      <c r="W148" s="449"/>
      <c r="Y148" s="433"/>
      <c r="Z148" s="433"/>
      <c r="AA148" s="433"/>
      <c r="AB148" s="433"/>
      <c r="AC148" s="433"/>
      <c r="AD148" s="433"/>
      <c r="AE148" s="433"/>
      <c r="AF148" s="433"/>
      <c r="AG148" s="433"/>
      <c r="AH148" s="433"/>
      <c r="AI148" s="433"/>
      <c r="AJ148" s="433"/>
      <c r="AK148" s="433"/>
      <c r="AL148" s="434"/>
    </row>
    <row r="149" customFormat="false" ht="12.75" hidden="false" customHeight="false" outlineLevel="0" collapsed="false">
      <c r="A149" s="432"/>
      <c r="B149" s="442" t="n">
        <v>84</v>
      </c>
      <c r="C149" s="448"/>
      <c r="D149" s="449"/>
      <c r="F149" s="433"/>
      <c r="G149" s="433"/>
      <c r="H149" s="433"/>
      <c r="I149" s="433"/>
      <c r="J149" s="433"/>
      <c r="K149" s="433"/>
      <c r="L149" s="433"/>
      <c r="M149" s="433"/>
      <c r="N149" s="433"/>
      <c r="O149" s="433"/>
      <c r="P149" s="433"/>
      <c r="Q149" s="433"/>
      <c r="R149" s="433"/>
      <c r="S149" s="434"/>
      <c r="T149" s="432"/>
      <c r="U149" s="442" t="n">
        <v>84</v>
      </c>
      <c r="V149" s="448"/>
      <c r="W149" s="449"/>
      <c r="Y149" s="433"/>
      <c r="Z149" s="433"/>
      <c r="AA149" s="433"/>
      <c r="AB149" s="433"/>
      <c r="AC149" s="433"/>
      <c r="AD149" s="433"/>
      <c r="AE149" s="433"/>
      <c r="AF149" s="433"/>
      <c r="AG149" s="433"/>
      <c r="AH149" s="433"/>
      <c r="AI149" s="433"/>
      <c r="AJ149" s="433"/>
      <c r="AK149" s="433"/>
      <c r="AL149" s="434"/>
    </row>
    <row r="150" customFormat="false" ht="12.75" hidden="false" customHeight="false" outlineLevel="0" collapsed="false">
      <c r="A150" s="432"/>
      <c r="B150" s="442" t="n">
        <v>85</v>
      </c>
      <c r="C150" s="448"/>
      <c r="D150" s="449"/>
      <c r="F150" s="433"/>
      <c r="G150" s="433"/>
      <c r="H150" s="433"/>
      <c r="I150" s="433"/>
      <c r="J150" s="433"/>
      <c r="K150" s="433"/>
      <c r="L150" s="433"/>
      <c r="M150" s="433"/>
      <c r="N150" s="433"/>
      <c r="O150" s="433"/>
      <c r="P150" s="433"/>
      <c r="Q150" s="433"/>
      <c r="R150" s="433"/>
      <c r="S150" s="434"/>
      <c r="T150" s="432"/>
      <c r="U150" s="442" t="n">
        <v>85</v>
      </c>
      <c r="V150" s="448"/>
      <c r="W150" s="449"/>
      <c r="Y150" s="433"/>
      <c r="Z150" s="433"/>
      <c r="AA150" s="433"/>
      <c r="AB150" s="433"/>
      <c r="AC150" s="433"/>
      <c r="AD150" s="433"/>
      <c r="AE150" s="433"/>
      <c r="AF150" s="433"/>
      <c r="AG150" s="433"/>
      <c r="AH150" s="433"/>
      <c r="AI150" s="433"/>
      <c r="AJ150" s="433"/>
      <c r="AK150" s="433"/>
      <c r="AL150" s="434"/>
    </row>
    <row r="151" customFormat="false" ht="12.75" hidden="false" customHeight="false" outlineLevel="0" collapsed="false">
      <c r="A151" s="432"/>
      <c r="B151" s="442" t="n">
        <v>86</v>
      </c>
      <c r="C151" s="448"/>
      <c r="D151" s="449"/>
      <c r="F151" s="433"/>
      <c r="G151" s="433"/>
      <c r="H151" s="433"/>
      <c r="I151" s="433"/>
      <c r="J151" s="433"/>
      <c r="K151" s="433"/>
      <c r="L151" s="433"/>
      <c r="M151" s="433"/>
      <c r="N151" s="433"/>
      <c r="O151" s="433"/>
      <c r="P151" s="433"/>
      <c r="Q151" s="433"/>
      <c r="R151" s="433"/>
      <c r="S151" s="434"/>
      <c r="T151" s="432"/>
      <c r="U151" s="442" t="n">
        <v>86</v>
      </c>
      <c r="V151" s="448"/>
      <c r="W151" s="449"/>
      <c r="Y151" s="433"/>
      <c r="Z151" s="433"/>
      <c r="AA151" s="433"/>
      <c r="AB151" s="433"/>
      <c r="AC151" s="433"/>
      <c r="AD151" s="433"/>
      <c r="AE151" s="433"/>
      <c r="AF151" s="433"/>
      <c r="AG151" s="433"/>
      <c r="AH151" s="433"/>
      <c r="AI151" s="433"/>
      <c r="AJ151" s="433"/>
      <c r="AK151" s="433"/>
      <c r="AL151" s="434"/>
    </row>
    <row r="152" customFormat="false" ht="12.75" hidden="false" customHeight="false" outlineLevel="0" collapsed="false">
      <c r="A152" s="432"/>
      <c r="B152" s="442" t="n">
        <v>87</v>
      </c>
      <c r="C152" s="448"/>
      <c r="D152" s="449"/>
      <c r="F152" s="433"/>
      <c r="G152" s="433"/>
      <c r="H152" s="433"/>
      <c r="I152" s="433"/>
      <c r="J152" s="433"/>
      <c r="K152" s="433"/>
      <c r="L152" s="433"/>
      <c r="M152" s="433"/>
      <c r="N152" s="433"/>
      <c r="O152" s="433"/>
      <c r="P152" s="433"/>
      <c r="Q152" s="433"/>
      <c r="R152" s="433"/>
      <c r="S152" s="434"/>
      <c r="T152" s="432"/>
      <c r="U152" s="442" t="n">
        <v>87</v>
      </c>
      <c r="V152" s="448"/>
      <c r="W152" s="449"/>
      <c r="Y152" s="433"/>
      <c r="Z152" s="433"/>
      <c r="AA152" s="433"/>
      <c r="AB152" s="433"/>
      <c r="AC152" s="433"/>
      <c r="AD152" s="433"/>
      <c r="AE152" s="433"/>
      <c r="AF152" s="433"/>
      <c r="AG152" s="433"/>
      <c r="AH152" s="433"/>
      <c r="AI152" s="433"/>
      <c r="AJ152" s="433"/>
      <c r="AK152" s="433"/>
      <c r="AL152" s="434"/>
    </row>
    <row r="153" customFormat="false" ht="12.75" hidden="false" customHeight="false" outlineLevel="0" collapsed="false">
      <c r="A153" s="432"/>
      <c r="B153" s="442" t="n">
        <v>88</v>
      </c>
      <c r="C153" s="448"/>
      <c r="D153" s="449"/>
      <c r="F153" s="433"/>
      <c r="G153" s="433"/>
      <c r="H153" s="433"/>
      <c r="I153" s="433"/>
      <c r="J153" s="433"/>
      <c r="K153" s="433"/>
      <c r="L153" s="433"/>
      <c r="M153" s="433"/>
      <c r="N153" s="433"/>
      <c r="O153" s="433"/>
      <c r="P153" s="433"/>
      <c r="Q153" s="433"/>
      <c r="R153" s="433"/>
      <c r="S153" s="434"/>
      <c r="T153" s="432"/>
      <c r="U153" s="442" t="n">
        <v>88</v>
      </c>
      <c r="V153" s="448"/>
      <c r="W153" s="449"/>
      <c r="Y153" s="433"/>
      <c r="Z153" s="433"/>
      <c r="AA153" s="433"/>
      <c r="AB153" s="433"/>
      <c r="AC153" s="433"/>
      <c r="AD153" s="433"/>
      <c r="AE153" s="433"/>
      <c r="AF153" s="433"/>
      <c r="AG153" s="433"/>
      <c r="AH153" s="433"/>
      <c r="AI153" s="433"/>
      <c r="AJ153" s="433"/>
      <c r="AK153" s="433"/>
      <c r="AL153" s="434"/>
    </row>
    <row r="154" customFormat="false" ht="12.75" hidden="false" customHeight="false" outlineLevel="0" collapsed="false">
      <c r="A154" s="432"/>
      <c r="B154" s="442" t="n">
        <v>89</v>
      </c>
      <c r="C154" s="448"/>
      <c r="D154" s="449"/>
      <c r="F154" s="433"/>
      <c r="G154" s="433"/>
      <c r="H154" s="433"/>
      <c r="I154" s="433"/>
      <c r="J154" s="433"/>
      <c r="K154" s="433"/>
      <c r="L154" s="433"/>
      <c r="M154" s="433"/>
      <c r="N154" s="433"/>
      <c r="O154" s="433"/>
      <c r="P154" s="433"/>
      <c r="Q154" s="433"/>
      <c r="R154" s="433"/>
      <c r="S154" s="434"/>
      <c r="T154" s="432"/>
      <c r="U154" s="442" t="n">
        <v>89</v>
      </c>
      <c r="V154" s="448"/>
      <c r="W154" s="449"/>
      <c r="Y154" s="433"/>
      <c r="Z154" s="433"/>
      <c r="AA154" s="433"/>
      <c r="AB154" s="433"/>
      <c r="AC154" s="433"/>
      <c r="AD154" s="433"/>
      <c r="AE154" s="433"/>
      <c r="AF154" s="433"/>
      <c r="AG154" s="433"/>
      <c r="AH154" s="433"/>
      <c r="AI154" s="433"/>
      <c r="AJ154" s="433"/>
      <c r="AK154" s="433"/>
      <c r="AL154" s="434"/>
    </row>
    <row r="155" customFormat="false" ht="12.75" hidden="false" customHeight="false" outlineLevel="0" collapsed="false">
      <c r="A155" s="432"/>
      <c r="B155" s="442" t="n">
        <v>90</v>
      </c>
      <c r="C155" s="448"/>
      <c r="D155" s="449"/>
      <c r="F155" s="433"/>
      <c r="G155" s="433"/>
      <c r="H155" s="433"/>
      <c r="I155" s="433"/>
      <c r="J155" s="433"/>
      <c r="K155" s="433"/>
      <c r="L155" s="433"/>
      <c r="M155" s="433"/>
      <c r="N155" s="433"/>
      <c r="O155" s="433"/>
      <c r="P155" s="433"/>
      <c r="Q155" s="433"/>
      <c r="R155" s="433"/>
      <c r="S155" s="434"/>
      <c r="T155" s="432"/>
      <c r="U155" s="442" t="n">
        <v>90</v>
      </c>
      <c r="V155" s="448"/>
      <c r="W155" s="449"/>
      <c r="Y155" s="433"/>
      <c r="Z155" s="433"/>
      <c r="AA155" s="433"/>
      <c r="AB155" s="433"/>
      <c r="AC155" s="433"/>
      <c r="AD155" s="433"/>
      <c r="AE155" s="433"/>
      <c r="AF155" s="433"/>
      <c r="AG155" s="433"/>
      <c r="AH155" s="433"/>
      <c r="AI155" s="433"/>
      <c r="AJ155" s="433"/>
      <c r="AK155" s="433"/>
      <c r="AL155" s="434"/>
    </row>
    <row r="156" customFormat="false" ht="12.75" hidden="false" customHeight="false" outlineLevel="0" collapsed="false">
      <c r="A156" s="432"/>
      <c r="B156" s="442" t="n">
        <v>91</v>
      </c>
      <c r="C156" s="448"/>
      <c r="D156" s="449"/>
      <c r="F156" s="433"/>
      <c r="G156" s="433"/>
      <c r="H156" s="433"/>
      <c r="I156" s="433"/>
      <c r="J156" s="433"/>
      <c r="K156" s="433"/>
      <c r="L156" s="433"/>
      <c r="M156" s="433"/>
      <c r="N156" s="433"/>
      <c r="O156" s="433"/>
      <c r="P156" s="433"/>
      <c r="Q156" s="433"/>
      <c r="R156" s="433"/>
      <c r="S156" s="434"/>
      <c r="T156" s="432"/>
      <c r="U156" s="442" t="n">
        <v>91</v>
      </c>
      <c r="V156" s="448"/>
      <c r="W156" s="449"/>
      <c r="Y156" s="433"/>
      <c r="Z156" s="433"/>
      <c r="AA156" s="433"/>
      <c r="AB156" s="433"/>
      <c r="AC156" s="433"/>
      <c r="AD156" s="433"/>
      <c r="AE156" s="433"/>
      <c r="AF156" s="433"/>
      <c r="AG156" s="433"/>
      <c r="AH156" s="433"/>
      <c r="AI156" s="433"/>
      <c r="AJ156" s="433"/>
      <c r="AK156" s="433"/>
      <c r="AL156" s="434"/>
    </row>
    <row r="157" customFormat="false" ht="12.75" hidden="false" customHeight="false" outlineLevel="0" collapsed="false">
      <c r="A157" s="432"/>
      <c r="B157" s="442" t="n">
        <v>92</v>
      </c>
      <c r="C157" s="448"/>
      <c r="D157" s="449"/>
      <c r="F157" s="433"/>
      <c r="G157" s="433"/>
      <c r="H157" s="433"/>
      <c r="I157" s="433"/>
      <c r="J157" s="433"/>
      <c r="K157" s="433"/>
      <c r="L157" s="433"/>
      <c r="M157" s="433"/>
      <c r="N157" s="433"/>
      <c r="O157" s="433"/>
      <c r="P157" s="433"/>
      <c r="Q157" s="433"/>
      <c r="R157" s="433"/>
      <c r="S157" s="434"/>
      <c r="T157" s="432"/>
      <c r="U157" s="442" t="n">
        <v>92</v>
      </c>
      <c r="V157" s="448"/>
      <c r="W157" s="449"/>
      <c r="Y157" s="433"/>
      <c r="Z157" s="433"/>
      <c r="AA157" s="433"/>
      <c r="AB157" s="433"/>
      <c r="AC157" s="433"/>
      <c r="AD157" s="433"/>
      <c r="AE157" s="433"/>
      <c r="AF157" s="433"/>
      <c r="AG157" s="433"/>
      <c r="AH157" s="433"/>
      <c r="AI157" s="433"/>
      <c r="AJ157" s="433"/>
      <c r="AK157" s="433"/>
      <c r="AL157" s="434"/>
    </row>
    <row r="158" customFormat="false" ht="12.75" hidden="false" customHeight="false" outlineLevel="0" collapsed="false">
      <c r="A158" s="432"/>
      <c r="B158" s="442" t="n">
        <v>93</v>
      </c>
      <c r="C158" s="448"/>
      <c r="D158" s="449"/>
      <c r="F158" s="433"/>
      <c r="G158" s="433"/>
      <c r="H158" s="433"/>
      <c r="I158" s="433"/>
      <c r="J158" s="433"/>
      <c r="K158" s="433"/>
      <c r="L158" s="433"/>
      <c r="M158" s="433"/>
      <c r="N158" s="433"/>
      <c r="O158" s="433"/>
      <c r="P158" s="433"/>
      <c r="Q158" s="433"/>
      <c r="R158" s="433"/>
      <c r="S158" s="434"/>
      <c r="T158" s="432"/>
      <c r="U158" s="442" t="n">
        <v>93</v>
      </c>
      <c r="V158" s="448"/>
      <c r="W158" s="449"/>
      <c r="Y158" s="433"/>
      <c r="Z158" s="433"/>
      <c r="AA158" s="433"/>
      <c r="AB158" s="433"/>
      <c r="AC158" s="433"/>
      <c r="AD158" s="433"/>
      <c r="AE158" s="433"/>
      <c r="AF158" s="433"/>
      <c r="AG158" s="433"/>
      <c r="AH158" s="433"/>
      <c r="AI158" s="433"/>
      <c r="AJ158" s="433"/>
      <c r="AK158" s="433"/>
      <c r="AL158" s="434"/>
    </row>
    <row r="159" customFormat="false" ht="12.75" hidden="false" customHeight="false" outlineLevel="0" collapsed="false">
      <c r="A159" s="432"/>
      <c r="B159" s="442" t="n">
        <v>94</v>
      </c>
      <c r="C159" s="448"/>
      <c r="D159" s="449"/>
      <c r="F159" s="433"/>
      <c r="G159" s="433"/>
      <c r="H159" s="433"/>
      <c r="I159" s="433"/>
      <c r="J159" s="433"/>
      <c r="K159" s="433"/>
      <c r="L159" s="433"/>
      <c r="M159" s="433"/>
      <c r="N159" s="433"/>
      <c r="O159" s="433"/>
      <c r="P159" s="433"/>
      <c r="Q159" s="433"/>
      <c r="R159" s="433"/>
      <c r="S159" s="434"/>
      <c r="T159" s="432"/>
      <c r="U159" s="442" t="n">
        <v>94</v>
      </c>
      <c r="V159" s="448"/>
      <c r="W159" s="449"/>
      <c r="Y159" s="433"/>
      <c r="Z159" s="433"/>
      <c r="AA159" s="433"/>
      <c r="AB159" s="433"/>
      <c r="AC159" s="433"/>
      <c r="AD159" s="433"/>
      <c r="AE159" s="433"/>
      <c r="AF159" s="433"/>
      <c r="AG159" s="433"/>
      <c r="AH159" s="433"/>
      <c r="AI159" s="433"/>
      <c r="AJ159" s="433"/>
      <c r="AK159" s="433"/>
      <c r="AL159" s="434"/>
    </row>
    <row r="160" customFormat="false" ht="12.75" hidden="false" customHeight="false" outlineLevel="0" collapsed="false">
      <c r="A160" s="432"/>
      <c r="B160" s="442" t="n">
        <v>95</v>
      </c>
      <c r="C160" s="448"/>
      <c r="D160" s="449"/>
      <c r="F160" s="433"/>
      <c r="G160" s="433"/>
      <c r="H160" s="433"/>
      <c r="I160" s="433"/>
      <c r="J160" s="433"/>
      <c r="K160" s="433"/>
      <c r="L160" s="433"/>
      <c r="M160" s="433"/>
      <c r="N160" s="433"/>
      <c r="O160" s="433"/>
      <c r="P160" s="433"/>
      <c r="Q160" s="433"/>
      <c r="R160" s="433"/>
      <c r="S160" s="434"/>
      <c r="T160" s="432"/>
      <c r="U160" s="442" t="n">
        <v>95</v>
      </c>
      <c r="V160" s="448"/>
      <c r="W160" s="449"/>
      <c r="Y160" s="433"/>
      <c r="Z160" s="433"/>
      <c r="AA160" s="433"/>
      <c r="AB160" s="433"/>
      <c r="AC160" s="433"/>
      <c r="AD160" s="433"/>
      <c r="AE160" s="433"/>
      <c r="AF160" s="433"/>
      <c r="AG160" s="433"/>
      <c r="AH160" s="433"/>
      <c r="AI160" s="433"/>
      <c r="AJ160" s="433"/>
      <c r="AK160" s="433"/>
      <c r="AL160" s="434"/>
    </row>
    <row r="161" customFormat="false" ht="12.75" hidden="false" customHeight="false" outlineLevel="0" collapsed="false">
      <c r="A161" s="432"/>
      <c r="B161" s="442" t="n">
        <v>96</v>
      </c>
      <c r="C161" s="448"/>
      <c r="D161" s="449"/>
      <c r="F161" s="433"/>
      <c r="G161" s="433"/>
      <c r="H161" s="433"/>
      <c r="I161" s="433"/>
      <c r="J161" s="433"/>
      <c r="K161" s="433"/>
      <c r="L161" s="433"/>
      <c r="M161" s="433"/>
      <c r="N161" s="433"/>
      <c r="O161" s="433"/>
      <c r="P161" s="433"/>
      <c r="Q161" s="433"/>
      <c r="R161" s="433"/>
      <c r="S161" s="434"/>
      <c r="T161" s="432"/>
      <c r="U161" s="442" t="n">
        <v>96</v>
      </c>
      <c r="V161" s="448"/>
      <c r="W161" s="449"/>
      <c r="Y161" s="433"/>
      <c r="Z161" s="433"/>
      <c r="AA161" s="433"/>
      <c r="AB161" s="433"/>
      <c r="AC161" s="433"/>
      <c r="AD161" s="433"/>
      <c r="AE161" s="433"/>
      <c r="AF161" s="433"/>
      <c r="AG161" s="433"/>
      <c r="AH161" s="433"/>
      <c r="AI161" s="433"/>
      <c r="AJ161" s="433"/>
      <c r="AK161" s="433"/>
      <c r="AL161" s="434"/>
    </row>
    <row r="162" customFormat="false" ht="12.75" hidden="false" customHeight="false" outlineLevel="0" collapsed="false">
      <c r="A162" s="432"/>
      <c r="B162" s="442" t="n">
        <v>97</v>
      </c>
      <c r="C162" s="448"/>
      <c r="D162" s="449"/>
      <c r="F162" s="433"/>
      <c r="G162" s="433"/>
      <c r="H162" s="433"/>
      <c r="I162" s="433"/>
      <c r="J162" s="433"/>
      <c r="K162" s="433"/>
      <c r="L162" s="433"/>
      <c r="M162" s="433"/>
      <c r="N162" s="433"/>
      <c r="O162" s="433"/>
      <c r="P162" s="433"/>
      <c r="Q162" s="433"/>
      <c r="R162" s="433"/>
      <c r="S162" s="434"/>
      <c r="T162" s="432"/>
      <c r="U162" s="442" t="n">
        <v>97</v>
      </c>
      <c r="V162" s="448"/>
      <c r="W162" s="449"/>
      <c r="Y162" s="433"/>
      <c r="Z162" s="433"/>
      <c r="AA162" s="433"/>
      <c r="AB162" s="433"/>
      <c r="AC162" s="433"/>
      <c r="AD162" s="433"/>
      <c r="AE162" s="433"/>
      <c r="AF162" s="433"/>
      <c r="AG162" s="433"/>
      <c r="AH162" s="433"/>
      <c r="AI162" s="433"/>
      <c r="AJ162" s="433"/>
      <c r="AK162" s="433"/>
      <c r="AL162" s="434"/>
    </row>
    <row r="163" customFormat="false" ht="12.75" hidden="false" customHeight="false" outlineLevel="0" collapsed="false">
      <c r="A163" s="432"/>
      <c r="B163" s="442" t="n">
        <v>98</v>
      </c>
      <c r="C163" s="448"/>
      <c r="D163" s="449"/>
      <c r="F163" s="433"/>
      <c r="G163" s="433"/>
      <c r="H163" s="433"/>
      <c r="I163" s="433"/>
      <c r="J163" s="433"/>
      <c r="K163" s="433"/>
      <c r="L163" s="433"/>
      <c r="M163" s="433"/>
      <c r="N163" s="433"/>
      <c r="O163" s="433"/>
      <c r="P163" s="433"/>
      <c r="Q163" s="433"/>
      <c r="R163" s="433"/>
      <c r="S163" s="434"/>
      <c r="T163" s="432"/>
      <c r="U163" s="442" t="n">
        <v>98</v>
      </c>
      <c r="V163" s="448"/>
      <c r="W163" s="449"/>
      <c r="Y163" s="433"/>
      <c r="Z163" s="433"/>
      <c r="AA163" s="433"/>
      <c r="AB163" s="433"/>
      <c r="AC163" s="433"/>
      <c r="AD163" s="433"/>
      <c r="AE163" s="433"/>
      <c r="AF163" s="433"/>
      <c r="AG163" s="433"/>
      <c r="AH163" s="433"/>
      <c r="AI163" s="433"/>
      <c r="AJ163" s="433"/>
      <c r="AK163" s="433"/>
      <c r="AL163" s="434"/>
    </row>
    <row r="164" customFormat="false" ht="12.75" hidden="false" customHeight="false" outlineLevel="0" collapsed="false">
      <c r="A164" s="432"/>
      <c r="B164" s="442" t="n">
        <v>99</v>
      </c>
      <c r="C164" s="448"/>
      <c r="D164" s="449"/>
      <c r="F164" s="433"/>
      <c r="G164" s="433"/>
      <c r="H164" s="433"/>
      <c r="I164" s="433"/>
      <c r="J164" s="433"/>
      <c r="K164" s="433"/>
      <c r="L164" s="433"/>
      <c r="M164" s="433"/>
      <c r="N164" s="433"/>
      <c r="O164" s="433"/>
      <c r="P164" s="433"/>
      <c r="Q164" s="433"/>
      <c r="R164" s="433"/>
      <c r="S164" s="434"/>
      <c r="T164" s="432"/>
      <c r="U164" s="442" t="n">
        <v>99</v>
      </c>
      <c r="V164" s="448"/>
      <c r="W164" s="449"/>
      <c r="Y164" s="433"/>
      <c r="Z164" s="433"/>
      <c r="AA164" s="433"/>
      <c r="AB164" s="433"/>
      <c r="AC164" s="433"/>
      <c r="AD164" s="433"/>
      <c r="AE164" s="433"/>
      <c r="AF164" s="433"/>
      <c r="AG164" s="433"/>
      <c r="AH164" s="433"/>
      <c r="AI164" s="433"/>
      <c r="AJ164" s="433"/>
      <c r="AK164" s="433"/>
      <c r="AL164" s="434"/>
    </row>
    <row r="165" customFormat="false" ht="12.75" hidden="false" customHeight="false" outlineLevel="0" collapsed="false">
      <c r="A165" s="432"/>
      <c r="B165" s="442" t="n">
        <v>100</v>
      </c>
      <c r="C165" s="448"/>
      <c r="D165" s="449"/>
      <c r="F165" s="433"/>
      <c r="G165" s="433"/>
      <c r="H165" s="433"/>
      <c r="I165" s="433"/>
      <c r="J165" s="433"/>
      <c r="K165" s="433"/>
      <c r="L165" s="433"/>
      <c r="M165" s="433"/>
      <c r="N165" s="433"/>
      <c r="O165" s="433"/>
      <c r="P165" s="433"/>
      <c r="Q165" s="433"/>
      <c r="R165" s="433"/>
      <c r="S165" s="434"/>
      <c r="T165" s="432"/>
      <c r="U165" s="442" t="n">
        <v>100</v>
      </c>
      <c r="V165" s="448"/>
      <c r="W165" s="449"/>
      <c r="Y165" s="433"/>
      <c r="Z165" s="433"/>
      <c r="AA165" s="433"/>
      <c r="AB165" s="433"/>
      <c r="AC165" s="433"/>
      <c r="AD165" s="433"/>
      <c r="AE165" s="433"/>
      <c r="AF165" s="433"/>
      <c r="AG165" s="433"/>
      <c r="AH165" s="433"/>
      <c r="AI165" s="433"/>
      <c r="AJ165" s="433"/>
      <c r="AK165" s="433"/>
      <c r="AL165" s="434"/>
    </row>
    <row r="166" customFormat="false" ht="12.75" hidden="false" customHeight="false" outlineLevel="0" collapsed="false">
      <c r="A166" s="432"/>
      <c r="B166" s="442" t="n">
        <v>101</v>
      </c>
      <c r="C166" s="448"/>
      <c r="D166" s="449"/>
      <c r="F166" s="433"/>
      <c r="G166" s="433"/>
      <c r="H166" s="433"/>
      <c r="I166" s="433"/>
      <c r="J166" s="433"/>
      <c r="K166" s="433"/>
      <c r="L166" s="433"/>
      <c r="M166" s="433"/>
      <c r="N166" s="433"/>
      <c r="O166" s="433"/>
      <c r="P166" s="433"/>
      <c r="Q166" s="433"/>
      <c r="R166" s="433"/>
      <c r="S166" s="434"/>
      <c r="T166" s="432"/>
      <c r="U166" s="442" t="n">
        <v>101</v>
      </c>
      <c r="V166" s="448"/>
      <c r="W166" s="449"/>
      <c r="Y166" s="433"/>
      <c r="Z166" s="433"/>
      <c r="AA166" s="433"/>
      <c r="AB166" s="433"/>
      <c r="AC166" s="433"/>
      <c r="AD166" s="433"/>
      <c r="AE166" s="433"/>
      <c r="AF166" s="433"/>
      <c r="AG166" s="433"/>
      <c r="AH166" s="433"/>
      <c r="AI166" s="433"/>
      <c r="AJ166" s="433"/>
      <c r="AK166" s="433"/>
      <c r="AL166" s="434"/>
    </row>
    <row r="167" customFormat="false" ht="12.75" hidden="false" customHeight="false" outlineLevel="0" collapsed="false">
      <c r="A167" s="432"/>
      <c r="B167" s="442" t="n">
        <v>102</v>
      </c>
      <c r="C167" s="448"/>
      <c r="D167" s="449"/>
      <c r="F167" s="433"/>
      <c r="G167" s="433"/>
      <c r="H167" s="433"/>
      <c r="I167" s="433"/>
      <c r="J167" s="433"/>
      <c r="K167" s="433"/>
      <c r="L167" s="433"/>
      <c r="M167" s="433"/>
      <c r="N167" s="433"/>
      <c r="O167" s="433"/>
      <c r="P167" s="433"/>
      <c r="Q167" s="433"/>
      <c r="R167" s="433"/>
      <c r="S167" s="434"/>
      <c r="T167" s="432"/>
      <c r="U167" s="442" t="n">
        <v>102</v>
      </c>
      <c r="V167" s="448"/>
      <c r="W167" s="449"/>
      <c r="Y167" s="433"/>
      <c r="Z167" s="433"/>
      <c r="AA167" s="433"/>
      <c r="AB167" s="433"/>
      <c r="AC167" s="433"/>
      <c r="AD167" s="433"/>
      <c r="AE167" s="433"/>
      <c r="AF167" s="433"/>
      <c r="AG167" s="433"/>
      <c r="AH167" s="433"/>
      <c r="AI167" s="433"/>
      <c r="AJ167" s="433"/>
      <c r="AK167" s="433"/>
      <c r="AL167" s="434"/>
    </row>
    <row r="168" customFormat="false" ht="12.75" hidden="false" customHeight="false" outlineLevel="0" collapsed="false">
      <c r="A168" s="432"/>
      <c r="B168" s="442" t="n">
        <v>103</v>
      </c>
      <c r="C168" s="448"/>
      <c r="D168" s="449"/>
      <c r="F168" s="433"/>
      <c r="G168" s="433"/>
      <c r="H168" s="433"/>
      <c r="I168" s="433"/>
      <c r="J168" s="433"/>
      <c r="K168" s="433"/>
      <c r="L168" s="433"/>
      <c r="M168" s="433"/>
      <c r="N168" s="433"/>
      <c r="O168" s="433"/>
      <c r="P168" s="433"/>
      <c r="Q168" s="433"/>
      <c r="R168" s="433"/>
      <c r="S168" s="434"/>
      <c r="T168" s="432"/>
      <c r="U168" s="442" t="n">
        <v>103</v>
      </c>
      <c r="V168" s="448"/>
      <c r="W168" s="449"/>
      <c r="Y168" s="433"/>
      <c r="Z168" s="433"/>
      <c r="AA168" s="433"/>
      <c r="AB168" s="433"/>
      <c r="AC168" s="433"/>
      <c r="AD168" s="433"/>
      <c r="AE168" s="433"/>
      <c r="AF168" s="433"/>
      <c r="AG168" s="433"/>
      <c r="AH168" s="433"/>
      <c r="AI168" s="433"/>
      <c r="AJ168" s="433"/>
      <c r="AK168" s="433"/>
      <c r="AL168" s="434"/>
    </row>
    <row r="169" customFormat="false" ht="12.75" hidden="false" customHeight="false" outlineLevel="0" collapsed="false">
      <c r="A169" s="432"/>
      <c r="B169" s="442" t="n">
        <v>104</v>
      </c>
      <c r="C169" s="448"/>
      <c r="D169" s="449"/>
      <c r="F169" s="433"/>
      <c r="G169" s="433"/>
      <c r="H169" s="433"/>
      <c r="I169" s="433"/>
      <c r="J169" s="433"/>
      <c r="K169" s="433"/>
      <c r="L169" s="433"/>
      <c r="M169" s="433"/>
      <c r="N169" s="433"/>
      <c r="O169" s="433"/>
      <c r="P169" s="433"/>
      <c r="Q169" s="433"/>
      <c r="R169" s="433"/>
      <c r="S169" s="434"/>
      <c r="T169" s="432"/>
      <c r="U169" s="442" t="n">
        <v>104</v>
      </c>
      <c r="V169" s="448"/>
      <c r="W169" s="449"/>
      <c r="Y169" s="433"/>
      <c r="Z169" s="433"/>
      <c r="AA169" s="433"/>
      <c r="AB169" s="433"/>
      <c r="AC169" s="433"/>
      <c r="AD169" s="433"/>
      <c r="AE169" s="433"/>
      <c r="AF169" s="433"/>
      <c r="AG169" s="433"/>
      <c r="AH169" s="433"/>
      <c r="AI169" s="433"/>
      <c r="AJ169" s="433"/>
      <c r="AK169" s="433"/>
      <c r="AL169" s="434"/>
    </row>
    <row r="170" customFormat="false" ht="12.75" hidden="false" customHeight="false" outlineLevel="0" collapsed="false">
      <c r="A170" s="432"/>
      <c r="B170" s="442" t="n">
        <v>105</v>
      </c>
      <c r="C170" s="448"/>
      <c r="D170" s="449"/>
      <c r="F170" s="433"/>
      <c r="G170" s="433"/>
      <c r="H170" s="433"/>
      <c r="I170" s="433"/>
      <c r="J170" s="433"/>
      <c r="K170" s="433"/>
      <c r="L170" s="433"/>
      <c r="M170" s="433"/>
      <c r="N170" s="433"/>
      <c r="O170" s="433"/>
      <c r="P170" s="433"/>
      <c r="Q170" s="433"/>
      <c r="R170" s="433"/>
      <c r="S170" s="434"/>
      <c r="T170" s="432"/>
      <c r="U170" s="442" t="n">
        <v>105</v>
      </c>
      <c r="V170" s="448"/>
      <c r="W170" s="449"/>
      <c r="Y170" s="433"/>
      <c r="Z170" s="433"/>
      <c r="AA170" s="433"/>
      <c r="AB170" s="433"/>
      <c r="AC170" s="433"/>
      <c r="AD170" s="433"/>
      <c r="AE170" s="433"/>
      <c r="AF170" s="433"/>
      <c r="AG170" s="433"/>
      <c r="AH170" s="433"/>
      <c r="AI170" s="433"/>
      <c r="AJ170" s="433"/>
      <c r="AK170" s="433"/>
      <c r="AL170" s="434"/>
    </row>
    <row r="171" customFormat="false" ht="12.75" hidden="false" customHeight="false" outlineLevel="0" collapsed="false">
      <c r="A171" s="432"/>
      <c r="B171" s="442" t="n">
        <v>106</v>
      </c>
      <c r="C171" s="448"/>
      <c r="D171" s="449"/>
      <c r="F171" s="433"/>
      <c r="G171" s="433"/>
      <c r="H171" s="433"/>
      <c r="I171" s="433"/>
      <c r="J171" s="433"/>
      <c r="K171" s="433"/>
      <c r="L171" s="433"/>
      <c r="M171" s="433"/>
      <c r="N171" s="433"/>
      <c r="O171" s="433"/>
      <c r="P171" s="433"/>
      <c r="Q171" s="433"/>
      <c r="R171" s="433"/>
      <c r="S171" s="434"/>
      <c r="T171" s="432"/>
      <c r="U171" s="442" t="n">
        <v>106</v>
      </c>
      <c r="V171" s="448"/>
      <c r="W171" s="449"/>
      <c r="Y171" s="433"/>
      <c r="Z171" s="433"/>
      <c r="AA171" s="433"/>
      <c r="AB171" s="433"/>
      <c r="AC171" s="433"/>
      <c r="AD171" s="433"/>
      <c r="AE171" s="433"/>
      <c r="AF171" s="433"/>
      <c r="AG171" s="433"/>
      <c r="AH171" s="433"/>
      <c r="AI171" s="433"/>
      <c r="AJ171" s="433"/>
      <c r="AK171" s="433"/>
      <c r="AL171" s="434"/>
    </row>
    <row r="172" customFormat="false" ht="12.75" hidden="false" customHeight="false" outlineLevel="0" collapsed="false">
      <c r="A172" s="432"/>
      <c r="B172" s="442" t="n">
        <v>107</v>
      </c>
      <c r="C172" s="448"/>
      <c r="D172" s="449"/>
      <c r="F172" s="433"/>
      <c r="G172" s="433"/>
      <c r="H172" s="433"/>
      <c r="I172" s="433"/>
      <c r="J172" s="433"/>
      <c r="K172" s="433"/>
      <c r="L172" s="433"/>
      <c r="M172" s="433"/>
      <c r="N172" s="433"/>
      <c r="O172" s="433"/>
      <c r="P172" s="433"/>
      <c r="Q172" s="433"/>
      <c r="R172" s="433"/>
      <c r="S172" s="434"/>
      <c r="T172" s="432"/>
      <c r="U172" s="442" t="n">
        <v>107</v>
      </c>
      <c r="V172" s="448"/>
      <c r="W172" s="449"/>
      <c r="Y172" s="433"/>
      <c r="Z172" s="433"/>
      <c r="AA172" s="433"/>
      <c r="AB172" s="433"/>
      <c r="AC172" s="433"/>
      <c r="AD172" s="433"/>
      <c r="AE172" s="433"/>
      <c r="AF172" s="433"/>
      <c r="AG172" s="433"/>
      <c r="AH172" s="433"/>
      <c r="AI172" s="433"/>
      <c r="AJ172" s="433"/>
      <c r="AK172" s="433"/>
      <c r="AL172" s="434"/>
    </row>
    <row r="173" customFormat="false" ht="12.75" hidden="false" customHeight="false" outlineLevel="0" collapsed="false">
      <c r="A173" s="432"/>
      <c r="B173" s="442" t="n">
        <v>108</v>
      </c>
      <c r="C173" s="448"/>
      <c r="D173" s="449"/>
      <c r="F173" s="433"/>
      <c r="G173" s="433"/>
      <c r="H173" s="433"/>
      <c r="I173" s="433"/>
      <c r="J173" s="433"/>
      <c r="K173" s="433"/>
      <c r="L173" s="433"/>
      <c r="M173" s="433"/>
      <c r="N173" s="433"/>
      <c r="O173" s="433"/>
      <c r="P173" s="433"/>
      <c r="Q173" s="433"/>
      <c r="R173" s="433"/>
      <c r="S173" s="434"/>
      <c r="T173" s="432"/>
      <c r="U173" s="442" t="n">
        <v>108</v>
      </c>
      <c r="V173" s="448"/>
      <c r="W173" s="449"/>
      <c r="Y173" s="433"/>
      <c r="Z173" s="433"/>
      <c r="AA173" s="433"/>
      <c r="AB173" s="433"/>
      <c r="AC173" s="433"/>
      <c r="AD173" s="433"/>
      <c r="AE173" s="433"/>
      <c r="AF173" s="433"/>
      <c r="AG173" s="433"/>
      <c r="AH173" s="433"/>
      <c r="AI173" s="433"/>
      <c r="AJ173" s="433"/>
      <c r="AK173" s="433"/>
      <c r="AL173" s="434"/>
    </row>
    <row r="174" customFormat="false" ht="12.75" hidden="false" customHeight="false" outlineLevel="0" collapsed="false">
      <c r="A174" s="432"/>
      <c r="B174" s="442" t="n">
        <v>109</v>
      </c>
      <c r="C174" s="448"/>
      <c r="D174" s="449"/>
      <c r="F174" s="433"/>
      <c r="G174" s="433"/>
      <c r="H174" s="433"/>
      <c r="I174" s="433"/>
      <c r="J174" s="433"/>
      <c r="K174" s="433"/>
      <c r="L174" s="433"/>
      <c r="M174" s="433"/>
      <c r="N174" s="433"/>
      <c r="O174" s="433"/>
      <c r="P174" s="433"/>
      <c r="Q174" s="433"/>
      <c r="R174" s="433"/>
      <c r="S174" s="434"/>
      <c r="T174" s="432"/>
      <c r="U174" s="442" t="n">
        <v>109</v>
      </c>
      <c r="V174" s="448"/>
      <c r="W174" s="449"/>
      <c r="Y174" s="433"/>
      <c r="Z174" s="433"/>
      <c r="AA174" s="433"/>
      <c r="AB174" s="433"/>
      <c r="AC174" s="433"/>
      <c r="AD174" s="433"/>
      <c r="AE174" s="433"/>
      <c r="AF174" s="433"/>
      <c r="AG174" s="433"/>
      <c r="AH174" s="433"/>
      <c r="AI174" s="433"/>
      <c r="AJ174" s="433"/>
      <c r="AK174" s="433"/>
      <c r="AL174" s="434"/>
    </row>
    <row r="175" customFormat="false" ht="12.75" hidden="false" customHeight="false" outlineLevel="0" collapsed="false">
      <c r="A175" s="432"/>
      <c r="B175" s="442" t="n">
        <v>110</v>
      </c>
      <c r="C175" s="448"/>
      <c r="D175" s="449"/>
      <c r="F175" s="433"/>
      <c r="G175" s="433"/>
      <c r="H175" s="433"/>
      <c r="I175" s="433"/>
      <c r="J175" s="433"/>
      <c r="K175" s="433"/>
      <c r="L175" s="433"/>
      <c r="M175" s="433"/>
      <c r="N175" s="433"/>
      <c r="O175" s="433"/>
      <c r="P175" s="433"/>
      <c r="Q175" s="433"/>
      <c r="R175" s="433"/>
      <c r="S175" s="434"/>
      <c r="T175" s="432"/>
      <c r="U175" s="442" t="n">
        <v>110</v>
      </c>
      <c r="V175" s="448"/>
      <c r="W175" s="449"/>
      <c r="Y175" s="433"/>
      <c r="Z175" s="433"/>
      <c r="AA175" s="433"/>
      <c r="AB175" s="433"/>
      <c r="AC175" s="433"/>
      <c r="AD175" s="433"/>
      <c r="AE175" s="433"/>
      <c r="AF175" s="433"/>
      <c r="AG175" s="433"/>
      <c r="AH175" s="433"/>
      <c r="AI175" s="433"/>
      <c r="AJ175" s="433"/>
      <c r="AK175" s="433"/>
      <c r="AL175" s="434"/>
    </row>
    <row r="176" customFormat="false" ht="12.75" hidden="false" customHeight="false" outlineLevel="0" collapsed="false">
      <c r="A176" s="432"/>
      <c r="B176" s="442" t="n">
        <v>111</v>
      </c>
      <c r="C176" s="448"/>
      <c r="D176" s="449"/>
      <c r="F176" s="433"/>
      <c r="G176" s="433"/>
      <c r="H176" s="433"/>
      <c r="I176" s="433"/>
      <c r="J176" s="433"/>
      <c r="K176" s="433"/>
      <c r="L176" s="433"/>
      <c r="M176" s="433"/>
      <c r="N176" s="433"/>
      <c r="O176" s="433"/>
      <c r="P176" s="433"/>
      <c r="Q176" s="433"/>
      <c r="R176" s="433"/>
      <c r="S176" s="434"/>
      <c r="T176" s="432"/>
      <c r="U176" s="442" t="n">
        <v>111</v>
      </c>
      <c r="V176" s="448"/>
      <c r="W176" s="449"/>
      <c r="Y176" s="433"/>
      <c r="Z176" s="433"/>
      <c r="AA176" s="433"/>
      <c r="AB176" s="433"/>
      <c r="AC176" s="433"/>
      <c r="AD176" s="433"/>
      <c r="AE176" s="433"/>
      <c r="AF176" s="433"/>
      <c r="AG176" s="433"/>
      <c r="AH176" s="433"/>
      <c r="AI176" s="433"/>
      <c r="AJ176" s="433"/>
      <c r="AK176" s="433"/>
      <c r="AL176" s="434"/>
    </row>
    <row r="177" customFormat="false" ht="12.75" hidden="false" customHeight="false" outlineLevel="0" collapsed="false">
      <c r="A177" s="432"/>
      <c r="B177" s="442" t="n">
        <v>112</v>
      </c>
      <c r="C177" s="448"/>
      <c r="D177" s="449"/>
      <c r="F177" s="433"/>
      <c r="G177" s="433"/>
      <c r="H177" s="433"/>
      <c r="I177" s="433"/>
      <c r="J177" s="433"/>
      <c r="K177" s="433"/>
      <c r="L177" s="433"/>
      <c r="M177" s="433"/>
      <c r="N177" s="433"/>
      <c r="O177" s="433"/>
      <c r="P177" s="433"/>
      <c r="Q177" s="433"/>
      <c r="R177" s="433"/>
      <c r="S177" s="434"/>
      <c r="T177" s="432"/>
      <c r="U177" s="442" t="n">
        <v>112</v>
      </c>
      <c r="V177" s="448"/>
      <c r="W177" s="449"/>
      <c r="Y177" s="433"/>
      <c r="Z177" s="433"/>
      <c r="AA177" s="433"/>
      <c r="AB177" s="433"/>
      <c r="AC177" s="433"/>
      <c r="AD177" s="433"/>
      <c r="AE177" s="433"/>
      <c r="AF177" s="433"/>
      <c r="AG177" s="433"/>
      <c r="AH177" s="433"/>
      <c r="AI177" s="433"/>
      <c r="AJ177" s="433"/>
      <c r="AK177" s="433"/>
      <c r="AL177" s="434"/>
    </row>
    <row r="178" customFormat="false" ht="12.75" hidden="false" customHeight="false" outlineLevel="0" collapsed="false">
      <c r="A178" s="432"/>
      <c r="B178" s="442" t="n">
        <v>113</v>
      </c>
      <c r="C178" s="448"/>
      <c r="D178" s="449"/>
      <c r="F178" s="433"/>
      <c r="G178" s="433"/>
      <c r="H178" s="433"/>
      <c r="I178" s="433"/>
      <c r="J178" s="433"/>
      <c r="K178" s="433"/>
      <c r="L178" s="433"/>
      <c r="M178" s="433"/>
      <c r="N178" s="433"/>
      <c r="O178" s="433"/>
      <c r="P178" s="433"/>
      <c r="Q178" s="433"/>
      <c r="R178" s="433"/>
      <c r="S178" s="434"/>
      <c r="T178" s="432"/>
      <c r="U178" s="442" t="n">
        <v>113</v>
      </c>
      <c r="V178" s="448"/>
      <c r="W178" s="449"/>
      <c r="Y178" s="433"/>
      <c r="Z178" s="433"/>
      <c r="AA178" s="433"/>
      <c r="AB178" s="433"/>
      <c r="AC178" s="433"/>
      <c r="AD178" s="433"/>
      <c r="AE178" s="433"/>
      <c r="AF178" s="433"/>
      <c r="AG178" s="433"/>
      <c r="AH178" s="433"/>
      <c r="AI178" s="433"/>
      <c r="AJ178" s="433"/>
      <c r="AK178" s="433"/>
      <c r="AL178" s="434"/>
    </row>
    <row r="179" customFormat="false" ht="12.75" hidden="false" customHeight="false" outlineLevel="0" collapsed="false">
      <c r="A179" s="432"/>
      <c r="B179" s="442" t="n">
        <v>114</v>
      </c>
      <c r="C179" s="448"/>
      <c r="D179" s="449"/>
      <c r="F179" s="433"/>
      <c r="G179" s="433"/>
      <c r="H179" s="433"/>
      <c r="I179" s="433"/>
      <c r="J179" s="433"/>
      <c r="K179" s="433"/>
      <c r="L179" s="433"/>
      <c r="M179" s="433"/>
      <c r="N179" s="433"/>
      <c r="O179" s="433"/>
      <c r="P179" s="433"/>
      <c r="Q179" s="433"/>
      <c r="R179" s="433"/>
      <c r="S179" s="434"/>
      <c r="T179" s="432"/>
      <c r="U179" s="442" t="n">
        <v>114</v>
      </c>
      <c r="V179" s="448"/>
      <c r="W179" s="449"/>
      <c r="Y179" s="433"/>
      <c r="Z179" s="433"/>
      <c r="AA179" s="433"/>
      <c r="AB179" s="433"/>
      <c r="AC179" s="433"/>
      <c r="AD179" s="433"/>
      <c r="AE179" s="433"/>
      <c r="AF179" s="433"/>
      <c r="AG179" s="433"/>
      <c r="AH179" s="433"/>
      <c r="AI179" s="433"/>
      <c r="AJ179" s="433"/>
      <c r="AK179" s="433"/>
      <c r="AL179" s="434"/>
    </row>
    <row r="180" customFormat="false" ht="12.75" hidden="false" customHeight="false" outlineLevel="0" collapsed="false">
      <c r="A180" s="432"/>
      <c r="B180" s="442" t="n">
        <v>115</v>
      </c>
      <c r="C180" s="448"/>
      <c r="D180" s="449"/>
      <c r="F180" s="433"/>
      <c r="G180" s="433"/>
      <c r="H180" s="433"/>
      <c r="I180" s="433"/>
      <c r="J180" s="433"/>
      <c r="K180" s="433"/>
      <c r="L180" s="433"/>
      <c r="M180" s="433"/>
      <c r="N180" s="433"/>
      <c r="O180" s="433"/>
      <c r="P180" s="433"/>
      <c r="Q180" s="433"/>
      <c r="R180" s="433"/>
      <c r="S180" s="434"/>
      <c r="T180" s="432"/>
      <c r="U180" s="442" t="n">
        <v>115</v>
      </c>
      <c r="V180" s="448"/>
      <c r="W180" s="449"/>
      <c r="Y180" s="433"/>
      <c r="Z180" s="433"/>
      <c r="AA180" s="433"/>
      <c r="AB180" s="433"/>
      <c r="AC180" s="433"/>
      <c r="AD180" s="433"/>
      <c r="AE180" s="433"/>
      <c r="AF180" s="433"/>
      <c r="AG180" s="433"/>
      <c r="AH180" s="433"/>
      <c r="AI180" s="433"/>
      <c r="AJ180" s="433"/>
      <c r="AK180" s="433"/>
      <c r="AL180" s="434"/>
    </row>
    <row r="181" customFormat="false" ht="12.75" hidden="false" customHeight="false" outlineLevel="0" collapsed="false">
      <c r="A181" s="432"/>
      <c r="B181" s="442" t="n">
        <v>116</v>
      </c>
      <c r="C181" s="448"/>
      <c r="D181" s="449"/>
      <c r="F181" s="433"/>
      <c r="G181" s="433"/>
      <c r="H181" s="433"/>
      <c r="I181" s="433"/>
      <c r="J181" s="433"/>
      <c r="K181" s="433"/>
      <c r="L181" s="433"/>
      <c r="M181" s="433"/>
      <c r="N181" s="433"/>
      <c r="O181" s="433"/>
      <c r="P181" s="433"/>
      <c r="Q181" s="433"/>
      <c r="R181" s="433"/>
      <c r="S181" s="434"/>
      <c r="T181" s="432"/>
      <c r="U181" s="442" t="n">
        <v>116</v>
      </c>
      <c r="V181" s="448"/>
      <c r="W181" s="449"/>
      <c r="Y181" s="433"/>
      <c r="Z181" s="433"/>
      <c r="AA181" s="433"/>
      <c r="AB181" s="433"/>
      <c r="AC181" s="433"/>
      <c r="AD181" s="433"/>
      <c r="AE181" s="433"/>
      <c r="AF181" s="433"/>
      <c r="AG181" s="433"/>
      <c r="AH181" s="433"/>
      <c r="AI181" s="433"/>
      <c r="AJ181" s="433"/>
      <c r="AK181" s="433"/>
      <c r="AL181" s="434"/>
    </row>
    <row r="182" customFormat="false" ht="12.75" hidden="false" customHeight="false" outlineLevel="0" collapsed="false">
      <c r="A182" s="432"/>
      <c r="B182" s="442" t="n">
        <v>117</v>
      </c>
      <c r="C182" s="448"/>
      <c r="D182" s="449"/>
      <c r="F182" s="433"/>
      <c r="G182" s="433"/>
      <c r="H182" s="433"/>
      <c r="I182" s="433"/>
      <c r="J182" s="433"/>
      <c r="K182" s="433"/>
      <c r="L182" s="433"/>
      <c r="M182" s="433"/>
      <c r="N182" s="433"/>
      <c r="O182" s="433"/>
      <c r="P182" s="433"/>
      <c r="Q182" s="433"/>
      <c r="R182" s="433"/>
      <c r="S182" s="434"/>
      <c r="T182" s="432"/>
      <c r="U182" s="442" t="n">
        <v>117</v>
      </c>
      <c r="V182" s="448"/>
      <c r="W182" s="449"/>
      <c r="Y182" s="433"/>
      <c r="Z182" s="433"/>
      <c r="AA182" s="433"/>
      <c r="AB182" s="433"/>
      <c r="AC182" s="433"/>
      <c r="AD182" s="433"/>
      <c r="AE182" s="433"/>
      <c r="AF182" s="433"/>
      <c r="AG182" s="433"/>
      <c r="AH182" s="433"/>
      <c r="AI182" s="433"/>
      <c r="AJ182" s="433"/>
      <c r="AK182" s="433"/>
      <c r="AL182" s="434"/>
    </row>
    <row r="183" customFormat="false" ht="12.75" hidden="false" customHeight="false" outlineLevel="0" collapsed="false">
      <c r="A183" s="432"/>
      <c r="B183" s="442" t="n">
        <v>118</v>
      </c>
      <c r="C183" s="448"/>
      <c r="D183" s="449"/>
      <c r="F183" s="433"/>
      <c r="G183" s="433"/>
      <c r="H183" s="433"/>
      <c r="I183" s="433"/>
      <c r="J183" s="433"/>
      <c r="K183" s="433"/>
      <c r="L183" s="433"/>
      <c r="M183" s="433"/>
      <c r="N183" s="433"/>
      <c r="O183" s="433"/>
      <c r="P183" s="433"/>
      <c r="Q183" s="433"/>
      <c r="R183" s="433"/>
      <c r="S183" s="434"/>
      <c r="T183" s="432"/>
      <c r="U183" s="442" t="n">
        <v>118</v>
      </c>
      <c r="V183" s="448"/>
      <c r="W183" s="449"/>
      <c r="Y183" s="433"/>
      <c r="Z183" s="433"/>
      <c r="AA183" s="433"/>
      <c r="AB183" s="433"/>
      <c r="AC183" s="433"/>
      <c r="AD183" s="433"/>
      <c r="AE183" s="433"/>
      <c r="AF183" s="433"/>
      <c r="AG183" s="433"/>
      <c r="AH183" s="433"/>
      <c r="AI183" s="433"/>
      <c r="AJ183" s="433"/>
      <c r="AK183" s="433"/>
      <c r="AL183" s="434"/>
    </row>
    <row r="184" customFormat="false" ht="12.75" hidden="false" customHeight="false" outlineLevel="0" collapsed="false">
      <c r="A184" s="432"/>
      <c r="B184" s="442" t="n">
        <v>119</v>
      </c>
      <c r="C184" s="448"/>
      <c r="D184" s="449"/>
      <c r="F184" s="433"/>
      <c r="G184" s="433"/>
      <c r="H184" s="433"/>
      <c r="I184" s="433"/>
      <c r="J184" s="433"/>
      <c r="K184" s="433"/>
      <c r="L184" s="433"/>
      <c r="M184" s="433"/>
      <c r="N184" s="433"/>
      <c r="O184" s="433"/>
      <c r="P184" s="433"/>
      <c r="Q184" s="433"/>
      <c r="R184" s="433"/>
      <c r="S184" s="434"/>
      <c r="T184" s="432"/>
      <c r="U184" s="442" t="n">
        <v>119</v>
      </c>
      <c r="V184" s="448"/>
      <c r="W184" s="449"/>
      <c r="Y184" s="433"/>
      <c r="Z184" s="433"/>
      <c r="AA184" s="433"/>
      <c r="AB184" s="433"/>
      <c r="AC184" s="433"/>
      <c r="AD184" s="433"/>
      <c r="AE184" s="433"/>
      <c r="AF184" s="433"/>
      <c r="AG184" s="433"/>
      <c r="AH184" s="433"/>
      <c r="AI184" s="433"/>
      <c r="AJ184" s="433"/>
      <c r="AK184" s="433"/>
      <c r="AL184" s="434"/>
    </row>
    <row r="185" customFormat="false" ht="12.75" hidden="false" customHeight="false" outlineLevel="0" collapsed="false">
      <c r="A185" s="432"/>
      <c r="B185" s="442" t="n">
        <v>120</v>
      </c>
      <c r="C185" s="448"/>
      <c r="D185" s="449"/>
      <c r="F185" s="433"/>
      <c r="G185" s="433"/>
      <c r="H185" s="433"/>
      <c r="I185" s="433"/>
      <c r="J185" s="433"/>
      <c r="K185" s="433"/>
      <c r="L185" s="433"/>
      <c r="M185" s="433"/>
      <c r="N185" s="433"/>
      <c r="O185" s="433"/>
      <c r="P185" s="433"/>
      <c r="Q185" s="433"/>
      <c r="R185" s="433"/>
      <c r="S185" s="434"/>
      <c r="T185" s="432"/>
      <c r="U185" s="442" t="n">
        <v>120</v>
      </c>
      <c r="V185" s="448"/>
      <c r="W185" s="449"/>
      <c r="Y185" s="433"/>
      <c r="Z185" s="433"/>
      <c r="AA185" s="433"/>
      <c r="AB185" s="433"/>
      <c r="AC185" s="433"/>
      <c r="AD185" s="433"/>
      <c r="AE185" s="433"/>
      <c r="AF185" s="433"/>
      <c r="AG185" s="433"/>
      <c r="AH185" s="433"/>
      <c r="AI185" s="433"/>
      <c r="AJ185" s="433"/>
      <c r="AK185" s="433"/>
      <c r="AL185" s="434"/>
    </row>
    <row r="186" customFormat="false" ht="12.75" hidden="false" customHeight="false" outlineLevel="0" collapsed="false">
      <c r="A186" s="433"/>
      <c r="B186" s="442" t="n">
        <v>121</v>
      </c>
      <c r="C186" s="448"/>
      <c r="D186" s="449"/>
      <c r="F186" s="433"/>
      <c r="G186" s="433"/>
      <c r="H186" s="433"/>
      <c r="I186" s="433"/>
      <c r="J186" s="433"/>
      <c r="K186" s="433"/>
      <c r="L186" s="433"/>
      <c r="M186" s="433"/>
      <c r="N186" s="433"/>
      <c r="O186" s="433"/>
      <c r="P186" s="433"/>
      <c r="Q186" s="433"/>
      <c r="R186" s="433"/>
      <c r="S186" s="434"/>
      <c r="T186" s="433"/>
      <c r="U186" s="442" t="n">
        <v>121</v>
      </c>
      <c r="V186" s="448"/>
      <c r="W186" s="449"/>
      <c r="Y186" s="433"/>
      <c r="Z186" s="433"/>
      <c r="AA186" s="433"/>
      <c r="AB186" s="433"/>
      <c r="AC186" s="433"/>
      <c r="AD186" s="433"/>
      <c r="AE186" s="433"/>
      <c r="AF186" s="433"/>
      <c r="AG186" s="433"/>
      <c r="AH186" s="433"/>
      <c r="AI186" s="433"/>
      <c r="AJ186" s="433"/>
      <c r="AK186" s="433"/>
      <c r="AL186" s="434"/>
    </row>
    <row r="187" customFormat="false" ht="12.75" hidden="false" customHeight="false" outlineLevel="0" collapsed="false">
      <c r="B187" s="442" t="n">
        <v>122</v>
      </c>
      <c r="C187" s="448"/>
      <c r="D187" s="449"/>
      <c r="S187" s="347"/>
      <c r="U187" s="442" t="n">
        <v>122</v>
      </c>
      <c r="V187" s="448"/>
      <c r="W187" s="449"/>
      <c r="AL187" s="347"/>
    </row>
    <row r="188" customFormat="false" ht="12.75" hidden="false" customHeight="false" outlineLevel="0" collapsed="false">
      <c r="B188" s="442" t="n">
        <v>123</v>
      </c>
      <c r="C188" s="448"/>
      <c r="D188" s="449"/>
      <c r="S188" s="347"/>
      <c r="U188" s="442" t="n">
        <v>123</v>
      </c>
      <c r="V188" s="448"/>
      <c r="W188" s="449"/>
      <c r="AL188" s="347"/>
    </row>
    <row r="189" customFormat="false" ht="12.75" hidden="false" customHeight="false" outlineLevel="0" collapsed="false">
      <c r="B189" s="442" t="n">
        <v>124</v>
      </c>
      <c r="C189" s="448"/>
      <c r="D189" s="449"/>
      <c r="S189" s="347"/>
      <c r="U189" s="442" t="n">
        <v>124</v>
      </c>
      <c r="V189" s="448"/>
      <c r="W189" s="449"/>
      <c r="AL189" s="347"/>
    </row>
    <row r="190" customFormat="false" ht="12.75" hidden="false" customHeight="false" outlineLevel="0" collapsed="false">
      <c r="B190" s="442" t="n">
        <v>125</v>
      </c>
      <c r="C190" s="448"/>
      <c r="D190" s="449"/>
      <c r="S190" s="347"/>
      <c r="U190" s="442" t="n">
        <v>125</v>
      </c>
      <c r="V190" s="448"/>
      <c r="W190" s="449"/>
      <c r="AL190" s="347"/>
    </row>
    <row r="191" customFormat="false" ht="12.75" hidden="false" customHeight="false" outlineLevel="0" collapsed="false">
      <c r="B191" s="442" t="n">
        <v>126</v>
      </c>
      <c r="C191" s="448"/>
      <c r="D191" s="449"/>
      <c r="S191" s="347"/>
      <c r="U191" s="442" t="n">
        <v>126</v>
      </c>
      <c r="V191" s="448"/>
      <c r="W191" s="449"/>
      <c r="AL191" s="347"/>
    </row>
    <row r="192" customFormat="false" ht="12.75" hidden="false" customHeight="false" outlineLevel="0" collapsed="false">
      <c r="B192" s="442" t="n">
        <v>127</v>
      </c>
      <c r="C192" s="448"/>
      <c r="D192" s="449"/>
      <c r="S192" s="347"/>
      <c r="U192" s="442" t="n">
        <v>127</v>
      </c>
      <c r="V192" s="448"/>
      <c r="W192" s="449"/>
      <c r="AL192" s="347"/>
    </row>
    <row r="193" customFormat="false" ht="12.75" hidden="false" customHeight="false" outlineLevel="0" collapsed="false">
      <c r="B193" s="442" t="n">
        <v>128</v>
      </c>
      <c r="C193" s="448"/>
      <c r="D193" s="449"/>
      <c r="S193" s="347"/>
      <c r="U193" s="442" t="n">
        <v>128</v>
      </c>
      <c r="V193" s="448"/>
      <c r="W193" s="449"/>
      <c r="AL193" s="347"/>
    </row>
    <row r="194" customFormat="false" ht="12.75" hidden="false" customHeight="false" outlineLevel="0" collapsed="false">
      <c r="B194" s="442" t="n">
        <v>129</v>
      </c>
      <c r="C194" s="448"/>
      <c r="D194" s="449"/>
      <c r="S194" s="347"/>
      <c r="U194" s="442" t="n">
        <v>129</v>
      </c>
      <c r="V194" s="448"/>
      <c r="W194" s="449"/>
      <c r="AL194" s="347"/>
    </row>
    <row r="195" customFormat="false" ht="12.75" hidden="false" customHeight="false" outlineLevel="0" collapsed="false">
      <c r="B195" s="442" t="n">
        <v>130</v>
      </c>
      <c r="C195" s="448"/>
      <c r="D195" s="449"/>
      <c r="S195" s="347"/>
      <c r="U195" s="442" t="n">
        <v>130</v>
      </c>
      <c r="V195" s="448"/>
      <c r="W195" s="449"/>
      <c r="AL195" s="347"/>
    </row>
    <row r="196" customFormat="false" ht="12.75" hidden="false" customHeight="false" outlineLevel="0" collapsed="false">
      <c r="B196" s="442" t="n">
        <v>131</v>
      </c>
      <c r="C196" s="448"/>
      <c r="D196" s="449"/>
      <c r="S196" s="347"/>
      <c r="U196" s="442" t="n">
        <v>131</v>
      </c>
      <c r="V196" s="448"/>
      <c r="W196" s="449"/>
      <c r="AL196" s="347"/>
    </row>
    <row r="197" customFormat="false" ht="12.75" hidden="false" customHeight="false" outlineLevel="0" collapsed="false">
      <c r="B197" s="442" t="n">
        <v>132</v>
      </c>
      <c r="C197" s="448"/>
      <c r="D197" s="449"/>
      <c r="S197" s="347"/>
      <c r="U197" s="442" t="n">
        <v>132</v>
      </c>
      <c r="V197" s="448"/>
      <c r="W197" s="449"/>
      <c r="AL197" s="347"/>
    </row>
    <row r="198" customFormat="false" ht="12.75" hidden="false" customHeight="false" outlineLevel="0" collapsed="false">
      <c r="B198" s="442" t="n">
        <v>133</v>
      </c>
      <c r="C198" s="448"/>
      <c r="D198" s="449"/>
      <c r="S198" s="347"/>
      <c r="U198" s="442" t="n">
        <v>133</v>
      </c>
      <c r="V198" s="448"/>
      <c r="W198" s="449"/>
      <c r="AL198" s="347"/>
    </row>
    <row r="199" customFormat="false" ht="12.75" hidden="false" customHeight="false" outlineLevel="0" collapsed="false">
      <c r="B199" s="442" t="n">
        <v>134</v>
      </c>
      <c r="C199" s="448"/>
      <c r="D199" s="449"/>
      <c r="S199" s="347"/>
      <c r="U199" s="442" t="n">
        <v>134</v>
      </c>
      <c r="V199" s="448"/>
      <c r="W199" s="449"/>
      <c r="AL199" s="347"/>
    </row>
    <row r="200" customFormat="false" ht="12.75" hidden="false" customHeight="false" outlineLevel="0" collapsed="false">
      <c r="B200" s="442" t="n">
        <v>135</v>
      </c>
      <c r="C200" s="448"/>
      <c r="D200" s="449"/>
      <c r="S200" s="347"/>
      <c r="U200" s="442" t="n">
        <v>135</v>
      </c>
      <c r="V200" s="448"/>
      <c r="W200" s="449"/>
      <c r="AL200" s="347"/>
    </row>
    <row r="201" customFormat="false" ht="12.75" hidden="false" customHeight="false" outlineLevel="0" collapsed="false">
      <c r="B201" s="442" t="n">
        <v>136</v>
      </c>
      <c r="C201" s="448"/>
      <c r="D201" s="449"/>
      <c r="S201" s="347"/>
      <c r="U201" s="442" t="n">
        <v>136</v>
      </c>
      <c r="V201" s="448"/>
      <c r="W201" s="449"/>
      <c r="AL201" s="347"/>
    </row>
    <row r="202" customFormat="false" ht="12.75" hidden="false" customHeight="false" outlineLevel="0" collapsed="false">
      <c r="B202" s="442" t="n">
        <v>137</v>
      </c>
      <c r="C202" s="448"/>
      <c r="D202" s="449"/>
      <c r="S202" s="347"/>
      <c r="U202" s="442" t="n">
        <v>137</v>
      </c>
      <c r="V202" s="448"/>
      <c r="W202" s="449"/>
      <c r="AL202" s="347"/>
    </row>
    <row r="203" customFormat="false" ht="12.75" hidden="false" customHeight="false" outlineLevel="0" collapsed="false">
      <c r="B203" s="442" t="n">
        <v>138</v>
      </c>
      <c r="C203" s="448"/>
      <c r="D203" s="449"/>
      <c r="S203" s="347"/>
      <c r="U203" s="442" t="n">
        <v>138</v>
      </c>
      <c r="V203" s="448"/>
      <c r="W203" s="449"/>
      <c r="AL203" s="347"/>
    </row>
    <row r="204" customFormat="false" ht="12.75" hidden="false" customHeight="false" outlineLevel="0" collapsed="false">
      <c r="B204" s="442" t="n">
        <v>139</v>
      </c>
      <c r="C204" s="448"/>
      <c r="D204" s="449"/>
      <c r="S204" s="347"/>
      <c r="U204" s="442" t="n">
        <v>139</v>
      </c>
      <c r="V204" s="448"/>
      <c r="W204" s="449"/>
      <c r="AL204" s="347"/>
    </row>
    <row r="205" customFormat="false" ht="12.75" hidden="false" customHeight="false" outlineLevel="0" collapsed="false">
      <c r="B205" s="442" t="n">
        <v>140</v>
      </c>
      <c r="C205" s="448"/>
      <c r="D205" s="449"/>
      <c r="S205" s="347"/>
      <c r="U205" s="442" t="n">
        <v>140</v>
      </c>
      <c r="V205" s="448"/>
      <c r="W205" s="449"/>
      <c r="AL205" s="347"/>
    </row>
    <row r="206" customFormat="false" ht="12.75" hidden="false" customHeight="false" outlineLevel="0" collapsed="false">
      <c r="B206" s="442" t="n">
        <v>141</v>
      </c>
      <c r="C206" s="448"/>
      <c r="D206" s="449"/>
      <c r="S206" s="347"/>
      <c r="U206" s="442" t="n">
        <v>141</v>
      </c>
      <c r="V206" s="448"/>
      <c r="W206" s="449"/>
      <c r="AL206" s="347"/>
    </row>
    <row r="207" customFormat="false" ht="12.75" hidden="false" customHeight="false" outlineLevel="0" collapsed="false">
      <c r="B207" s="442" t="n">
        <v>142</v>
      </c>
      <c r="C207" s="448"/>
      <c r="D207" s="449"/>
      <c r="S207" s="347"/>
      <c r="U207" s="442" t="n">
        <v>142</v>
      </c>
      <c r="V207" s="448"/>
      <c r="W207" s="449"/>
      <c r="AL207" s="347"/>
    </row>
    <row r="208" customFormat="false" ht="12.75" hidden="false" customHeight="false" outlineLevel="0" collapsed="false">
      <c r="B208" s="442" t="n">
        <v>143</v>
      </c>
      <c r="C208" s="448"/>
      <c r="D208" s="449"/>
      <c r="S208" s="347"/>
      <c r="U208" s="442" t="n">
        <v>143</v>
      </c>
      <c r="V208" s="448"/>
      <c r="W208" s="449"/>
      <c r="AL208" s="347"/>
    </row>
    <row r="209" customFormat="false" ht="12.75" hidden="false" customHeight="false" outlineLevel="0" collapsed="false">
      <c r="B209" s="442" t="n">
        <v>144</v>
      </c>
      <c r="C209" s="448"/>
      <c r="D209" s="449"/>
      <c r="S209" s="347"/>
      <c r="U209" s="442" t="n">
        <v>144</v>
      </c>
      <c r="V209" s="448"/>
      <c r="W209" s="449"/>
      <c r="AL209" s="347"/>
    </row>
    <row r="210" customFormat="false" ht="12.75" hidden="false" customHeight="false" outlineLevel="0" collapsed="false">
      <c r="B210" s="442" t="n">
        <v>145</v>
      </c>
      <c r="C210" s="448"/>
      <c r="D210" s="449"/>
      <c r="S210" s="347"/>
      <c r="U210" s="442" t="n">
        <v>145</v>
      </c>
      <c r="V210" s="448"/>
      <c r="W210" s="449"/>
      <c r="AL210" s="347"/>
    </row>
    <row r="211" customFormat="false" ht="12.75" hidden="false" customHeight="false" outlineLevel="0" collapsed="false">
      <c r="B211" s="442" t="n">
        <v>146</v>
      </c>
      <c r="C211" s="448"/>
      <c r="D211" s="449"/>
      <c r="S211" s="347"/>
      <c r="U211" s="442" t="n">
        <v>146</v>
      </c>
      <c r="V211" s="448"/>
      <c r="W211" s="449"/>
      <c r="AL211" s="347"/>
    </row>
    <row r="212" customFormat="false" ht="12.75" hidden="false" customHeight="false" outlineLevel="0" collapsed="false">
      <c r="B212" s="442" t="n">
        <v>147</v>
      </c>
      <c r="C212" s="448"/>
      <c r="D212" s="449"/>
      <c r="S212" s="347"/>
      <c r="U212" s="442" t="n">
        <v>147</v>
      </c>
      <c r="V212" s="448"/>
      <c r="W212" s="449"/>
      <c r="AL212" s="347"/>
    </row>
    <row r="213" customFormat="false" ht="12.75" hidden="false" customHeight="false" outlineLevel="0" collapsed="false">
      <c r="B213" s="442" t="n">
        <v>148</v>
      </c>
      <c r="C213" s="448"/>
      <c r="D213" s="449"/>
      <c r="S213" s="347"/>
      <c r="U213" s="442" t="n">
        <v>148</v>
      </c>
      <c r="V213" s="448"/>
      <c r="W213" s="449"/>
      <c r="AL213" s="347"/>
    </row>
    <row r="214" customFormat="false" ht="12.75" hidden="false" customHeight="false" outlineLevel="0" collapsed="false">
      <c r="B214" s="442" t="n">
        <v>149</v>
      </c>
      <c r="C214" s="448"/>
      <c r="D214" s="449"/>
      <c r="S214" s="347"/>
      <c r="U214" s="442" t="n">
        <v>149</v>
      </c>
      <c r="V214" s="448"/>
      <c r="W214" s="449"/>
      <c r="AL214" s="347"/>
    </row>
    <row r="215" customFormat="false" ht="12.75" hidden="false" customHeight="false" outlineLevel="0" collapsed="false">
      <c r="B215" s="442" t="n">
        <v>150</v>
      </c>
      <c r="C215" s="448"/>
      <c r="D215" s="449"/>
      <c r="S215" s="347"/>
      <c r="U215" s="442" t="n">
        <v>150</v>
      </c>
      <c r="V215" s="448"/>
      <c r="W215" s="449"/>
      <c r="AL215" s="347"/>
    </row>
    <row r="216" customFormat="false" ht="12.75" hidden="false" customHeight="false" outlineLevel="0" collapsed="false">
      <c r="B216" s="442" t="n">
        <v>151</v>
      </c>
      <c r="C216" s="448"/>
      <c r="D216" s="449"/>
      <c r="S216" s="347"/>
      <c r="U216" s="442" t="n">
        <v>151</v>
      </c>
      <c r="V216" s="448"/>
      <c r="W216" s="449"/>
      <c r="AL216" s="347"/>
    </row>
    <row r="217" customFormat="false" ht="12.75" hidden="false" customHeight="false" outlineLevel="0" collapsed="false">
      <c r="B217" s="442" t="n">
        <v>152</v>
      </c>
      <c r="C217" s="448"/>
      <c r="D217" s="449"/>
      <c r="S217" s="347"/>
      <c r="U217" s="442" t="n">
        <v>152</v>
      </c>
      <c r="V217" s="448"/>
      <c r="W217" s="449"/>
      <c r="AL217" s="347"/>
    </row>
    <row r="218" customFormat="false" ht="12.75" hidden="false" customHeight="false" outlineLevel="0" collapsed="false">
      <c r="B218" s="442" t="n">
        <v>153</v>
      </c>
      <c r="C218" s="448"/>
      <c r="D218" s="449"/>
      <c r="S218" s="347"/>
      <c r="U218" s="442" t="n">
        <v>153</v>
      </c>
      <c r="V218" s="448"/>
      <c r="W218" s="449"/>
      <c r="AL218" s="347"/>
    </row>
    <row r="219" customFormat="false" ht="12.75" hidden="false" customHeight="false" outlineLevel="0" collapsed="false">
      <c r="B219" s="442" t="n">
        <v>154</v>
      </c>
      <c r="C219" s="448"/>
      <c r="D219" s="449"/>
      <c r="S219" s="347"/>
      <c r="U219" s="442" t="n">
        <v>154</v>
      </c>
      <c r="V219" s="448"/>
      <c r="W219" s="449"/>
      <c r="AL219" s="347"/>
    </row>
    <row r="220" customFormat="false" ht="12.75" hidden="false" customHeight="false" outlineLevel="0" collapsed="false">
      <c r="B220" s="442" t="n">
        <v>155</v>
      </c>
      <c r="C220" s="448"/>
      <c r="D220" s="449"/>
      <c r="S220" s="347"/>
      <c r="U220" s="442" t="n">
        <v>155</v>
      </c>
      <c r="V220" s="448"/>
      <c r="W220" s="449"/>
      <c r="AL220" s="347"/>
    </row>
    <row r="221" customFormat="false" ht="12.75" hidden="false" customHeight="false" outlineLevel="0" collapsed="false">
      <c r="B221" s="442" t="n">
        <v>156</v>
      </c>
      <c r="C221" s="448"/>
      <c r="D221" s="449"/>
      <c r="S221" s="347"/>
      <c r="U221" s="442" t="n">
        <v>156</v>
      </c>
      <c r="V221" s="448"/>
      <c r="W221" s="449"/>
      <c r="AL221" s="347"/>
    </row>
    <row r="222" customFormat="false" ht="12.75" hidden="false" customHeight="false" outlineLevel="0" collapsed="false">
      <c r="B222" s="442" t="n">
        <v>157</v>
      </c>
      <c r="C222" s="448"/>
      <c r="D222" s="449"/>
      <c r="S222" s="347"/>
      <c r="U222" s="442" t="n">
        <v>157</v>
      </c>
      <c r="V222" s="448"/>
      <c r="W222" s="449"/>
      <c r="AL222" s="347"/>
    </row>
    <row r="223" customFormat="false" ht="12.75" hidden="false" customHeight="false" outlineLevel="0" collapsed="false">
      <c r="B223" s="442" t="n">
        <v>158</v>
      </c>
      <c r="C223" s="448"/>
      <c r="D223" s="449"/>
      <c r="S223" s="347"/>
      <c r="U223" s="442" t="n">
        <v>158</v>
      </c>
      <c r="V223" s="448"/>
      <c r="W223" s="449"/>
      <c r="AL223" s="347"/>
    </row>
    <row r="224" customFormat="false" ht="12.75" hidden="false" customHeight="false" outlineLevel="0" collapsed="false">
      <c r="B224" s="442" t="n">
        <v>159</v>
      </c>
      <c r="C224" s="448"/>
      <c r="D224" s="449"/>
      <c r="S224" s="347"/>
      <c r="U224" s="442" t="n">
        <v>159</v>
      </c>
      <c r="V224" s="448"/>
      <c r="W224" s="449"/>
      <c r="AL224" s="347"/>
    </row>
    <row r="225" customFormat="false" ht="12.75" hidden="false" customHeight="false" outlineLevel="0" collapsed="false">
      <c r="B225" s="442" t="n">
        <v>160</v>
      </c>
      <c r="C225" s="448"/>
      <c r="D225" s="449"/>
      <c r="S225" s="347"/>
      <c r="U225" s="442" t="n">
        <v>160</v>
      </c>
      <c r="V225" s="448"/>
      <c r="W225" s="449"/>
      <c r="AL225" s="347"/>
    </row>
    <row r="226" customFormat="false" ht="12.75" hidden="false" customHeight="false" outlineLevel="0" collapsed="false">
      <c r="B226" s="442" t="n">
        <v>161</v>
      </c>
      <c r="C226" s="448"/>
      <c r="D226" s="449"/>
      <c r="S226" s="347"/>
      <c r="U226" s="442" t="n">
        <v>161</v>
      </c>
      <c r="V226" s="448"/>
      <c r="W226" s="449"/>
      <c r="AL226" s="347"/>
    </row>
    <row r="227" customFormat="false" ht="12.75" hidden="false" customHeight="false" outlineLevel="0" collapsed="false">
      <c r="B227" s="442" t="n">
        <v>162</v>
      </c>
      <c r="C227" s="448"/>
      <c r="D227" s="449"/>
      <c r="S227" s="347"/>
      <c r="U227" s="442" t="n">
        <v>162</v>
      </c>
      <c r="V227" s="448"/>
      <c r="W227" s="449"/>
      <c r="AL227" s="347"/>
    </row>
    <row r="228" customFormat="false" ht="12.75" hidden="false" customHeight="false" outlineLevel="0" collapsed="false">
      <c r="B228" s="442" t="n">
        <v>163</v>
      </c>
      <c r="C228" s="448"/>
      <c r="D228" s="449"/>
      <c r="S228" s="347"/>
      <c r="U228" s="442" t="n">
        <v>163</v>
      </c>
      <c r="V228" s="448"/>
      <c r="W228" s="449"/>
      <c r="AL228" s="347"/>
    </row>
    <row r="229" customFormat="false" ht="12.75" hidden="false" customHeight="false" outlineLevel="0" collapsed="false">
      <c r="B229" s="442" t="n">
        <v>164</v>
      </c>
      <c r="C229" s="448"/>
      <c r="D229" s="449"/>
      <c r="S229" s="347"/>
      <c r="U229" s="442" t="n">
        <v>164</v>
      </c>
      <c r="V229" s="448"/>
      <c r="W229" s="449"/>
      <c r="AL229" s="347"/>
    </row>
    <row r="230" customFormat="false" ht="12.75" hidden="false" customHeight="false" outlineLevel="0" collapsed="false">
      <c r="B230" s="442" t="n">
        <v>165</v>
      </c>
      <c r="C230" s="448"/>
      <c r="D230" s="449"/>
      <c r="S230" s="347"/>
      <c r="U230" s="442" t="n">
        <v>165</v>
      </c>
      <c r="V230" s="448"/>
      <c r="W230" s="449"/>
      <c r="AL230" s="347"/>
    </row>
    <row r="231" customFormat="false" ht="12.75" hidden="false" customHeight="false" outlineLevel="0" collapsed="false">
      <c r="B231" s="442" t="n">
        <v>166</v>
      </c>
      <c r="C231" s="448"/>
      <c r="D231" s="449"/>
      <c r="S231" s="347"/>
      <c r="U231" s="442" t="n">
        <v>166</v>
      </c>
      <c r="V231" s="448"/>
      <c r="W231" s="449"/>
      <c r="AL231" s="347"/>
    </row>
    <row r="232" customFormat="false" ht="12.75" hidden="false" customHeight="false" outlineLevel="0" collapsed="false">
      <c r="B232" s="442" t="n">
        <v>167</v>
      </c>
      <c r="C232" s="448"/>
      <c r="D232" s="449"/>
      <c r="S232" s="347"/>
      <c r="U232" s="442" t="n">
        <v>167</v>
      </c>
      <c r="V232" s="448"/>
      <c r="W232" s="449"/>
      <c r="AL232" s="347"/>
    </row>
    <row r="233" customFormat="false" ht="12.75" hidden="false" customHeight="false" outlineLevel="0" collapsed="false">
      <c r="B233" s="442" t="n">
        <v>168</v>
      </c>
      <c r="C233" s="448"/>
      <c r="D233" s="449"/>
      <c r="S233" s="347"/>
      <c r="U233" s="442" t="n">
        <v>168</v>
      </c>
      <c r="V233" s="448"/>
      <c r="W233" s="449"/>
      <c r="AL233" s="347"/>
    </row>
    <row r="234" customFormat="false" ht="12.75" hidden="false" customHeight="false" outlineLevel="0" collapsed="false">
      <c r="B234" s="442" t="n">
        <v>169</v>
      </c>
      <c r="C234" s="448"/>
      <c r="D234" s="449"/>
      <c r="S234" s="347"/>
      <c r="U234" s="442" t="n">
        <v>169</v>
      </c>
      <c r="V234" s="448"/>
      <c r="W234" s="449"/>
      <c r="AL234" s="347"/>
    </row>
    <row r="235" customFormat="false" ht="12.75" hidden="false" customHeight="false" outlineLevel="0" collapsed="false">
      <c r="B235" s="442" t="n">
        <v>170</v>
      </c>
      <c r="C235" s="448"/>
      <c r="D235" s="449"/>
      <c r="S235" s="347"/>
      <c r="U235" s="442" t="n">
        <v>170</v>
      </c>
      <c r="V235" s="448"/>
      <c r="W235" s="449"/>
      <c r="AL235" s="347"/>
    </row>
    <row r="236" customFormat="false" ht="12.75" hidden="false" customHeight="false" outlineLevel="0" collapsed="false">
      <c r="B236" s="442" t="n">
        <v>171</v>
      </c>
      <c r="C236" s="448"/>
      <c r="D236" s="449"/>
      <c r="S236" s="347"/>
      <c r="U236" s="442" t="n">
        <v>171</v>
      </c>
      <c r="V236" s="448"/>
      <c r="W236" s="449"/>
      <c r="AL236" s="347"/>
    </row>
    <row r="237" customFormat="false" ht="12.75" hidden="false" customHeight="false" outlineLevel="0" collapsed="false">
      <c r="B237" s="442" t="n">
        <v>172</v>
      </c>
      <c r="C237" s="448"/>
      <c r="D237" s="457"/>
      <c r="S237" s="347"/>
      <c r="U237" s="442" t="n">
        <v>172</v>
      </c>
      <c r="V237" s="448"/>
      <c r="W237" s="457"/>
      <c r="AL237" s="347"/>
    </row>
    <row r="238" customFormat="false" ht="12.75" hidden="false" customHeight="false" outlineLevel="0" collapsed="false">
      <c r="B238" s="442" t="n">
        <v>173</v>
      </c>
      <c r="C238" s="458"/>
      <c r="D238" s="457"/>
      <c r="S238" s="347"/>
      <c r="U238" s="442" t="n">
        <v>173</v>
      </c>
      <c r="V238" s="458"/>
      <c r="W238" s="457"/>
      <c r="AL238" s="347"/>
    </row>
    <row r="239" customFormat="false" ht="12.75" hidden="false" customHeight="false" outlineLevel="0" collapsed="false">
      <c r="B239" s="442" t="n">
        <v>174</v>
      </c>
      <c r="C239" s="458"/>
      <c r="D239" s="457"/>
      <c r="S239" s="347"/>
      <c r="U239" s="442" t="n">
        <v>174</v>
      </c>
      <c r="V239" s="458"/>
      <c r="W239" s="457"/>
      <c r="AL239" s="347"/>
    </row>
    <row r="240" customFormat="false" ht="12.75" hidden="false" customHeight="false" outlineLevel="0" collapsed="false">
      <c r="B240" s="442" t="n">
        <v>175</v>
      </c>
      <c r="C240" s="458"/>
      <c r="D240" s="457"/>
      <c r="S240" s="347"/>
      <c r="U240" s="442" t="n">
        <v>175</v>
      </c>
      <c r="V240" s="458"/>
      <c r="W240" s="457"/>
      <c r="AL240" s="347"/>
    </row>
    <row r="241" customFormat="false" ht="12.75" hidden="false" customHeight="false" outlineLevel="0" collapsed="false">
      <c r="B241" s="442" t="n">
        <v>176</v>
      </c>
      <c r="C241" s="458"/>
      <c r="D241" s="457"/>
      <c r="S241" s="347"/>
      <c r="U241" s="442" t="n">
        <v>176</v>
      </c>
      <c r="V241" s="458"/>
      <c r="W241" s="457"/>
      <c r="AL241" s="347"/>
    </row>
    <row r="242" customFormat="false" ht="12.75" hidden="false" customHeight="false" outlineLevel="0" collapsed="false">
      <c r="B242" s="442" t="n">
        <v>177</v>
      </c>
      <c r="C242" s="458"/>
      <c r="D242" s="457"/>
      <c r="S242" s="347"/>
      <c r="U242" s="442" t="n">
        <v>177</v>
      </c>
      <c r="V242" s="458"/>
      <c r="W242" s="457"/>
      <c r="AL242" s="347"/>
    </row>
    <row r="243" customFormat="false" ht="12.75" hidden="false" customHeight="false" outlineLevel="0" collapsed="false">
      <c r="B243" s="442" t="n">
        <v>178</v>
      </c>
      <c r="C243" s="458"/>
      <c r="D243" s="457"/>
      <c r="S243" s="347"/>
      <c r="U243" s="442" t="n">
        <v>178</v>
      </c>
      <c r="V243" s="458"/>
      <c r="W243" s="457"/>
      <c r="AL243" s="347"/>
    </row>
    <row r="244" customFormat="false" ht="12.75" hidden="false" customHeight="false" outlineLevel="0" collapsed="false">
      <c r="B244" s="442" t="n">
        <v>179</v>
      </c>
      <c r="C244" s="458"/>
      <c r="D244" s="457"/>
      <c r="S244" s="347"/>
      <c r="U244" s="442" t="n">
        <v>179</v>
      </c>
      <c r="V244" s="458"/>
      <c r="W244" s="457"/>
      <c r="AL244" s="347"/>
    </row>
    <row r="245" customFormat="false" ht="12.75" hidden="false" customHeight="false" outlineLevel="0" collapsed="false">
      <c r="B245" s="442" t="n">
        <v>180</v>
      </c>
      <c r="C245" s="458"/>
      <c r="D245" s="457"/>
      <c r="S245" s="347"/>
      <c r="U245" s="442" t="n">
        <v>180</v>
      </c>
      <c r="V245" s="458"/>
      <c r="W245" s="457"/>
      <c r="AL245" s="347"/>
    </row>
    <row r="246" customFormat="false" ht="12.75" hidden="false" customHeight="false" outlineLevel="0" collapsed="false">
      <c r="B246" s="442" t="n">
        <v>181</v>
      </c>
      <c r="C246" s="458"/>
      <c r="D246" s="457"/>
      <c r="S246" s="347"/>
      <c r="U246" s="442" t="n">
        <v>181</v>
      </c>
      <c r="V246" s="458"/>
      <c r="W246" s="457"/>
      <c r="AL246" s="347"/>
    </row>
    <row r="247" customFormat="false" ht="12.75" hidden="false" customHeight="false" outlineLevel="0" collapsed="false">
      <c r="B247" s="442" t="n">
        <v>182</v>
      </c>
      <c r="C247" s="458"/>
      <c r="D247" s="457"/>
      <c r="S247" s="347"/>
      <c r="U247" s="442" t="n">
        <v>182</v>
      </c>
      <c r="V247" s="458"/>
      <c r="W247" s="457"/>
      <c r="AL247" s="347"/>
    </row>
    <row r="248" customFormat="false" ht="12.75" hidden="false" customHeight="false" outlineLevel="0" collapsed="false">
      <c r="B248" s="442" t="n">
        <v>183</v>
      </c>
      <c r="C248" s="458"/>
      <c r="D248" s="457"/>
      <c r="S248" s="347"/>
      <c r="U248" s="442" t="n">
        <v>183</v>
      </c>
      <c r="V248" s="458"/>
      <c r="W248" s="457"/>
      <c r="AL248" s="347"/>
    </row>
    <row r="249" customFormat="false" ht="12.75" hidden="false" customHeight="false" outlineLevel="0" collapsed="false">
      <c r="B249" s="442" t="n">
        <v>184</v>
      </c>
      <c r="C249" s="458"/>
      <c r="D249" s="457"/>
      <c r="S249" s="347"/>
      <c r="U249" s="442" t="n">
        <v>184</v>
      </c>
      <c r="V249" s="458"/>
      <c r="W249" s="457"/>
      <c r="AL249" s="347"/>
    </row>
    <row r="250" customFormat="false" ht="12.75" hidden="false" customHeight="false" outlineLevel="0" collapsed="false">
      <c r="B250" s="442" t="n">
        <v>185</v>
      </c>
      <c r="C250" s="458"/>
      <c r="D250" s="457"/>
      <c r="S250" s="347"/>
      <c r="U250" s="442" t="n">
        <v>185</v>
      </c>
      <c r="V250" s="458"/>
      <c r="W250" s="457"/>
      <c r="AL250" s="347"/>
    </row>
    <row r="251" customFormat="false" ht="12.75" hidden="false" customHeight="false" outlineLevel="0" collapsed="false">
      <c r="B251" s="442" t="n">
        <v>186</v>
      </c>
      <c r="C251" s="458"/>
      <c r="D251" s="457"/>
      <c r="S251" s="347"/>
      <c r="U251" s="442" t="n">
        <v>186</v>
      </c>
      <c r="V251" s="458"/>
      <c r="W251" s="457"/>
      <c r="AL251" s="347"/>
    </row>
    <row r="252" customFormat="false" ht="12.75" hidden="false" customHeight="false" outlineLevel="0" collapsed="false">
      <c r="B252" s="442" t="n">
        <v>187</v>
      </c>
      <c r="C252" s="458"/>
      <c r="D252" s="457"/>
      <c r="S252" s="347"/>
      <c r="U252" s="442" t="n">
        <v>187</v>
      </c>
      <c r="V252" s="458"/>
      <c r="W252" s="457"/>
      <c r="AL252" s="347"/>
    </row>
    <row r="253" customFormat="false" ht="12.75" hidden="false" customHeight="false" outlineLevel="0" collapsed="false">
      <c r="B253" s="442" t="n">
        <v>188</v>
      </c>
      <c r="C253" s="458"/>
      <c r="D253" s="457"/>
      <c r="S253" s="347"/>
      <c r="U253" s="442" t="n">
        <v>188</v>
      </c>
      <c r="V253" s="458"/>
      <c r="W253" s="457"/>
      <c r="AL253" s="347"/>
    </row>
    <row r="254" customFormat="false" ht="12.75" hidden="false" customHeight="false" outlineLevel="0" collapsed="false">
      <c r="B254" s="442" t="n">
        <v>189</v>
      </c>
      <c r="C254" s="458"/>
      <c r="D254" s="457"/>
      <c r="S254" s="347"/>
      <c r="U254" s="442" t="n">
        <v>189</v>
      </c>
      <c r="V254" s="458"/>
      <c r="W254" s="457"/>
      <c r="AL254" s="347"/>
    </row>
    <row r="255" customFormat="false" ht="12.75" hidden="false" customHeight="false" outlineLevel="0" collapsed="false">
      <c r="B255" s="442" t="n">
        <v>190</v>
      </c>
      <c r="C255" s="458"/>
      <c r="D255" s="457"/>
      <c r="S255" s="347"/>
      <c r="U255" s="442" t="n">
        <v>190</v>
      </c>
      <c r="V255" s="458"/>
      <c r="W255" s="457"/>
      <c r="AL255" s="347"/>
    </row>
    <row r="256" customFormat="false" ht="12.75" hidden="false" customHeight="false" outlineLevel="0" collapsed="false">
      <c r="B256" s="442" t="n">
        <v>191</v>
      </c>
      <c r="C256" s="458"/>
      <c r="D256" s="457"/>
      <c r="S256" s="347"/>
      <c r="U256" s="442" t="n">
        <v>191</v>
      </c>
      <c r="V256" s="458"/>
      <c r="W256" s="457"/>
      <c r="AL256" s="347"/>
    </row>
    <row r="257" customFormat="false" ht="12.75" hidden="false" customHeight="false" outlineLevel="0" collapsed="false">
      <c r="B257" s="442" t="n">
        <v>192</v>
      </c>
      <c r="C257" s="458"/>
      <c r="D257" s="457"/>
      <c r="S257" s="347"/>
      <c r="U257" s="442" t="n">
        <v>192</v>
      </c>
      <c r="V257" s="458"/>
      <c r="W257" s="457"/>
      <c r="AL257" s="347"/>
    </row>
    <row r="258" customFormat="false" ht="12.75" hidden="false" customHeight="false" outlineLevel="0" collapsed="false">
      <c r="B258" s="442" t="n">
        <v>193</v>
      </c>
      <c r="C258" s="458"/>
      <c r="D258" s="457"/>
      <c r="S258" s="347"/>
      <c r="U258" s="442" t="n">
        <v>193</v>
      </c>
      <c r="V258" s="458"/>
      <c r="W258" s="457"/>
      <c r="AL258" s="347"/>
    </row>
    <row r="259" customFormat="false" ht="12.75" hidden="false" customHeight="false" outlineLevel="0" collapsed="false">
      <c r="B259" s="442" t="n">
        <v>194</v>
      </c>
      <c r="C259" s="458"/>
      <c r="D259" s="457"/>
      <c r="S259" s="347"/>
      <c r="U259" s="442" t="n">
        <v>194</v>
      </c>
      <c r="V259" s="458"/>
      <c r="W259" s="457"/>
      <c r="AL259" s="347"/>
    </row>
    <row r="260" customFormat="false" ht="12.75" hidden="false" customHeight="false" outlineLevel="0" collapsed="false">
      <c r="B260" s="442" t="n">
        <v>195</v>
      </c>
      <c r="C260" s="458"/>
      <c r="D260" s="457"/>
      <c r="S260" s="347"/>
      <c r="U260" s="442" t="n">
        <v>195</v>
      </c>
      <c r="V260" s="458"/>
      <c r="W260" s="457"/>
      <c r="AL260" s="347"/>
    </row>
    <row r="261" customFormat="false" ht="12.75" hidden="false" customHeight="false" outlineLevel="0" collapsed="false">
      <c r="B261" s="442" t="n">
        <v>196</v>
      </c>
      <c r="C261" s="458"/>
      <c r="D261" s="457"/>
      <c r="S261" s="347"/>
      <c r="U261" s="442" t="n">
        <v>196</v>
      </c>
      <c r="V261" s="458"/>
      <c r="W261" s="457"/>
      <c r="AL261" s="347"/>
    </row>
    <row r="262" customFormat="false" ht="12.75" hidden="false" customHeight="false" outlineLevel="0" collapsed="false">
      <c r="B262" s="442" t="n">
        <v>197</v>
      </c>
      <c r="C262" s="458"/>
      <c r="D262" s="457"/>
      <c r="S262" s="347"/>
      <c r="U262" s="442" t="n">
        <v>197</v>
      </c>
      <c r="V262" s="458"/>
      <c r="W262" s="457"/>
      <c r="AL262" s="347"/>
    </row>
    <row r="263" customFormat="false" ht="12.75" hidden="false" customHeight="false" outlineLevel="0" collapsed="false">
      <c r="B263" s="442" t="n">
        <v>198</v>
      </c>
      <c r="C263" s="458"/>
      <c r="D263" s="457"/>
      <c r="S263" s="347"/>
      <c r="U263" s="442" t="n">
        <v>198</v>
      </c>
      <c r="V263" s="458"/>
      <c r="W263" s="457"/>
      <c r="AL263" s="347"/>
    </row>
    <row r="264" customFormat="false" ht="12.75" hidden="false" customHeight="false" outlineLevel="0" collapsed="false">
      <c r="B264" s="442" t="n">
        <v>199</v>
      </c>
      <c r="C264" s="458"/>
      <c r="D264" s="457"/>
      <c r="S264" s="347"/>
      <c r="U264" s="442" t="n">
        <v>199</v>
      </c>
      <c r="V264" s="458"/>
      <c r="W264" s="457"/>
      <c r="AL264" s="347"/>
    </row>
    <row r="265" customFormat="false" ht="12.75" hidden="false" customHeight="false" outlineLevel="0" collapsed="false">
      <c r="B265" s="442" t="n">
        <v>200</v>
      </c>
      <c r="C265" s="458"/>
      <c r="D265" s="457"/>
      <c r="S265" s="347"/>
      <c r="U265" s="442" t="n">
        <v>200</v>
      </c>
      <c r="V265" s="458"/>
      <c r="W265" s="457"/>
      <c r="AL265" s="347"/>
    </row>
    <row r="266" customFormat="false" ht="12.75" hidden="false" customHeight="false" outlineLevel="0" collapsed="false">
      <c r="B266" s="442" t="n">
        <v>201</v>
      </c>
      <c r="C266" s="458"/>
      <c r="D266" s="457"/>
      <c r="S266" s="347"/>
      <c r="U266" s="442" t="n">
        <v>201</v>
      </c>
      <c r="V266" s="458"/>
      <c r="W266" s="457"/>
      <c r="AL266" s="347"/>
    </row>
    <row r="267" customFormat="false" ht="12.75" hidden="false" customHeight="false" outlineLevel="0" collapsed="false">
      <c r="B267" s="442" t="n">
        <v>202</v>
      </c>
      <c r="C267" s="458"/>
      <c r="D267" s="457"/>
      <c r="S267" s="347"/>
      <c r="U267" s="442" t="n">
        <v>202</v>
      </c>
      <c r="V267" s="458"/>
      <c r="W267" s="457"/>
      <c r="AL267" s="347"/>
    </row>
    <row r="268" customFormat="false" ht="12.75" hidden="false" customHeight="false" outlineLevel="0" collapsed="false">
      <c r="B268" s="442" t="n">
        <v>203</v>
      </c>
      <c r="C268" s="458"/>
      <c r="D268" s="457"/>
      <c r="S268" s="347"/>
      <c r="U268" s="442" t="n">
        <v>203</v>
      </c>
      <c r="V268" s="458"/>
      <c r="W268" s="457"/>
      <c r="AL268" s="347"/>
    </row>
    <row r="269" customFormat="false" ht="12.75" hidden="false" customHeight="false" outlineLevel="0" collapsed="false">
      <c r="B269" s="442" t="n">
        <v>204</v>
      </c>
      <c r="C269" s="458"/>
      <c r="D269" s="457"/>
      <c r="S269" s="347"/>
      <c r="U269" s="442" t="n">
        <v>204</v>
      </c>
      <c r="V269" s="458"/>
      <c r="W269" s="457"/>
      <c r="AL269" s="347"/>
    </row>
    <row r="270" customFormat="false" ht="12.75" hidden="false" customHeight="false" outlineLevel="0" collapsed="false">
      <c r="B270" s="442" t="n">
        <v>205</v>
      </c>
      <c r="C270" s="458"/>
      <c r="D270" s="457"/>
      <c r="S270" s="347"/>
      <c r="U270" s="442" t="n">
        <v>205</v>
      </c>
      <c r="V270" s="458"/>
      <c r="W270" s="457"/>
      <c r="AL270" s="347"/>
    </row>
    <row r="271" customFormat="false" ht="12.75" hidden="false" customHeight="false" outlineLevel="0" collapsed="false">
      <c r="B271" s="442" t="n">
        <v>206</v>
      </c>
      <c r="C271" s="458"/>
      <c r="D271" s="457"/>
      <c r="S271" s="347"/>
      <c r="U271" s="442" t="n">
        <v>206</v>
      </c>
      <c r="V271" s="458"/>
      <c r="W271" s="457"/>
      <c r="AL271" s="347"/>
    </row>
    <row r="272" customFormat="false" ht="12.75" hidden="false" customHeight="false" outlineLevel="0" collapsed="false">
      <c r="B272" s="442" t="n">
        <v>207</v>
      </c>
      <c r="C272" s="458"/>
      <c r="D272" s="457"/>
      <c r="S272" s="347"/>
      <c r="U272" s="442" t="n">
        <v>207</v>
      </c>
      <c r="V272" s="458"/>
      <c r="W272" s="457"/>
      <c r="AL272" s="347"/>
    </row>
    <row r="273" customFormat="false" ht="12.75" hidden="false" customHeight="false" outlineLevel="0" collapsed="false">
      <c r="B273" s="442" t="n">
        <v>208</v>
      </c>
      <c r="C273" s="458"/>
      <c r="D273" s="457"/>
      <c r="S273" s="347"/>
      <c r="U273" s="442" t="n">
        <v>208</v>
      </c>
      <c r="V273" s="458"/>
      <c r="W273" s="457"/>
      <c r="AL273" s="347"/>
    </row>
    <row r="274" customFormat="false" ht="12.75" hidden="false" customHeight="false" outlineLevel="0" collapsed="false">
      <c r="B274" s="442" t="n">
        <v>209</v>
      </c>
      <c r="C274" s="458"/>
      <c r="D274" s="457"/>
      <c r="S274" s="347"/>
      <c r="U274" s="442" t="n">
        <v>209</v>
      </c>
      <c r="V274" s="458"/>
      <c r="W274" s="457"/>
      <c r="AL274" s="347"/>
    </row>
    <row r="275" customFormat="false" ht="12.75" hidden="false" customHeight="false" outlineLevel="0" collapsed="false">
      <c r="B275" s="442" t="n">
        <v>210</v>
      </c>
      <c r="C275" s="458"/>
      <c r="D275" s="457"/>
      <c r="S275" s="347"/>
      <c r="U275" s="442" t="n">
        <v>210</v>
      </c>
      <c r="V275" s="458"/>
      <c r="W275" s="457"/>
      <c r="AL275" s="347"/>
    </row>
    <row r="276" customFormat="false" ht="12.75" hidden="false" customHeight="false" outlineLevel="0" collapsed="false">
      <c r="B276" s="442" t="n">
        <v>211</v>
      </c>
      <c r="C276" s="458"/>
      <c r="D276" s="457"/>
      <c r="S276" s="347"/>
      <c r="U276" s="442" t="n">
        <v>211</v>
      </c>
      <c r="V276" s="458"/>
      <c r="W276" s="457"/>
      <c r="AL276" s="347"/>
    </row>
    <row r="277" customFormat="false" ht="12.75" hidden="false" customHeight="false" outlineLevel="0" collapsed="false">
      <c r="B277" s="442" t="n">
        <v>212</v>
      </c>
      <c r="C277" s="458"/>
      <c r="D277" s="457"/>
      <c r="S277" s="347"/>
      <c r="U277" s="442" t="n">
        <v>212</v>
      </c>
      <c r="V277" s="458"/>
      <c r="W277" s="457"/>
      <c r="AL277" s="347"/>
    </row>
    <row r="278" customFormat="false" ht="12.75" hidden="false" customHeight="false" outlineLevel="0" collapsed="false">
      <c r="B278" s="442" t="n">
        <v>213</v>
      </c>
      <c r="C278" s="458"/>
      <c r="D278" s="457"/>
      <c r="S278" s="347"/>
      <c r="U278" s="442" t="n">
        <v>213</v>
      </c>
      <c r="V278" s="458"/>
      <c r="W278" s="457"/>
      <c r="AL278" s="347"/>
    </row>
    <row r="279" customFormat="false" ht="12.75" hidden="false" customHeight="false" outlineLevel="0" collapsed="false">
      <c r="B279" s="442" t="n">
        <v>214</v>
      </c>
      <c r="C279" s="458"/>
      <c r="D279" s="457"/>
      <c r="S279" s="347"/>
      <c r="U279" s="442" t="n">
        <v>214</v>
      </c>
      <c r="V279" s="458"/>
      <c r="W279" s="457"/>
      <c r="AL279" s="347"/>
    </row>
    <row r="280" customFormat="false" ht="12.75" hidden="false" customHeight="false" outlineLevel="0" collapsed="false">
      <c r="B280" s="442" t="n">
        <v>215</v>
      </c>
      <c r="C280" s="458"/>
      <c r="D280" s="457"/>
      <c r="S280" s="347"/>
      <c r="U280" s="442" t="n">
        <v>215</v>
      </c>
      <c r="V280" s="458"/>
      <c r="W280" s="457"/>
      <c r="AL280" s="347"/>
    </row>
    <row r="281" customFormat="false" ht="12.75" hidden="false" customHeight="false" outlineLevel="0" collapsed="false">
      <c r="B281" s="442" t="n">
        <v>216</v>
      </c>
      <c r="C281" s="458"/>
      <c r="D281" s="457"/>
      <c r="S281" s="347"/>
      <c r="U281" s="442" t="n">
        <v>216</v>
      </c>
      <c r="V281" s="458"/>
      <c r="W281" s="457"/>
      <c r="AL281" s="347"/>
    </row>
    <row r="282" customFormat="false" ht="12.75" hidden="false" customHeight="false" outlineLevel="0" collapsed="false">
      <c r="B282" s="442" t="n">
        <v>217</v>
      </c>
      <c r="C282" s="458"/>
      <c r="D282" s="457"/>
      <c r="S282" s="347"/>
      <c r="U282" s="442" t="n">
        <v>217</v>
      </c>
      <c r="V282" s="458"/>
      <c r="W282" s="457"/>
      <c r="AL282" s="347"/>
    </row>
    <row r="283" customFormat="false" ht="12.75" hidden="false" customHeight="false" outlineLevel="0" collapsed="false">
      <c r="B283" s="442" t="n">
        <v>218</v>
      </c>
      <c r="C283" s="458"/>
      <c r="D283" s="457"/>
      <c r="S283" s="347"/>
      <c r="U283" s="442" t="n">
        <v>218</v>
      </c>
      <c r="V283" s="458"/>
      <c r="W283" s="457"/>
      <c r="AL283" s="347"/>
    </row>
    <row r="284" customFormat="false" ht="12.75" hidden="false" customHeight="false" outlineLevel="0" collapsed="false">
      <c r="B284" s="442" t="n">
        <v>219</v>
      </c>
      <c r="C284" s="458"/>
      <c r="D284" s="457"/>
      <c r="S284" s="347"/>
      <c r="U284" s="442" t="n">
        <v>219</v>
      </c>
      <c r="V284" s="458"/>
      <c r="W284" s="457"/>
      <c r="AL284" s="347"/>
    </row>
    <row r="285" customFormat="false" ht="12.75" hidden="false" customHeight="false" outlineLevel="0" collapsed="false">
      <c r="B285" s="442" t="n">
        <v>220</v>
      </c>
      <c r="C285" s="458"/>
      <c r="D285" s="457"/>
      <c r="S285" s="347"/>
      <c r="U285" s="442" t="n">
        <v>220</v>
      </c>
      <c r="V285" s="458"/>
      <c r="W285" s="457"/>
      <c r="AL285" s="347"/>
    </row>
    <row r="286" customFormat="false" ht="12.75" hidden="false" customHeight="false" outlineLevel="0" collapsed="false">
      <c r="B286" s="442" t="n">
        <v>221</v>
      </c>
      <c r="C286" s="458"/>
      <c r="D286" s="457"/>
      <c r="S286" s="347"/>
      <c r="U286" s="442" t="n">
        <v>221</v>
      </c>
      <c r="V286" s="458"/>
      <c r="W286" s="457"/>
      <c r="AL286" s="347"/>
    </row>
    <row r="287" customFormat="false" ht="12.75" hidden="false" customHeight="false" outlineLevel="0" collapsed="false">
      <c r="B287" s="442" t="n">
        <v>222</v>
      </c>
      <c r="C287" s="458"/>
      <c r="D287" s="457"/>
      <c r="S287" s="347"/>
      <c r="U287" s="442" t="n">
        <v>222</v>
      </c>
      <c r="V287" s="458"/>
      <c r="W287" s="457"/>
      <c r="AL287" s="347"/>
    </row>
    <row r="288" customFormat="false" ht="12.75" hidden="false" customHeight="false" outlineLevel="0" collapsed="false">
      <c r="B288" s="442" t="n">
        <v>223</v>
      </c>
      <c r="C288" s="458"/>
      <c r="D288" s="457"/>
      <c r="S288" s="347"/>
      <c r="U288" s="442" t="n">
        <v>223</v>
      </c>
      <c r="V288" s="458"/>
      <c r="W288" s="457"/>
      <c r="AL288" s="347"/>
    </row>
    <row r="289" customFormat="false" ht="12.75" hidden="false" customHeight="false" outlineLevel="0" collapsed="false">
      <c r="B289" s="442" t="n">
        <v>224</v>
      </c>
      <c r="C289" s="458"/>
      <c r="D289" s="457"/>
      <c r="S289" s="347"/>
      <c r="U289" s="442" t="n">
        <v>224</v>
      </c>
      <c r="V289" s="458"/>
      <c r="W289" s="457"/>
      <c r="AL289" s="347"/>
    </row>
    <row r="290" customFormat="false" ht="12.75" hidden="false" customHeight="false" outlineLevel="0" collapsed="false">
      <c r="B290" s="442" t="n">
        <v>225</v>
      </c>
      <c r="C290" s="458"/>
      <c r="D290" s="457"/>
      <c r="S290" s="347"/>
      <c r="U290" s="442" t="n">
        <v>225</v>
      </c>
      <c r="V290" s="458"/>
      <c r="W290" s="457"/>
      <c r="AL290" s="347"/>
    </row>
    <row r="291" customFormat="false" ht="12.75" hidden="false" customHeight="false" outlineLevel="0" collapsed="false">
      <c r="B291" s="442" t="n">
        <v>226</v>
      </c>
      <c r="C291" s="458"/>
      <c r="D291" s="457"/>
      <c r="S291" s="347"/>
      <c r="U291" s="442" t="n">
        <v>226</v>
      </c>
      <c r="V291" s="458"/>
      <c r="W291" s="457"/>
      <c r="AL291" s="347"/>
    </row>
    <row r="292" customFormat="false" ht="12.75" hidden="false" customHeight="false" outlineLevel="0" collapsed="false">
      <c r="B292" s="442" t="n">
        <v>227</v>
      </c>
      <c r="C292" s="458"/>
      <c r="D292" s="457"/>
      <c r="S292" s="347"/>
      <c r="U292" s="442" t="n">
        <v>227</v>
      </c>
      <c r="V292" s="458"/>
      <c r="W292" s="457"/>
      <c r="AL292" s="347"/>
    </row>
    <row r="293" customFormat="false" ht="12.75" hidden="false" customHeight="false" outlineLevel="0" collapsed="false">
      <c r="B293" s="442" t="n">
        <v>228</v>
      </c>
      <c r="C293" s="458"/>
      <c r="D293" s="457"/>
      <c r="S293" s="347"/>
      <c r="U293" s="442" t="n">
        <v>228</v>
      </c>
      <c r="V293" s="458"/>
      <c r="W293" s="457"/>
      <c r="AL293" s="347"/>
    </row>
    <row r="294" customFormat="false" ht="12.75" hidden="false" customHeight="false" outlineLevel="0" collapsed="false">
      <c r="B294" s="442" t="n">
        <v>229</v>
      </c>
      <c r="C294" s="458"/>
      <c r="D294" s="457"/>
      <c r="S294" s="347"/>
      <c r="U294" s="442" t="n">
        <v>229</v>
      </c>
      <c r="V294" s="458"/>
      <c r="W294" s="457"/>
      <c r="AL294" s="347"/>
    </row>
    <row r="295" customFormat="false" ht="12.75" hidden="false" customHeight="false" outlineLevel="0" collapsed="false">
      <c r="B295" s="442" t="n">
        <v>230</v>
      </c>
      <c r="C295" s="458"/>
      <c r="D295" s="457"/>
      <c r="S295" s="347"/>
      <c r="U295" s="442" t="n">
        <v>230</v>
      </c>
      <c r="V295" s="458"/>
      <c r="W295" s="457"/>
      <c r="AL295" s="347"/>
    </row>
    <row r="296" customFormat="false" ht="12.75" hidden="false" customHeight="false" outlineLevel="0" collapsed="false">
      <c r="B296" s="442" t="n">
        <v>231</v>
      </c>
      <c r="C296" s="458"/>
      <c r="D296" s="457"/>
      <c r="S296" s="347"/>
      <c r="U296" s="442" t="n">
        <v>231</v>
      </c>
      <c r="V296" s="458"/>
      <c r="W296" s="457"/>
      <c r="AL296" s="347"/>
    </row>
    <row r="297" customFormat="false" ht="12.75" hidden="false" customHeight="false" outlineLevel="0" collapsed="false">
      <c r="B297" s="442" t="n">
        <v>232</v>
      </c>
      <c r="C297" s="458"/>
      <c r="D297" s="457"/>
      <c r="S297" s="347"/>
      <c r="U297" s="442" t="n">
        <v>232</v>
      </c>
      <c r="V297" s="458"/>
      <c r="W297" s="457"/>
      <c r="AL297" s="347"/>
    </row>
    <row r="298" customFormat="false" ht="12.75" hidden="false" customHeight="false" outlineLevel="0" collapsed="false">
      <c r="B298" s="442" t="n">
        <v>233</v>
      </c>
      <c r="C298" s="458"/>
      <c r="D298" s="457"/>
      <c r="S298" s="347"/>
      <c r="U298" s="442" t="n">
        <v>233</v>
      </c>
      <c r="V298" s="458"/>
      <c r="W298" s="457"/>
      <c r="AL298" s="347"/>
    </row>
    <row r="299" customFormat="false" ht="12.75" hidden="false" customHeight="false" outlineLevel="0" collapsed="false">
      <c r="B299" s="442" t="n">
        <v>234</v>
      </c>
      <c r="C299" s="458"/>
      <c r="D299" s="457"/>
      <c r="S299" s="347"/>
      <c r="U299" s="442" t="n">
        <v>234</v>
      </c>
      <c r="V299" s="458"/>
      <c r="W299" s="457"/>
      <c r="AL299" s="347"/>
    </row>
    <row r="300" customFormat="false" ht="12.75" hidden="false" customHeight="false" outlineLevel="0" collapsed="false">
      <c r="B300" s="442" t="n">
        <v>235</v>
      </c>
      <c r="C300" s="458"/>
      <c r="D300" s="457"/>
      <c r="S300" s="347"/>
      <c r="U300" s="442" t="n">
        <v>235</v>
      </c>
      <c r="V300" s="458"/>
      <c r="W300" s="457"/>
      <c r="AL300" s="347"/>
    </row>
    <row r="301" customFormat="false" ht="12.75" hidden="false" customHeight="false" outlineLevel="0" collapsed="false">
      <c r="B301" s="442" t="n">
        <v>236</v>
      </c>
      <c r="C301" s="458"/>
      <c r="D301" s="457"/>
      <c r="S301" s="347"/>
      <c r="U301" s="442" t="n">
        <v>236</v>
      </c>
      <c r="V301" s="458"/>
      <c r="W301" s="457"/>
      <c r="AL301" s="347"/>
    </row>
    <row r="302" customFormat="false" ht="12.75" hidden="false" customHeight="false" outlineLevel="0" collapsed="false">
      <c r="B302" s="442" t="n">
        <v>237</v>
      </c>
      <c r="C302" s="458"/>
      <c r="D302" s="457"/>
      <c r="S302" s="347"/>
      <c r="U302" s="442" t="n">
        <v>237</v>
      </c>
      <c r="V302" s="458"/>
      <c r="W302" s="457"/>
      <c r="AL302" s="347"/>
    </row>
    <row r="303" customFormat="false" ht="12.75" hidden="false" customHeight="false" outlineLevel="0" collapsed="false">
      <c r="B303" s="442" t="n">
        <v>238</v>
      </c>
      <c r="C303" s="458"/>
      <c r="D303" s="457"/>
      <c r="S303" s="347"/>
      <c r="U303" s="442" t="n">
        <v>238</v>
      </c>
      <c r="V303" s="458"/>
      <c r="W303" s="457"/>
      <c r="AL303" s="347"/>
    </row>
    <row r="304" customFormat="false" ht="12.75" hidden="false" customHeight="false" outlineLevel="0" collapsed="false">
      <c r="B304" s="442" t="n">
        <v>239</v>
      </c>
      <c r="C304" s="458"/>
      <c r="D304" s="457"/>
      <c r="S304" s="347"/>
      <c r="U304" s="442" t="n">
        <v>239</v>
      </c>
      <c r="V304" s="458"/>
      <c r="W304" s="457"/>
      <c r="AL304" s="347"/>
    </row>
    <row r="305" customFormat="false" ht="12.75" hidden="false" customHeight="false" outlineLevel="0" collapsed="false">
      <c r="B305" s="442" t="n">
        <v>240</v>
      </c>
      <c r="C305" s="458"/>
      <c r="D305" s="457"/>
      <c r="S305" s="347"/>
      <c r="U305" s="442" t="n">
        <v>240</v>
      </c>
      <c r="V305" s="458"/>
      <c r="W305" s="457"/>
      <c r="AL305" s="347"/>
    </row>
    <row r="306" customFormat="false" ht="12.75" hidden="false" customHeight="false" outlineLevel="0" collapsed="false">
      <c r="B306" s="442" t="n">
        <v>241</v>
      </c>
      <c r="C306" s="458"/>
      <c r="D306" s="457"/>
      <c r="S306" s="347"/>
      <c r="U306" s="442" t="n">
        <v>241</v>
      </c>
      <c r="V306" s="458"/>
      <c r="W306" s="457"/>
      <c r="AL306" s="347"/>
    </row>
    <row r="307" customFormat="false" ht="12.75" hidden="false" customHeight="false" outlineLevel="0" collapsed="false">
      <c r="B307" s="442" t="n">
        <v>242</v>
      </c>
      <c r="C307" s="458"/>
      <c r="D307" s="457"/>
      <c r="S307" s="347"/>
      <c r="U307" s="442" t="n">
        <v>242</v>
      </c>
      <c r="V307" s="458"/>
      <c r="W307" s="457"/>
      <c r="AL307" s="347"/>
    </row>
    <row r="308" customFormat="false" ht="12.75" hidden="false" customHeight="false" outlineLevel="0" collapsed="false">
      <c r="B308" s="442" t="n">
        <v>243</v>
      </c>
      <c r="C308" s="458"/>
      <c r="D308" s="457"/>
      <c r="S308" s="347"/>
      <c r="U308" s="442" t="n">
        <v>243</v>
      </c>
      <c r="V308" s="458"/>
      <c r="W308" s="457"/>
      <c r="AL308" s="347"/>
    </row>
    <row r="309" customFormat="false" ht="12.75" hidden="false" customHeight="false" outlineLevel="0" collapsed="false">
      <c r="B309" s="442" t="n">
        <v>244</v>
      </c>
      <c r="C309" s="458"/>
      <c r="D309" s="457"/>
      <c r="S309" s="347"/>
      <c r="U309" s="442" t="n">
        <v>244</v>
      </c>
      <c r="V309" s="458"/>
      <c r="W309" s="457"/>
      <c r="AL309" s="347"/>
    </row>
    <row r="310" customFormat="false" ht="12.75" hidden="false" customHeight="false" outlineLevel="0" collapsed="false">
      <c r="B310" s="442" t="n">
        <v>245</v>
      </c>
      <c r="C310" s="458"/>
      <c r="D310" s="457"/>
      <c r="S310" s="347"/>
      <c r="U310" s="442" t="n">
        <v>245</v>
      </c>
      <c r="V310" s="458"/>
      <c r="W310" s="457"/>
      <c r="AL310" s="347"/>
    </row>
    <row r="311" customFormat="false" ht="12.75" hidden="false" customHeight="false" outlineLevel="0" collapsed="false">
      <c r="B311" s="442" t="n">
        <v>246</v>
      </c>
      <c r="C311" s="458"/>
      <c r="D311" s="457"/>
      <c r="S311" s="347"/>
      <c r="U311" s="442" t="n">
        <v>246</v>
      </c>
      <c r="V311" s="458"/>
      <c r="W311" s="457"/>
      <c r="AL311" s="347"/>
    </row>
    <row r="312" customFormat="false" ht="12.75" hidden="false" customHeight="false" outlineLevel="0" collapsed="false">
      <c r="B312" s="442" t="n">
        <v>247</v>
      </c>
      <c r="C312" s="458"/>
      <c r="D312" s="457"/>
      <c r="S312" s="347"/>
      <c r="U312" s="442" t="n">
        <v>247</v>
      </c>
      <c r="V312" s="458"/>
      <c r="W312" s="457"/>
      <c r="AL312" s="347"/>
    </row>
    <row r="313" customFormat="false" ht="12.75" hidden="false" customHeight="false" outlineLevel="0" collapsed="false">
      <c r="B313" s="442" t="n">
        <v>248</v>
      </c>
      <c r="C313" s="458"/>
      <c r="D313" s="457"/>
      <c r="S313" s="347"/>
      <c r="U313" s="442" t="n">
        <v>248</v>
      </c>
      <c r="V313" s="458"/>
      <c r="W313" s="457"/>
      <c r="AL313" s="347"/>
    </row>
    <row r="314" customFormat="false" ht="12.75" hidden="false" customHeight="false" outlineLevel="0" collapsed="false">
      <c r="B314" s="442" t="n">
        <v>249</v>
      </c>
      <c r="C314" s="458"/>
      <c r="D314" s="457"/>
      <c r="S314" s="347"/>
      <c r="U314" s="442" t="n">
        <v>249</v>
      </c>
      <c r="V314" s="458"/>
      <c r="W314" s="457"/>
      <c r="AL314" s="347"/>
    </row>
    <row r="315" customFormat="false" ht="12.75" hidden="false" customHeight="false" outlineLevel="0" collapsed="false">
      <c r="B315" s="442" t="n">
        <v>250</v>
      </c>
      <c r="C315" s="458"/>
      <c r="D315" s="457"/>
      <c r="S315" s="347"/>
      <c r="U315" s="442" t="n">
        <v>250</v>
      </c>
      <c r="V315" s="458"/>
      <c r="W315" s="457"/>
      <c r="AL315" s="347"/>
    </row>
    <row r="316" customFormat="false" ht="12.75" hidden="false" customHeight="false" outlineLevel="0" collapsed="false">
      <c r="B316" s="442" t="n">
        <v>251</v>
      </c>
      <c r="C316" s="458"/>
      <c r="D316" s="457"/>
      <c r="S316" s="347"/>
      <c r="U316" s="442" t="n">
        <v>251</v>
      </c>
      <c r="V316" s="458"/>
      <c r="W316" s="457"/>
      <c r="AL316" s="347"/>
    </row>
    <row r="317" customFormat="false" ht="12.75" hidden="false" customHeight="false" outlineLevel="0" collapsed="false">
      <c r="B317" s="442" t="n">
        <v>252</v>
      </c>
      <c r="C317" s="458"/>
      <c r="D317" s="457"/>
      <c r="S317" s="347"/>
      <c r="U317" s="442" t="n">
        <v>252</v>
      </c>
      <c r="V317" s="458"/>
      <c r="W317" s="457"/>
      <c r="AL317" s="347"/>
    </row>
    <row r="318" customFormat="false" ht="12.75" hidden="false" customHeight="false" outlineLevel="0" collapsed="false">
      <c r="B318" s="442" t="n">
        <v>253</v>
      </c>
      <c r="C318" s="458"/>
      <c r="D318" s="457"/>
      <c r="S318" s="347"/>
      <c r="U318" s="442" t="n">
        <v>253</v>
      </c>
      <c r="V318" s="458"/>
      <c r="W318" s="457"/>
      <c r="AL318" s="347"/>
    </row>
    <row r="319" customFormat="false" ht="12.75" hidden="false" customHeight="false" outlineLevel="0" collapsed="false">
      <c r="B319" s="442" t="n">
        <v>254</v>
      </c>
      <c r="C319" s="458"/>
      <c r="D319" s="457"/>
      <c r="S319" s="347"/>
      <c r="U319" s="442" t="n">
        <v>254</v>
      </c>
      <c r="V319" s="458"/>
      <c r="W319" s="457"/>
      <c r="AL319" s="347"/>
    </row>
    <row r="320" customFormat="false" ht="12.75" hidden="false" customHeight="false" outlineLevel="0" collapsed="false">
      <c r="B320" s="442" t="n">
        <v>255</v>
      </c>
      <c r="C320" s="458"/>
      <c r="D320" s="457"/>
      <c r="S320" s="347"/>
      <c r="U320" s="442" t="n">
        <v>255</v>
      </c>
      <c r="V320" s="458"/>
      <c r="W320" s="457"/>
      <c r="AL320" s="347"/>
    </row>
    <row r="321" customFormat="false" ht="12.75" hidden="false" customHeight="false" outlineLevel="0" collapsed="false">
      <c r="B321" s="442" t="n">
        <v>256</v>
      </c>
      <c r="C321" s="458"/>
      <c r="D321" s="457"/>
      <c r="S321" s="347"/>
      <c r="U321" s="442" t="n">
        <v>256</v>
      </c>
      <c r="V321" s="458"/>
      <c r="W321" s="457"/>
      <c r="AL321" s="347"/>
    </row>
    <row r="322" customFormat="false" ht="12.75" hidden="false" customHeight="false" outlineLevel="0" collapsed="false">
      <c r="B322" s="442" t="n">
        <v>257</v>
      </c>
      <c r="C322" s="458"/>
      <c r="D322" s="457"/>
      <c r="S322" s="347"/>
      <c r="U322" s="442" t="n">
        <v>257</v>
      </c>
      <c r="V322" s="458"/>
      <c r="W322" s="457"/>
      <c r="AL322" s="347"/>
    </row>
    <row r="323" customFormat="false" ht="12.75" hidden="false" customHeight="false" outlineLevel="0" collapsed="false">
      <c r="B323" s="442" t="n">
        <v>258</v>
      </c>
      <c r="C323" s="458"/>
      <c r="D323" s="457"/>
      <c r="S323" s="347"/>
      <c r="U323" s="442" t="n">
        <v>258</v>
      </c>
      <c r="V323" s="458"/>
      <c r="W323" s="457"/>
      <c r="AL323" s="347"/>
    </row>
    <row r="324" customFormat="false" ht="12.75" hidden="false" customHeight="false" outlineLevel="0" collapsed="false">
      <c r="B324" s="442" t="n">
        <v>259</v>
      </c>
      <c r="C324" s="458"/>
      <c r="D324" s="457"/>
      <c r="S324" s="347"/>
      <c r="U324" s="442" t="n">
        <v>259</v>
      </c>
      <c r="V324" s="458"/>
      <c r="W324" s="457"/>
      <c r="AL324" s="347"/>
    </row>
    <row r="325" customFormat="false" ht="12.75" hidden="false" customHeight="false" outlineLevel="0" collapsed="false">
      <c r="B325" s="442" t="n">
        <v>260</v>
      </c>
      <c r="C325" s="458"/>
      <c r="D325" s="457"/>
      <c r="S325" s="347"/>
      <c r="U325" s="442" t="n">
        <v>260</v>
      </c>
      <c r="V325" s="458"/>
      <c r="W325" s="457"/>
      <c r="AL325" s="347"/>
    </row>
    <row r="326" customFormat="false" ht="12.75" hidden="false" customHeight="false" outlineLevel="0" collapsed="false">
      <c r="B326" s="442" t="n">
        <v>261</v>
      </c>
      <c r="C326" s="458"/>
      <c r="D326" s="457"/>
      <c r="S326" s="347"/>
      <c r="U326" s="442" t="n">
        <v>261</v>
      </c>
      <c r="V326" s="458"/>
      <c r="W326" s="457"/>
      <c r="AL326" s="347"/>
    </row>
    <row r="327" customFormat="false" ht="12.75" hidden="false" customHeight="false" outlineLevel="0" collapsed="false">
      <c r="B327" s="442" t="n">
        <v>262</v>
      </c>
      <c r="C327" s="458"/>
      <c r="D327" s="457"/>
      <c r="S327" s="347"/>
      <c r="U327" s="442" t="n">
        <v>262</v>
      </c>
      <c r="V327" s="458"/>
      <c r="W327" s="457"/>
      <c r="AL327" s="347"/>
    </row>
    <row r="328" customFormat="false" ht="12.75" hidden="false" customHeight="false" outlineLevel="0" collapsed="false">
      <c r="B328" s="442" t="n">
        <v>263</v>
      </c>
      <c r="C328" s="458"/>
      <c r="D328" s="457"/>
      <c r="S328" s="347"/>
      <c r="U328" s="442" t="n">
        <v>263</v>
      </c>
      <c r="V328" s="458"/>
      <c r="W328" s="457"/>
      <c r="AL328" s="347"/>
    </row>
    <row r="329" customFormat="false" ht="12.75" hidden="false" customHeight="false" outlineLevel="0" collapsed="false">
      <c r="B329" s="442" t="n">
        <v>264</v>
      </c>
      <c r="C329" s="458"/>
      <c r="D329" s="457"/>
      <c r="S329" s="347"/>
      <c r="U329" s="442" t="n">
        <v>264</v>
      </c>
      <c r="V329" s="458"/>
      <c r="W329" s="457"/>
      <c r="AL329" s="347"/>
    </row>
    <row r="330" customFormat="false" ht="12.75" hidden="false" customHeight="false" outlineLevel="0" collapsed="false">
      <c r="B330" s="442" t="n">
        <v>265</v>
      </c>
      <c r="C330" s="458"/>
      <c r="D330" s="457"/>
      <c r="S330" s="347"/>
      <c r="U330" s="442" t="n">
        <v>265</v>
      </c>
      <c r="V330" s="458"/>
      <c r="W330" s="457"/>
      <c r="AL330" s="347"/>
    </row>
    <row r="331" customFormat="false" ht="12.75" hidden="false" customHeight="false" outlineLevel="0" collapsed="false">
      <c r="B331" s="442" t="n">
        <v>266</v>
      </c>
      <c r="C331" s="458"/>
      <c r="D331" s="457"/>
      <c r="S331" s="347"/>
      <c r="U331" s="442" t="n">
        <v>266</v>
      </c>
      <c r="V331" s="458"/>
      <c r="W331" s="457"/>
      <c r="AL331" s="347"/>
    </row>
    <row r="332" customFormat="false" ht="12.75" hidden="false" customHeight="false" outlineLevel="0" collapsed="false">
      <c r="B332" s="442" t="n">
        <v>267</v>
      </c>
      <c r="C332" s="458"/>
      <c r="D332" s="457"/>
      <c r="S332" s="347"/>
      <c r="U332" s="442" t="n">
        <v>267</v>
      </c>
      <c r="V332" s="458"/>
      <c r="W332" s="457"/>
      <c r="AL332" s="347"/>
    </row>
    <row r="333" customFormat="false" ht="12.75" hidden="false" customHeight="false" outlineLevel="0" collapsed="false">
      <c r="B333" s="442" t="n">
        <v>268</v>
      </c>
      <c r="C333" s="458"/>
      <c r="D333" s="457"/>
      <c r="S333" s="347"/>
      <c r="U333" s="442" t="n">
        <v>268</v>
      </c>
      <c r="V333" s="458"/>
      <c r="W333" s="457"/>
      <c r="AL333" s="347"/>
    </row>
    <row r="334" customFormat="false" ht="12.75" hidden="false" customHeight="false" outlineLevel="0" collapsed="false">
      <c r="B334" s="442" t="n">
        <v>269</v>
      </c>
      <c r="C334" s="458"/>
      <c r="D334" s="457"/>
      <c r="S334" s="347"/>
      <c r="U334" s="442" t="n">
        <v>269</v>
      </c>
      <c r="V334" s="458"/>
      <c r="W334" s="457"/>
      <c r="AL334" s="347"/>
    </row>
    <row r="335" customFormat="false" ht="12.75" hidden="false" customHeight="false" outlineLevel="0" collapsed="false">
      <c r="B335" s="442" t="n">
        <v>270</v>
      </c>
      <c r="C335" s="458"/>
      <c r="D335" s="457"/>
      <c r="S335" s="347"/>
      <c r="U335" s="442" t="n">
        <v>270</v>
      </c>
      <c r="V335" s="458"/>
      <c r="W335" s="457"/>
      <c r="AL335" s="347"/>
    </row>
    <row r="336" customFormat="false" ht="12.75" hidden="false" customHeight="false" outlineLevel="0" collapsed="false">
      <c r="B336" s="442" t="n">
        <v>271</v>
      </c>
      <c r="C336" s="458"/>
      <c r="D336" s="457"/>
      <c r="S336" s="347"/>
      <c r="U336" s="442" t="n">
        <v>271</v>
      </c>
      <c r="V336" s="458"/>
      <c r="W336" s="457"/>
      <c r="AL336" s="347"/>
    </row>
    <row r="337" customFormat="false" ht="12.75" hidden="false" customHeight="false" outlineLevel="0" collapsed="false">
      <c r="B337" s="442" t="n">
        <v>272</v>
      </c>
      <c r="C337" s="458"/>
      <c r="D337" s="457"/>
      <c r="S337" s="347"/>
      <c r="U337" s="442" t="n">
        <v>272</v>
      </c>
      <c r="V337" s="458"/>
      <c r="W337" s="457"/>
      <c r="AL337" s="347"/>
    </row>
    <row r="338" customFormat="false" ht="12.75" hidden="false" customHeight="false" outlineLevel="0" collapsed="false">
      <c r="B338" s="442" t="n">
        <v>273</v>
      </c>
      <c r="C338" s="458"/>
      <c r="D338" s="457"/>
      <c r="S338" s="347"/>
      <c r="U338" s="442" t="n">
        <v>273</v>
      </c>
      <c r="V338" s="458"/>
      <c r="W338" s="457"/>
      <c r="AL338" s="347"/>
    </row>
    <row r="339" customFormat="false" ht="12.75" hidden="false" customHeight="false" outlineLevel="0" collapsed="false">
      <c r="B339" s="442" t="n">
        <v>274</v>
      </c>
      <c r="C339" s="458"/>
      <c r="D339" s="457"/>
      <c r="S339" s="347"/>
      <c r="U339" s="442" t="n">
        <v>274</v>
      </c>
      <c r="V339" s="458"/>
      <c r="W339" s="457"/>
      <c r="AL339" s="347"/>
    </row>
    <row r="340" customFormat="false" ht="12.75" hidden="false" customHeight="false" outlineLevel="0" collapsed="false">
      <c r="B340" s="442" t="n">
        <v>275</v>
      </c>
      <c r="C340" s="458"/>
      <c r="D340" s="457"/>
      <c r="S340" s="347"/>
      <c r="U340" s="442" t="n">
        <v>275</v>
      </c>
      <c r="V340" s="458"/>
      <c r="W340" s="457"/>
      <c r="AL340" s="347"/>
    </row>
    <row r="341" customFormat="false" ht="12.75" hidden="false" customHeight="false" outlineLevel="0" collapsed="false">
      <c r="B341" s="442" t="n">
        <v>276</v>
      </c>
      <c r="C341" s="458"/>
      <c r="D341" s="457"/>
      <c r="S341" s="347"/>
      <c r="U341" s="442" t="n">
        <v>276</v>
      </c>
      <c r="V341" s="458"/>
      <c r="W341" s="457"/>
      <c r="AL341" s="347"/>
    </row>
    <row r="342" customFormat="false" ht="12.75" hidden="false" customHeight="false" outlineLevel="0" collapsed="false">
      <c r="B342" s="442" t="n">
        <v>277</v>
      </c>
      <c r="C342" s="458"/>
      <c r="D342" s="457"/>
      <c r="S342" s="347"/>
      <c r="U342" s="442" t="n">
        <v>277</v>
      </c>
      <c r="V342" s="458"/>
      <c r="W342" s="457"/>
      <c r="AL342" s="347"/>
    </row>
    <row r="343" customFormat="false" ht="12.75" hidden="false" customHeight="false" outlineLevel="0" collapsed="false">
      <c r="B343" s="442" t="n">
        <v>278</v>
      </c>
      <c r="C343" s="458"/>
      <c r="D343" s="457"/>
      <c r="S343" s="347"/>
      <c r="U343" s="442" t="n">
        <v>278</v>
      </c>
      <c r="V343" s="458"/>
      <c r="W343" s="457"/>
      <c r="AL343" s="347"/>
    </row>
    <row r="344" customFormat="false" ht="12.75" hidden="false" customHeight="false" outlineLevel="0" collapsed="false">
      <c r="B344" s="442" t="n">
        <v>279</v>
      </c>
      <c r="C344" s="458"/>
      <c r="D344" s="457"/>
      <c r="S344" s="347"/>
      <c r="U344" s="442" t="n">
        <v>279</v>
      </c>
      <c r="V344" s="458"/>
      <c r="W344" s="457"/>
      <c r="AL344" s="347"/>
    </row>
    <row r="345" customFormat="false" ht="12.75" hidden="false" customHeight="false" outlineLevel="0" collapsed="false">
      <c r="B345" s="442" t="n">
        <v>280</v>
      </c>
      <c r="C345" s="458"/>
      <c r="D345" s="457"/>
      <c r="S345" s="347"/>
      <c r="U345" s="442" t="n">
        <v>280</v>
      </c>
      <c r="V345" s="458"/>
      <c r="W345" s="457"/>
      <c r="AL345" s="347"/>
    </row>
    <row r="346" customFormat="false" ht="12.75" hidden="false" customHeight="false" outlineLevel="0" collapsed="false">
      <c r="B346" s="442" t="n">
        <v>281</v>
      </c>
      <c r="C346" s="458"/>
      <c r="D346" s="457"/>
      <c r="S346" s="347"/>
      <c r="U346" s="442" t="n">
        <v>281</v>
      </c>
      <c r="V346" s="458"/>
      <c r="W346" s="457"/>
      <c r="AL346" s="347"/>
    </row>
    <row r="347" customFormat="false" ht="12.75" hidden="false" customHeight="false" outlineLevel="0" collapsed="false">
      <c r="B347" s="442" t="n">
        <v>282</v>
      </c>
      <c r="C347" s="458"/>
      <c r="D347" s="457"/>
      <c r="S347" s="347"/>
      <c r="U347" s="442" t="n">
        <v>282</v>
      </c>
      <c r="V347" s="458"/>
      <c r="W347" s="457"/>
      <c r="AL347" s="347"/>
    </row>
    <row r="348" customFormat="false" ht="12.75" hidden="false" customHeight="false" outlineLevel="0" collapsed="false">
      <c r="B348" s="442" t="n">
        <v>283</v>
      </c>
      <c r="C348" s="458"/>
      <c r="D348" s="457"/>
      <c r="S348" s="347"/>
      <c r="U348" s="442" t="n">
        <v>283</v>
      </c>
      <c r="V348" s="458"/>
      <c r="W348" s="457"/>
      <c r="AL348" s="347"/>
    </row>
    <row r="349" customFormat="false" ht="12.75" hidden="false" customHeight="false" outlineLevel="0" collapsed="false">
      <c r="B349" s="442" t="n">
        <v>284</v>
      </c>
      <c r="C349" s="458"/>
      <c r="D349" s="457"/>
      <c r="S349" s="347"/>
      <c r="U349" s="442" t="n">
        <v>284</v>
      </c>
      <c r="V349" s="458"/>
      <c r="W349" s="457"/>
      <c r="AL349" s="347"/>
    </row>
    <row r="350" customFormat="false" ht="12.75" hidden="false" customHeight="false" outlineLevel="0" collapsed="false">
      <c r="B350" s="442" t="n">
        <v>285</v>
      </c>
      <c r="C350" s="458"/>
      <c r="D350" s="457"/>
      <c r="S350" s="347"/>
      <c r="U350" s="442" t="n">
        <v>285</v>
      </c>
      <c r="V350" s="458"/>
      <c r="W350" s="457"/>
      <c r="AL350" s="347"/>
    </row>
    <row r="351" customFormat="false" ht="12.75" hidden="false" customHeight="false" outlineLevel="0" collapsed="false">
      <c r="B351" s="442" t="n">
        <v>286</v>
      </c>
      <c r="C351" s="458"/>
      <c r="D351" s="457"/>
      <c r="S351" s="347"/>
      <c r="U351" s="442" t="n">
        <v>286</v>
      </c>
      <c r="V351" s="458"/>
      <c r="W351" s="457"/>
      <c r="AL351" s="347"/>
    </row>
    <row r="352" customFormat="false" ht="12.75" hidden="false" customHeight="false" outlineLevel="0" collapsed="false">
      <c r="B352" s="442" t="n">
        <v>287</v>
      </c>
      <c r="C352" s="458"/>
      <c r="D352" s="457"/>
      <c r="S352" s="347"/>
      <c r="U352" s="442" t="n">
        <v>287</v>
      </c>
      <c r="V352" s="458"/>
      <c r="W352" s="457"/>
      <c r="AL352" s="347"/>
    </row>
    <row r="353" customFormat="false" ht="12.75" hidden="false" customHeight="false" outlineLevel="0" collapsed="false">
      <c r="B353" s="442" t="n">
        <v>288</v>
      </c>
      <c r="C353" s="458"/>
      <c r="D353" s="457"/>
      <c r="S353" s="347"/>
      <c r="U353" s="442" t="n">
        <v>288</v>
      </c>
      <c r="V353" s="458"/>
      <c r="W353" s="457"/>
      <c r="AL353" s="347"/>
    </row>
    <row r="354" customFormat="false" ht="12.75" hidden="false" customHeight="false" outlineLevel="0" collapsed="false">
      <c r="B354" s="442" t="n">
        <v>289</v>
      </c>
      <c r="C354" s="458"/>
      <c r="D354" s="457"/>
      <c r="S354" s="347"/>
      <c r="U354" s="442" t="n">
        <v>289</v>
      </c>
      <c r="V354" s="458"/>
      <c r="W354" s="457"/>
      <c r="AL354" s="347"/>
    </row>
    <row r="355" customFormat="false" ht="12.75" hidden="false" customHeight="false" outlineLevel="0" collapsed="false">
      <c r="B355" s="442" t="n">
        <v>290</v>
      </c>
      <c r="C355" s="458"/>
      <c r="D355" s="457"/>
      <c r="S355" s="347"/>
      <c r="U355" s="442" t="n">
        <v>290</v>
      </c>
      <c r="V355" s="458"/>
      <c r="W355" s="457"/>
      <c r="AL355" s="347"/>
    </row>
    <row r="356" customFormat="false" ht="12.75" hidden="false" customHeight="false" outlineLevel="0" collapsed="false">
      <c r="B356" s="442" t="n">
        <v>291</v>
      </c>
      <c r="C356" s="458"/>
      <c r="D356" s="457"/>
      <c r="S356" s="347"/>
      <c r="U356" s="442" t="n">
        <v>291</v>
      </c>
      <c r="V356" s="458"/>
      <c r="W356" s="457"/>
      <c r="AL356" s="347"/>
    </row>
    <row r="357" customFormat="false" ht="12.75" hidden="false" customHeight="false" outlineLevel="0" collapsed="false">
      <c r="B357" s="442" t="n">
        <v>292</v>
      </c>
      <c r="C357" s="458"/>
      <c r="D357" s="457"/>
      <c r="S357" s="347"/>
      <c r="U357" s="442" t="n">
        <v>292</v>
      </c>
      <c r="V357" s="458"/>
      <c r="W357" s="457"/>
      <c r="AL357" s="347"/>
    </row>
    <row r="358" customFormat="false" ht="12.75" hidden="false" customHeight="false" outlineLevel="0" collapsed="false">
      <c r="B358" s="442" t="n">
        <v>293</v>
      </c>
      <c r="C358" s="458"/>
      <c r="D358" s="457"/>
      <c r="S358" s="347"/>
      <c r="U358" s="442" t="n">
        <v>293</v>
      </c>
      <c r="V358" s="458"/>
      <c r="W358" s="457"/>
      <c r="AL358" s="347"/>
    </row>
    <row r="359" customFormat="false" ht="12.75" hidden="false" customHeight="false" outlineLevel="0" collapsed="false">
      <c r="B359" s="442" t="n">
        <v>294</v>
      </c>
      <c r="C359" s="458"/>
      <c r="D359" s="457"/>
      <c r="S359" s="347"/>
      <c r="U359" s="442" t="n">
        <v>294</v>
      </c>
      <c r="V359" s="458"/>
      <c r="W359" s="457"/>
      <c r="AL359" s="347"/>
    </row>
    <row r="360" customFormat="false" ht="12.75" hidden="false" customHeight="false" outlineLevel="0" collapsed="false">
      <c r="B360" s="442" t="n">
        <v>295</v>
      </c>
      <c r="C360" s="458"/>
      <c r="D360" s="457"/>
      <c r="S360" s="347"/>
      <c r="U360" s="442" t="n">
        <v>295</v>
      </c>
      <c r="V360" s="458"/>
      <c r="W360" s="457"/>
      <c r="AL360" s="347"/>
    </row>
    <row r="361" customFormat="false" ht="12.75" hidden="false" customHeight="false" outlineLevel="0" collapsed="false">
      <c r="B361" s="442" t="n">
        <v>296</v>
      </c>
      <c r="C361" s="458"/>
      <c r="D361" s="457"/>
      <c r="S361" s="347"/>
      <c r="U361" s="442" t="n">
        <v>296</v>
      </c>
      <c r="V361" s="458"/>
      <c r="W361" s="457"/>
      <c r="AL361" s="347"/>
    </row>
    <row r="362" customFormat="false" ht="12.75" hidden="false" customHeight="false" outlineLevel="0" collapsed="false">
      <c r="B362" s="442" t="n">
        <v>297</v>
      </c>
      <c r="C362" s="458"/>
      <c r="D362" s="457"/>
      <c r="S362" s="347"/>
      <c r="U362" s="442" t="n">
        <v>297</v>
      </c>
      <c r="V362" s="458"/>
      <c r="W362" s="457"/>
      <c r="AL362" s="347"/>
    </row>
    <row r="363" customFormat="false" ht="12.75" hidden="false" customHeight="false" outlineLevel="0" collapsed="false">
      <c r="B363" s="442" t="n">
        <v>298</v>
      </c>
      <c r="C363" s="458"/>
      <c r="D363" s="457"/>
      <c r="S363" s="347"/>
      <c r="U363" s="442" t="n">
        <v>298</v>
      </c>
      <c r="V363" s="458"/>
      <c r="W363" s="457"/>
      <c r="AL363" s="347"/>
    </row>
    <row r="364" customFormat="false" ht="12.75" hidden="false" customHeight="false" outlineLevel="0" collapsed="false">
      <c r="B364" s="442" t="n">
        <v>299</v>
      </c>
      <c r="C364" s="458"/>
      <c r="D364" s="457"/>
      <c r="S364" s="347"/>
      <c r="U364" s="442" t="n">
        <v>299</v>
      </c>
      <c r="V364" s="458"/>
      <c r="W364" s="457"/>
      <c r="AL364" s="347"/>
    </row>
    <row r="365" customFormat="false" ht="12.75" hidden="false" customHeight="false" outlineLevel="0" collapsed="false">
      <c r="B365" s="442" t="n">
        <v>300</v>
      </c>
      <c r="C365" s="458"/>
      <c r="D365" s="457"/>
      <c r="S365" s="347"/>
      <c r="U365" s="442" t="n">
        <v>300</v>
      </c>
      <c r="V365" s="458"/>
      <c r="W365" s="457"/>
      <c r="AL365" s="347"/>
    </row>
    <row r="366" customFormat="false" ht="12.75" hidden="false" customHeight="false" outlineLevel="0" collapsed="false">
      <c r="A366" s="20"/>
      <c r="B366" s="20"/>
      <c r="C366" s="20"/>
      <c r="D366" s="20"/>
      <c r="E366" s="20"/>
      <c r="F366" s="20"/>
      <c r="G366" s="20"/>
      <c r="H366" s="20"/>
      <c r="I366" s="20"/>
      <c r="J366" s="20"/>
      <c r="K366" s="20"/>
      <c r="L366" s="20"/>
      <c r="M366" s="20"/>
      <c r="N366" s="20"/>
      <c r="O366" s="20"/>
      <c r="P366" s="20"/>
      <c r="Q366" s="20"/>
      <c r="R366" s="20"/>
      <c r="S366" s="355"/>
      <c r="T366" s="20"/>
      <c r="U366" s="20"/>
      <c r="V366" s="20"/>
      <c r="W366" s="20"/>
      <c r="X366" s="20"/>
      <c r="Y366" s="20"/>
      <c r="Z366" s="20"/>
      <c r="AA366" s="20"/>
      <c r="AB366" s="20"/>
      <c r="AC366" s="20"/>
      <c r="AD366" s="20"/>
      <c r="AE366" s="20"/>
      <c r="AF366" s="20"/>
      <c r="AG366" s="20"/>
      <c r="AH366" s="20"/>
      <c r="AI366" s="20"/>
      <c r="AJ366" s="20"/>
      <c r="AK366" s="20"/>
      <c r="AL366" s="355"/>
    </row>
  </sheetData>
  <sheetProtection algorithmName="SHA-512" hashValue="V605SHTD8/PjR+v0HpH6Q//QOBp4x//zsS4PVjykAnjv43LUWXUckXczWPYeVRJjwEzC+E5mxLvNG52YolAuMg==" saltValue="73ndPlsK3vcvTAdB9cHuyA==" spinCount="100000" sheet="true" scenarios="true"/>
  <protectedRanges>
    <protectedRange name="Range1" sqref="A5:AL18 A21:AL42 C46:D47 G46:H47 C50 C53:D57 V46:W47 Z46:AA47 V51:W53"/>
    <protectedRange name="Range1_1" sqref="C66:E365 V66:W172"/>
    <protectedRange name="Range1_2" sqref="V173:X365 X66:X172"/>
  </protectedRanges>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T46:U46"/>
    <mergeCell ref="V46:W46"/>
    <mergeCell ref="X46:Y46"/>
    <mergeCell ref="Z46:AA46"/>
    <mergeCell ref="AG46:AH46"/>
    <mergeCell ref="A47:B47"/>
    <mergeCell ref="C47:D47"/>
    <mergeCell ref="E47:F47"/>
    <mergeCell ref="G47:H47"/>
    <mergeCell ref="T47:U47"/>
    <mergeCell ref="V47:W47"/>
    <mergeCell ref="X47:Y47"/>
    <mergeCell ref="Z47:AA47"/>
    <mergeCell ref="A50:B50"/>
    <mergeCell ref="C50:D50"/>
    <mergeCell ref="V50:W50"/>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priority="2" operator="greaterThanOrEqual" aboveAverage="0" equalAverage="0" bottom="0" percent="0" rank="0" text="" dxfId="245">
      <formula>100</formula>
    </cfRule>
    <cfRule type="cellIs" priority="3" operator="lessThan" aboveAverage="0" equalAverage="0" bottom="0" percent="0" rank="0" text="" dxfId="246">
      <formula>75</formula>
    </cfRule>
    <cfRule type="cellIs" priority="4" operator="greaterThanOrEqual" aboveAverage="0" equalAverage="0" bottom="0" percent="0" rank="0" text="" dxfId="247">
      <formula>75</formula>
    </cfRule>
  </conditionalFormatting>
  <hyperlinks>
    <hyperlink ref="AM2" location="'Cover Sheet'!A1" display="BACK to COVER SHEET"/>
  </hyperlinks>
  <printOptions headings="false" gridLines="false" gridLinesSet="true" horizontalCentered="tru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AO366"/>
  <sheetViews>
    <sheetView showFormulas="false" showGridLines="false" showRowColHeaders="true" showZeros="true" rightToLeft="false" tabSelected="false" showOutlineSymbols="true" defaultGridColor="true" view="pageBreakPreview" topLeftCell="A43"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8" min="1" style="0" width="5.01"/>
    <col collapsed="false" customWidth="true" hidden="false" outlineLevel="0" max="1025" min="39" style="0" width="11.4"/>
  </cols>
  <sheetData>
    <row r="1" customFormat="false" ht="13.15" hidden="false" customHeight="false" outlineLevel="0" collapsed="false">
      <c r="A1" s="377" t="s">
        <v>434</v>
      </c>
      <c r="B1" s="377"/>
      <c r="C1" s="377"/>
      <c r="D1" s="377"/>
      <c r="E1" s="377"/>
      <c r="F1" s="377"/>
      <c r="G1" s="377"/>
      <c r="H1" s="377"/>
      <c r="I1" s="377"/>
      <c r="J1" s="377"/>
      <c r="K1" s="377"/>
      <c r="L1" s="377"/>
      <c r="M1" s="377"/>
      <c r="N1" s="377"/>
      <c r="O1" s="377"/>
      <c r="P1" s="377"/>
      <c r="Q1" s="377"/>
      <c r="R1" s="377"/>
      <c r="S1" s="377"/>
      <c r="T1" s="377" t="s">
        <v>429</v>
      </c>
      <c r="U1" s="377"/>
      <c r="V1" s="377"/>
      <c r="W1" s="377"/>
      <c r="X1" s="377"/>
      <c r="Y1" s="377"/>
      <c r="Z1" s="377"/>
      <c r="AA1" s="377"/>
      <c r="AB1" s="377"/>
      <c r="AC1" s="377"/>
      <c r="AD1" s="377"/>
      <c r="AE1" s="377"/>
      <c r="AF1" s="377"/>
      <c r="AG1" s="377"/>
      <c r="AH1" s="377"/>
      <c r="AI1" s="377"/>
      <c r="AJ1" s="377"/>
      <c r="AK1" s="377"/>
      <c r="AL1" s="377"/>
    </row>
    <row r="2" customFormat="false" ht="12.75" hidden="false" customHeight="false" outlineLevel="0" collapsed="false">
      <c r="A2" s="346"/>
      <c r="S2" s="347"/>
      <c r="T2" s="346"/>
      <c r="AL2" s="347"/>
      <c r="AM2" s="48" t="s">
        <v>259</v>
      </c>
      <c r="AN2" s="214"/>
      <c r="AO2" s="214"/>
    </row>
    <row r="3" customFormat="false" ht="12.75" hidden="false" customHeight="false" outlineLevel="0" collapsed="false">
      <c r="A3" s="0" t="s">
        <v>48</v>
      </c>
      <c r="D3" s="100" t="str">
        <f aca="false">IF('Cover Sheet'!$D$14&gt;0,'Cover Sheet'!$D$14,"")</f>
        <v>Ecole Centrale Lyon</v>
      </c>
      <c r="E3" s="100"/>
      <c r="F3" s="100"/>
      <c r="G3" s="100"/>
      <c r="H3" s="100"/>
      <c r="I3" s="100"/>
      <c r="J3" s="100"/>
      <c r="K3" s="0" t="s">
        <v>50</v>
      </c>
      <c r="O3" s="100" t="str">
        <f aca="false">IF('Cover Sheet'!$O$14&gt;0,'Cover Sheet'!$O$14,"")</f>
        <v/>
      </c>
      <c r="P3" s="100"/>
      <c r="Q3" s="100"/>
      <c r="R3" s="100"/>
      <c r="S3" s="100"/>
      <c r="T3" s="0" t="s">
        <v>48</v>
      </c>
      <c r="W3" s="100" t="str">
        <f aca="false">IF('Cover Sheet'!$D$14&gt;0,'Cover Sheet'!$D$14,"")</f>
        <v>Ecole Centrale Lyon</v>
      </c>
      <c r="X3" s="100"/>
      <c r="Y3" s="100"/>
      <c r="Z3" s="100"/>
      <c r="AA3" s="100"/>
      <c r="AB3" s="100"/>
      <c r="AC3" s="100"/>
      <c r="AD3" s="0" t="s">
        <v>50</v>
      </c>
      <c r="AH3" s="100" t="str">
        <f aca="false">IF('Cover Sheet'!$O$14&gt;0,'Cover Sheet'!$O$14,"")</f>
        <v/>
      </c>
      <c r="AI3" s="100"/>
      <c r="AJ3" s="100"/>
      <c r="AK3" s="100"/>
      <c r="AL3" s="100"/>
    </row>
    <row r="4" customFormat="false" ht="12.75" hidden="false" customHeight="false" outlineLevel="0" collapsed="false">
      <c r="A4" s="346"/>
      <c r="S4" s="347"/>
      <c r="T4" s="346"/>
      <c r="AL4" s="347"/>
    </row>
    <row r="5" customFormat="false" ht="12.75" hidden="false" customHeight="true" outlineLevel="0" collapsed="false">
      <c r="A5" s="459"/>
      <c r="B5" s="459"/>
      <c r="C5" s="459"/>
      <c r="D5" s="459"/>
      <c r="E5" s="459"/>
      <c r="F5" s="459"/>
      <c r="G5" s="459"/>
      <c r="H5" s="459"/>
      <c r="I5" s="459"/>
      <c r="J5" s="459"/>
      <c r="K5" s="459"/>
      <c r="L5" s="459"/>
      <c r="M5" s="459"/>
      <c r="N5" s="459"/>
      <c r="O5" s="459"/>
      <c r="P5" s="459"/>
      <c r="Q5" s="459"/>
      <c r="R5" s="459"/>
      <c r="S5" s="459"/>
      <c r="T5" s="459"/>
      <c r="U5" s="459"/>
      <c r="V5" s="459"/>
      <c r="W5" s="459"/>
      <c r="X5" s="459"/>
      <c r="Y5" s="459"/>
      <c r="Z5" s="459"/>
      <c r="AA5" s="459"/>
      <c r="AB5" s="459"/>
      <c r="AC5" s="459"/>
      <c r="AD5" s="459"/>
      <c r="AE5" s="459"/>
      <c r="AF5" s="459"/>
      <c r="AG5" s="459"/>
      <c r="AH5" s="459"/>
      <c r="AI5" s="459"/>
      <c r="AJ5" s="459"/>
      <c r="AK5" s="459"/>
      <c r="AL5" s="459"/>
    </row>
    <row r="6" customFormat="false" ht="12.75" hidden="false" customHeight="false" outlineLevel="0" collapsed="false">
      <c r="A6" s="383"/>
      <c r="B6" s="383"/>
      <c r="C6" s="96"/>
      <c r="D6" s="383"/>
      <c r="E6" s="96"/>
      <c r="F6" s="96"/>
      <c r="G6" s="96"/>
      <c r="H6" s="96"/>
      <c r="I6" s="96"/>
      <c r="J6" s="96"/>
      <c r="K6" s="96"/>
      <c r="L6" s="96"/>
      <c r="M6" s="96"/>
      <c r="N6" s="96"/>
      <c r="O6" s="96"/>
      <c r="P6" s="96"/>
      <c r="Q6" s="96"/>
      <c r="R6" s="96"/>
      <c r="S6" s="135"/>
      <c r="T6" s="383"/>
      <c r="U6" s="383"/>
      <c r="V6" s="96"/>
      <c r="W6" s="383"/>
      <c r="X6" s="96"/>
      <c r="Y6" s="96"/>
      <c r="Z6" s="96"/>
      <c r="AA6" s="96"/>
      <c r="AB6" s="96"/>
      <c r="AC6" s="96"/>
      <c r="AD6" s="96"/>
      <c r="AE6" s="96"/>
      <c r="AF6" s="96"/>
      <c r="AG6" s="96"/>
      <c r="AH6" s="96"/>
      <c r="AI6" s="96"/>
      <c r="AJ6" s="96"/>
      <c r="AK6" s="96"/>
      <c r="AL6" s="135"/>
    </row>
    <row r="7" customFormat="false" ht="12.75" hidden="false" customHeight="false" outlineLevel="0" collapsed="false">
      <c r="A7" s="383"/>
      <c r="B7" s="382" t="s">
        <v>367</v>
      </c>
      <c r="C7" s="96"/>
      <c r="D7" s="383"/>
      <c r="E7" s="96"/>
      <c r="F7" s="96"/>
      <c r="G7" s="96"/>
      <c r="H7" s="96"/>
      <c r="I7" s="96"/>
      <c r="J7" s="96"/>
      <c r="K7" s="96"/>
      <c r="L7" s="96"/>
      <c r="M7" s="96"/>
      <c r="N7" s="96"/>
      <c r="O7" s="96"/>
      <c r="P7" s="96"/>
      <c r="Q7" s="96"/>
      <c r="R7" s="96"/>
      <c r="S7" s="135"/>
      <c r="T7" s="383"/>
      <c r="U7" s="382" t="s">
        <v>367</v>
      </c>
      <c r="V7" s="96"/>
      <c r="W7" s="383"/>
      <c r="X7" s="96"/>
      <c r="Y7" s="96"/>
      <c r="Z7" s="96"/>
      <c r="AA7" s="96"/>
      <c r="AB7" s="96"/>
      <c r="AC7" s="96"/>
      <c r="AD7" s="96"/>
      <c r="AE7" s="96"/>
      <c r="AF7" s="96"/>
      <c r="AG7" s="96"/>
      <c r="AH7" s="96"/>
      <c r="AI7" s="96"/>
      <c r="AJ7" s="96"/>
      <c r="AK7" s="96"/>
      <c r="AL7" s="135"/>
    </row>
    <row r="8" customFormat="false" ht="12.75" hidden="false" customHeight="false" outlineLevel="0" collapsed="false">
      <c r="A8" s="383"/>
      <c r="B8" s="98"/>
      <c r="C8" s="96"/>
      <c r="D8" s="383"/>
      <c r="E8" s="96"/>
      <c r="F8" s="96"/>
      <c r="G8" s="96"/>
      <c r="H8" s="96"/>
      <c r="I8" s="96"/>
      <c r="J8" s="96"/>
      <c r="K8" s="96"/>
      <c r="L8" s="96"/>
      <c r="M8" s="96"/>
      <c r="N8" s="96"/>
      <c r="O8" s="96"/>
      <c r="P8" s="96"/>
      <c r="Q8" s="96"/>
      <c r="R8" s="96"/>
      <c r="S8" s="135"/>
      <c r="T8" s="383"/>
      <c r="U8" s="98"/>
      <c r="V8" s="96"/>
      <c r="W8" s="383"/>
      <c r="X8" s="96"/>
      <c r="Y8" s="96"/>
      <c r="Z8" s="96"/>
      <c r="AA8" s="96"/>
      <c r="AB8" s="96"/>
      <c r="AC8" s="96"/>
      <c r="AD8" s="96"/>
      <c r="AE8" s="96"/>
      <c r="AF8" s="96"/>
      <c r="AG8" s="96"/>
      <c r="AH8" s="96"/>
      <c r="AI8" s="96"/>
      <c r="AJ8" s="96"/>
      <c r="AK8" s="96"/>
      <c r="AL8" s="135"/>
    </row>
    <row r="9" customFormat="false" ht="12.75" hidden="false" customHeight="false" outlineLevel="0" collapsed="false">
      <c r="A9" s="383"/>
      <c r="B9" s="382" t="s">
        <v>368</v>
      </c>
      <c r="C9" s="96"/>
      <c r="D9" s="383"/>
      <c r="E9" s="96"/>
      <c r="F9" s="96"/>
      <c r="G9" s="96"/>
      <c r="H9" s="96"/>
      <c r="I9" s="96"/>
      <c r="J9" s="96"/>
      <c r="K9" s="96"/>
      <c r="L9" s="96"/>
      <c r="M9" s="96"/>
      <c r="N9" s="96"/>
      <c r="O9" s="96"/>
      <c r="P9" s="96"/>
      <c r="Q9" s="96"/>
      <c r="R9" s="96"/>
      <c r="S9" s="135"/>
      <c r="T9" s="383"/>
      <c r="U9" s="382" t="s">
        <v>368</v>
      </c>
      <c r="V9" s="96"/>
      <c r="W9" s="383"/>
      <c r="X9" s="96"/>
      <c r="Y9" s="96"/>
      <c r="Z9" s="96"/>
      <c r="AA9" s="96"/>
      <c r="AB9" s="96"/>
      <c r="AC9" s="96"/>
      <c r="AD9" s="96"/>
      <c r="AE9" s="96"/>
      <c r="AF9" s="96"/>
      <c r="AG9" s="96"/>
      <c r="AH9" s="96"/>
      <c r="AI9" s="96"/>
      <c r="AJ9" s="96"/>
      <c r="AK9" s="96"/>
      <c r="AL9" s="135"/>
    </row>
    <row r="10" customFormat="false" ht="12.75" hidden="false" customHeight="false" outlineLevel="0" collapsed="false">
      <c r="A10" s="383"/>
      <c r="B10" s="98"/>
      <c r="C10" s="96"/>
      <c r="D10" s="96"/>
      <c r="E10" s="96"/>
      <c r="F10" s="96"/>
      <c r="G10" s="96"/>
      <c r="H10" s="96"/>
      <c r="I10" s="96"/>
      <c r="J10" s="96"/>
      <c r="K10" s="96"/>
      <c r="L10" s="96"/>
      <c r="M10" s="96"/>
      <c r="N10" s="96"/>
      <c r="O10" s="96"/>
      <c r="P10" s="96"/>
      <c r="Q10" s="96"/>
      <c r="R10" s="96"/>
      <c r="S10" s="135"/>
      <c r="T10" s="383"/>
      <c r="U10" s="98"/>
      <c r="V10" s="96"/>
      <c r="W10" s="96"/>
      <c r="X10" s="96"/>
      <c r="Y10" s="96"/>
      <c r="Z10" s="96"/>
      <c r="AA10" s="96"/>
      <c r="AB10" s="96"/>
      <c r="AC10" s="96"/>
      <c r="AD10" s="96"/>
      <c r="AE10" s="96"/>
      <c r="AF10" s="96"/>
      <c r="AG10" s="96"/>
      <c r="AH10" s="96"/>
      <c r="AI10" s="96"/>
      <c r="AJ10" s="96"/>
      <c r="AK10" s="96"/>
      <c r="AL10" s="135"/>
    </row>
    <row r="11" customFormat="false" ht="12.75" hidden="false" customHeight="false" outlineLevel="0" collapsed="false">
      <c r="A11" s="134"/>
      <c r="B11" s="382" t="s">
        <v>369</v>
      </c>
      <c r="C11" s="96"/>
      <c r="D11" s="96"/>
      <c r="E11" s="96"/>
      <c r="F11" s="96"/>
      <c r="G11" s="96"/>
      <c r="H11" s="96"/>
      <c r="I11" s="96"/>
      <c r="J11" s="96"/>
      <c r="K11" s="96"/>
      <c r="L11" s="96"/>
      <c r="M11" s="96"/>
      <c r="N11" s="96"/>
      <c r="O11" s="96"/>
      <c r="P11" s="96"/>
      <c r="Q11" s="96"/>
      <c r="R11" s="96"/>
      <c r="S11" s="135"/>
      <c r="T11" s="134"/>
      <c r="U11" s="382" t="s">
        <v>369</v>
      </c>
      <c r="V11" s="96"/>
      <c r="W11" s="96"/>
      <c r="X11" s="96"/>
      <c r="Y11" s="96"/>
      <c r="Z11" s="96"/>
      <c r="AA11" s="96"/>
      <c r="AB11" s="96"/>
      <c r="AC11" s="96"/>
      <c r="AD11" s="96"/>
      <c r="AE11" s="96"/>
      <c r="AF11" s="96"/>
      <c r="AG11" s="96"/>
      <c r="AH11" s="96"/>
      <c r="AI11" s="96"/>
      <c r="AJ11" s="96"/>
      <c r="AK11" s="96"/>
      <c r="AL11" s="135"/>
    </row>
    <row r="12" customFormat="false" ht="12.75" hidden="false" customHeight="false" outlineLevel="0" collapsed="false">
      <c r="A12" s="134"/>
      <c r="B12" s="96"/>
      <c r="C12" s="96"/>
      <c r="D12" s="96"/>
      <c r="E12" s="96"/>
      <c r="F12" s="96"/>
      <c r="G12" s="383"/>
      <c r="H12" s="96"/>
      <c r="I12" s="96"/>
      <c r="J12" s="96"/>
      <c r="K12" s="96"/>
      <c r="L12" s="96"/>
      <c r="M12" s="96"/>
      <c r="N12" s="96"/>
      <c r="O12" s="96"/>
      <c r="P12" s="96"/>
      <c r="Q12" s="96"/>
      <c r="R12" s="96"/>
      <c r="S12" s="135"/>
      <c r="T12" s="134"/>
      <c r="U12" s="96"/>
      <c r="V12" s="96"/>
      <c r="W12" s="96"/>
      <c r="X12" s="96"/>
      <c r="Y12" s="96"/>
      <c r="Z12" s="96"/>
      <c r="AA12" s="96"/>
      <c r="AB12" s="96"/>
      <c r="AC12" s="96"/>
      <c r="AD12" s="96"/>
      <c r="AE12" s="96"/>
      <c r="AF12" s="96"/>
      <c r="AG12" s="96"/>
      <c r="AH12" s="96"/>
      <c r="AI12" s="96"/>
      <c r="AJ12" s="96"/>
      <c r="AK12" s="96"/>
      <c r="AL12" s="135"/>
    </row>
    <row r="13" customFormat="false" ht="12.75" hidden="false" customHeight="false" outlineLevel="0" collapsed="false">
      <c r="A13" s="134"/>
      <c r="B13" s="96"/>
      <c r="C13" s="96"/>
      <c r="D13" s="96"/>
      <c r="E13" s="96"/>
      <c r="F13" s="96"/>
      <c r="G13" s="96"/>
      <c r="H13" s="96"/>
      <c r="I13" s="96"/>
      <c r="J13" s="96"/>
      <c r="K13" s="96"/>
      <c r="L13" s="96"/>
      <c r="M13" s="96"/>
      <c r="N13" s="96"/>
      <c r="O13" s="96"/>
      <c r="P13" s="96"/>
      <c r="Q13" s="96"/>
      <c r="R13" s="96"/>
      <c r="S13" s="135"/>
      <c r="T13" s="134"/>
      <c r="U13" s="96"/>
      <c r="V13" s="96"/>
      <c r="W13" s="96"/>
      <c r="X13" s="96"/>
      <c r="Y13" s="96"/>
      <c r="Z13" s="383"/>
      <c r="AA13" s="96"/>
      <c r="AB13" s="96"/>
      <c r="AC13" s="96"/>
      <c r="AD13" s="96"/>
      <c r="AE13" s="96"/>
      <c r="AF13" s="96"/>
      <c r="AG13" s="96"/>
      <c r="AH13" s="96"/>
      <c r="AI13" s="96"/>
      <c r="AJ13" s="96"/>
      <c r="AK13" s="96"/>
      <c r="AL13" s="135"/>
    </row>
    <row r="14" customFormat="false" ht="12.75" hidden="false" customHeight="false" outlineLevel="0" collapsed="false">
      <c r="A14" s="134"/>
      <c r="B14" s="96"/>
      <c r="C14" s="96"/>
      <c r="D14" s="96"/>
      <c r="E14" s="96"/>
      <c r="F14" s="96"/>
      <c r="G14" s="383"/>
      <c r="H14" s="96"/>
      <c r="I14" s="96"/>
      <c r="J14" s="96"/>
      <c r="K14" s="96"/>
      <c r="L14" s="96"/>
      <c r="M14" s="96"/>
      <c r="N14" s="96"/>
      <c r="O14" s="96"/>
      <c r="P14" s="96"/>
      <c r="Q14" s="96"/>
      <c r="R14" s="96"/>
      <c r="S14" s="135"/>
      <c r="T14" s="134"/>
      <c r="U14" s="96"/>
      <c r="V14" s="96"/>
      <c r="W14" s="96"/>
      <c r="X14" s="96"/>
      <c r="Y14" s="96"/>
      <c r="Z14" s="96"/>
      <c r="AA14" s="96"/>
      <c r="AB14" s="96"/>
      <c r="AC14" s="96"/>
      <c r="AD14" s="96"/>
      <c r="AE14" s="96"/>
      <c r="AF14" s="96"/>
      <c r="AG14" s="96"/>
      <c r="AH14" s="96"/>
      <c r="AI14" s="96"/>
      <c r="AJ14" s="96"/>
      <c r="AK14" s="96"/>
      <c r="AL14" s="135"/>
    </row>
    <row r="15" customFormat="false" ht="12.75" hidden="false" customHeight="false" outlineLevel="0" collapsed="false">
      <c r="A15" s="134"/>
      <c r="B15" s="96"/>
      <c r="C15" s="96"/>
      <c r="D15" s="96"/>
      <c r="E15" s="96"/>
      <c r="F15" s="96"/>
      <c r="G15" s="96"/>
      <c r="H15" s="96"/>
      <c r="I15" s="96"/>
      <c r="J15" s="96"/>
      <c r="K15" s="96"/>
      <c r="L15" s="96"/>
      <c r="M15" s="96"/>
      <c r="N15" s="96"/>
      <c r="O15" s="96"/>
      <c r="P15" s="96"/>
      <c r="Q15" s="96"/>
      <c r="R15" s="96"/>
      <c r="S15" s="135"/>
      <c r="T15" s="134"/>
      <c r="U15" s="96"/>
      <c r="V15" s="96"/>
      <c r="W15" s="96"/>
      <c r="X15" s="96"/>
      <c r="Y15" s="96"/>
      <c r="Z15" s="96"/>
      <c r="AA15" s="96"/>
      <c r="AB15" s="96"/>
      <c r="AC15" s="96"/>
      <c r="AD15" s="96"/>
      <c r="AE15" s="96"/>
      <c r="AF15" s="96"/>
      <c r="AG15" s="96"/>
      <c r="AH15" s="96"/>
      <c r="AI15" s="96"/>
      <c r="AJ15" s="96"/>
      <c r="AK15" s="96"/>
      <c r="AL15" s="135"/>
    </row>
    <row r="16" customFormat="false" ht="12.75" hidden="false" customHeight="false" outlineLevel="0" collapsed="false">
      <c r="A16" s="134"/>
      <c r="B16" s="96"/>
      <c r="C16" s="96"/>
      <c r="D16" s="96"/>
      <c r="E16" s="96"/>
      <c r="F16" s="96"/>
      <c r="G16" s="96"/>
      <c r="H16" s="96"/>
      <c r="I16" s="96"/>
      <c r="J16" s="96"/>
      <c r="K16" s="96"/>
      <c r="L16" s="96"/>
      <c r="M16" s="96"/>
      <c r="N16" s="96"/>
      <c r="O16" s="96"/>
      <c r="P16" s="96"/>
      <c r="Q16" s="96"/>
      <c r="R16" s="96"/>
      <c r="S16" s="135"/>
      <c r="T16" s="134"/>
      <c r="U16" s="96"/>
      <c r="V16" s="96"/>
      <c r="W16" s="96"/>
      <c r="X16" s="96"/>
      <c r="Y16" s="96"/>
      <c r="Z16" s="96"/>
      <c r="AA16" s="96"/>
      <c r="AB16" s="96"/>
      <c r="AC16" s="96"/>
      <c r="AD16" s="96"/>
      <c r="AE16" s="96"/>
      <c r="AF16" s="96"/>
      <c r="AG16" s="96"/>
      <c r="AH16" s="96"/>
      <c r="AI16" s="96"/>
      <c r="AJ16" s="96"/>
      <c r="AK16" s="96"/>
      <c r="AL16" s="135"/>
    </row>
    <row r="17" customFormat="false" ht="12.75" hidden="false" customHeight="false" outlineLevel="0" collapsed="false">
      <c r="A17" s="134"/>
      <c r="B17" s="96"/>
      <c r="C17" s="96"/>
      <c r="D17" s="96"/>
      <c r="E17" s="96"/>
      <c r="F17" s="96"/>
      <c r="G17" s="96"/>
      <c r="H17" s="96"/>
      <c r="I17" s="96"/>
      <c r="J17" s="96"/>
      <c r="K17" s="96"/>
      <c r="L17" s="96"/>
      <c r="M17" s="96"/>
      <c r="N17" s="96"/>
      <c r="O17" s="96"/>
      <c r="P17" s="96"/>
      <c r="Q17" s="96"/>
      <c r="R17" s="96"/>
      <c r="S17" s="135"/>
      <c r="T17" s="134"/>
      <c r="U17" s="96"/>
      <c r="V17" s="96"/>
      <c r="W17" s="96"/>
      <c r="X17" s="96"/>
      <c r="Y17" s="96"/>
      <c r="Z17" s="96"/>
      <c r="AA17" s="96"/>
      <c r="AB17" s="96"/>
      <c r="AC17" s="96"/>
      <c r="AD17" s="96"/>
      <c r="AE17" s="96"/>
      <c r="AF17" s="96"/>
      <c r="AG17" s="96"/>
      <c r="AH17" s="96"/>
      <c r="AI17" s="96"/>
      <c r="AJ17" s="96"/>
      <c r="AK17" s="96"/>
      <c r="AL17" s="135"/>
    </row>
    <row r="18" customFormat="false" ht="12.75" hidden="false" customHeight="false" outlineLevel="0" collapsed="false">
      <c r="A18" s="141"/>
      <c r="B18" s="142"/>
      <c r="C18" s="142"/>
      <c r="D18" s="142"/>
      <c r="E18" s="142"/>
      <c r="F18" s="142"/>
      <c r="G18" s="142"/>
      <c r="H18" s="142"/>
      <c r="I18" s="142"/>
      <c r="J18" s="142"/>
      <c r="K18" s="142"/>
      <c r="L18" s="142"/>
      <c r="M18" s="142"/>
      <c r="N18" s="142"/>
      <c r="O18" s="142"/>
      <c r="P18" s="142"/>
      <c r="Q18" s="142"/>
      <c r="R18" s="142"/>
      <c r="S18" s="219"/>
      <c r="T18" s="141"/>
      <c r="U18" s="142"/>
      <c r="V18" s="142"/>
      <c r="W18" s="142"/>
      <c r="X18" s="142"/>
      <c r="Y18" s="142"/>
      <c r="Z18" s="142"/>
      <c r="AA18" s="142"/>
      <c r="AB18" s="142"/>
      <c r="AC18" s="142"/>
      <c r="AD18" s="142"/>
      <c r="AE18" s="142"/>
      <c r="AF18" s="142"/>
      <c r="AG18" s="142"/>
      <c r="AH18" s="142"/>
      <c r="AI18" s="142"/>
      <c r="AJ18" s="142"/>
      <c r="AK18" s="142"/>
      <c r="AL18" s="219"/>
    </row>
    <row r="19" customFormat="false" ht="12.75" hidden="false" customHeight="false" outlineLevel="0" collapsed="false">
      <c r="A19" s="460" t="s">
        <v>435</v>
      </c>
      <c r="B19" s="95"/>
      <c r="C19" s="95"/>
      <c r="D19" s="95"/>
      <c r="E19" s="95"/>
      <c r="F19" s="95"/>
      <c r="G19" s="95"/>
      <c r="H19" s="95"/>
      <c r="I19" s="95"/>
      <c r="J19" s="95"/>
      <c r="K19" s="95"/>
      <c r="L19" s="95"/>
      <c r="M19" s="95"/>
      <c r="N19" s="95"/>
      <c r="O19" s="95"/>
      <c r="P19" s="95"/>
      <c r="Q19" s="95"/>
      <c r="R19" s="95"/>
      <c r="S19" s="387"/>
      <c r="T19" s="386" t="s">
        <v>436</v>
      </c>
      <c r="AL19" s="347"/>
    </row>
    <row r="20" customFormat="false" ht="12.75" hidden="false" customHeight="false" outlineLevel="0" collapsed="false">
      <c r="A20" s="388"/>
      <c r="B20" s="95"/>
      <c r="C20" s="95"/>
      <c r="D20" s="95"/>
      <c r="E20" s="95"/>
      <c r="F20" s="95"/>
      <c r="G20" s="95"/>
      <c r="H20" s="95"/>
      <c r="I20" s="95"/>
      <c r="J20" s="95"/>
      <c r="K20" s="95"/>
      <c r="L20" s="95"/>
      <c r="M20" s="95"/>
      <c r="N20" s="95"/>
      <c r="O20" s="95"/>
      <c r="P20" s="95"/>
      <c r="Q20" s="95"/>
      <c r="R20" s="95"/>
      <c r="S20" s="387"/>
      <c r="T20" s="346"/>
      <c r="AL20" s="347"/>
    </row>
    <row r="21" customFormat="false" ht="12.75" hidden="false" customHeight="false" outlineLevel="0" collapsed="false">
      <c r="A21" s="215"/>
      <c r="B21" s="216"/>
      <c r="C21" s="216"/>
      <c r="D21" s="216"/>
      <c r="E21" s="216"/>
      <c r="F21" s="216"/>
      <c r="G21" s="216"/>
      <c r="H21" s="216"/>
      <c r="I21" s="216"/>
      <c r="J21" s="216"/>
      <c r="K21" s="216"/>
      <c r="L21" s="216"/>
      <c r="M21" s="216"/>
      <c r="N21" s="216"/>
      <c r="O21" s="216"/>
      <c r="P21" s="216"/>
      <c r="Q21" s="216"/>
      <c r="R21" s="216"/>
      <c r="S21" s="217"/>
      <c r="T21" s="215"/>
      <c r="U21" s="216"/>
      <c r="V21" s="216"/>
      <c r="W21" s="216"/>
      <c r="X21" s="216"/>
      <c r="Y21" s="216"/>
      <c r="Z21" s="216"/>
      <c r="AA21" s="216"/>
      <c r="AB21" s="216"/>
      <c r="AC21" s="216"/>
      <c r="AD21" s="216"/>
      <c r="AE21" s="216"/>
      <c r="AF21" s="216"/>
      <c r="AG21" s="216"/>
      <c r="AH21" s="216"/>
      <c r="AI21" s="216"/>
      <c r="AJ21" s="216"/>
      <c r="AK21" s="216"/>
      <c r="AL21" s="217"/>
    </row>
    <row r="22" customFormat="false" ht="12.75" hidden="false" customHeight="false" outlineLevel="0" collapsed="false">
      <c r="A22" s="134"/>
      <c r="B22" s="96"/>
      <c r="C22" s="96"/>
      <c r="D22" s="96"/>
      <c r="E22" s="96"/>
      <c r="F22" s="96"/>
      <c r="G22" s="96"/>
      <c r="H22" s="96"/>
      <c r="I22" s="96"/>
      <c r="J22" s="96"/>
      <c r="K22" s="96"/>
      <c r="L22" s="96"/>
      <c r="M22" s="96"/>
      <c r="N22" s="96"/>
      <c r="O22" s="96"/>
      <c r="P22" s="96"/>
      <c r="Q22" s="96"/>
      <c r="R22" s="96"/>
      <c r="S22" s="135"/>
      <c r="T22" s="134"/>
      <c r="U22" s="96"/>
      <c r="V22" s="96"/>
      <c r="W22" s="96"/>
      <c r="X22" s="96"/>
      <c r="Y22" s="96"/>
      <c r="Z22" s="96"/>
      <c r="AA22" s="96"/>
      <c r="AB22" s="96"/>
      <c r="AC22" s="96"/>
      <c r="AD22" s="96"/>
      <c r="AE22" s="96"/>
      <c r="AF22" s="96"/>
      <c r="AG22" s="96"/>
      <c r="AH22" s="96"/>
      <c r="AI22" s="96"/>
      <c r="AJ22" s="96"/>
      <c r="AK22" s="96"/>
      <c r="AL22" s="135"/>
    </row>
    <row r="23" customFormat="false" ht="12.75" hidden="false" customHeight="false" outlineLevel="0" collapsed="false">
      <c r="A23" s="134"/>
      <c r="B23" s="382" t="s">
        <v>372</v>
      </c>
      <c r="C23" s="96"/>
      <c r="D23" s="96"/>
      <c r="E23" s="96"/>
      <c r="F23" s="96"/>
      <c r="G23" s="96"/>
      <c r="H23" s="96"/>
      <c r="I23" s="96"/>
      <c r="J23" s="96"/>
      <c r="K23" s="96"/>
      <c r="L23" s="96"/>
      <c r="M23" s="96"/>
      <c r="N23" s="96"/>
      <c r="O23" s="96"/>
      <c r="P23" s="96"/>
      <c r="Q23" s="96"/>
      <c r="R23" s="96"/>
      <c r="S23" s="135"/>
      <c r="T23" s="134"/>
      <c r="U23" s="382" t="s">
        <v>372</v>
      </c>
      <c r="V23" s="96"/>
      <c r="W23" s="96"/>
      <c r="X23" s="96"/>
      <c r="Y23" s="96"/>
      <c r="Z23" s="96"/>
      <c r="AA23" s="96"/>
      <c r="AB23" s="96"/>
      <c r="AC23" s="96"/>
      <c r="AD23" s="96"/>
      <c r="AE23" s="96"/>
      <c r="AF23" s="96"/>
      <c r="AG23" s="96"/>
      <c r="AH23" s="96"/>
      <c r="AI23" s="96"/>
      <c r="AJ23" s="96"/>
      <c r="AK23" s="96"/>
      <c r="AL23" s="135"/>
    </row>
    <row r="24" customFormat="false" ht="12.75" hidden="false" customHeight="false" outlineLevel="0" collapsed="false">
      <c r="A24" s="134"/>
      <c r="B24" s="97"/>
      <c r="C24" s="96"/>
      <c r="D24" s="96"/>
      <c r="E24" s="96"/>
      <c r="F24" s="96"/>
      <c r="G24" s="96"/>
      <c r="H24" s="96"/>
      <c r="I24" s="96"/>
      <c r="J24" s="96"/>
      <c r="K24" s="96"/>
      <c r="L24" s="96"/>
      <c r="M24" s="96"/>
      <c r="N24" s="96"/>
      <c r="O24" s="96"/>
      <c r="P24" s="96"/>
      <c r="Q24" s="96"/>
      <c r="R24" s="96"/>
      <c r="S24" s="135"/>
      <c r="T24" s="134"/>
      <c r="U24" s="97"/>
      <c r="V24" s="96"/>
      <c r="W24" s="96"/>
      <c r="X24" s="96"/>
      <c r="Y24" s="96"/>
      <c r="Z24" s="96"/>
      <c r="AA24" s="96"/>
      <c r="AB24" s="96"/>
      <c r="AC24" s="96"/>
      <c r="AD24" s="96"/>
      <c r="AE24" s="96"/>
      <c r="AF24" s="96"/>
      <c r="AG24" s="96"/>
      <c r="AH24" s="96"/>
      <c r="AI24" s="96"/>
      <c r="AJ24" s="96"/>
      <c r="AK24" s="96"/>
      <c r="AL24" s="135"/>
    </row>
    <row r="25" customFormat="false" ht="12.75" hidden="false" customHeight="false" outlineLevel="0" collapsed="false">
      <c r="A25" s="134"/>
      <c r="B25" s="382" t="s">
        <v>373</v>
      </c>
      <c r="C25" s="96"/>
      <c r="D25" s="96"/>
      <c r="E25" s="96"/>
      <c r="F25" s="96"/>
      <c r="G25" s="96"/>
      <c r="H25" s="96"/>
      <c r="I25" s="96"/>
      <c r="J25" s="96"/>
      <c r="K25" s="96"/>
      <c r="L25" s="96"/>
      <c r="M25" s="96"/>
      <c r="N25" s="96"/>
      <c r="O25" s="96"/>
      <c r="P25" s="96"/>
      <c r="Q25" s="96"/>
      <c r="R25" s="96"/>
      <c r="S25" s="135"/>
      <c r="T25" s="134"/>
      <c r="U25" s="382" t="s">
        <v>373</v>
      </c>
      <c r="V25" s="96"/>
      <c r="W25" s="96"/>
      <c r="X25" s="96"/>
      <c r="Y25" s="96"/>
      <c r="Z25" s="96"/>
      <c r="AA25" s="96"/>
      <c r="AB25" s="96"/>
      <c r="AC25" s="96"/>
      <c r="AD25" s="96"/>
      <c r="AE25" s="96"/>
      <c r="AF25" s="96"/>
      <c r="AG25" s="96"/>
      <c r="AH25" s="96"/>
      <c r="AI25" s="96"/>
      <c r="AJ25" s="96"/>
      <c r="AK25" s="96"/>
      <c r="AL25" s="135"/>
    </row>
    <row r="26" customFormat="false" ht="12.75" hidden="false" customHeight="false" outlineLevel="0" collapsed="false">
      <c r="A26" s="134"/>
      <c r="B26" s="97"/>
      <c r="C26" s="96"/>
      <c r="D26" s="96"/>
      <c r="E26" s="96"/>
      <c r="F26" s="96"/>
      <c r="G26" s="96"/>
      <c r="H26" s="96"/>
      <c r="I26" s="96"/>
      <c r="J26" s="96"/>
      <c r="K26" s="96"/>
      <c r="L26" s="96"/>
      <c r="M26" s="96"/>
      <c r="N26" s="96"/>
      <c r="O26" s="96"/>
      <c r="P26" s="96"/>
      <c r="Q26" s="96"/>
      <c r="R26" s="96"/>
      <c r="S26" s="135"/>
      <c r="T26" s="134"/>
      <c r="U26" s="97"/>
      <c r="V26" s="96"/>
      <c r="W26" s="96"/>
      <c r="X26" s="96"/>
      <c r="Y26" s="96"/>
      <c r="Z26" s="96"/>
      <c r="AA26" s="96"/>
      <c r="AB26" s="96"/>
      <c r="AC26" s="96"/>
      <c r="AD26" s="96"/>
      <c r="AE26" s="96"/>
      <c r="AF26" s="96"/>
      <c r="AG26" s="96"/>
      <c r="AH26" s="96"/>
      <c r="AI26" s="96"/>
      <c r="AJ26" s="96"/>
      <c r="AK26" s="96"/>
      <c r="AL26" s="135"/>
    </row>
    <row r="27" customFormat="false" ht="12.75" hidden="false" customHeight="false" outlineLevel="0" collapsed="false">
      <c r="A27" s="134"/>
      <c r="B27" s="382" t="s">
        <v>374</v>
      </c>
      <c r="C27" s="96"/>
      <c r="D27" s="96"/>
      <c r="E27" s="96"/>
      <c r="F27" s="96"/>
      <c r="G27" s="96"/>
      <c r="H27" s="96"/>
      <c r="I27" s="96"/>
      <c r="J27" s="96"/>
      <c r="K27" s="96"/>
      <c r="L27" s="96"/>
      <c r="M27" s="96"/>
      <c r="N27" s="96"/>
      <c r="O27" s="96"/>
      <c r="P27" s="96"/>
      <c r="Q27" s="96"/>
      <c r="R27" s="96"/>
      <c r="S27" s="135"/>
      <c r="T27" s="134"/>
      <c r="U27" s="382" t="s">
        <v>374</v>
      </c>
      <c r="V27" s="96"/>
      <c r="W27" s="96"/>
      <c r="X27" s="96"/>
      <c r="Y27" s="96"/>
      <c r="Z27" s="96"/>
      <c r="AA27" s="96"/>
      <c r="AB27" s="96"/>
      <c r="AC27" s="96"/>
      <c r="AD27" s="96"/>
      <c r="AE27" s="96"/>
      <c r="AF27" s="96"/>
      <c r="AG27" s="96"/>
      <c r="AH27" s="96"/>
      <c r="AI27" s="96"/>
      <c r="AJ27" s="96"/>
      <c r="AK27" s="96"/>
      <c r="AL27" s="135"/>
    </row>
    <row r="28" customFormat="false" ht="12.75" hidden="false" customHeight="false" outlineLevel="0" collapsed="false">
      <c r="A28" s="134"/>
      <c r="B28" s="97"/>
      <c r="C28" s="96"/>
      <c r="D28" s="96"/>
      <c r="E28" s="96"/>
      <c r="F28" s="96"/>
      <c r="G28" s="96"/>
      <c r="H28" s="96"/>
      <c r="I28" s="96"/>
      <c r="J28" s="96"/>
      <c r="K28" s="96"/>
      <c r="L28" s="96"/>
      <c r="M28" s="96"/>
      <c r="N28" s="96"/>
      <c r="O28" s="96"/>
      <c r="P28" s="96"/>
      <c r="Q28" s="96"/>
      <c r="R28" s="96"/>
      <c r="S28" s="135"/>
      <c r="T28" s="134"/>
      <c r="U28" s="97"/>
      <c r="V28" s="96"/>
      <c r="W28" s="96"/>
      <c r="X28" s="96"/>
      <c r="Y28" s="96"/>
      <c r="Z28" s="96"/>
      <c r="AA28" s="96"/>
      <c r="AB28" s="96"/>
      <c r="AC28" s="96"/>
      <c r="AD28" s="96"/>
      <c r="AE28" s="96"/>
      <c r="AF28" s="96"/>
      <c r="AG28" s="96"/>
      <c r="AH28" s="96"/>
      <c r="AI28" s="96"/>
      <c r="AJ28" s="96"/>
      <c r="AK28" s="96"/>
      <c r="AL28" s="135"/>
    </row>
    <row r="29" customFormat="false" ht="12.75" hidden="false" customHeight="false" outlineLevel="0" collapsed="false">
      <c r="A29" s="134"/>
      <c r="B29" s="382" t="s">
        <v>375</v>
      </c>
      <c r="C29" s="96"/>
      <c r="D29" s="96"/>
      <c r="E29" s="96"/>
      <c r="F29" s="96"/>
      <c r="G29" s="96"/>
      <c r="H29" s="96"/>
      <c r="I29" s="96"/>
      <c r="J29" s="96"/>
      <c r="K29" s="96"/>
      <c r="L29" s="96"/>
      <c r="M29" s="96"/>
      <c r="N29" s="96"/>
      <c r="O29" s="96"/>
      <c r="P29" s="96"/>
      <c r="Q29" s="96"/>
      <c r="R29" s="96"/>
      <c r="S29" s="135"/>
      <c r="T29" s="134"/>
      <c r="U29" s="382" t="s">
        <v>375</v>
      </c>
      <c r="V29" s="96"/>
      <c r="W29" s="96"/>
      <c r="X29" s="96"/>
      <c r="Y29" s="96"/>
      <c r="Z29" s="96"/>
      <c r="AA29" s="96"/>
      <c r="AB29" s="96"/>
      <c r="AC29" s="96"/>
      <c r="AD29" s="96"/>
      <c r="AE29" s="96"/>
      <c r="AF29" s="96"/>
      <c r="AG29" s="96"/>
      <c r="AH29" s="96"/>
      <c r="AI29" s="96"/>
      <c r="AJ29" s="96"/>
      <c r="AK29" s="96"/>
      <c r="AL29" s="135"/>
    </row>
    <row r="30" customFormat="false" ht="12.75" hidden="false" customHeight="false" outlineLevel="0" collapsed="false">
      <c r="A30" s="134"/>
      <c r="B30" s="382" t="s">
        <v>376</v>
      </c>
      <c r="C30" s="96"/>
      <c r="D30" s="96"/>
      <c r="E30" s="96"/>
      <c r="F30" s="96"/>
      <c r="G30" s="96"/>
      <c r="H30" s="96"/>
      <c r="I30" s="96"/>
      <c r="J30" s="96"/>
      <c r="K30" s="96"/>
      <c r="L30" s="96"/>
      <c r="M30" s="96"/>
      <c r="N30" s="96"/>
      <c r="O30" s="96"/>
      <c r="P30" s="96"/>
      <c r="Q30" s="96"/>
      <c r="R30" s="96"/>
      <c r="S30" s="135"/>
      <c r="T30" s="134"/>
      <c r="U30" s="382" t="s">
        <v>376</v>
      </c>
      <c r="V30" s="96"/>
      <c r="W30" s="96"/>
      <c r="X30" s="96"/>
      <c r="Y30" s="96"/>
      <c r="Z30" s="96"/>
      <c r="AA30" s="96"/>
      <c r="AB30" s="96"/>
      <c r="AC30" s="96"/>
      <c r="AD30" s="96"/>
      <c r="AE30" s="96"/>
      <c r="AF30" s="96"/>
      <c r="AG30" s="96"/>
      <c r="AH30" s="96"/>
      <c r="AI30" s="96"/>
      <c r="AJ30" s="96"/>
      <c r="AK30" s="96"/>
      <c r="AL30" s="135"/>
    </row>
    <row r="31" customFormat="false" ht="12.75" hidden="false" customHeight="false" outlineLevel="0" collapsed="false">
      <c r="A31" s="134"/>
      <c r="B31" s="96"/>
      <c r="C31" s="96"/>
      <c r="D31" s="96"/>
      <c r="E31" s="96"/>
      <c r="F31" s="96"/>
      <c r="G31" s="96"/>
      <c r="H31" s="96"/>
      <c r="I31" s="96"/>
      <c r="J31" s="96"/>
      <c r="K31" s="96"/>
      <c r="L31" s="96"/>
      <c r="M31" s="96"/>
      <c r="N31" s="96"/>
      <c r="O31" s="96"/>
      <c r="P31" s="96"/>
      <c r="Q31" s="96"/>
      <c r="R31" s="96"/>
      <c r="S31" s="135"/>
      <c r="T31" s="134"/>
      <c r="U31" s="96"/>
      <c r="V31" s="96"/>
      <c r="W31" s="96"/>
      <c r="X31" s="96"/>
      <c r="Y31" s="96"/>
      <c r="Z31" s="96"/>
      <c r="AA31" s="96"/>
      <c r="AB31" s="96"/>
      <c r="AC31" s="96"/>
      <c r="AD31" s="96"/>
      <c r="AE31" s="96"/>
      <c r="AF31" s="96"/>
      <c r="AG31" s="96"/>
      <c r="AH31" s="96"/>
      <c r="AI31" s="96"/>
      <c r="AJ31" s="96"/>
      <c r="AK31" s="96"/>
      <c r="AL31" s="135"/>
    </row>
    <row r="32" customFormat="false" ht="12.75" hidden="false" customHeight="false" outlineLevel="0" collapsed="false">
      <c r="A32" s="134"/>
      <c r="B32" s="96"/>
      <c r="C32" s="96"/>
      <c r="D32" s="96"/>
      <c r="E32" s="96"/>
      <c r="F32" s="96"/>
      <c r="G32" s="383"/>
      <c r="H32" s="96"/>
      <c r="I32" s="96"/>
      <c r="J32" s="96"/>
      <c r="K32" s="96"/>
      <c r="L32" s="96"/>
      <c r="M32" s="96"/>
      <c r="N32" s="96"/>
      <c r="O32" s="96"/>
      <c r="P32" s="96"/>
      <c r="Q32" s="96"/>
      <c r="R32" s="96"/>
      <c r="S32" s="135"/>
      <c r="T32" s="134"/>
      <c r="U32" s="96"/>
      <c r="V32" s="96"/>
      <c r="W32" s="96"/>
      <c r="X32" s="96"/>
      <c r="Y32" s="96"/>
      <c r="Z32" s="383"/>
      <c r="AA32" s="96"/>
      <c r="AB32" s="96"/>
      <c r="AC32" s="96"/>
      <c r="AD32" s="96"/>
      <c r="AE32" s="96"/>
      <c r="AF32" s="96"/>
      <c r="AG32" s="96"/>
      <c r="AH32" s="96"/>
      <c r="AI32" s="96"/>
      <c r="AJ32" s="96"/>
      <c r="AK32" s="96"/>
      <c r="AL32" s="135"/>
    </row>
    <row r="33" customFormat="false" ht="12.75" hidden="false" customHeight="false" outlineLevel="0" collapsed="false">
      <c r="A33" s="134"/>
      <c r="B33" s="96"/>
      <c r="C33" s="96"/>
      <c r="D33" s="383"/>
      <c r="E33" s="96"/>
      <c r="F33" s="96"/>
      <c r="G33" s="96"/>
      <c r="H33" s="96"/>
      <c r="I33" s="96"/>
      <c r="J33" s="96"/>
      <c r="K33" s="96"/>
      <c r="L33" s="96"/>
      <c r="M33" s="96"/>
      <c r="N33" s="96"/>
      <c r="O33" s="96"/>
      <c r="P33" s="96"/>
      <c r="Q33" s="96"/>
      <c r="R33" s="96"/>
      <c r="S33" s="135"/>
      <c r="T33" s="134"/>
      <c r="U33" s="96"/>
      <c r="V33" s="96"/>
      <c r="W33" s="96"/>
      <c r="X33" s="96"/>
      <c r="Y33" s="96"/>
      <c r="Z33" s="96"/>
      <c r="AA33" s="96"/>
      <c r="AB33" s="96"/>
      <c r="AC33" s="96"/>
      <c r="AD33" s="96"/>
      <c r="AE33" s="96"/>
      <c r="AF33" s="96"/>
      <c r="AG33" s="96"/>
      <c r="AH33" s="96"/>
      <c r="AI33" s="96"/>
      <c r="AJ33" s="96"/>
      <c r="AK33" s="96"/>
      <c r="AL33" s="135"/>
    </row>
    <row r="34" customFormat="false" ht="12.75" hidden="false" customHeight="false" outlineLevel="0" collapsed="false">
      <c r="A34" s="134"/>
      <c r="B34" s="96"/>
      <c r="C34" s="96"/>
      <c r="D34" s="96"/>
      <c r="E34" s="96"/>
      <c r="F34" s="96"/>
      <c r="G34" s="383"/>
      <c r="H34" s="383"/>
      <c r="I34" s="96"/>
      <c r="J34" s="96"/>
      <c r="K34" s="96"/>
      <c r="L34" s="96"/>
      <c r="M34" s="96"/>
      <c r="N34" s="96"/>
      <c r="O34" s="96"/>
      <c r="P34" s="96"/>
      <c r="Q34" s="96"/>
      <c r="R34" s="96"/>
      <c r="S34" s="135"/>
      <c r="T34" s="134"/>
      <c r="U34" s="96"/>
      <c r="V34" s="96"/>
      <c r="W34" s="96"/>
      <c r="X34" s="96"/>
      <c r="Y34" s="96"/>
      <c r="Z34" s="383"/>
      <c r="AA34" s="96"/>
      <c r="AB34" s="96"/>
      <c r="AC34" s="96"/>
      <c r="AD34" s="96"/>
      <c r="AE34" s="96"/>
      <c r="AF34" s="96"/>
      <c r="AG34" s="96"/>
      <c r="AH34" s="96"/>
      <c r="AI34" s="96"/>
      <c r="AJ34" s="96"/>
      <c r="AK34" s="96"/>
      <c r="AL34" s="135"/>
    </row>
    <row r="35" customFormat="false" ht="12.75" hidden="false" customHeight="false" outlineLevel="0" collapsed="false">
      <c r="A35" s="134"/>
      <c r="B35" s="96"/>
      <c r="C35" s="96"/>
      <c r="D35" s="96"/>
      <c r="E35" s="96"/>
      <c r="F35" s="96"/>
      <c r="G35" s="96"/>
      <c r="H35" s="96"/>
      <c r="I35" s="96"/>
      <c r="J35" s="96"/>
      <c r="K35" s="96"/>
      <c r="L35" s="96"/>
      <c r="M35" s="96"/>
      <c r="N35" s="96"/>
      <c r="O35" s="96"/>
      <c r="P35" s="96"/>
      <c r="Q35" s="96"/>
      <c r="R35" s="96"/>
      <c r="S35" s="135"/>
      <c r="T35" s="134"/>
      <c r="U35" s="96"/>
      <c r="V35" s="96"/>
      <c r="W35" s="96"/>
      <c r="X35" s="96"/>
      <c r="Y35" s="96"/>
      <c r="Z35" s="96"/>
      <c r="AA35" s="96"/>
      <c r="AB35" s="96"/>
      <c r="AC35" s="96"/>
      <c r="AD35" s="96"/>
      <c r="AE35" s="96"/>
      <c r="AF35" s="96"/>
      <c r="AG35" s="96"/>
      <c r="AH35" s="96"/>
      <c r="AI35" s="96"/>
      <c r="AJ35" s="96"/>
      <c r="AK35" s="96"/>
      <c r="AL35" s="135"/>
    </row>
    <row r="36" customFormat="false" ht="12.75" hidden="false" customHeight="false" outlineLevel="0" collapsed="false">
      <c r="A36" s="134"/>
      <c r="B36" s="96"/>
      <c r="C36" s="96"/>
      <c r="D36" s="96"/>
      <c r="E36" s="96"/>
      <c r="F36" s="96"/>
      <c r="G36" s="96"/>
      <c r="H36" s="96"/>
      <c r="I36" s="96"/>
      <c r="J36" s="96"/>
      <c r="K36" s="96"/>
      <c r="L36" s="96"/>
      <c r="M36" s="96"/>
      <c r="N36" s="96"/>
      <c r="O36" s="96"/>
      <c r="P36" s="96"/>
      <c r="Q36" s="96"/>
      <c r="R36" s="96"/>
      <c r="S36" s="135"/>
      <c r="T36" s="134"/>
      <c r="U36" s="96"/>
      <c r="V36" s="96"/>
      <c r="W36" s="96"/>
      <c r="X36" s="96"/>
      <c r="Y36" s="96"/>
      <c r="Z36" s="96"/>
      <c r="AA36" s="96"/>
      <c r="AB36" s="96"/>
      <c r="AC36" s="96"/>
      <c r="AD36" s="96"/>
      <c r="AE36" s="96"/>
      <c r="AF36" s="96"/>
      <c r="AG36" s="96"/>
      <c r="AH36" s="96"/>
      <c r="AI36" s="96"/>
      <c r="AJ36" s="96"/>
      <c r="AK36" s="96"/>
      <c r="AL36" s="135"/>
    </row>
    <row r="37" customFormat="false" ht="12.75" hidden="false" customHeight="false" outlineLevel="0" collapsed="false">
      <c r="A37" s="134"/>
      <c r="B37" s="96"/>
      <c r="C37" s="96"/>
      <c r="D37" s="96"/>
      <c r="E37" s="96"/>
      <c r="F37" s="96"/>
      <c r="G37" s="96"/>
      <c r="H37" s="96"/>
      <c r="I37" s="96"/>
      <c r="J37" s="96"/>
      <c r="K37" s="96"/>
      <c r="L37" s="96"/>
      <c r="M37" s="96"/>
      <c r="N37" s="96"/>
      <c r="O37" s="96"/>
      <c r="P37" s="96"/>
      <c r="Q37" s="96"/>
      <c r="R37" s="96"/>
      <c r="S37" s="135"/>
      <c r="T37" s="134"/>
      <c r="U37" s="96"/>
      <c r="V37" s="96"/>
      <c r="W37" s="96"/>
      <c r="X37" s="96"/>
      <c r="Y37" s="96"/>
      <c r="Z37" s="96"/>
      <c r="AA37" s="96"/>
      <c r="AB37" s="96"/>
      <c r="AC37" s="96"/>
      <c r="AD37" s="96"/>
      <c r="AE37" s="96"/>
      <c r="AF37" s="96"/>
      <c r="AG37" s="96"/>
      <c r="AH37" s="96"/>
      <c r="AI37" s="96"/>
      <c r="AJ37" s="96"/>
      <c r="AK37" s="96"/>
      <c r="AL37" s="135"/>
    </row>
    <row r="38" customFormat="false" ht="12.75" hidden="false" customHeight="false" outlineLevel="0" collapsed="false">
      <c r="A38" s="134"/>
      <c r="B38" s="96"/>
      <c r="C38" s="96"/>
      <c r="D38" s="96"/>
      <c r="E38" s="96"/>
      <c r="F38" s="96"/>
      <c r="G38" s="96"/>
      <c r="H38" s="96"/>
      <c r="I38" s="96"/>
      <c r="J38" s="96"/>
      <c r="K38" s="96"/>
      <c r="L38" s="96"/>
      <c r="M38" s="96"/>
      <c r="N38" s="96"/>
      <c r="O38" s="96"/>
      <c r="P38" s="96"/>
      <c r="Q38" s="96"/>
      <c r="R38" s="96"/>
      <c r="S38" s="135"/>
      <c r="T38" s="134"/>
      <c r="U38" s="96"/>
      <c r="V38" s="96"/>
      <c r="W38" s="96"/>
      <c r="X38" s="96"/>
      <c r="Y38" s="96"/>
      <c r="Z38" s="96"/>
      <c r="AA38" s="96"/>
      <c r="AB38" s="96"/>
      <c r="AC38" s="96"/>
      <c r="AD38" s="96"/>
      <c r="AE38" s="96"/>
      <c r="AF38" s="96"/>
      <c r="AG38" s="96"/>
      <c r="AH38" s="96"/>
      <c r="AI38" s="96"/>
      <c r="AJ38" s="96"/>
      <c r="AK38" s="96"/>
      <c r="AL38" s="135"/>
    </row>
    <row r="39" customFormat="false" ht="12.75" hidden="false" customHeight="false" outlineLevel="0" collapsed="false">
      <c r="A39" s="134"/>
      <c r="B39" s="96"/>
      <c r="C39" s="96"/>
      <c r="D39" s="96"/>
      <c r="E39" s="96"/>
      <c r="F39" s="96"/>
      <c r="G39" s="96"/>
      <c r="H39" s="96"/>
      <c r="I39" s="96"/>
      <c r="J39" s="96"/>
      <c r="K39" s="96"/>
      <c r="L39" s="96"/>
      <c r="M39" s="96"/>
      <c r="N39" s="96"/>
      <c r="O39" s="96"/>
      <c r="P39" s="96"/>
      <c r="Q39" s="96"/>
      <c r="R39" s="96"/>
      <c r="S39" s="135"/>
      <c r="T39" s="134"/>
      <c r="U39" s="96"/>
      <c r="V39" s="96"/>
      <c r="W39" s="96"/>
      <c r="X39" s="96"/>
      <c r="Y39" s="96"/>
      <c r="Z39" s="96"/>
      <c r="AA39" s="96"/>
      <c r="AB39" s="96"/>
      <c r="AC39" s="96"/>
      <c r="AD39" s="96"/>
      <c r="AE39" s="96"/>
      <c r="AF39" s="96"/>
      <c r="AG39" s="96"/>
      <c r="AH39" s="96"/>
      <c r="AI39" s="96"/>
      <c r="AJ39" s="96"/>
      <c r="AK39" s="96"/>
      <c r="AL39" s="135"/>
    </row>
    <row r="40" customFormat="false" ht="12.75" hidden="false" customHeight="false" outlineLevel="0" collapsed="false">
      <c r="A40" s="134"/>
      <c r="B40" s="96"/>
      <c r="C40" s="96"/>
      <c r="D40" s="96"/>
      <c r="E40" s="96"/>
      <c r="F40" s="96"/>
      <c r="G40" s="96"/>
      <c r="H40" s="96"/>
      <c r="I40" s="96"/>
      <c r="J40" s="96"/>
      <c r="K40" s="96"/>
      <c r="L40" s="96"/>
      <c r="M40" s="96"/>
      <c r="N40" s="96"/>
      <c r="O40" s="96"/>
      <c r="P40" s="96"/>
      <c r="Q40" s="96"/>
      <c r="R40" s="96"/>
      <c r="S40" s="135"/>
      <c r="T40" s="134"/>
      <c r="U40" s="96"/>
      <c r="V40" s="96"/>
      <c r="W40" s="96"/>
      <c r="X40" s="96"/>
      <c r="Y40" s="96"/>
      <c r="Z40" s="96"/>
      <c r="AA40" s="96"/>
      <c r="AB40" s="96"/>
      <c r="AC40" s="96"/>
      <c r="AD40" s="96"/>
      <c r="AE40" s="96"/>
      <c r="AF40" s="96"/>
      <c r="AG40" s="96"/>
      <c r="AH40" s="96"/>
      <c r="AI40" s="96"/>
      <c r="AJ40" s="96"/>
      <c r="AK40" s="96"/>
      <c r="AL40" s="135"/>
    </row>
    <row r="41" customFormat="false" ht="12.75" hidden="false" customHeight="false" outlineLevel="0" collapsed="false">
      <c r="A41" s="134"/>
      <c r="B41" s="96"/>
      <c r="C41" s="96"/>
      <c r="D41" s="96"/>
      <c r="E41" s="96"/>
      <c r="F41" s="96"/>
      <c r="G41" s="96"/>
      <c r="H41" s="96"/>
      <c r="I41" s="96"/>
      <c r="J41" s="96"/>
      <c r="K41" s="96"/>
      <c r="L41" s="96"/>
      <c r="M41" s="96"/>
      <c r="N41" s="96"/>
      <c r="O41" s="96"/>
      <c r="P41" s="96"/>
      <c r="Q41" s="96"/>
      <c r="R41" s="96"/>
      <c r="S41" s="135"/>
      <c r="T41" s="134"/>
      <c r="U41" s="96"/>
      <c r="V41" s="96"/>
      <c r="W41" s="96"/>
      <c r="X41" s="96"/>
      <c r="Y41" s="96"/>
      <c r="Z41" s="96"/>
      <c r="AA41" s="96"/>
      <c r="AB41" s="96"/>
      <c r="AC41" s="96"/>
      <c r="AD41" s="96"/>
      <c r="AE41" s="96"/>
      <c r="AF41" s="96"/>
      <c r="AG41" s="96"/>
      <c r="AH41" s="96"/>
      <c r="AI41" s="96"/>
      <c r="AJ41" s="96"/>
      <c r="AK41" s="96"/>
      <c r="AL41" s="135"/>
    </row>
    <row r="42" customFormat="false" ht="12.75" hidden="false" customHeight="false" outlineLevel="0" collapsed="false">
      <c r="A42" s="141"/>
      <c r="B42" s="142"/>
      <c r="C42" s="142"/>
      <c r="D42" s="142"/>
      <c r="E42" s="142"/>
      <c r="F42" s="142"/>
      <c r="G42" s="142"/>
      <c r="H42" s="142"/>
      <c r="I42" s="142"/>
      <c r="J42" s="142"/>
      <c r="K42" s="142"/>
      <c r="L42" s="142"/>
      <c r="M42" s="142"/>
      <c r="N42" s="142"/>
      <c r="O42" s="142"/>
      <c r="P42" s="142"/>
      <c r="Q42" s="142"/>
      <c r="R42" s="142"/>
      <c r="S42" s="219"/>
      <c r="T42" s="141"/>
      <c r="U42" s="142"/>
      <c r="V42" s="142"/>
      <c r="W42" s="142"/>
      <c r="X42" s="142"/>
      <c r="Y42" s="142"/>
      <c r="Z42" s="142"/>
      <c r="AA42" s="142"/>
      <c r="AB42" s="142"/>
      <c r="AC42" s="142"/>
      <c r="AD42" s="142"/>
      <c r="AE42" s="142"/>
      <c r="AF42" s="142"/>
      <c r="AG42" s="142"/>
      <c r="AH42" s="142"/>
      <c r="AI42" s="142"/>
      <c r="AJ42" s="142"/>
      <c r="AK42" s="142"/>
      <c r="AL42" s="219"/>
    </row>
    <row r="43" customFormat="false" ht="12.75" hidden="false" customHeight="false" outlineLevel="0" collapsed="false">
      <c r="A43" s="460" t="s">
        <v>437</v>
      </c>
      <c r="B43" s="95"/>
      <c r="C43" s="95"/>
      <c r="D43" s="95"/>
      <c r="E43" s="95"/>
      <c r="F43" s="95"/>
      <c r="G43" s="95"/>
      <c r="H43" s="95"/>
      <c r="I43" s="95"/>
      <c r="J43" s="95"/>
      <c r="K43" s="95"/>
      <c r="L43" s="95"/>
      <c r="M43" s="95"/>
      <c r="N43" s="95"/>
      <c r="O43" s="95"/>
      <c r="P43" s="95"/>
      <c r="Q43" s="95"/>
      <c r="R43" s="95"/>
      <c r="S43" s="387"/>
      <c r="T43" s="386" t="s">
        <v>438</v>
      </c>
      <c r="U43" s="390"/>
      <c r="V43" s="390"/>
      <c r="W43" s="390"/>
      <c r="X43" s="390"/>
      <c r="Y43" s="390"/>
      <c r="Z43" s="390"/>
      <c r="AA43" s="390"/>
      <c r="AB43" s="390"/>
      <c r="AC43" s="390"/>
      <c r="AD43" s="390"/>
      <c r="AE43" s="390"/>
      <c r="AF43" s="390"/>
      <c r="AG43" s="390"/>
      <c r="AH43" s="390"/>
      <c r="AI43" s="390"/>
      <c r="AJ43" s="390"/>
      <c r="AK43" s="390"/>
      <c r="AL43" s="391"/>
    </row>
    <row r="44" customFormat="false" ht="12.75" hidden="false" customHeight="false" outlineLevel="0" collapsed="false">
      <c r="A44" s="386"/>
      <c r="B44" s="95"/>
      <c r="C44" s="95"/>
      <c r="D44" s="95"/>
      <c r="E44" s="95"/>
      <c r="F44" s="95"/>
      <c r="G44" s="95"/>
      <c r="H44" s="95"/>
      <c r="I44" s="95"/>
      <c r="J44" s="95"/>
      <c r="K44" s="95"/>
      <c r="L44" s="95"/>
      <c r="M44" s="95"/>
      <c r="N44" s="95"/>
      <c r="O44" s="95"/>
      <c r="P44" s="95"/>
      <c r="Q44" s="95"/>
      <c r="R44" s="95"/>
      <c r="S44" s="387"/>
      <c r="T44" s="386"/>
      <c r="U44" s="390"/>
      <c r="V44" s="390"/>
      <c r="W44" s="390"/>
      <c r="X44" s="390"/>
      <c r="Y44" s="390"/>
      <c r="Z44" s="390"/>
      <c r="AA44" s="390"/>
      <c r="AB44" s="390"/>
      <c r="AC44" s="390"/>
      <c r="AD44" s="390"/>
      <c r="AE44" s="390"/>
      <c r="AF44" s="390"/>
      <c r="AG44" s="390"/>
      <c r="AH44" s="390"/>
      <c r="AI44" s="390"/>
      <c r="AJ44" s="390"/>
      <c r="AK44" s="390"/>
      <c r="AL44" s="391"/>
    </row>
    <row r="45" customFormat="false" ht="12.75" hidden="false" customHeight="false" outlineLevel="0" collapsed="false">
      <c r="A45" s="392" t="s">
        <v>380</v>
      </c>
      <c r="B45" s="393"/>
      <c r="C45" s="393"/>
      <c r="D45" s="393"/>
      <c r="E45" s="393"/>
      <c r="F45" s="393"/>
      <c r="G45" s="393"/>
      <c r="H45" s="393"/>
      <c r="I45" s="393"/>
      <c r="J45" s="393"/>
      <c r="K45" s="393"/>
      <c r="L45" s="393"/>
      <c r="M45" s="393"/>
      <c r="N45" s="393"/>
      <c r="O45" s="393"/>
      <c r="P45" s="393"/>
      <c r="Q45" s="393"/>
      <c r="R45" s="393"/>
      <c r="S45" s="394"/>
      <c r="T45" s="392" t="s">
        <v>380</v>
      </c>
      <c r="U45" s="393"/>
      <c r="V45" s="393"/>
      <c r="W45" s="393"/>
      <c r="X45" s="393"/>
      <c r="Y45" s="393"/>
      <c r="Z45" s="393"/>
      <c r="AA45" s="393"/>
      <c r="AB45" s="393"/>
      <c r="AC45" s="393"/>
      <c r="AD45" s="393"/>
      <c r="AE45" s="393"/>
      <c r="AF45" s="393"/>
      <c r="AG45" s="393"/>
      <c r="AH45" s="393"/>
      <c r="AI45" s="393"/>
      <c r="AJ45" s="393"/>
      <c r="AK45" s="393"/>
      <c r="AL45" s="394"/>
    </row>
    <row r="46" customFormat="false" ht="14.25" hidden="false" customHeight="true" outlineLevel="0" collapsed="false">
      <c r="A46" s="395" t="s">
        <v>382</v>
      </c>
      <c r="B46" s="395"/>
      <c r="C46" s="396"/>
      <c r="D46" s="396"/>
      <c r="E46" s="397" t="s">
        <v>383</v>
      </c>
      <c r="F46" s="397"/>
      <c r="G46" s="396"/>
      <c r="H46" s="396"/>
      <c r="I46" s="390"/>
      <c r="J46" s="393"/>
      <c r="K46" s="393"/>
      <c r="L46" s="393"/>
      <c r="M46" s="398" t="s">
        <v>384</v>
      </c>
      <c r="N46" s="461" t="n">
        <f aca="false">IF(C47&gt;0,(((G47-G46)/(C47-C46))^-1-IF(AG52&gt;0,AG52^-1,0))^-1,0)</f>
        <v>0</v>
      </c>
      <c r="O46" s="461"/>
      <c r="P46" s="400"/>
      <c r="Q46" s="400"/>
      <c r="R46" s="400"/>
      <c r="S46" s="394"/>
      <c r="T46" s="395" t="s">
        <v>382</v>
      </c>
      <c r="U46" s="395"/>
      <c r="V46" s="396"/>
      <c r="W46" s="396"/>
      <c r="X46" s="397" t="s">
        <v>383</v>
      </c>
      <c r="Y46" s="397"/>
      <c r="Z46" s="396"/>
      <c r="AA46" s="396"/>
      <c r="AB46" s="390"/>
      <c r="AC46" s="393"/>
      <c r="AD46" s="393"/>
      <c r="AE46" s="393"/>
      <c r="AF46" s="398" t="s">
        <v>384</v>
      </c>
      <c r="AG46" s="402" t="n">
        <f aca="false">IF((V47-V46)&gt;0,(Z47-Z46)/(V47-V46),0)</f>
        <v>0</v>
      </c>
      <c r="AH46" s="402"/>
      <c r="AI46" s="393"/>
      <c r="AJ46" s="393"/>
      <c r="AK46" s="393"/>
      <c r="AL46" s="394"/>
    </row>
    <row r="47" customFormat="false" ht="14.25" hidden="false" customHeight="true" outlineLevel="0" collapsed="false">
      <c r="A47" s="395" t="s">
        <v>385</v>
      </c>
      <c r="B47" s="395"/>
      <c r="C47" s="396"/>
      <c r="D47" s="396"/>
      <c r="E47" s="397" t="s">
        <v>386</v>
      </c>
      <c r="F47" s="397"/>
      <c r="G47" s="396"/>
      <c r="H47" s="396"/>
      <c r="I47" s="403" t="str">
        <f aca="false">IFERROR(IF(AND(N46&lt;0,G47&gt;G46),"Congrats! You've found an Easter egg!",""),"")</f>
        <v/>
      </c>
      <c r="N47" s="467"/>
      <c r="O47" s="467"/>
      <c r="P47" s="393"/>
      <c r="Q47" s="393"/>
      <c r="R47" s="393"/>
      <c r="S47" s="394"/>
      <c r="T47" s="395" t="s">
        <v>385</v>
      </c>
      <c r="U47" s="395"/>
      <c r="V47" s="396"/>
      <c r="W47" s="396"/>
      <c r="X47" s="397" t="s">
        <v>386</v>
      </c>
      <c r="Y47" s="397"/>
      <c r="Z47" s="396"/>
      <c r="AA47" s="396"/>
      <c r="AB47" s="390"/>
      <c r="AC47" s="390"/>
      <c r="AD47" s="390"/>
      <c r="AE47" s="390"/>
      <c r="AF47" s="390"/>
      <c r="AG47" s="390"/>
      <c r="AH47" s="390"/>
      <c r="AI47" s="393"/>
      <c r="AJ47" s="393"/>
      <c r="AK47" s="393"/>
      <c r="AL47" s="394"/>
    </row>
    <row r="48" customFormat="false" ht="12.75" hidden="false" customHeight="false" outlineLevel="0" collapsed="false">
      <c r="A48" s="409"/>
      <c r="B48" s="393"/>
      <c r="C48" s="404" t="str">
        <f aca="false">IF(ABS(C47-C46)&lt;1,"Supporting points shall be at least 1 mm apart!","")</f>
        <v>Supporting points shall be at least 1 mm apart!</v>
      </c>
      <c r="D48" s="393"/>
      <c r="E48" s="393"/>
      <c r="F48" s="393"/>
      <c r="G48" s="393"/>
      <c r="H48" s="393"/>
      <c r="I48" s="393"/>
      <c r="J48" s="393"/>
      <c r="K48" s="393"/>
      <c r="L48" s="393"/>
      <c r="M48" s="393"/>
      <c r="N48" s="393"/>
      <c r="O48" s="393"/>
      <c r="P48" s="393"/>
      <c r="Q48" s="393"/>
      <c r="R48" s="393"/>
      <c r="S48" s="394"/>
      <c r="T48" s="386"/>
      <c r="U48" s="390"/>
      <c r="V48" s="404" t="str">
        <f aca="false">IF(ABS(V47-V46)&lt;1,"Supporting points shall be at least 1 mm apart!","")</f>
        <v>Supporting points shall be at least 1 mm apart!</v>
      </c>
      <c r="W48" s="390"/>
      <c r="X48" s="390"/>
      <c r="Y48" s="390"/>
      <c r="Z48" s="390"/>
      <c r="AA48" s="390"/>
      <c r="AB48" s="390"/>
      <c r="AC48" s="390"/>
      <c r="AD48" s="390"/>
      <c r="AE48" s="390"/>
      <c r="AF48" s="390"/>
      <c r="AG48" s="390"/>
      <c r="AH48" s="390"/>
      <c r="AI48" s="390"/>
      <c r="AJ48" s="390"/>
      <c r="AK48" s="390"/>
      <c r="AL48" s="391"/>
    </row>
    <row r="49" customFormat="false" ht="12.75" hidden="false" customHeight="false" outlineLevel="0" collapsed="false">
      <c r="A49" s="386" t="s">
        <v>387</v>
      </c>
      <c r="B49" s="393"/>
      <c r="C49" s="393"/>
      <c r="D49" s="393"/>
      <c r="E49" s="393"/>
      <c r="F49" s="393"/>
      <c r="G49" s="393"/>
      <c r="H49" s="393"/>
      <c r="I49" s="393"/>
      <c r="J49" s="393"/>
      <c r="K49" s="393"/>
      <c r="L49" s="393"/>
      <c r="M49" s="393"/>
      <c r="N49" s="393"/>
      <c r="O49" s="393"/>
      <c r="P49" s="393"/>
      <c r="Q49" s="393"/>
      <c r="R49" s="393"/>
      <c r="S49" s="394"/>
      <c r="T49" s="386" t="s">
        <v>393</v>
      </c>
      <c r="U49" s="390"/>
      <c r="V49" s="390"/>
      <c r="W49" s="390"/>
      <c r="X49" s="390"/>
      <c r="Y49" s="390"/>
      <c r="Z49" s="390"/>
      <c r="AA49" s="390"/>
      <c r="AB49" s="390"/>
      <c r="AC49" s="390"/>
      <c r="AD49" s="390"/>
      <c r="AE49" s="390"/>
      <c r="AF49" s="390"/>
      <c r="AG49" s="390"/>
      <c r="AH49" s="390"/>
      <c r="AI49" s="390"/>
      <c r="AJ49" s="390"/>
      <c r="AK49" s="390"/>
      <c r="AL49" s="391"/>
    </row>
    <row r="50" customFormat="false" ht="14.25" hidden="false" customHeight="true" outlineLevel="0" collapsed="false">
      <c r="A50" s="395" t="s">
        <v>389</v>
      </c>
      <c r="B50" s="395"/>
      <c r="C50" s="407"/>
      <c r="D50" s="407"/>
      <c r="E50" s="390"/>
      <c r="F50" s="393"/>
      <c r="G50" s="393"/>
      <c r="H50" s="393"/>
      <c r="I50" s="393"/>
      <c r="J50" s="393"/>
      <c r="K50" s="393"/>
      <c r="L50" s="393"/>
      <c r="M50" s="393"/>
      <c r="N50" s="393"/>
      <c r="O50" s="393"/>
      <c r="P50" s="393"/>
      <c r="Q50" s="393"/>
      <c r="R50" s="393"/>
      <c r="S50" s="394"/>
      <c r="T50" s="386"/>
      <c r="U50" s="398" t="s">
        <v>394</v>
      </c>
      <c r="V50" s="411" t="n">
        <f aca="false">C53</f>
        <v>400</v>
      </c>
      <c r="W50" s="411"/>
      <c r="X50" s="390" t="s">
        <v>395</v>
      </c>
      <c r="Y50" s="390"/>
      <c r="Z50" s="390"/>
      <c r="AA50" s="390"/>
      <c r="AB50" s="390"/>
      <c r="AC50" s="390"/>
      <c r="AD50" s="390"/>
      <c r="AE50" s="390"/>
      <c r="AF50" s="398" t="s">
        <v>396</v>
      </c>
      <c r="AG50" s="412" t="n">
        <f aca="false">V51*(1/64)*PI()*(V52^4-V53^4)*200000</f>
        <v>2678019744.28091</v>
      </c>
      <c r="AH50" s="412"/>
      <c r="AI50" s="413" t="n">
        <f aca="false">AG50*48/V50^3</f>
        <v>2008.51480821068</v>
      </c>
      <c r="AJ50" s="390"/>
      <c r="AK50" s="390"/>
      <c r="AL50" s="391"/>
    </row>
    <row r="51" customFormat="false" ht="14.25" hidden="false" customHeight="false" outlineLevel="0" collapsed="false">
      <c r="A51" s="409"/>
      <c r="B51" s="393"/>
      <c r="C51" s="462" t="str">
        <f aca="false">IF(L67&gt;12.7,"Force must be taken at max. 12.7 mm deflection!","")</f>
        <v/>
      </c>
      <c r="D51" s="468"/>
      <c r="E51" s="393"/>
      <c r="F51" s="393"/>
      <c r="G51" s="393"/>
      <c r="H51" s="393"/>
      <c r="I51" s="393"/>
      <c r="J51" s="393"/>
      <c r="K51" s="393"/>
      <c r="L51" s="393"/>
      <c r="M51" s="393"/>
      <c r="N51" s="393"/>
      <c r="O51" s="393"/>
      <c r="P51" s="393"/>
      <c r="Q51" s="393"/>
      <c r="R51" s="393"/>
      <c r="S51" s="394"/>
      <c r="T51" s="386"/>
      <c r="U51" s="398" t="s">
        <v>397</v>
      </c>
      <c r="V51" s="416" t="n">
        <v>2</v>
      </c>
      <c r="W51" s="416"/>
      <c r="X51" s="390" t="s">
        <v>398</v>
      </c>
      <c r="Y51" s="390"/>
      <c r="Z51" s="390"/>
      <c r="AA51" s="390"/>
      <c r="AB51" s="390"/>
      <c r="AC51" s="390"/>
      <c r="AD51" s="390"/>
      <c r="AE51" s="390"/>
      <c r="AF51" s="398" t="s">
        <v>399</v>
      </c>
      <c r="AG51" s="412" t="n">
        <f aca="false">IF(AG46&gt;0,(AG46*V50^3)/48,AG50)</f>
        <v>2678019744.28091</v>
      </c>
      <c r="AH51" s="412"/>
      <c r="AI51" s="413" t="n">
        <f aca="false">AG51*48/V50^3</f>
        <v>2008.51480821068</v>
      </c>
      <c r="AJ51" s="415" t="n">
        <f aca="false">100*AG51/AG50</f>
        <v>100</v>
      </c>
      <c r="AK51" s="390" t="s">
        <v>400</v>
      </c>
      <c r="AL51" s="391"/>
    </row>
    <row r="52" customFormat="false" ht="15.4" hidden="false" customHeight="false" outlineLevel="0" collapsed="false">
      <c r="A52" s="392" t="s">
        <v>401</v>
      </c>
      <c r="B52" s="393"/>
      <c r="C52" s="393"/>
      <c r="D52" s="393"/>
      <c r="E52" s="393"/>
      <c r="F52" s="393"/>
      <c r="G52" s="393"/>
      <c r="H52" s="393"/>
      <c r="I52" s="393"/>
      <c r="J52" s="393"/>
      <c r="K52" s="393"/>
      <c r="L52" s="393"/>
      <c r="M52" s="393"/>
      <c r="N52" s="393"/>
      <c r="O52" s="393"/>
      <c r="P52" s="393"/>
      <c r="Q52" s="393"/>
      <c r="R52" s="393"/>
      <c r="S52" s="394"/>
      <c r="T52" s="386"/>
      <c r="U52" s="398" t="s">
        <v>402</v>
      </c>
      <c r="V52" s="416" t="n">
        <v>25.4</v>
      </c>
      <c r="W52" s="416"/>
      <c r="X52" s="390" t="s">
        <v>403</v>
      </c>
      <c r="Y52" s="390"/>
      <c r="Z52" s="390"/>
      <c r="AA52" s="390"/>
      <c r="AB52" s="390"/>
      <c r="AC52" s="390"/>
      <c r="AD52" s="390"/>
      <c r="AE52" s="390"/>
      <c r="AF52" s="398" t="s">
        <v>404</v>
      </c>
      <c r="AG52" s="417" t="n">
        <f aca="false">IF(AJ51&lt;75,0,IF(AG51&gt;=AG50,0,(AI51^-1-AI50^-1)^-1))</f>
        <v>0</v>
      </c>
      <c r="AH52" s="417"/>
      <c r="AI52" s="390"/>
      <c r="AJ52" s="390"/>
      <c r="AK52" s="390"/>
      <c r="AL52" s="391"/>
    </row>
    <row r="53" customFormat="false" ht="12.75" hidden="false" customHeight="true" outlineLevel="0" collapsed="false">
      <c r="A53" s="386"/>
      <c r="B53" s="418" t="s">
        <v>394</v>
      </c>
      <c r="C53" s="396" t="n">
        <v>400</v>
      </c>
      <c r="D53" s="396"/>
      <c r="E53" s="390" t="s">
        <v>405</v>
      </c>
      <c r="F53" s="393"/>
      <c r="G53" s="393"/>
      <c r="H53" s="393"/>
      <c r="I53" s="393"/>
      <c r="J53" s="393"/>
      <c r="K53" s="393"/>
      <c r="L53" s="393"/>
      <c r="M53" s="393"/>
      <c r="N53" s="393"/>
      <c r="O53" s="393"/>
      <c r="P53" s="393"/>
      <c r="Q53" s="393"/>
      <c r="R53" s="393"/>
      <c r="S53" s="394"/>
      <c r="T53" s="386"/>
      <c r="U53" s="398" t="s">
        <v>406</v>
      </c>
      <c r="V53" s="416" t="n">
        <v>23</v>
      </c>
      <c r="W53" s="416"/>
      <c r="X53" s="390" t="s">
        <v>407</v>
      </c>
      <c r="Y53" s="390"/>
      <c r="Z53" s="390"/>
      <c r="AA53" s="390"/>
      <c r="AB53" s="390"/>
      <c r="AC53" s="390"/>
      <c r="AD53" s="390"/>
      <c r="AE53" s="390"/>
      <c r="AF53" s="390"/>
      <c r="AG53" s="390"/>
      <c r="AH53" s="390"/>
      <c r="AI53" s="390"/>
      <c r="AJ53" s="390"/>
      <c r="AK53" s="390"/>
      <c r="AL53" s="391"/>
    </row>
    <row r="54" customFormat="false" ht="12.75" hidden="false" customHeight="false" outlineLevel="0" collapsed="false">
      <c r="A54" s="419" t="s">
        <v>408</v>
      </c>
      <c r="B54" s="419"/>
      <c r="C54" s="396" t="n">
        <v>275</v>
      </c>
      <c r="D54" s="396"/>
      <c r="E54" s="390" t="s">
        <v>79</v>
      </c>
      <c r="F54" s="393"/>
      <c r="G54" s="393"/>
      <c r="H54" s="393"/>
      <c r="I54" s="393"/>
      <c r="J54" s="393"/>
      <c r="K54" s="393"/>
      <c r="L54" s="393"/>
      <c r="M54" s="393"/>
      <c r="N54" s="393"/>
      <c r="O54" s="393"/>
      <c r="P54" s="393"/>
      <c r="Q54" s="393"/>
      <c r="R54" s="393"/>
      <c r="S54" s="394"/>
      <c r="T54" s="386"/>
      <c r="U54" s="390"/>
      <c r="V54" s="390"/>
      <c r="W54" s="390"/>
      <c r="X54" s="390"/>
      <c r="Y54" s="390"/>
      <c r="Z54" s="390"/>
      <c r="AA54" s="390"/>
      <c r="AB54" s="390"/>
      <c r="AC54" s="390"/>
      <c r="AD54" s="390"/>
      <c r="AE54" s="390"/>
      <c r="AF54" s="390"/>
      <c r="AG54" s="390"/>
      <c r="AH54" s="390"/>
      <c r="AI54" s="390"/>
      <c r="AJ54" s="390"/>
      <c r="AK54" s="390"/>
      <c r="AL54" s="391"/>
    </row>
    <row r="55" customFormat="false" ht="12.75" hidden="false" customHeight="false" outlineLevel="0" collapsed="false">
      <c r="A55" s="419" t="s">
        <v>410</v>
      </c>
      <c r="B55" s="419"/>
      <c r="C55" s="416" t="n">
        <v>18</v>
      </c>
      <c r="D55" s="416"/>
      <c r="E55" s="390" t="s">
        <v>411</v>
      </c>
      <c r="F55" s="390"/>
      <c r="G55" s="390"/>
      <c r="H55" s="390"/>
      <c r="I55" s="390"/>
      <c r="J55" s="390"/>
      <c r="K55" s="390"/>
      <c r="L55" s="390"/>
      <c r="M55" s="390"/>
      <c r="N55" s="390"/>
      <c r="O55" s="393"/>
      <c r="P55" s="393"/>
      <c r="Q55" s="393"/>
      <c r="R55" s="393"/>
      <c r="S55" s="394"/>
      <c r="T55" s="386"/>
      <c r="U55" s="390"/>
      <c r="V55" s="390"/>
      <c r="W55" s="390"/>
      <c r="X55" s="390"/>
      <c r="Y55" s="390"/>
      <c r="Z55" s="390"/>
      <c r="AA55" s="390"/>
      <c r="AB55" s="390"/>
      <c r="AC55" s="390"/>
      <c r="AD55" s="390"/>
      <c r="AE55" s="390"/>
      <c r="AF55" s="390"/>
      <c r="AG55" s="390"/>
      <c r="AH55" s="390"/>
      <c r="AI55" s="390"/>
      <c r="AJ55" s="390"/>
      <c r="AK55" s="390"/>
      <c r="AL55" s="391"/>
    </row>
    <row r="56" customFormat="false" ht="15.75" hidden="false" customHeight="true" outlineLevel="0" collapsed="false">
      <c r="A56" s="419" t="s">
        <v>412</v>
      </c>
      <c r="B56" s="419"/>
      <c r="C56" s="416" t="n">
        <v>1</v>
      </c>
      <c r="D56" s="416"/>
      <c r="E56" s="390" t="s">
        <v>77</v>
      </c>
      <c r="F56" s="390"/>
      <c r="G56" s="390"/>
      <c r="H56" s="390"/>
      <c r="I56" s="390"/>
      <c r="J56" s="390"/>
      <c r="K56" s="390"/>
      <c r="L56" s="390"/>
      <c r="M56" s="390"/>
      <c r="N56" s="390"/>
      <c r="O56" s="393"/>
      <c r="P56" s="393"/>
      <c r="Q56" s="393"/>
      <c r="R56" s="393"/>
      <c r="S56" s="394"/>
      <c r="T56" s="386"/>
      <c r="U56" s="420" t="str">
        <f aca="false">IF(AND(0&lt;$AJ$51,$AJ$51&lt;75),"Rig compliance out of normal bounds, perform and document another rig compliance test!","")</f>
        <v/>
      </c>
      <c r="V56" s="420"/>
      <c r="W56" s="420"/>
      <c r="X56" s="420"/>
      <c r="Y56" s="420"/>
      <c r="Z56" s="420"/>
      <c r="AA56" s="420"/>
      <c r="AB56" s="420"/>
      <c r="AC56" s="420"/>
      <c r="AD56" s="420"/>
      <c r="AE56" s="420"/>
      <c r="AF56" s="420"/>
      <c r="AG56" s="420"/>
      <c r="AH56" s="420"/>
      <c r="AI56" s="420"/>
      <c r="AJ56" s="420"/>
      <c r="AK56" s="420"/>
      <c r="AL56" s="391"/>
    </row>
    <row r="57" customFormat="false" ht="15.75" hidden="false" customHeight="true" outlineLevel="0" collapsed="false">
      <c r="A57" s="419" t="s">
        <v>413</v>
      </c>
      <c r="B57" s="419"/>
      <c r="C57" s="416" t="n">
        <v>1</v>
      </c>
      <c r="D57" s="416"/>
      <c r="E57" s="390" t="s">
        <v>78</v>
      </c>
      <c r="F57" s="390"/>
      <c r="G57" s="390"/>
      <c r="H57" s="390"/>
      <c r="I57" s="390"/>
      <c r="J57" s="390"/>
      <c r="K57" s="390"/>
      <c r="L57" s="390"/>
      <c r="M57" s="390"/>
      <c r="N57" s="390"/>
      <c r="O57" s="393"/>
      <c r="P57" s="393"/>
      <c r="Q57" s="393"/>
      <c r="R57" s="393"/>
      <c r="S57" s="394"/>
      <c r="T57" s="386"/>
      <c r="U57" s="420"/>
      <c r="V57" s="420"/>
      <c r="W57" s="420"/>
      <c r="X57" s="420"/>
      <c r="Y57" s="420"/>
      <c r="Z57" s="420"/>
      <c r="AA57" s="420"/>
      <c r="AB57" s="420"/>
      <c r="AC57" s="420"/>
      <c r="AD57" s="420"/>
      <c r="AE57" s="420"/>
      <c r="AF57" s="420"/>
      <c r="AG57" s="420"/>
      <c r="AH57" s="420"/>
      <c r="AI57" s="420"/>
      <c r="AJ57" s="420"/>
      <c r="AK57" s="420"/>
      <c r="AL57" s="391"/>
    </row>
    <row r="58" customFormat="false" ht="14.25" hidden="false" customHeight="false" outlineLevel="0" collapsed="false">
      <c r="A58" s="421"/>
      <c r="B58" s="398" t="s">
        <v>414</v>
      </c>
      <c r="C58" s="422" t="n">
        <f aca="false">(C54*(((C55+C56+C57)^3)-(C55^3)))/12</f>
        <v>49683.3333333333</v>
      </c>
      <c r="D58" s="422"/>
      <c r="E58" s="390" t="s">
        <v>415</v>
      </c>
      <c r="F58" s="390"/>
      <c r="G58" s="390"/>
      <c r="H58" s="390"/>
      <c r="I58" s="390"/>
      <c r="J58" s="390"/>
      <c r="K58" s="390"/>
      <c r="L58" s="390"/>
      <c r="M58" s="390"/>
      <c r="N58" s="390"/>
      <c r="O58" s="393"/>
      <c r="P58" s="393"/>
      <c r="Q58" s="393"/>
      <c r="R58" s="393"/>
      <c r="S58" s="394"/>
      <c r="T58" s="386"/>
      <c r="U58" s="390"/>
      <c r="V58" s="390"/>
      <c r="W58" s="390"/>
      <c r="X58" s="390"/>
      <c r="Y58" s="390"/>
      <c r="Z58" s="390"/>
      <c r="AA58" s="390"/>
      <c r="AB58" s="390"/>
      <c r="AC58" s="390"/>
      <c r="AD58" s="390"/>
      <c r="AE58" s="423"/>
      <c r="AF58" s="390"/>
      <c r="AG58" s="390"/>
      <c r="AH58" s="390"/>
      <c r="AI58" s="390"/>
      <c r="AJ58" s="390"/>
      <c r="AK58" s="390"/>
      <c r="AL58" s="391"/>
    </row>
    <row r="59" customFormat="false" ht="12.75" hidden="false" customHeight="false" outlineLevel="0" collapsed="false">
      <c r="A59" s="409"/>
      <c r="B59" s="398" t="s">
        <v>416</v>
      </c>
      <c r="C59" s="408" t="n">
        <f aca="false">IF(C47&gt;0,0.001*((N46*(C47-C46)*C53^3)/(48*C58*(C47-C46))),0)</f>
        <v>0</v>
      </c>
      <c r="D59" s="408"/>
      <c r="E59" s="390" t="s">
        <v>417</v>
      </c>
      <c r="F59" s="393"/>
      <c r="G59" s="393"/>
      <c r="H59" s="393"/>
      <c r="I59" s="393"/>
      <c r="J59" s="393"/>
      <c r="K59" s="393"/>
      <c r="L59" s="393"/>
      <c r="M59" s="393"/>
      <c r="N59" s="393"/>
      <c r="O59" s="393"/>
      <c r="P59" s="393"/>
      <c r="Q59" s="393"/>
      <c r="R59" s="393"/>
      <c r="S59" s="394"/>
      <c r="T59" s="386"/>
      <c r="U59" s="390"/>
      <c r="V59" s="390"/>
      <c r="W59" s="390"/>
      <c r="X59" s="390"/>
      <c r="Y59" s="390"/>
      <c r="Z59" s="390"/>
      <c r="AA59" s="390"/>
      <c r="AB59" s="390"/>
      <c r="AC59" s="390"/>
      <c r="AD59" s="390"/>
      <c r="AE59" s="390"/>
      <c r="AF59" s="390"/>
      <c r="AG59" s="390"/>
      <c r="AH59" s="390"/>
      <c r="AI59" s="390"/>
      <c r="AJ59" s="390"/>
      <c r="AK59" s="390"/>
      <c r="AL59" s="391"/>
    </row>
    <row r="60" customFormat="false" ht="13.15" hidden="false" customHeight="false" outlineLevel="0" collapsed="false">
      <c r="A60" s="424"/>
      <c r="B60" s="425" t="s">
        <v>418</v>
      </c>
      <c r="C60" s="402" t="n">
        <f aca="false">C50*C53*0.5*SUM(C55:D57)/(4*C58)</f>
        <v>0</v>
      </c>
      <c r="D60" s="402"/>
      <c r="E60" s="426" t="s">
        <v>419</v>
      </c>
      <c r="F60" s="427"/>
      <c r="G60" s="427"/>
      <c r="H60" s="427"/>
      <c r="I60" s="427"/>
      <c r="J60" s="427"/>
      <c r="K60" s="427"/>
      <c r="L60" s="427"/>
      <c r="M60" s="427"/>
      <c r="N60" s="427"/>
      <c r="O60" s="427"/>
      <c r="P60" s="427"/>
      <c r="Q60" s="427"/>
      <c r="R60" s="427"/>
      <c r="S60" s="428"/>
      <c r="T60" s="429"/>
      <c r="U60" s="426"/>
      <c r="V60" s="426"/>
      <c r="W60" s="426"/>
      <c r="X60" s="426"/>
      <c r="Y60" s="426"/>
      <c r="Z60" s="426"/>
      <c r="AA60" s="426"/>
      <c r="AB60" s="426"/>
      <c r="AC60" s="426"/>
      <c r="AD60" s="426"/>
      <c r="AE60" s="426"/>
      <c r="AF60" s="426"/>
      <c r="AG60" s="426"/>
      <c r="AH60" s="426"/>
      <c r="AI60" s="426"/>
      <c r="AJ60" s="426"/>
      <c r="AK60" s="426"/>
      <c r="AL60" s="430"/>
    </row>
    <row r="61" customFormat="false" ht="12.75" hidden="false" customHeight="false" outlineLevel="0" collapsed="false">
      <c r="A61" s="431" t="s">
        <v>420</v>
      </c>
      <c r="S61" s="347"/>
      <c r="T61" s="431" t="s">
        <v>420</v>
      </c>
      <c r="AL61" s="347"/>
    </row>
    <row r="62" customFormat="false" ht="12.75" hidden="false" customHeight="false" outlineLevel="0" collapsed="false">
      <c r="A62" s="118" t="s">
        <v>421</v>
      </c>
      <c r="S62" s="347"/>
      <c r="T62" s="118" t="s">
        <v>421</v>
      </c>
      <c r="AL62" s="347"/>
    </row>
    <row r="63" customFormat="false" ht="12.75" hidden="false" customHeight="false" outlineLevel="0" collapsed="false">
      <c r="A63" s="432" t="s">
        <v>422</v>
      </c>
      <c r="B63" s="433"/>
      <c r="C63" s="433"/>
      <c r="D63" s="433"/>
      <c r="E63" s="433"/>
      <c r="F63" s="433"/>
      <c r="G63" s="433"/>
      <c r="H63" s="433"/>
      <c r="I63" s="433"/>
      <c r="J63" s="433"/>
      <c r="K63" s="433"/>
      <c r="L63" s="433"/>
      <c r="M63" s="433"/>
      <c r="N63" s="433"/>
      <c r="O63" s="433"/>
      <c r="P63" s="433"/>
      <c r="Q63" s="433"/>
      <c r="R63" s="433"/>
      <c r="S63" s="434"/>
      <c r="T63" s="432" t="s">
        <v>422</v>
      </c>
      <c r="U63" s="433"/>
      <c r="V63" s="433"/>
      <c r="W63" s="433"/>
      <c r="X63" s="433"/>
      <c r="Y63" s="433"/>
      <c r="Z63" s="433"/>
      <c r="AA63" s="433"/>
      <c r="AB63" s="433"/>
      <c r="AC63" s="433"/>
      <c r="AD63" s="433"/>
      <c r="AE63" s="433"/>
      <c r="AF63" s="433"/>
      <c r="AG63" s="433"/>
      <c r="AH63" s="433"/>
      <c r="AI63" s="433"/>
      <c r="AJ63" s="433"/>
      <c r="AK63" s="433"/>
      <c r="AL63" s="434"/>
    </row>
    <row r="64" customFormat="false" ht="12.75" hidden="false" customHeight="false" outlineLevel="0" collapsed="false">
      <c r="A64" s="432"/>
      <c r="B64" s="433"/>
      <c r="C64" s="433"/>
      <c r="D64" s="433"/>
      <c r="E64" s="433"/>
      <c r="F64" s="433"/>
      <c r="G64" s="433"/>
      <c r="H64" s="433"/>
      <c r="I64" s="433"/>
      <c r="J64" s="433"/>
      <c r="K64" s="433"/>
      <c r="L64" s="433"/>
      <c r="M64" s="433"/>
      <c r="N64" s="433"/>
      <c r="O64" s="433"/>
      <c r="P64" s="433"/>
      <c r="Q64" s="433"/>
      <c r="R64" s="433"/>
      <c r="S64" s="434"/>
      <c r="T64" s="432"/>
      <c r="U64" s="433"/>
      <c r="V64" s="433"/>
      <c r="W64" s="433"/>
      <c r="X64" s="433"/>
      <c r="Y64" s="433"/>
      <c r="Z64" s="433"/>
      <c r="AA64" s="433"/>
      <c r="AB64" s="433"/>
      <c r="AC64" s="433"/>
      <c r="AD64" s="433"/>
      <c r="AE64" s="433"/>
      <c r="AF64" s="433"/>
      <c r="AG64" s="433"/>
      <c r="AH64" s="433"/>
      <c r="AI64" s="433"/>
      <c r="AJ64" s="433"/>
      <c r="AK64" s="433"/>
      <c r="AL64" s="434"/>
    </row>
    <row r="65" customFormat="false" ht="23.25" hidden="false" customHeight="false" outlineLevel="0" collapsed="false">
      <c r="A65" s="432"/>
      <c r="B65" s="436"/>
      <c r="C65" s="437" t="s">
        <v>423</v>
      </c>
      <c r="D65" s="438" t="s">
        <v>424</v>
      </c>
      <c r="F65" s="433"/>
      <c r="G65" s="433"/>
      <c r="H65" s="464"/>
      <c r="I65" s="464"/>
      <c r="J65" s="445"/>
      <c r="K65" s="445"/>
      <c r="L65" s="445"/>
      <c r="M65" s="445"/>
      <c r="N65" s="445"/>
      <c r="O65" s="445"/>
      <c r="P65" s="433"/>
      <c r="Q65" s="433"/>
      <c r="R65" s="433"/>
      <c r="S65" s="434"/>
      <c r="T65" s="432"/>
      <c r="U65" s="436"/>
      <c r="V65" s="437" t="s">
        <v>423</v>
      </c>
      <c r="W65" s="438" t="s">
        <v>424</v>
      </c>
      <c r="Y65" s="433"/>
      <c r="Z65" s="433"/>
      <c r="AA65" s="465"/>
      <c r="AB65" s="465"/>
      <c r="AC65" s="433"/>
      <c r="AD65" s="433"/>
      <c r="AE65" s="433"/>
      <c r="AF65" s="433"/>
      <c r="AG65" s="433"/>
      <c r="AH65" s="433"/>
      <c r="AI65" s="433"/>
      <c r="AJ65" s="433"/>
      <c r="AK65" s="433"/>
      <c r="AL65" s="434"/>
    </row>
    <row r="66" customFormat="false" ht="14.25" hidden="false" customHeight="false" outlineLevel="0" collapsed="false">
      <c r="A66" s="432"/>
      <c r="B66" s="442" t="n">
        <v>1</v>
      </c>
      <c r="C66" s="448"/>
      <c r="D66" s="449"/>
      <c r="F66" s="433"/>
      <c r="G66" s="166"/>
      <c r="H66" s="446"/>
      <c r="I66" s="446"/>
      <c r="J66" s="358" t="s">
        <v>425</v>
      </c>
      <c r="K66" s="358"/>
      <c r="L66" s="445" t="n">
        <f aca="false" t="array" ref="L66:L66">MATCH(MIN(ABS(C66:C365-C50)),ABS(C66:C365-C50),0)</f>
        <v>1</v>
      </c>
      <c r="M66" s="445"/>
      <c r="N66" s="445"/>
      <c r="O66" s="445"/>
      <c r="P66" s="433"/>
      <c r="Q66" s="433"/>
      <c r="R66" s="433"/>
      <c r="S66" s="434"/>
      <c r="T66" s="432"/>
      <c r="U66" s="442" t="n">
        <v>1</v>
      </c>
      <c r="V66" s="448"/>
      <c r="W66" s="449"/>
      <c r="Y66" s="433"/>
      <c r="Z66" s="166"/>
      <c r="AA66" s="466"/>
      <c r="AB66" s="466"/>
      <c r="AC66" s="433"/>
      <c r="AD66" s="433"/>
      <c r="AE66" s="433"/>
      <c r="AF66" s="433"/>
      <c r="AG66" s="433"/>
      <c r="AH66" s="433"/>
      <c r="AI66" s="433"/>
      <c r="AJ66" s="433"/>
      <c r="AK66" s="433"/>
      <c r="AL66" s="434"/>
    </row>
    <row r="67" customFormat="false" ht="12.75" hidden="false" customHeight="false" outlineLevel="0" collapsed="false">
      <c r="A67" s="432"/>
      <c r="B67" s="442" t="n">
        <v>2</v>
      </c>
      <c r="C67" s="448"/>
      <c r="D67" s="449"/>
      <c r="F67" s="433"/>
      <c r="G67" s="166"/>
      <c r="H67" s="358"/>
      <c r="I67" s="358"/>
      <c r="J67" s="358" t="s">
        <v>427</v>
      </c>
      <c r="K67" s="358"/>
      <c r="L67" s="445" t="n">
        <f aca="false">INDEX(C66:E393,L66,2)</f>
        <v>0</v>
      </c>
      <c r="M67" s="445"/>
      <c r="N67" s="445"/>
      <c r="O67" s="445"/>
      <c r="P67" s="433"/>
      <c r="Q67" s="433"/>
      <c r="R67" s="433"/>
      <c r="S67" s="434"/>
      <c r="T67" s="432"/>
      <c r="U67" s="442" t="n">
        <v>2</v>
      </c>
      <c r="V67" s="448"/>
      <c r="W67" s="449"/>
      <c r="Y67" s="433"/>
      <c r="Z67" s="166"/>
      <c r="AC67" s="433"/>
      <c r="AD67" s="433"/>
      <c r="AE67" s="433"/>
      <c r="AF67" s="433"/>
      <c r="AG67" s="433"/>
      <c r="AH67" s="433"/>
      <c r="AI67" s="433"/>
      <c r="AJ67" s="433"/>
      <c r="AK67" s="433"/>
      <c r="AL67" s="434"/>
    </row>
    <row r="68" customFormat="false" ht="12.75" hidden="false" customHeight="false" outlineLevel="0" collapsed="false">
      <c r="A68" s="432"/>
      <c r="B68" s="442" t="n">
        <v>3</v>
      </c>
      <c r="C68" s="448"/>
      <c r="D68" s="449"/>
      <c r="F68" s="433"/>
      <c r="G68" s="166"/>
      <c r="H68" s="358"/>
      <c r="I68" s="358"/>
      <c r="J68" s="445"/>
      <c r="K68" s="445"/>
      <c r="L68" s="445"/>
      <c r="M68" s="445"/>
      <c r="N68" s="445"/>
      <c r="O68" s="445"/>
      <c r="P68" s="433"/>
      <c r="Q68" s="433"/>
      <c r="R68" s="433"/>
      <c r="S68" s="434"/>
      <c r="T68" s="432"/>
      <c r="U68" s="442" t="n">
        <v>3</v>
      </c>
      <c r="V68" s="448"/>
      <c r="W68" s="449"/>
      <c r="Y68" s="433"/>
      <c r="Z68" s="166"/>
      <c r="AC68" s="433"/>
      <c r="AD68" s="433"/>
      <c r="AE68" s="433"/>
      <c r="AF68" s="433"/>
      <c r="AG68" s="433"/>
      <c r="AH68" s="433"/>
      <c r="AI68" s="433"/>
      <c r="AJ68" s="433"/>
      <c r="AK68" s="433"/>
      <c r="AL68" s="434"/>
    </row>
    <row r="69" customFormat="false" ht="12.75" hidden="false" customHeight="false" outlineLevel="0" collapsed="false">
      <c r="A69" s="432"/>
      <c r="B69" s="442" t="n">
        <v>4</v>
      </c>
      <c r="C69" s="448"/>
      <c r="D69" s="449"/>
      <c r="F69" s="433"/>
      <c r="G69" s="433"/>
      <c r="H69" s="445"/>
      <c r="I69" s="445"/>
      <c r="J69" s="445"/>
      <c r="K69" s="445"/>
      <c r="L69" s="445"/>
      <c r="M69" s="445"/>
      <c r="N69" s="445"/>
      <c r="O69" s="445"/>
      <c r="P69" s="433"/>
      <c r="Q69" s="433"/>
      <c r="R69" s="433"/>
      <c r="S69" s="434"/>
      <c r="T69" s="432"/>
      <c r="U69" s="442" t="n">
        <v>4</v>
      </c>
      <c r="V69" s="448"/>
      <c r="W69" s="449"/>
      <c r="Y69" s="433"/>
      <c r="Z69" s="433"/>
      <c r="AA69" s="433"/>
      <c r="AB69" s="433"/>
      <c r="AC69" s="433"/>
      <c r="AD69" s="433"/>
      <c r="AE69" s="433"/>
      <c r="AF69" s="433"/>
      <c r="AG69" s="433"/>
      <c r="AH69" s="433"/>
      <c r="AI69" s="433"/>
      <c r="AJ69" s="433"/>
      <c r="AK69" s="433"/>
      <c r="AL69" s="434"/>
    </row>
    <row r="70" customFormat="false" ht="12.75" hidden="false" customHeight="false" outlineLevel="0" collapsed="false">
      <c r="A70" s="432"/>
      <c r="B70" s="442" t="n">
        <v>5</v>
      </c>
      <c r="C70" s="448"/>
      <c r="D70" s="449"/>
      <c r="F70" s="433"/>
      <c r="G70" s="433"/>
      <c r="H70" s="445"/>
      <c r="I70" s="445"/>
      <c r="J70" s="445"/>
      <c r="K70" s="445"/>
      <c r="L70" s="445"/>
      <c r="M70" s="445"/>
      <c r="N70" s="445"/>
      <c r="O70" s="445"/>
      <c r="P70" s="433"/>
      <c r="Q70" s="433"/>
      <c r="R70" s="433"/>
      <c r="S70" s="434"/>
      <c r="T70" s="432"/>
      <c r="U70" s="442" t="n">
        <v>5</v>
      </c>
      <c r="V70" s="448"/>
      <c r="W70" s="449"/>
      <c r="Y70" s="433"/>
      <c r="Z70" s="433"/>
      <c r="AA70" s="433"/>
      <c r="AB70" s="433"/>
      <c r="AC70" s="433"/>
      <c r="AD70" s="433"/>
      <c r="AE70" s="433"/>
      <c r="AF70" s="433"/>
      <c r="AG70" s="433"/>
      <c r="AH70" s="433"/>
      <c r="AI70" s="433"/>
      <c r="AJ70" s="433"/>
      <c r="AK70" s="433"/>
      <c r="AL70" s="434"/>
    </row>
    <row r="71" customFormat="false" ht="12.75" hidden="false" customHeight="false" outlineLevel="0" collapsed="false">
      <c r="A71" s="432"/>
      <c r="B71" s="442" t="n">
        <v>6</v>
      </c>
      <c r="C71" s="448"/>
      <c r="D71" s="449"/>
      <c r="F71" s="433"/>
      <c r="G71" s="433"/>
      <c r="H71" s="445"/>
      <c r="I71" s="445"/>
      <c r="J71" s="445"/>
      <c r="K71" s="445"/>
      <c r="L71" s="445"/>
      <c r="M71" s="445"/>
      <c r="N71" s="445"/>
      <c r="O71" s="445"/>
      <c r="P71" s="433"/>
      <c r="Q71" s="433"/>
      <c r="R71" s="433"/>
      <c r="S71" s="434"/>
      <c r="T71" s="432"/>
      <c r="U71" s="442" t="n">
        <v>6</v>
      </c>
      <c r="V71" s="448"/>
      <c r="W71" s="449"/>
      <c r="Y71" s="433"/>
      <c r="Z71" s="433"/>
      <c r="AA71" s="433"/>
      <c r="AB71" s="433"/>
      <c r="AC71" s="433"/>
      <c r="AD71" s="433"/>
      <c r="AE71" s="433"/>
      <c r="AF71" s="433"/>
      <c r="AG71" s="433"/>
      <c r="AH71" s="433"/>
      <c r="AI71" s="433"/>
      <c r="AJ71" s="433"/>
      <c r="AK71" s="433"/>
      <c r="AL71" s="434"/>
    </row>
    <row r="72" customFormat="false" ht="12.75" hidden="false" customHeight="false" outlineLevel="0" collapsed="false">
      <c r="A72" s="432"/>
      <c r="B72" s="442" t="n">
        <v>7</v>
      </c>
      <c r="C72" s="448"/>
      <c r="D72" s="449"/>
      <c r="F72" s="433"/>
      <c r="G72" s="433"/>
      <c r="H72" s="445"/>
      <c r="I72" s="445"/>
      <c r="J72" s="445"/>
      <c r="K72" s="445"/>
      <c r="L72" s="445"/>
      <c r="M72" s="445"/>
      <c r="N72" s="445"/>
      <c r="O72" s="445"/>
      <c r="P72" s="433"/>
      <c r="Q72" s="433"/>
      <c r="R72" s="433"/>
      <c r="S72" s="434"/>
      <c r="T72" s="432"/>
      <c r="U72" s="442" t="n">
        <v>7</v>
      </c>
      <c r="V72" s="448"/>
      <c r="W72" s="449"/>
      <c r="Y72" s="433"/>
      <c r="Z72" s="433"/>
      <c r="AA72" s="433"/>
      <c r="AB72" s="433"/>
      <c r="AC72" s="433"/>
      <c r="AD72" s="433"/>
      <c r="AE72" s="433"/>
      <c r="AF72" s="433"/>
      <c r="AG72" s="433"/>
      <c r="AH72" s="433"/>
      <c r="AI72" s="433"/>
      <c r="AJ72" s="433"/>
      <c r="AK72" s="433"/>
      <c r="AL72" s="434"/>
    </row>
    <row r="73" customFormat="false" ht="12.75" hidden="false" customHeight="false" outlineLevel="0" collapsed="false">
      <c r="A73" s="432"/>
      <c r="B73" s="442" t="n">
        <v>8</v>
      </c>
      <c r="C73" s="448"/>
      <c r="D73" s="449"/>
      <c r="F73" s="433"/>
      <c r="G73" s="433"/>
      <c r="H73" s="433"/>
      <c r="I73" s="433"/>
      <c r="J73" s="433"/>
      <c r="K73" s="433"/>
      <c r="L73" s="433"/>
      <c r="M73" s="433"/>
      <c r="N73" s="433"/>
      <c r="O73" s="433"/>
      <c r="P73" s="433"/>
      <c r="Q73" s="433"/>
      <c r="R73" s="433"/>
      <c r="S73" s="434"/>
      <c r="T73" s="432"/>
      <c r="U73" s="442" t="n">
        <v>8</v>
      </c>
      <c r="V73" s="448"/>
      <c r="W73" s="449"/>
      <c r="Y73" s="433"/>
      <c r="Z73" s="433"/>
      <c r="AA73" s="433"/>
      <c r="AB73" s="433"/>
      <c r="AC73" s="433"/>
      <c r="AD73" s="433"/>
      <c r="AE73" s="433"/>
      <c r="AF73" s="433"/>
      <c r="AG73" s="433"/>
      <c r="AH73" s="433"/>
      <c r="AI73" s="433"/>
      <c r="AJ73" s="433"/>
      <c r="AK73" s="433"/>
      <c r="AL73" s="434"/>
    </row>
    <row r="74" customFormat="false" ht="12.75" hidden="false" customHeight="false" outlineLevel="0" collapsed="false">
      <c r="A74" s="432"/>
      <c r="B74" s="442" t="n">
        <v>9</v>
      </c>
      <c r="C74" s="448"/>
      <c r="D74" s="449"/>
      <c r="F74" s="433"/>
      <c r="G74" s="433"/>
      <c r="H74" s="433"/>
      <c r="I74" s="433"/>
      <c r="J74" s="433"/>
      <c r="K74" s="433"/>
      <c r="L74" s="433"/>
      <c r="M74" s="433"/>
      <c r="N74" s="433"/>
      <c r="O74" s="433"/>
      <c r="P74" s="433"/>
      <c r="Q74" s="433"/>
      <c r="R74" s="433"/>
      <c r="S74" s="434"/>
      <c r="T74" s="432"/>
      <c r="U74" s="442" t="n">
        <v>9</v>
      </c>
      <c r="V74" s="448"/>
      <c r="W74" s="449"/>
      <c r="Y74" s="433"/>
      <c r="Z74" s="433"/>
      <c r="AA74" s="433"/>
      <c r="AB74" s="433"/>
      <c r="AC74" s="433"/>
      <c r="AD74" s="433"/>
      <c r="AE74" s="433"/>
      <c r="AF74" s="433"/>
      <c r="AG74" s="433"/>
      <c r="AH74" s="433"/>
      <c r="AI74" s="433"/>
      <c r="AJ74" s="433"/>
      <c r="AK74" s="433"/>
      <c r="AL74" s="434"/>
    </row>
    <row r="75" customFormat="false" ht="12.75" hidden="false" customHeight="false" outlineLevel="0" collapsed="false">
      <c r="A75" s="432"/>
      <c r="B75" s="442" t="n">
        <v>10</v>
      </c>
      <c r="C75" s="448"/>
      <c r="D75" s="449"/>
      <c r="F75" s="433"/>
      <c r="G75" s="433"/>
      <c r="H75" s="433"/>
      <c r="I75" s="433"/>
      <c r="J75" s="433"/>
      <c r="K75" s="433"/>
      <c r="L75" s="433"/>
      <c r="M75" s="433"/>
      <c r="N75" s="433"/>
      <c r="O75" s="433"/>
      <c r="P75" s="433"/>
      <c r="Q75" s="433"/>
      <c r="R75" s="433"/>
      <c r="S75" s="434"/>
      <c r="T75" s="432"/>
      <c r="U75" s="442" t="n">
        <v>10</v>
      </c>
      <c r="V75" s="448"/>
      <c r="W75" s="449"/>
      <c r="Y75" s="433"/>
      <c r="Z75" s="433"/>
      <c r="AA75" s="433"/>
      <c r="AB75" s="433"/>
      <c r="AC75" s="433"/>
      <c r="AD75" s="433"/>
      <c r="AE75" s="433"/>
      <c r="AF75" s="433"/>
      <c r="AG75" s="433"/>
      <c r="AH75" s="433"/>
      <c r="AI75" s="433"/>
      <c r="AJ75" s="433"/>
      <c r="AK75" s="433"/>
      <c r="AL75" s="434"/>
    </row>
    <row r="76" customFormat="false" ht="12.75" hidden="false" customHeight="false" outlineLevel="0" collapsed="false">
      <c r="A76" s="432"/>
      <c r="B76" s="442" t="n">
        <v>11</v>
      </c>
      <c r="C76" s="448"/>
      <c r="D76" s="449"/>
      <c r="F76" s="433"/>
      <c r="G76" s="433"/>
      <c r="H76" s="433"/>
      <c r="I76" s="433"/>
      <c r="J76" s="433"/>
      <c r="K76" s="433"/>
      <c r="L76" s="433"/>
      <c r="M76" s="433"/>
      <c r="N76" s="433"/>
      <c r="O76" s="433"/>
      <c r="P76" s="433"/>
      <c r="Q76" s="433"/>
      <c r="R76" s="433"/>
      <c r="S76" s="434"/>
      <c r="T76" s="432"/>
      <c r="U76" s="442" t="n">
        <v>11</v>
      </c>
      <c r="V76" s="448"/>
      <c r="W76" s="449"/>
      <c r="Y76" s="433"/>
      <c r="Z76" s="433"/>
      <c r="AA76" s="433"/>
      <c r="AB76" s="433"/>
      <c r="AC76" s="433"/>
      <c r="AD76" s="433"/>
      <c r="AE76" s="433"/>
      <c r="AF76" s="433"/>
      <c r="AG76" s="433"/>
      <c r="AH76" s="433"/>
      <c r="AI76" s="433"/>
      <c r="AJ76" s="433"/>
      <c r="AK76" s="433"/>
      <c r="AL76" s="434"/>
    </row>
    <row r="77" customFormat="false" ht="12.75" hidden="false" customHeight="false" outlineLevel="0" collapsed="false">
      <c r="A77" s="432"/>
      <c r="B77" s="442" t="n">
        <v>12</v>
      </c>
      <c r="C77" s="448"/>
      <c r="D77" s="449"/>
      <c r="F77" s="433"/>
      <c r="G77" s="433"/>
      <c r="H77" s="433"/>
      <c r="I77" s="433"/>
      <c r="J77" s="433"/>
      <c r="K77" s="433"/>
      <c r="L77" s="433"/>
      <c r="M77" s="433"/>
      <c r="N77" s="433"/>
      <c r="O77" s="433"/>
      <c r="P77" s="433"/>
      <c r="Q77" s="433"/>
      <c r="R77" s="433"/>
      <c r="S77" s="434"/>
      <c r="T77" s="432"/>
      <c r="U77" s="442" t="n">
        <v>12</v>
      </c>
      <c r="V77" s="448"/>
      <c r="W77" s="449"/>
      <c r="Y77" s="433"/>
      <c r="Z77" s="433"/>
      <c r="AA77" s="433"/>
      <c r="AB77" s="433"/>
      <c r="AC77" s="433"/>
      <c r="AD77" s="433"/>
      <c r="AE77" s="433"/>
      <c r="AF77" s="433"/>
      <c r="AG77" s="433"/>
      <c r="AH77" s="433"/>
      <c r="AI77" s="433"/>
      <c r="AJ77" s="433"/>
      <c r="AK77" s="433"/>
      <c r="AL77" s="434"/>
    </row>
    <row r="78" customFormat="false" ht="12.75" hidden="false" customHeight="false" outlineLevel="0" collapsed="false">
      <c r="A78" s="432"/>
      <c r="B78" s="442" t="n">
        <v>13</v>
      </c>
      <c r="C78" s="448"/>
      <c r="D78" s="449"/>
      <c r="F78" s="433"/>
      <c r="G78" s="433"/>
      <c r="H78" s="433"/>
      <c r="I78" s="433"/>
      <c r="J78" s="433"/>
      <c r="K78" s="433"/>
      <c r="L78" s="433"/>
      <c r="M78" s="433"/>
      <c r="N78" s="433"/>
      <c r="O78" s="433"/>
      <c r="P78" s="433"/>
      <c r="Q78" s="433"/>
      <c r="R78" s="433"/>
      <c r="S78" s="434"/>
      <c r="T78" s="432"/>
      <c r="U78" s="442" t="n">
        <v>13</v>
      </c>
      <c r="V78" s="448"/>
      <c r="W78" s="449"/>
      <c r="Y78" s="433"/>
      <c r="Z78" s="433"/>
      <c r="AA78" s="433"/>
      <c r="AB78" s="433"/>
      <c r="AC78" s="433"/>
      <c r="AD78" s="433"/>
      <c r="AE78" s="433"/>
      <c r="AF78" s="433"/>
      <c r="AG78" s="433"/>
      <c r="AH78" s="433"/>
      <c r="AI78" s="433"/>
      <c r="AJ78" s="433"/>
      <c r="AK78" s="433"/>
      <c r="AL78" s="434"/>
    </row>
    <row r="79" customFormat="false" ht="12.75" hidden="false" customHeight="false" outlineLevel="0" collapsed="false">
      <c r="A79" s="432"/>
      <c r="B79" s="442" t="n">
        <v>14</v>
      </c>
      <c r="C79" s="448"/>
      <c r="D79" s="449"/>
      <c r="F79" s="433"/>
      <c r="G79" s="433"/>
      <c r="H79" s="433"/>
      <c r="I79" s="433"/>
      <c r="J79" s="433"/>
      <c r="K79" s="433"/>
      <c r="L79" s="433"/>
      <c r="M79" s="433"/>
      <c r="N79" s="433"/>
      <c r="O79" s="433"/>
      <c r="P79" s="433"/>
      <c r="Q79" s="433"/>
      <c r="R79" s="433"/>
      <c r="S79" s="434"/>
      <c r="T79" s="432"/>
      <c r="U79" s="442" t="n">
        <v>14</v>
      </c>
      <c r="V79" s="448"/>
      <c r="W79" s="449"/>
      <c r="Y79" s="433"/>
      <c r="Z79" s="433"/>
      <c r="AA79" s="433"/>
      <c r="AB79" s="433"/>
      <c r="AC79" s="433"/>
      <c r="AD79" s="433"/>
      <c r="AE79" s="433"/>
      <c r="AF79" s="433"/>
      <c r="AG79" s="433"/>
      <c r="AH79" s="433"/>
      <c r="AI79" s="433"/>
      <c r="AJ79" s="433"/>
      <c r="AK79" s="433"/>
      <c r="AL79" s="434"/>
    </row>
    <row r="80" customFormat="false" ht="12.75" hidden="false" customHeight="false" outlineLevel="0" collapsed="false">
      <c r="A80" s="432"/>
      <c r="B80" s="442" t="n">
        <v>15</v>
      </c>
      <c r="C80" s="448"/>
      <c r="D80" s="449"/>
      <c r="F80" s="433"/>
      <c r="G80" s="433"/>
      <c r="H80" s="433"/>
      <c r="I80" s="433"/>
      <c r="J80" s="433"/>
      <c r="K80" s="433"/>
      <c r="L80" s="433"/>
      <c r="M80" s="433"/>
      <c r="N80" s="433"/>
      <c r="O80" s="433"/>
      <c r="P80" s="433"/>
      <c r="Q80" s="433"/>
      <c r="R80" s="433"/>
      <c r="S80" s="434"/>
      <c r="T80" s="432"/>
      <c r="U80" s="442" t="n">
        <v>15</v>
      </c>
      <c r="V80" s="448"/>
      <c r="W80" s="449"/>
      <c r="Y80" s="433"/>
      <c r="Z80" s="433"/>
      <c r="AA80" s="433"/>
      <c r="AB80" s="433"/>
      <c r="AC80" s="433"/>
      <c r="AD80" s="433"/>
      <c r="AE80" s="433"/>
      <c r="AF80" s="433"/>
      <c r="AG80" s="433"/>
      <c r="AH80" s="433"/>
      <c r="AI80" s="433"/>
      <c r="AJ80" s="433"/>
      <c r="AK80" s="433"/>
      <c r="AL80" s="434"/>
    </row>
    <row r="81" customFormat="false" ht="12.75" hidden="false" customHeight="false" outlineLevel="0" collapsed="false">
      <c r="A81" s="432"/>
      <c r="B81" s="442" t="n">
        <v>16</v>
      </c>
      <c r="C81" s="448"/>
      <c r="D81" s="449"/>
      <c r="F81" s="433"/>
      <c r="G81" s="433"/>
      <c r="H81" s="433"/>
      <c r="I81" s="433"/>
      <c r="J81" s="433"/>
      <c r="K81" s="433"/>
      <c r="L81" s="433"/>
      <c r="M81" s="433"/>
      <c r="N81" s="433"/>
      <c r="O81" s="433"/>
      <c r="P81" s="433"/>
      <c r="Q81" s="433"/>
      <c r="R81" s="433"/>
      <c r="S81" s="434"/>
      <c r="T81" s="432"/>
      <c r="U81" s="442" t="n">
        <v>16</v>
      </c>
      <c r="V81" s="448"/>
      <c r="W81" s="449"/>
      <c r="Y81" s="433"/>
      <c r="Z81" s="433"/>
      <c r="AA81" s="433"/>
      <c r="AB81" s="433"/>
      <c r="AC81" s="433"/>
      <c r="AD81" s="433"/>
      <c r="AE81" s="433"/>
      <c r="AF81" s="433"/>
      <c r="AG81" s="433"/>
      <c r="AH81" s="433"/>
      <c r="AI81" s="433"/>
      <c r="AJ81" s="433"/>
      <c r="AK81" s="433"/>
      <c r="AL81" s="434"/>
    </row>
    <row r="82" customFormat="false" ht="12.75" hidden="false" customHeight="false" outlineLevel="0" collapsed="false">
      <c r="A82" s="432"/>
      <c r="B82" s="442" t="n">
        <v>17</v>
      </c>
      <c r="C82" s="448"/>
      <c r="D82" s="449"/>
      <c r="F82" s="433"/>
      <c r="G82" s="433"/>
      <c r="H82" s="433"/>
      <c r="I82" s="433"/>
      <c r="J82" s="433"/>
      <c r="K82" s="433"/>
      <c r="L82" s="433"/>
      <c r="M82" s="433"/>
      <c r="N82" s="433"/>
      <c r="O82" s="433"/>
      <c r="P82" s="433"/>
      <c r="Q82" s="433"/>
      <c r="R82" s="433"/>
      <c r="S82" s="434"/>
      <c r="T82" s="432"/>
      <c r="U82" s="442" t="n">
        <v>17</v>
      </c>
      <c r="V82" s="448"/>
      <c r="W82" s="449"/>
      <c r="Y82" s="433"/>
      <c r="Z82" s="433"/>
      <c r="AA82" s="433"/>
      <c r="AB82" s="433"/>
      <c r="AC82" s="433"/>
      <c r="AD82" s="433"/>
      <c r="AE82" s="433"/>
      <c r="AF82" s="433"/>
      <c r="AG82" s="433"/>
      <c r="AH82" s="433"/>
      <c r="AI82" s="433"/>
      <c r="AJ82" s="433"/>
      <c r="AK82" s="433"/>
      <c r="AL82" s="434"/>
    </row>
    <row r="83" customFormat="false" ht="12.75" hidden="false" customHeight="false" outlineLevel="0" collapsed="false">
      <c r="A83" s="432"/>
      <c r="B83" s="442" t="n">
        <v>18</v>
      </c>
      <c r="C83" s="448"/>
      <c r="D83" s="449"/>
      <c r="F83" s="433"/>
      <c r="G83" s="433"/>
      <c r="H83" s="433"/>
      <c r="I83" s="433"/>
      <c r="J83" s="433"/>
      <c r="K83" s="433"/>
      <c r="L83" s="433"/>
      <c r="M83" s="433"/>
      <c r="N83" s="433"/>
      <c r="O83" s="433"/>
      <c r="P83" s="433"/>
      <c r="Q83" s="433"/>
      <c r="R83" s="433"/>
      <c r="S83" s="434"/>
      <c r="T83" s="432"/>
      <c r="U83" s="442" t="n">
        <v>18</v>
      </c>
      <c r="V83" s="448"/>
      <c r="W83" s="449"/>
      <c r="Y83" s="433"/>
      <c r="Z83" s="433"/>
      <c r="AA83" s="433"/>
      <c r="AB83" s="433"/>
      <c r="AC83" s="433"/>
      <c r="AD83" s="433"/>
      <c r="AE83" s="433"/>
      <c r="AF83" s="433"/>
      <c r="AG83" s="433"/>
      <c r="AH83" s="433"/>
      <c r="AI83" s="433"/>
      <c r="AJ83" s="433"/>
      <c r="AK83" s="433"/>
      <c r="AL83" s="434"/>
    </row>
    <row r="84" customFormat="false" ht="12.75" hidden="false" customHeight="false" outlineLevel="0" collapsed="false">
      <c r="A84" s="432"/>
      <c r="B84" s="442" t="n">
        <v>19</v>
      </c>
      <c r="C84" s="448"/>
      <c r="D84" s="449"/>
      <c r="F84" s="433"/>
      <c r="G84" s="433"/>
      <c r="H84" s="433"/>
      <c r="I84" s="433"/>
      <c r="J84" s="433"/>
      <c r="K84" s="433"/>
      <c r="L84" s="433"/>
      <c r="M84" s="433"/>
      <c r="N84" s="433"/>
      <c r="O84" s="433"/>
      <c r="P84" s="433"/>
      <c r="Q84" s="433"/>
      <c r="R84" s="433"/>
      <c r="S84" s="434"/>
      <c r="T84" s="432"/>
      <c r="U84" s="442" t="n">
        <v>19</v>
      </c>
      <c r="V84" s="448"/>
      <c r="W84" s="449"/>
      <c r="Y84" s="433"/>
      <c r="Z84" s="433"/>
      <c r="AA84" s="433"/>
      <c r="AB84" s="433"/>
      <c r="AC84" s="433"/>
      <c r="AD84" s="433"/>
      <c r="AE84" s="433"/>
      <c r="AF84" s="433"/>
      <c r="AG84" s="433"/>
      <c r="AH84" s="433"/>
      <c r="AI84" s="433"/>
      <c r="AJ84" s="433"/>
      <c r="AK84" s="433"/>
      <c r="AL84" s="434"/>
    </row>
    <row r="85" customFormat="false" ht="12.75" hidden="false" customHeight="false" outlineLevel="0" collapsed="false">
      <c r="A85" s="432"/>
      <c r="B85" s="442" t="n">
        <v>20</v>
      </c>
      <c r="C85" s="448"/>
      <c r="D85" s="449"/>
      <c r="F85" s="433"/>
      <c r="G85" s="433"/>
      <c r="H85" s="433"/>
      <c r="I85" s="433"/>
      <c r="J85" s="433"/>
      <c r="K85" s="433"/>
      <c r="L85" s="433"/>
      <c r="M85" s="433"/>
      <c r="N85" s="433"/>
      <c r="O85" s="433"/>
      <c r="P85" s="433"/>
      <c r="Q85" s="433"/>
      <c r="R85" s="433"/>
      <c r="S85" s="434"/>
      <c r="T85" s="432"/>
      <c r="U85" s="442" t="n">
        <v>20</v>
      </c>
      <c r="V85" s="448"/>
      <c r="W85" s="449"/>
      <c r="Y85" s="433"/>
      <c r="Z85" s="433"/>
      <c r="AA85" s="433"/>
      <c r="AB85" s="433"/>
      <c r="AC85" s="433"/>
      <c r="AD85" s="433"/>
      <c r="AE85" s="433"/>
      <c r="AF85" s="433"/>
      <c r="AG85" s="433"/>
      <c r="AH85" s="433"/>
      <c r="AI85" s="433"/>
      <c r="AJ85" s="433"/>
      <c r="AK85" s="433"/>
      <c r="AL85" s="434"/>
    </row>
    <row r="86" customFormat="false" ht="12.75" hidden="false" customHeight="false" outlineLevel="0" collapsed="false">
      <c r="A86" s="432"/>
      <c r="B86" s="442" t="n">
        <v>21</v>
      </c>
      <c r="C86" s="448"/>
      <c r="D86" s="449"/>
      <c r="F86" s="433"/>
      <c r="G86" s="433"/>
      <c r="H86" s="433"/>
      <c r="I86" s="433"/>
      <c r="J86" s="433"/>
      <c r="K86" s="433"/>
      <c r="L86" s="433"/>
      <c r="M86" s="433"/>
      <c r="N86" s="433"/>
      <c r="O86" s="433"/>
      <c r="P86" s="433"/>
      <c r="Q86" s="433"/>
      <c r="R86" s="433"/>
      <c r="S86" s="434"/>
      <c r="T86" s="432"/>
      <c r="U86" s="442" t="n">
        <v>21</v>
      </c>
      <c r="V86" s="448"/>
      <c r="W86" s="449"/>
      <c r="Y86" s="433"/>
      <c r="Z86" s="433"/>
      <c r="AA86" s="433"/>
      <c r="AB86" s="433"/>
      <c r="AC86" s="433"/>
      <c r="AD86" s="433"/>
      <c r="AE86" s="433"/>
      <c r="AF86" s="433"/>
      <c r="AG86" s="433"/>
      <c r="AH86" s="433"/>
      <c r="AI86" s="433"/>
      <c r="AJ86" s="433"/>
      <c r="AK86" s="433"/>
      <c r="AL86" s="434"/>
    </row>
    <row r="87" customFormat="false" ht="12.75" hidden="false" customHeight="false" outlineLevel="0" collapsed="false">
      <c r="A87" s="432"/>
      <c r="B87" s="442" t="n">
        <v>22</v>
      </c>
      <c r="C87" s="448"/>
      <c r="D87" s="449"/>
      <c r="F87" s="433"/>
      <c r="G87" s="433"/>
      <c r="H87" s="433"/>
      <c r="I87" s="433"/>
      <c r="J87" s="433"/>
      <c r="K87" s="433"/>
      <c r="L87" s="433"/>
      <c r="M87" s="433"/>
      <c r="N87" s="433"/>
      <c r="O87" s="433"/>
      <c r="P87" s="433"/>
      <c r="Q87" s="433"/>
      <c r="R87" s="433"/>
      <c r="S87" s="434"/>
      <c r="T87" s="432"/>
      <c r="U87" s="442" t="n">
        <v>22</v>
      </c>
      <c r="V87" s="448"/>
      <c r="W87" s="449"/>
      <c r="Y87" s="433"/>
      <c r="Z87" s="433"/>
      <c r="AA87" s="433"/>
      <c r="AB87" s="433"/>
      <c r="AC87" s="433"/>
      <c r="AD87" s="433"/>
      <c r="AE87" s="433"/>
      <c r="AF87" s="433"/>
      <c r="AG87" s="433"/>
      <c r="AH87" s="433"/>
      <c r="AI87" s="433"/>
      <c r="AJ87" s="433"/>
      <c r="AK87" s="433"/>
      <c r="AL87" s="434"/>
    </row>
    <row r="88" customFormat="false" ht="12.75" hidden="false" customHeight="false" outlineLevel="0" collapsed="false">
      <c r="A88" s="432"/>
      <c r="B88" s="442" t="n">
        <v>23</v>
      </c>
      <c r="C88" s="448"/>
      <c r="D88" s="449"/>
      <c r="F88" s="433"/>
      <c r="G88" s="433"/>
      <c r="H88" s="433"/>
      <c r="I88" s="433"/>
      <c r="J88" s="433"/>
      <c r="K88" s="433"/>
      <c r="L88" s="433"/>
      <c r="M88" s="433"/>
      <c r="N88" s="433"/>
      <c r="O88" s="433"/>
      <c r="P88" s="433"/>
      <c r="Q88" s="433"/>
      <c r="R88" s="433"/>
      <c r="S88" s="434"/>
      <c r="T88" s="432"/>
      <c r="U88" s="442" t="n">
        <v>23</v>
      </c>
      <c r="V88" s="448"/>
      <c r="W88" s="449"/>
      <c r="Y88" s="433"/>
      <c r="Z88" s="433"/>
      <c r="AA88" s="433"/>
      <c r="AB88" s="433"/>
      <c r="AC88" s="433"/>
      <c r="AD88" s="433"/>
      <c r="AE88" s="433"/>
      <c r="AF88" s="433"/>
      <c r="AG88" s="433"/>
      <c r="AH88" s="433"/>
      <c r="AI88" s="433"/>
      <c r="AJ88" s="433"/>
      <c r="AK88" s="433"/>
      <c r="AL88" s="434"/>
    </row>
    <row r="89" customFormat="false" ht="12.75" hidden="false" customHeight="false" outlineLevel="0" collapsed="false">
      <c r="A89" s="432"/>
      <c r="B89" s="442" t="n">
        <v>24</v>
      </c>
      <c r="C89" s="448"/>
      <c r="D89" s="449"/>
      <c r="F89" s="433"/>
      <c r="G89" s="433"/>
      <c r="H89" s="433"/>
      <c r="I89" s="433"/>
      <c r="J89" s="433"/>
      <c r="K89" s="433"/>
      <c r="L89" s="433"/>
      <c r="M89" s="433"/>
      <c r="N89" s="433"/>
      <c r="O89" s="433"/>
      <c r="P89" s="433"/>
      <c r="Q89" s="433"/>
      <c r="R89" s="433"/>
      <c r="S89" s="434"/>
      <c r="T89" s="432"/>
      <c r="U89" s="442" t="n">
        <v>24</v>
      </c>
      <c r="V89" s="448"/>
      <c r="W89" s="449"/>
      <c r="Y89" s="433"/>
      <c r="Z89" s="433"/>
      <c r="AA89" s="433"/>
      <c r="AB89" s="433"/>
      <c r="AC89" s="433"/>
      <c r="AD89" s="433"/>
      <c r="AE89" s="433"/>
      <c r="AF89" s="433"/>
      <c r="AG89" s="433"/>
      <c r="AH89" s="433"/>
      <c r="AI89" s="433"/>
      <c r="AJ89" s="433"/>
      <c r="AK89" s="433"/>
      <c r="AL89" s="434"/>
    </row>
    <row r="90" customFormat="false" ht="12.75" hidden="false" customHeight="false" outlineLevel="0" collapsed="false">
      <c r="A90" s="432"/>
      <c r="B90" s="442" t="n">
        <v>25</v>
      </c>
      <c r="C90" s="448"/>
      <c r="D90" s="449"/>
      <c r="F90" s="433"/>
      <c r="G90" s="433"/>
      <c r="H90" s="433"/>
      <c r="I90" s="433"/>
      <c r="J90" s="433"/>
      <c r="K90" s="433"/>
      <c r="L90" s="433"/>
      <c r="M90" s="433"/>
      <c r="N90" s="433"/>
      <c r="O90" s="433"/>
      <c r="P90" s="433"/>
      <c r="Q90" s="433"/>
      <c r="R90" s="433"/>
      <c r="S90" s="434"/>
      <c r="T90" s="432"/>
      <c r="U90" s="442" t="n">
        <v>25</v>
      </c>
      <c r="V90" s="448"/>
      <c r="W90" s="449"/>
      <c r="Y90" s="433"/>
      <c r="Z90" s="433"/>
      <c r="AA90" s="433"/>
      <c r="AB90" s="433"/>
      <c r="AC90" s="433"/>
      <c r="AD90" s="433"/>
      <c r="AE90" s="433"/>
      <c r="AF90" s="433"/>
      <c r="AG90" s="433"/>
      <c r="AH90" s="433"/>
      <c r="AI90" s="433"/>
      <c r="AJ90" s="433"/>
      <c r="AK90" s="433"/>
      <c r="AL90" s="434"/>
    </row>
    <row r="91" customFormat="false" ht="12.75" hidden="false" customHeight="false" outlineLevel="0" collapsed="false">
      <c r="A91" s="432"/>
      <c r="B91" s="442" t="n">
        <v>26</v>
      </c>
      <c r="C91" s="448"/>
      <c r="D91" s="449"/>
      <c r="F91" s="433"/>
      <c r="G91" s="433"/>
      <c r="H91" s="433"/>
      <c r="I91" s="433"/>
      <c r="J91" s="433"/>
      <c r="K91" s="433"/>
      <c r="L91" s="433"/>
      <c r="M91" s="433"/>
      <c r="N91" s="433"/>
      <c r="O91" s="433"/>
      <c r="P91" s="433"/>
      <c r="Q91" s="433"/>
      <c r="R91" s="433"/>
      <c r="S91" s="434"/>
      <c r="T91" s="432"/>
      <c r="U91" s="442" t="n">
        <v>26</v>
      </c>
      <c r="V91" s="448"/>
      <c r="W91" s="449"/>
      <c r="Y91" s="433"/>
      <c r="Z91" s="433"/>
      <c r="AA91" s="433"/>
      <c r="AB91" s="433"/>
      <c r="AC91" s="433"/>
      <c r="AD91" s="433"/>
      <c r="AE91" s="433"/>
      <c r="AF91" s="433"/>
      <c r="AG91" s="433"/>
      <c r="AH91" s="433"/>
      <c r="AI91" s="433"/>
      <c r="AJ91" s="433"/>
      <c r="AK91" s="433"/>
      <c r="AL91" s="434"/>
    </row>
    <row r="92" customFormat="false" ht="12.75" hidden="false" customHeight="false" outlineLevel="0" collapsed="false">
      <c r="A92" s="432"/>
      <c r="B92" s="442" t="n">
        <v>27</v>
      </c>
      <c r="C92" s="448"/>
      <c r="D92" s="449"/>
      <c r="F92" s="433"/>
      <c r="G92" s="433"/>
      <c r="H92" s="433"/>
      <c r="I92" s="433"/>
      <c r="J92" s="433"/>
      <c r="K92" s="433"/>
      <c r="L92" s="433"/>
      <c r="M92" s="433"/>
      <c r="N92" s="433"/>
      <c r="O92" s="433"/>
      <c r="P92" s="433"/>
      <c r="Q92" s="433"/>
      <c r="R92" s="433"/>
      <c r="S92" s="434"/>
      <c r="T92" s="432"/>
      <c r="U92" s="442" t="n">
        <v>27</v>
      </c>
      <c r="V92" s="448"/>
      <c r="W92" s="449"/>
      <c r="Y92" s="433"/>
      <c r="Z92" s="433"/>
      <c r="AA92" s="433"/>
      <c r="AB92" s="433"/>
      <c r="AC92" s="433"/>
      <c r="AD92" s="433"/>
      <c r="AE92" s="433"/>
      <c r="AF92" s="433"/>
      <c r="AG92" s="433"/>
      <c r="AH92" s="433"/>
      <c r="AI92" s="433"/>
      <c r="AJ92" s="433"/>
      <c r="AK92" s="433"/>
      <c r="AL92" s="434"/>
    </row>
    <row r="93" customFormat="false" ht="12.75" hidden="false" customHeight="false" outlineLevel="0" collapsed="false">
      <c r="A93" s="432"/>
      <c r="B93" s="442" t="n">
        <v>28</v>
      </c>
      <c r="C93" s="448"/>
      <c r="D93" s="449"/>
      <c r="F93" s="433"/>
      <c r="G93" s="433"/>
      <c r="H93" s="433"/>
      <c r="I93" s="433"/>
      <c r="J93" s="433"/>
      <c r="K93" s="433"/>
      <c r="L93" s="433"/>
      <c r="M93" s="433"/>
      <c r="N93" s="433"/>
      <c r="O93" s="433"/>
      <c r="P93" s="433"/>
      <c r="Q93" s="433"/>
      <c r="R93" s="433"/>
      <c r="S93" s="434"/>
      <c r="T93" s="432"/>
      <c r="U93" s="442" t="n">
        <v>28</v>
      </c>
      <c r="V93" s="448"/>
      <c r="W93" s="449"/>
      <c r="Y93" s="433"/>
      <c r="Z93" s="433"/>
      <c r="AA93" s="433"/>
      <c r="AB93" s="433"/>
      <c r="AC93" s="433"/>
      <c r="AD93" s="433"/>
      <c r="AE93" s="433"/>
      <c r="AF93" s="433"/>
      <c r="AG93" s="433"/>
      <c r="AH93" s="433"/>
      <c r="AI93" s="433"/>
      <c r="AJ93" s="433"/>
      <c r="AK93" s="433"/>
      <c r="AL93" s="434"/>
    </row>
    <row r="94" customFormat="false" ht="12.75" hidden="false" customHeight="false" outlineLevel="0" collapsed="false">
      <c r="A94" s="432"/>
      <c r="B94" s="442" t="n">
        <v>29</v>
      </c>
      <c r="C94" s="448"/>
      <c r="D94" s="449"/>
      <c r="F94" s="433"/>
      <c r="G94" s="433"/>
      <c r="H94" s="433"/>
      <c r="I94" s="433"/>
      <c r="J94" s="433"/>
      <c r="K94" s="433"/>
      <c r="L94" s="433"/>
      <c r="M94" s="433"/>
      <c r="N94" s="433"/>
      <c r="O94" s="433"/>
      <c r="P94" s="433"/>
      <c r="Q94" s="433"/>
      <c r="R94" s="433"/>
      <c r="S94" s="434"/>
      <c r="T94" s="432"/>
      <c r="U94" s="442" t="n">
        <v>29</v>
      </c>
      <c r="V94" s="448"/>
      <c r="W94" s="449"/>
      <c r="Y94" s="433"/>
      <c r="Z94" s="433"/>
      <c r="AA94" s="433"/>
      <c r="AB94" s="433"/>
      <c r="AC94" s="433"/>
      <c r="AD94" s="433"/>
      <c r="AE94" s="433"/>
      <c r="AF94" s="433"/>
      <c r="AG94" s="433"/>
      <c r="AH94" s="433"/>
      <c r="AI94" s="433"/>
      <c r="AJ94" s="433"/>
      <c r="AK94" s="433"/>
      <c r="AL94" s="434"/>
    </row>
    <row r="95" customFormat="false" ht="12.75" hidden="false" customHeight="false" outlineLevel="0" collapsed="false">
      <c r="A95" s="432"/>
      <c r="B95" s="442" t="n">
        <v>30</v>
      </c>
      <c r="C95" s="448"/>
      <c r="D95" s="449"/>
      <c r="F95" s="433"/>
      <c r="G95" s="433"/>
      <c r="H95" s="433"/>
      <c r="I95" s="433"/>
      <c r="J95" s="433"/>
      <c r="K95" s="433"/>
      <c r="L95" s="433"/>
      <c r="M95" s="433"/>
      <c r="N95" s="433"/>
      <c r="O95" s="433"/>
      <c r="P95" s="433"/>
      <c r="Q95" s="433"/>
      <c r="R95" s="433"/>
      <c r="S95" s="434"/>
      <c r="T95" s="432"/>
      <c r="U95" s="442" t="n">
        <v>30</v>
      </c>
      <c r="V95" s="448"/>
      <c r="W95" s="449"/>
      <c r="Y95" s="433"/>
      <c r="Z95" s="433"/>
      <c r="AA95" s="433"/>
      <c r="AB95" s="433"/>
      <c r="AC95" s="433"/>
      <c r="AD95" s="433"/>
      <c r="AE95" s="433"/>
      <c r="AF95" s="433"/>
      <c r="AG95" s="433"/>
      <c r="AH95" s="433"/>
      <c r="AI95" s="433"/>
      <c r="AJ95" s="433"/>
      <c r="AK95" s="433"/>
      <c r="AL95" s="434"/>
    </row>
    <row r="96" customFormat="false" ht="12.75" hidden="false" customHeight="false" outlineLevel="0" collapsed="false">
      <c r="A96" s="432"/>
      <c r="B96" s="442" t="n">
        <v>31</v>
      </c>
      <c r="C96" s="448"/>
      <c r="D96" s="449"/>
      <c r="F96" s="433"/>
      <c r="G96" s="433"/>
      <c r="H96" s="433"/>
      <c r="I96" s="433"/>
      <c r="J96" s="433"/>
      <c r="K96" s="433"/>
      <c r="L96" s="433"/>
      <c r="M96" s="433"/>
      <c r="N96" s="433"/>
      <c r="O96" s="433"/>
      <c r="P96" s="433"/>
      <c r="Q96" s="433"/>
      <c r="R96" s="433"/>
      <c r="S96" s="434"/>
      <c r="T96" s="432"/>
      <c r="U96" s="442" t="n">
        <v>31</v>
      </c>
      <c r="V96" s="448"/>
      <c r="W96" s="449"/>
      <c r="Y96" s="433"/>
      <c r="Z96" s="433"/>
      <c r="AA96" s="433"/>
      <c r="AB96" s="433"/>
      <c r="AC96" s="433"/>
      <c r="AD96" s="433"/>
      <c r="AE96" s="433"/>
      <c r="AF96" s="433"/>
      <c r="AG96" s="433"/>
      <c r="AH96" s="433"/>
      <c r="AI96" s="433"/>
      <c r="AJ96" s="433"/>
      <c r="AK96" s="433"/>
      <c r="AL96" s="434"/>
    </row>
    <row r="97" customFormat="false" ht="12.75" hidden="false" customHeight="false" outlineLevel="0" collapsed="false">
      <c r="A97" s="432"/>
      <c r="B97" s="442" t="n">
        <v>32</v>
      </c>
      <c r="C97" s="448"/>
      <c r="D97" s="449"/>
      <c r="F97" s="433"/>
      <c r="G97" s="433"/>
      <c r="H97" s="433"/>
      <c r="I97" s="433"/>
      <c r="J97" s="433"/>
      <c r="K97" s="433"/>
      <c r="L97" s="433"/>
      <c r="M97" s="433"/>
      <c r="N97" s="433"/>
      <c r="O97" s="433"/>
      <c r="P97" s="433"/>
      <c r="Q97" s="433"/>
      <c r="R97" s="433"/>
      <c r="S97" s="434"/>
      <c r="T97" s="432"/>
      <c r="U97" s="442" t="n">
        <v>32</v>
      </c>
      <c r="V97" s="448"/>
      <c r="W97" s="449"/>
      <c r="Y97" s="433"/>
      <c r="Z97" s="433"/>
      <c r="AA97" s="433"/>
      <c r="AB97" s="433"/>
      <c r="AC97" s="433"/>
      <c r="AD97" s="433"/>
      <c r="AE97" s="433"/>
      <c r="AF97" s="433"/>
      <c r="AG97" s="433"/>
      <c r="AH97" s="433"/>
      <c r="AI97" s="433"/>
      <c r="AJ97" s="433"/>
      <c r="AK97" s="433"/>
      <c r="AL97" s="434"/>
    </row>
    <row r="98" customFormat="false" ht="12.75" hidden="false" customHeight="false" outlineLevel="0" collapsed="false">
      <c r="A98" s="432"/>
      <c r="B98" s="442" t="n">
        <v>33</v>
      </c>
      <c r="C98" s="448"/>
      <c r="D98" s="449"/>
      <c r="F98" s="433"/>
      <c r="G98" s="433"/>
      <c r="H98" s="433"/>
      <c r="I98" s="433"/>
      <c r="J98" s="433"/>
      <c r="K98" s="433"/>
      <c r="L98" s="433"/>
      <c r="M98" s="433"/>
      <c r="N98" s="433"/>
      <c r="O98" s="433"/>
      <c r="P98" s="433"/>
      <c r="Q98" s="433"/>
      <c r="R98" s="433"/>
      <c r="S98" s="434"/>
      <c r="T98" s="432"/>
      <c r="U98" s="442" t="n">
        <v>33</v>
      </c>
      <c r="V98" s="448"/>
      <c r="W98" s="449"/>
      <c r="Y98" s="433"/>
      <c r="Z98" s="433"/>
      <c r="AA98" s="433"/>
      <c r="AB98" s="433"/>
      <c r="AC98" s="433"/>
      <c r="AD98" s="433"/>
      <c r="AE98" s="433"/>
      <c r="AF98" s="433"/>
      <c r="AG98" s="433"/>
      <c r="AH98" s="433"/>
      <c r="AI98" s="433"/>
      <c r="AJ98" s="433"/>
      <c r="AK98" s="433"/>
      <c r="AL98" s="434"/>
    </row>
    <row r="99" customFormat="false" ht="12.75" hidden="false" customHeight="false" outlineLevel="0" collapsed="false">
      <c r="A99" s="432"/>
      <c r="B99" s="442" t="n">
        <v>34</v>
      </c>
      <c r="C99" s="448"/>
      <c r="D99" s="449"/>
      <c r="F99" s="433"/>
      <c r="G99" s="433"/>
      <c r="H99" s="433"/>
      <c r="I99" s="433"/>
      <c r="J99" s="433"/>
      <c r="K99" s="433"/>
      <c r="L99" s="433"/>
      <c r="M99" s="433"/>
      <c r="N99" s="433"/>
      <c r="O99" s="433"/>
      <c r="P99" s="433"/>
      <c r="Q99" s="433"/>
      <c r="R99" s="433"/>
      <c r="S99" s="434"/>
      <c r="T99" s="432"/>
      <c r="U99" s="442" t="n">
        <v>34</v>
      </c>
      <c r="V99" s="448"/>
      <c r="W99" s="449"/>
      <c r="Y99" s="433"/>
      <c r="Z99" s="433"/>
      <c r="AA99" s="433"/>
      <c r="AB99" s="433"/>
      <c r="AC99" s="433"/>
      <c r="AD99" s="433"/>
      <c r="AE99" s="433"/>
      <c r="AF99" s="433"/>
      <c r="AG99" s="433"/>
      <c r="AH99" s="433"/>
      <c r="AI99" s="433"/>
      <c r="AJ99" s="433"/>
      <c r="AK99" s="433"/>
      <c r="AL99" s="434"/>
    </row>
    <row r="100" customFormat="false" ht="12.75" hidden="false" customHeight="false" outlineLevel="0" collapsed="false">
      <c r="A100" s="432"/>
      <c r="B100" s="442" t="n">
        <v>35</v>
      </c>
      <c r="C100" s="448"/>
      <c r="D100" s="449"/>
      <c r="F100" s="433"/>
      <c r="G100" s="433"/>
      <c r="H100" s="433"/>
      <c r="I100" s="433"/>
      <c r="J100" s="433"/>
      <c r="K100" s="433"/>
      <c r="L100" s="433"/>
      <c r="M100" s="433"/>
      <c r="N100" s="433"/>
      <c r="O100" s="433"/>
      <c r="P100" s="433"/>
      <c r="Q100" s="433"/>
      <c r="R100" s="433"/>
      <c r="S100" s="434"/>
      <c r="T100" s="432"/>
      <c r="U100" s="442" t="n">
        <v>35</v>
      </c>
      <c r="V100" s="448"/>
      <c r="W100" s="449"/>
      <c r="Y100" s="433"/>
      <c r="Z100" s="433"/>
      <c r="AA100" s="433"/>
      <c r="AB100" s="433"/>
      <c r="AC100" s="433"/>
      <c r="AD100" s="433"/>
      <c r="AE100" s="433"/>
      <c r="AF100" s="433"/>
      <c r="AG100" s="433"/>
      <c r="AH100" s="433"/>
      <c r="AI100" s="433"/>
      <c r="AJ100" s="433"/>
      <c r="AK100" s="433"/>
      <c r="AL100" s="434"/>
    </row>
    <row r="101" customFormat="false" ht="12.75" hidden="false" customHeight="false" outlineLevel="0" collapsed="false">
      <c r="A101" s="432"/>
      <c r="B101" s="442" t="n">
        <v>36</v>
      </c>
      <c r="C101" s="448"/>
      <c r="D101" s="449"/>
      <c r="F101" s="433"/>
      <c r="G101" s="433"/>
      <c r="H101" s="433"/>
      <c r="I101" s="433"/>
      <c r="J101" s="433"/>
      <c r="K101" s="433"/>
      <c r="L101" s="433"/>
      <c r="M101" s="433"/>
      <c r="N101" s="433"/>
      <c r="O101" s="433"/>
      <c r="P101" s="433"/>
      <c r="Q101" s="433"/>
      <c r="R101" s="433"/>
      <c r="S101" s="434"/>
      <c r="T101" s="432"/>
      <c r="U101" s="442" t="n">
        <v>36</v>
      </c>
      <c r="V101" s="448"/>
      <c r="W101" s="449"/>
      <c r="Y101" s="433"/>
      <c r="Z101" s="433"/>
      <c r="AA101" s="433"/>
      <c r="AB101" s="433"/>
      <c r="AC101" s="433"/>
      <c r="AD101" s="433"/>
      <c r="AE101" s="433"/>
      <c r="AF101" s="433"/>
      <c r="AG101" s="433"/>
      <c r="AH101" s="433"/>
      <c r="AI101" s="433"/>
      <c r="AJ101" s="433"/>
      <c r="AK101" s="433"/>
      <c r="AL101" s="434"/>
    </row>
    <row r="102" customFormat="false" ht="12.75" hidden="false" customHeight="false" outlineLevel="0" collapsed="false">
      <c r="A102" s="432"/>
      <c r="B102" s="442" t="n">
        <v>37</v>
      </c>
      <c r="C102" s="448"/>
      <c r="D102" s="449"/>
      <c r="F102" s="433"/>
      <c r="G102" s="433"/>
      <c r="H102" s="433"/>
      <c r="I102" s="433"/>
      <c r="J102" s="433"/>
      <c r="K102" s="433"/>
      <c r="L102" s="433"/>
      <c r="M102" s="433"/>
      <c r="N102" s="433"/>
      <c r="O102" s="433"/>
      <c r="P102" s="433"/>
      <c r="Q102" s="433"/>
      <c r="R102" s="433"/>
      <c r="S102" s="434"/>
      <c r="T102" s="432"/>
      <c r="U102" s="442" t="n">
        <v>37</v>
      </c>
      <c r="V102" s="448"/>
      <c r="W102" s="449"/>
      <c r="Y102" s="433"/>
      <c r="Z102" s="433"/>
      <c r="AA102" s="433"/>
      <c r="AB102" s="433"/>
      <c r="AC102" s="433"/>
      <c r="AD102" s="433"/>
      <c r="AE102" s="433"/>
      <c r="AF102" s="433"/>
      <c r="AG102" s="433"/>
      <c r="AH102" s="433"/>
      <c r="AI102" s="433"/>
      <c r="AJ102" s="433"/>
      <c r="AK102" s="433"/>
      <c r="AL102" s="434"/>
    </row>
    <row r="103" customFormat="false" ht="12.75" hidden="false" customHeight="false" outlineLevel="0" collapsed="false">
      <c r="A103" s="432"/>
      <c r="B103" s="442" t="n">
        <v>38</v>
      </c>
      <c r="C103" s="448"/>
      <c r="D103" s="449"/>
      <c r="F103" s="433"/>
      <c r="G103" s="433"/>
      <c r="H103" s="433"/>
      <c r="I103" s="433"/>
      <c r="J103" s="433"/>
      <c r="K103" s="433"/>
      <c r="L103" s="433"/>
      <c r="M103" s="433"/>
      <c r="N103" s="433"/>
      <c r="O103" s="433"/>
      <c r="P103" s="433"/>
      <c r="Q103" s="433"/>
      <c r="R103" s="433"/>
      <c r="S103" s="434"/>
      <c r="T103" s="432"/>
      <c r="U103" s="442" t="n">
        <v>38</v>
      </c>
      <c r="V103" s="448"/>
      <c r="W103" s="449"/>
      <c r="Y103" s="433"/>
      <c r="Z103" s="433"/>
      <c r="AA103" s="433"/>
      <c r="AB103" s="433"/>
      <c r="AC103" s="433"/>
      <c r="AD103" s="433"/>
      <c r="AE103" s="433"/>
      <c r="AF103" s="433"/>
      <c r="AG103" s="433"/>
      <c r="AH103" s="433"/>
      <c r="AI103" s="433"/>
      <c r="AJ103" s="433"/>
      <c r="AK103" s="433"/>
      <c r="AL103" s="434"/>
    </row>
    <row r="104" customFormat="false" ht="12.75" hidden="false" customHeight="false" outlineLevel="0" collapsed="false">
      <c r="A104" s="432"/>
      <c r="B104" s="442" t="n">
        <v>39</v>
      </c>
      <c r="C104" s="448"/>
      <c r="D104" s="449"/>
      <c r="F104" s="433"/>
      <c r="G104" s="433"/>
      <c r="H104" s="433"/>
      <c r="I104" s="433"/>
      <c r="J104" s="433"/>
      <c r="K104" s="433"/>
      <c r="L104" s="433"/>
      <c r="M104" s="433"/>
      <c r="N104" s="433"/>
      <c r="O104" s="433"/>
      <c r="P104" s="433"/>
      <c r="Q104" s="433"/>
      <c r="R104" s="433"/>
      <c r="S104" s="434"/>
      <c r="T104" s="432"/>
      <c r="U104" s="442" t="n">
        <v>39</v>
      </c>
      <c r="V104" s="448"/>
      <c r="W104" s="449"/>
      <c r="Y104" s="433"/>
      <c r="Z104" s="433"/>
      <c r="AA104" s="433"/>
      <c r="AB104" s="433"/>
      <c r="AC104" s="433"/>
      <c r="AD104" s="433"/>
      <c r="AE104" s="433"/>
      <c r="AF104" s="433"/>
      <c r="AG104" s="433"/>
      <c r="AH104" s="433"/>
      <c r="AI104" s="433"/>
      <c r="AJ104" s="433"/>
      <c r="AK104" s="433"/>
      <c r="AL104" s="434"/>
    </row>
    <row r="105" customFormat="false" ht="12.75" hidden="false" customHeight="false" outlineLevel="0" collapsed="false">
      <c r="A105" s="432"/>
      <c r="B105" s="442" t="n">
        <v>40</v>
      </c>
      <c r="C105" s="448"/>
      <c r="D105" s="449"/>
      <c r="F105" s="433"/>
      <c r="G105" s="433"/>
      <c r="H105" s="433"/>
      <c r="I105" s="433"/>
      <c r="J105" s="433"/>
      <c r="K105" s="433"/>
      <c r="L105" s="433"/>
      <c r="M105" s="433"/>
      <c r="N105" s="433"/>
      <c r="O105" s="433"/>
      <c r="P105" s="433"/>
      <c r="Q105" s="433"/>
      <c r="R105" s="433"/>
      <c r="S105" s="434"/>
      <c r="T105" s="432"/>
      <c r="U105" s="442" t="n">
        <v>40</v>
      </c>
      <c r="V105" s="448"/>
      <c r="W105" s="449"/>
      <c r="Y105" s="433"/>
      <c r="Z105" s="433"/>
      <c r="AA105" s="433"/>
      <c r="AB105" s="433"/>
      <c r="AC105" s="433"/>
      <c r="AD105" s="433"/>
      <c r="AE105" s="433"/>
      <c r="AF105" s="433"/>
      <c r="AG105" s="433"/>
      <c r="AH105" s="433"/>
      <c r="AI105" s="433"/>
      <c r="AJ105" s="433"/>
      <c r="AK105" s="433"/>
      <c r="AL105" s="434"/>
    </row>
    <row r="106" customFormat="false" ht="12.75" hidden="false" customHeight="false" outlineLevel="0" collapsed="false">
      <c r="A106" s="432"/>
      <c r="B106" s="442" t="n">
        <v>41</v>
      </c>
      <c r="C106" s="448"/>
      <c r="D106" s="449"/>
      <c r="F106" s="433"/>
      <c r="G106" s="433"/>
      <c r="H106" s="433"/>
      <c r="I106" s="433"/>
      <c r="J106" s="433"/>
      <c r="K106" s="433"/>
      <c r="L106" s="433"/>
      <c r="M106" s="433"/>
      <c r="N106" s="433"/>
      <c r="O106" s="433"/>
      <c r="P106" s="433"/>
      <c r="Q106" s="433"/>
      <c r="R106" s="433"/>
      <c r="S106" s="434"/>
      <c r="T106" s="432"/>
      <c r="U106" s="442" t="n">
        <v>41</v>
      </c>
      <c r="V106" s="448"/>
      <c r="W106" s="449"/>
      <c r="Y106" s="433"/>
      <c r="Z106" s="433"/>
      <c r="AA106" s="433"/>
      <c r="AB106" s="433"/>
      <c r="AC106" s="433"/>
      <c r="AD106" s="433"/>
      <c r="AE106" s="433"/>
      <c r="AF106" s="433"/>
      <c r="AG106" s="433"/>
      <c r="AH106" s="433"/>
      <c r="AI106" s="433"/>
      <c r="AJ106" s="433"/>
      <c r="AK106" s="433"/>
      <c r="AL106" s="434"/>
    </row>
    <row r="107" customFormat="false" ht="12.75" hidden="false" customHeight="false" outlineLevel="0" collapsed="false">
      <c r="A107" s="432"/>
      <c r="B107" s="442" t="n">
        <v>42</v>
      </c>
      <c r="C107" s="448"/>
      <c r="D107" s="449"/>
      <c r="F107" s="433"/>
      <c r="G107" s="433"/>
      <c r="H107" s="433"/>
      <c r="I107" s="433"/>
      <c r="J107" s="433"/>
      <c r="K107" s="433"/>
      <c r="L107" s="433"/>
      <c r="M107" s="433"/>
      <c r="N107" s="433"/>
      <c r="O107" s="433"/>
      <c r="P107" s="433"/>
      <c r="Q107" s="433"/>
      <c r="R107" s="433"/>
      <c r="S107" s="434"/>
      <c r="T107" s="432"/>
      <c r="U107" s="442" t="n">
        <v>42</v>
      </c>
      <c r="V107" s="448"/>
      <c r="W107" s="449"/>
      <c r="Y107" s="433"/>
      <c r="Z107" s="433"/>
      <c r="AA107" s="433"/>
      <c r="AB107" s="433"/>
      <c r="AC107" s="433"/>
      <c r="AD107" s="433"/>
      <c r="AE107" s="433"/>
      <c r="AF107" s="433"/>
      <c r="AG107" s="433"/>
      <c r="AH107" s="433"/>
      <c r="AI107" s="433"/>
      <c r="AJ107" s="433"/>
      <c r="AK107" s="433"/>
      <c r="AL107" s="434"/>
    </row>
    <row r="108" customFormat="false" ht="12.75" hidden="false" customHeight="false" outlineLevel="0" collapsed="false">
      <c r="A108" s="432"/>
      <c r="B108" s="442" t="n">
        <v>43</v>
      </c>
      <c r="C108" s="448"/>
      <c r="D108" s="449"/>
      <c r="F108" s="433"/>
      <c r="G108" s="433"/>
      <c r="H108" s="433"/>
      <c r="I108" s="433"/>
      <c r="J108" s="433"/>
      <c r="K108" s="433"/>
      <c r="L108" s="433"/>
      <c r="M108" s="433"/>
      <c r="N108" s="433"/>
      <c r="O108" s="433"/>
      <c r="P108" s="433"/>
      <c r="Q108" s="433"/>
      <c r="R108" s="433"/>
      <c r="S108" s="434"/>
      <c r="T108" s="432"/>
      <c r="U108" s="442" t="n">
        <v>43</v>
      </c>
      <c r="V108" s="448"/>
      <c r="W108" s="449"/>
      <c r="Y108" s="433"/>
      <c r="Z108" s="433"/>
      <c r="AA108" s="433"/>
      <c r="AB108" s="433"/>
      <c r="AC108" s="433"/>
      <c r="AD108" s="433"/>
      <c r="AE108" s="433"/>
      <c r="AF108" s="433"/>
      <c r="AG108" s="433"/>
      <c r="AH108" s="433"/>
      <c r="AI108" s="433"/>
      <c r="AJ108" s="433"/>
      <c r="AK108" s="433"/>
      <c r="AL108" s="434"/>
    </row>
    <row r="109" customFormat="false" ht="12.75" hidden="false" customHeight="false" outlineLevel="0" collapsed="false">
      <c r="A109" s="432"/>
      <c r="B109" s="442" t="n">
        <v>44</v>
      </c>
      <c r="C109" s="448"/>
      <c r="D109" s="449"/>
      <c r="F109" s="433"/>
      <c r="G109" s="433"/>
      <c r="H109" s="433"/>
      <c r="I109" s="433"/>
      <c r="J109" s="433"/>
      <c r="K109" s="433"/>
      <c r="L109" s="433"/>
      <c r="M109" s="433"/>
      <c r="N109" s="433"/>
      <c r="O109" s="433"/>
      <c r="P109" s="433"/>
      <c r="Q109" s="433"/>
      <c r="R109" s="433"/>
      <c r="S109" s="434"/>
      <c r="T109" s="432"/>
      <c r="U109" s="442" t="n">
        <v>44</v>
      </c>
      <c r="V109" s="448"/>
      <c r="W109" s="449"/>
      <c r="Y109" s="433"/>
      <c r="Z109" s="433"/>
      <c r="AA109" s="433"/>
      <c r="AB109" s="433"/>
      <c r="AC109" s="433"/>
      <c r="AD109" s="433"/>
      <c r="AE109" s="433"/>
      <c r="AF109" s="433"/>
      <c r="AG109" s="433"/>
      <c r="AH109" s="433"/>
      <c r="AI109" s="433"/>
      <c r="AJ109" s="433"/>
      <c r="AK109" s="433"/>
      <c r="AL109" s="434"/>
    </row>
    <row r="110" customFormat="false" ht="12.75" hidden="false" customHeight="false" outlineLevel="0" collapsed="false">
      <c r="A110" s="432"/>
      <c r="B110" s="442" t="n">
        <v>45</v>
      </c>
      <c r="C110" s="448"/>
      <c r="D110" s="449"/>
      <c r="F110" s="433"/>
      <c r="G110" s="433"/>
      <c r="H110" s="433"/>
      <c r="I110" s="433"/>
      <c r="J110" s="433"/>
      <c r="K110" s="433"/>
      <c r="L110" s="433"/>
      <c r="M110" s="433"/>
      <c r="N110" s="433"/>
      <c r="O110" s="433"/>
      <c r="P110" s="433"/>
      <c r="Q110" s="433"/>
      <c r="R110" s="433"/>
      <c r="S110" s="434"/>
      <c r="T110" s="432"/>
      <c r="U110" s="442" t="n">
        <v>45</v>
      </c>
      <c r="V110" s="448"/>
      <c r="W110" s="449"/>
      <c r="Y110" s="433"/>
      <c r="Z110" s="433"/>
      <c r="AA110" s="433"/>
      <c r="AB110" s="433"/>
      <c r="AC110" s="433"/>
      <c r="AD110" s="433"/>
      <c r="AE110" s="433"/>
      <c r="AF110" s="433"/>
      <c r="AG110" s="433"/>
      <c r="AH110" s="433"/>
      <c r="AI110" s="433"/>
      <c r="AJ110" s="433"/>
      <c r="AK110" s="433"/>
      <c r="AL110" s="434"/>
    </row>
    <row r="111" customFormat="false" ht="12.75" hidden="false" customHeight="false" outlineLevel="0" collapsed="false">
      <c r="A111" s="432"/>
      <c r="B111" s="442" t="n">
        <v>46</v>
      </c>
      <c r="C111" s="448"/>
      <c r="D111" s="449"/>
      <c r="F111" s="433"/>
      <c r="G111" s="433"/>
      <c r="H111" s="433"/>
      <c r="I111" s="433"/>
      <c r="J111" s="433"/>
      <c r="K111" s="433"/>
      <c r="L111" s="433"/>
      <c r="M111" s="433"/>
      <c r="N111" s="433"/>
      <c r="O111" s="433"/>
      <c r="P111" s="433"/>
      <c r="Q111" s="433"/>
      <c r="R111" s="433"/>
      <c r="S111" s="434"/>
      <c r="T111" s="432"/>
      <c r="U111" s="442" t="n">
        <v>46</v>
      </c>
      <c r="V111" s="448"/>
      <c r="W111" s="449"/>
      <c r="Y111" s="433"/>
      <c r="Z111" s="433"/>
      <c r="AA111" s="433"/>
      <c r="AB111" s="433"/>
      <c r="AC111" s="433"/>
      <c r="AD111" s="433"/>
      <c r="AE111" s="433"/>
      <c r="AF111" s="433"/>
      <c r="AG111" s="433"/>
      <c r="AH111" s="433"/>
      <c r="AI111" s="433"/>
      <c r="AJ111" s="433"/>
      <c r="AK111" s="433"/>
      <c r="AL111" s="434"/>
    </row>
    <row r="112" customFormat="false" ht="12.75" hidden="false" customHeight="false" outlineLevel="0" collapsed="false">
      <c r="A112" s="432"/>
      <c r="B112" s="442" t="n">
        <v>47</v>
      </c>
      <c r="C112" s="448"/>
      <c r="D112" s="449"/>
      <c r="F112" s="433"/>
      <c r="G112" s="433"/>
      <c r="H112" s="433"/>
      <c r="I112" s="433"/>
      <c r="J112" s="433"/>
      <c r="K112" s="433"/>
      <c r="L112" s="433"/>
      <c r="M112" s="433"/>
      <c r="N112" s="433"/>
      <c r="O112" s="433"/>
      <c r="P112" s="433"/>
      <c r="Q112" s="433"/>
      <c r="R112" s="433"/>
      <c r="S112" s="434"/>
      <c r="T112" s="432"/>
      <c r="U112" s="442" t="n">
        <v>47</v>
      </c>
      <c r="V112" s="448"/>
      <c r="W112" s="449"/>
      <c r="Y112" s="433"/>
      <c r="Z112" s="433"/>
      <c r="AA112" s="433"/>
      <c r="AB112" s="433"/>
      <c r="AC112" s="433"/>
      <c r="AD112" s="433"/>
      <c r="AE112" s="433"/>
      <c r="AF112" s="433"/>
      <c r="AG112" s="433"/>
      <c r="AH112" s="433"/>
      <c r="AI112" s="433"/>
      <c r="AJ112" s="433"/>
      <c r="AK112" s="433"/>
      <c r="AL112" s="434"/>
    </row>
    <row r="113" customFormat="false" ht="12.75" hidden="false" customHeight="false" outlineLevel="0" collapsed="false">
      <c r="A113" s="432"/>
      <c r="B113" s="442" t="n">
        <v>48</v>
      </c>
      <c r="C113" s="448"/>
      <c r="D113" s="449"/>
      <c r="F113" s="433"/>
      <c r="G113" s="433"/>
      <c r="H113" s="433"/>
      <c r="I113" s="433"/>
      <c r="J113" s="433"/>
      <c r="K113" s="433"/>
      <c r="L113" s="433"/>
      <c r="M113" s="433"/>
      <c r="N113" s="433"/>
      <c r="O113" s="433"/>
      <c r="P113" s="433"/>
      <c r="Q113" s="433"/>
      <c r="R113" s="433"/>
      <c r="S113" s="434"/>
      <c r="T113" s="432"/>
      <c r="U113" s="442" t="n">
        <v>48</v>
      </c>
      <c r="V113" s="448"/>
      <c r="W113" s="449"/>
      <c r="Y113" s="433"/>
      <c r="Z113" s="433"/>
      <c r="AA113" s="433"/>
      <c r="AB113" s="433"/>
      <c r="AC113" s="433"/>
      <c r="AD113" s="433"/>
      <c r="AE113" s="433"/>
      <c r="AF113" s="433"/>
      <c r="AG113" s="433"/>
      <c r="AH113" s="433"/>
      <c r="AI113" s="433"/>
      <c r="AJ113" s="433"/>
      <c r="AK113" s="433"/>
      <c r="AL113" s="434"/>
    </row>
    <row r="114" customFormat="false" ht="12.75" hidden="false" customHeight="false" outlineLevel="0" collapsed="false">
      <c r="A114" s="432"/>
      <c r="B114" s="442" t="n">
        <v>49</v>
      </c>
      <c r="C114" s="448"/>
      <c r="D114" s="449"/>
      <c r="F114" s="433"/>
      <c r="G114" s="433"/>
      <c r="H114" s="433"/>
      <c r="I114" s="433"/>
      <c r="J114" s="433"/>
      <c r="K114" s="433"/>
      <c r="L114" s="433"/>
      <c r="M114" s="433"/>
      <c r="N114" s="433"/>
      <c r="O114" s="433"/>
      <c r="P114" s="433"/>
      <c r="Q114" s="433"/>
      <c r="R114" s="433"/>
      <c r="S114" s="434"/>
      <c r="T114" s="432"/>
      <c r="U114" s="442" t="n">
        <v>49</v>
      </c>
      <c r="V114" s="448"/>
      <c r="W114" s="449"/>
      <c r="Y114" s="433"/>
      <c r="Z114" s="433"/>
      <c r="AA114" s="433"/>
      <c r="AB114" s="433"/>
      <c r="AC114" s="433"/>
      <c r="AD114" s="433"/>
      <c r="AE114" s="433"/>
      <c r="AF114" s="433"/>
      <c r="AG114" s="433"/>
      <c r="AH114" s="433"/>
      <c r="AI114" s="433"/>
      <c r="AJ114" s="433"/>
      <c r="AK114" s="433"/>
      <c r="AL114" s="434"/>
    </row>
    <row r="115" customFormat="false" ht="12.75" hidden="false" customHeight="false" outlineLevel="0" collapsed="false">
      <c r="A115" s="432"/>
      <c r="B115" s="442" t="n">
        <v>50</v>
      </c>
      <c r="C115" s="448"/>
      <c r="D115" s="449"/>
      <c r="F115" s="433"/>
      <c r="G115" s="433"/>
      <c r="H115" s="433"/>
      <c r="I115" s="433"/>
      <c r="J115" s="433"/>
      <c r="K115" s="433"/>
      <c r="L115" s="433"/>
      <c r="M115" s="433"/>
      <c r="N115" s="433"/>
      <c r="O115" s="433"/>
      <c r="P115" s="433"/>
      <c r="Q115" s="433"/>
      <c r="R115" s="433"/>
      <c r="S115" s="434"/>
      <c r="T115" s="432"/>
      <c r="U115" s="442" t="n">
        <v>50</v>
      </c>
      <c r="V115" s="448"/>
      <c r="W115" s="449"/>
      <c r="Y115" s="433"/>
      <c r="Z115" s="433"/>
      <c r="AA115" s="433"/>
      <c r="AB115" s="433"/>
      <c r="AC115" s="433"/>
      <c r="AD115" s="433"/>
      <c r="AE115" s="433"/>
      <c r="AF115" s="433"/>
      <c r="AG115" s="433"/>
      <c r="AH115" s="433"/>
      <c r="AI115" s="433"/>
      <c r="AJ115" s="433"/>
      <c r="AK115" s="433"/>
      <c r="AL115" s="434"/>
    </row>
    <row r="116" customFormat="false" ht="12.75" hidden="false" customHeight="false" outlineLevel="0" collapsed="false">
      <c r="A116" s="432"/>
      <c r="B116" s="442" t="n">
        <v>51</v>
      </c>
      <c r="C116" s="448"/>
      <c r="D116" s="449"/>
      <c r="F116" s="433"/>
      <c r="G116" s="433"/>
      <c r="H116" s="433"/>
      <c r="I116" s="433"/>
      <c r="J116" s="433"/>
      <c r="K116" s="433"/>
      <c r="L116" s="433"/>
      <c r="M116" s="433"/>
      <c r="N116" s="433"/>
      <c r="O116" s="433"/>
      <c r="P116" s="433"/>
      <c r="Q116" s="433"/>
      <c r="R116" s="433"/>
      <c r="S116" s="434"/>
      <c r="T116" s="432"/>
      <c r="U116" s="442" t="n">
        <v>51</v>
      </c>
      <c r="V116" s="448"/>
      <c r="W116" s="449"/>
      <c r="Y116" s="433"/>
      <c r="Z116" s="433"/>
      <c r="AA116" s="433"/>
      <c r="AB116" s="433"/>
      <c r="AC116" s="433"/>
      <c r="AD116" s="433"/>
      <c r="AE116" s="433"/>
      <c r="AF116" s="433"/>
      <c r="AG116" s="433"/>
      <c r="AH116" s="433"/>
      <c r="AI116" s="433"/>
      <c r="AJ116" s="433"/>
      <c r="AK116" s="433"/>
      <c r="AL116" s="434"/>
    </row>
    <row r="117" customFormat="false" ht="12.75" hidden="false" customHeight="false" outlineLevel="0" collapsed="false">
      <c r="A117" s="432"/>
      <c r="B117" s="442" t="n">
        <v>52</v>
      </c>
      <c r="C117" s="448"/>
      <c r="D117" s="449"/>
      <c r="F117" s="433"/>
      <c r="G117" s="433"/>
      <c r="H117" s="433"/>
      <c r="I117" s="433"/>
      <c r="J117" s="433"/>
      <c r="K117" s="433"/>
      <c r="L117" s="433"/>
      <c r="M117" s="433"/>
      <c r="N117" s="433"/>
      <c r="O117" s="433"/>
      <c r="P117" s="433"/>
      <c r="Q117" s="433"/>
      <c r="R117" s="433"/>
      <c r="S117" s="434"/>
      <c r="T117" s="432"/>
      <c r="U117" s="442" t="n">
        <v>52</v>
      </c>
      <c r="V117" s="448"/>
      <c r="W117" s="449"/>
      <c r="Y117" s="433"/>
      <c r="Z117" s="433"/>
      <c r="AA117" s="433"/>
      <c r="AB117" s="433"/>
      <c r="AC117" s="433"/>
      <c r="AD117" s="433"/>
      <c r="AE117" s="433"/>
      <c r="AF117" s="433"/>
      <c r="AG117" s="433"/>
      <c r="AH117" s="433"/>
      <c r="AI117" s="433"/>
      <c r="AJ117" s="433"/>
      <c r="AK117" s="433"/>
      <c r="AL117" s="434"/>
    </row>
    <row r="118" customFormat="false" ht="12.75" hidden="false" customHeight="false" outlineLevel="0" collapsed="false">
      <c r="A118" s="432"/>
      <c r="B118" s="442" t="n">
        <v>53</v>
      </c>
      <c r="C118" s="448"/>
      <c r="D118" s="449"/>
      <c r="F118" s="433"/>
      <c r="G118" s="433"/>
      <c r="H118" s="433"/>
      <c r="I118" s="433"/>
      <c r="J118" s="433"/>
      <c r="K118" s="433"/>
      <c r="L118" s="433"/>
      <c r="M118" s="433"/>
      <c r="N118" s="433"/>
      <c r="O118" s="433"/>
      <c r="P118" s="433"/>
      <c r="Q118" s="433"/>
      <c r="R118" s="433"/>
      <c r="S118" s="434"/>
      <c r="T118" s="432"/>
      <c r="U118" s="442" t="n">
        <v>53</v>
      </c>
      <c r="V118" s="448"/>
      <c r="W118" s="449"/>
      <c r="Y118" s="433"/>
      <c r="Z118" s="433"/>
      <c r="AA118" s="433"/>
      <c r="AB118" s="433"/>
      <c r="AC118" s="433"/>
      <c r="AD118" s="433"/>
      <c r="AE118" s="433"/>
      <c r="AF118" s="433"/>
      <c r="AG118" s="433"/>
      <c r="AH118" s="433"/>
      <c r="AI118" s="433"/>
      <c r="AJ118" s="433"/>
      <c r="AK118" s="433"/>
      <c r="AL118" s="434"/>
    </row>
    <row r="119" customFormat="false" ht="12.75" hidden="false" customHeight="false" outlineLevel="0" collapsed="false">
      <c r="A119" s="432"/>
      <c r="B119" s="442" t="n">
        <v>54</v>
      </c>
      <c r="C119" s="448"/>
      <c r="D119" s="449"/>
      <c r="F119" s="433"/>
      <c r="G119" s="433"/>
      <c r="H119" s="433"/>
      <c r="I119" s="433"/>
      <c r="J119" s="433"/>
      <c r="K119" s="433"/>
      <c r="L119" s="433"/>
      <c r="M119" s="433"/>
      <c r="N119" s="433"/>
      <c r="O119" s="433"/>
      <c r="P119" s="433"/>
      <c r="Q119" s="433"/>
      <c r="R119" s="433"/>
      <c r="S119" s="434"/>
      <c r="T119" s="432"/>
      <c r="U119" s="442" t="n">
        <v>54</v>
      </c>
      <c r="V119" s="448"/>
      <c r="W119" s="449"/>
      <c r="Y119" s="433"/>
      <c r="Z119" s="433"/>
      <c r="AA119" s="433"/>
      <c r="AB119" s="433"/>
      <c r="AC119" s="433"/>
      <c r="AD119" s="433"/>
      <c r="AE119" s="433"/>
      <c r="AF119" s="433"/>
      <c r="AG119" s="433"/>
      <c r="AH119" s="433"/>
      <c r="AI119" s="433"/>
      <c r="AJ119" s="433"/>
      <c r="AK119" s="433"/>
      <c r="AL119" s="434"/>
    </row>
    <row r="120" customFormat="false" ht="12.75" hidden="false" customHeight="false" outlineLevel="0" collapsed="false">
      <c r="A120" s="432"/>
      <c r="B120" s="442" t="n">
        <v>55</v>
      </c>
      <c r="C120" s="448"/>
      <c r="D120" s="449"/>
      <c r="F120" s="433"/>
      <c r="G120" s="433"/>
      <c r="H120" s="433"/>
      <c r="I120" s="433"/>
      <c r="J120" s="433"/>
      <c r="K120" s="433"/>
      <c r="L120" s="433"/>
      <c r="M120" s="433"/>
      <c r="N120" s="433"/>
      <c r="O120" s="433"/>
      <c r="P120" s="433"/>
      <c r="Q120" s="433"/>
      <c r="R120" s="433"/>
      <c r="S120" s="434"/>
      <c r="T120" s="432"/>
      <c r="U120" s="442" t="n">
        <v>55</v>
      </c>
      <c r="V120" s="448"/>
      <c r="W120" s="449"/>
      <c r="Y120" s="433"/>
      <c r="Z120" s="433"/>
      <c r="AA120" s="433"/>
      <c r="AB120" s="433"/>
      <c r="AC120" s="433"/>
      <c r="AD120" s="433"/>
      <c r="AE120" s="433"/>
      <c r="AF120" s="433"/>
      <c r="AG120" s="433"/>
      <c r="AH120" s="433"/>
      <c r="AI120" s="433"/>
      <c r="AJ120" s="433"/>
      <c r="AK120" s="433"/>
      <c r="AL120" s="434"/>
    </row>
    <row r="121" customFormat="false" ht="12.75" hidden="false" customHeight="false" outlineLevel="0" collapsed="false">
      <c r="A121" s="432"/>
      <c r="B121" s="442" t="n">
        <v>56</v>
      </c>
      <c r="C121" s="448"/>
      <c r="D121" s="449"/>
      <c r="F121" s="433"/>
      <c r="G121" s="433"/>
      <c r="H121" s="433"/>
      <c r="I121" s="433"/>
      <c r="J121" s="433"/>
      <c r="K121" s="433"/>
      <c r="L121" s="433"/>
      <c r="M121" s="433"/>
      <c r="N121" s="433"/>
      <c r="O121" s="433"/>
      <c r="P121" s="433"/>
      <c r="Q121" s="433"/>
      <c r="R121" s="433"/>
      <c r="S121" s="434"/>
      <c r="T121" s="432"/>
      <c r="U121" s="442" t="n">
        <v>56</v>
      </c>
      <c r="V121" s="448"/>
      <c r="W121" s="449"/>
      <c r="Y121" s="433"/>
      <c r="Z121" s="433"/>
      <c r="AA121" s="433"/>
      <c r="AB121" s="433"/>
      <c r="AC121" s="433"/>
      <c r="AD121" s="433"/>
      <c r="AE121" s="433"/>
      <c r="AF121" s="433"/>
      <c r="AG121" s="433"/>
      <c r="AH121" s="433"/>
      <c r="AI121" s="433"/>
      <c r="AJ121" s="433"/>
      <c r="AK121" s="433"/>
      <c r="AL121" s="434"/>
    </row>
    <row r="122" customFormat="false" ht="12.75" hidden="false" customHeight="false" outlineLevel="0" collapsed="false">
      <c r="A122" s="432"/>
      <c r="B122" s="442" t="n">
        <v>57</v>
      </c>
      <c r="C122" s="448"/>
      <c r="D122" s="449"/>
      <c r="F122" s="433"/>
      <c r="G122" s="433"/>
      <c r="H122" s="433"/>
      <c r="I122" s="433"/>
      <c r="J122" s="433"/>
      <c r="K122" s="433"/>
      <c r="L122" s="433"/>
      <c r="M122" s="433"/>
      <c r="N122" s="433"/>
      <c r="O122" s="433"/>
      <c r="P122" s="433"/>
      <c r="Q122" s="433"/>
      <c r="R122" s="433"/>
      <c r="S122" s="434"/>
      <c r="T122" s="432"/>
      <c r="U122" s="442" t="n">
        <v>57</v>
      </c>
      <c r="V122" s="448"/>
      <c r="W122" s="449"/>
      <c r="Y122" s="433"/>
      <c r="Z122" s="433"/>
      <c r="AA122" s="433"/>
      <c r="AB122" s="433"/>
      <c r="AC122" s="433"/>
      <c r="AD122" s="433"/>
      <c r="AE122" s="433"/>
      <c r="AF122" s="433"/>
      <c r="AG122" s="433"/>
      <c r="AH122" s="433"/>
      <c r="AI122" s="433"/>
      <c r="AJ122" s="433"/>
      <c r="AK122" s="433"/>
      <c r="AL122" s="434"/>
    </row>
    <row r="123" customFormat="false" ht="12.75" hidden="false" customHeight="false" outlineLevel="0" collapsed="false">
      <c r="A123" s="432"/>
      <c r="B123" s="442" t="n">
        <v>58</v>
      </c>
      <c r="C123" s="448"/>
      <c r="D123" s="449"/>
      <c r="F123" s="433"/>
      <c r="G123" s="433"/>
      <c r="H123" s="433"/>
      <c r="I123" s="433"/>
      <c r="J123" s="433"/>
      <c r="K123" s="433"/>
      <c r="L123" s="433"/>
      <c r="M123" s="433"/>
      <c r="N123" s="433"/>
      <c r="O123" s="433"/>
      <c r="P123" s="433"/>
      <c r="Q123" s="433"/>
      <c r="R123" s="433"/>
      <c r="S123" s="434"/>
      <c r="T123" s="432"/>
      <c r="U123" s="442" t="n">
        <v>58</v>
      </c>
      <c r="V123" s="448"/>
      <c r="W123" s="449"/>
      <c r="Y123" s="433"/>
      <c r="Z123" s="433"/>
      <c r="AA123" s="433"/>
      <c r="AB123" s="433"/>
      <c r="AC123" s="433"/>
      <c r="AD123" s="433"/>
      <c r="AE123" s="433"/>
      <c r="AF123" s="433"/>
      <c r="AG123" s="433"/>
      <c r="AH123" s="433"/>
      <c r="AI123" s="433"/>
      <c r="AJ123" s="433"/>
      <c r="AK123" s="433"/>
      <c r="AL123" s="434"/>
    </row>
    <row r="124" customFormat="false" ht="12.75" hidden="false" customHeight="false" outlineLevel="0" collapsed="false">
      <c r="A124" s="432"/>
      <c r="B124" s="442" t="n">
        <v>59</v>
      </c>
      <c r="C124" s="448"/>
      <c r="D124" s="449"/>
      <c r="F124" s="433"/>
      <c r="G124" s="433"/>
      <c r="H124" s="433"/>
      <c r="I124" s="433"/>
      <c r="J124" s="433"/>
      <c r="K124" s="433"/>
      <c r="L124" s="433"/>
      <c r="M124" s="433"/>
      <c r="N124" s="433"/>
      <c r="O124" s="433"/>
      <c r="P124" s="433"/>
      <c r="Q124" s="433"/>
      <c r="R124" s="433"/>
      <c r="S124" s="434"/>
      <c r="T124" s="432"/>
      <c r="U124" s="442" t="n">
        <v>59</v>
      </c>
      <c r="V124" s="448"/>
      <c r="W124" s="449"/>
      <c r="Y124" s="433"/>
      <c r="Z124" s="433"/>
      <c r="AA124" s="433"/>
      <c r="AB124" s="433"/>
      <c r="AC124" s="433"/>
      <c r="AD124" s="433"/>
      <c r="AE124" s="433"/>
      <c r="AF124" s="433"/>
      <c r="AG124" s="433"/>
      <c r="AH124" s="433"/>
      <c r="AI124" s="433"/>
      <c r="AJ124" s="433"/>
      <c r="AK124" s="433"/>
      <c r="AL124" s="434"/>
    </row>
    <row r="125" customFormat="false" ht="12.75" hidden="false" customHeight="false" outlineLevel="0" collapsed="false">
      <c r="A125" s="432"/>
      <c r="B125" s="442" t="n">
        <v>60</v>
      </c>
      <c r="C125" s="448"/>
      <c r="D125" s="449"/>
      <c r="F125" s="433"/>
      <c r="G125" s="433"/>
      <c r="H125" s="433"/>
      <c r="I125" s="433"/>
      <c r="J125" s="433"/>
      <c r="K125" s="433"/>
      <c r="L125" s="433"/>
      <c r="M125" s="433"/>
      <c r="N125" s="433"/>
      <c r="O125" s="433"/>
      <c r="P125" s="433"/>
      <c r="Q125" s="433"/>
      <c r="R125" s="433"/>
      <c r="S125" s="434"/>
      <c r="T125" s="432"/>
      <c r="U125" s="442" t="n">
        <v>60</v>
      </c>
      <c r="V125" s="448"/>
      <c r="W125" s="449"/>
      <c r="Y125" s="433"/>
      <c r="Z125" s="433"/>
      <c r="AA125" s="433"/>
      <c r="AB125" s="433"/>
      <c r="AC125" s="433"/>
      <c r="AD125" s="433"/>
      <c r="AE125" s="433"/>
      <c r="AF125" s="433"/>
      <c r="AG125" s="433"/>
      <c r="AH125" s="433"/>
      <c r="AI125" s="433"/>
      <c r="AJ125" s="433"/>
      <c r="AK125" s="433"/>
      <c r="AL125" s="434"/>
    </row>
    <row r="126" customFormat="false" ht="12.75" hidden="false" customHeight="false" outlineLevel="0" collapsed="false">
      <c r="A126" s="432"/>
      <c r="B126" s="442" t="n">
        <v>61</v>
      </c>
      <c r="C126" s="448"/>
      <c r="D126" s="449"/>
      <c r="F126" s="433"/>
      <c r="G126" s="433"/>
      <c r="H126" s="433"/>
      <c r="I126" s="433"/>
      <c r="J126" s="433"/>
      <c r="K126" s="433"/>
      <c r="L126" s="433"/>
      <c r="M126" s="433"/>
      <c r="N126" s="433"/>
      <c r="O126" s="433"/>
      <c r="P126" s="433"/>
      <c r="Q126" s="433"/>
      <c r="R126" s="433"/>
      <c r="S126" s="434"/>
      <c r="T126" s="432"/>
      <c r="U126" s="442" t="n">
        <v>61</v>
      </c>
      <c r="V126" s="448"/>
      <c r="W126" s="449"/>
      <c r="Y126" s="433"/>
      <c r="Z126" s="433"/>
      <c r="AA126" s="433"/>
      <c r="AB126" s="433"/>
      <c r="AC126" s="433"/>
      <c r="AD126" s="433"/>
      <c r="AE126" s="433"/>
      <c r="AF126" s="433"/>
      <c r="AG126" s="433"/>
      <c r="AH126" s="433"/>
      <c r="AI126" s="433"/>
      <c r="AJ126" s="433"/>
      <c r="AK126" s="433"/>
      <c r="AL126" s="434"/>
    </row>
    <row r="127" customFormat="false" ht="12.75" hidden="false" customHeight="false" outlineLevel="0" collapsed="false">
      <c r="A127" s="432"/>
      <c r="B127" s="442" t="n">
        <v>62</v>
      </c>
      <c r="C127" s="448"/>
      <c r="D127" s="449"/>
      <c r="F127" s="433"/>
      <c r="G127" s="433"/>
      <c r="H127" s="433"/>
      <c r="I127" s="433"/>
      <c r="J127" s="433"/>
      <c r="K127" s="433"/>
      <c r="L127" s="433"/>
      <c r="M127" s="433"/>
      <c r="N127" s="433"/>
      <c r="O127" s="433"/>
      <c r="P127" s="433"/>
      <c r="Q127" s="433"/>
      <c r="R127" s="433"/>
      <c r="S127" s="434"/>
      <c r="T127" s="432"/>
      <c r="U127" s="442" t="n">
        <v>62</v>
      </c>
      <c r="V127" s="448"/>
      <c r="W127" s="449"/>
      <c r="Y127" s="433"/>
      <c r="Z127" s="433"/>
      <c r="AA127" s="433"/>
      <c r="AB127" s="433"/>
      <c r="AC127" s="433"/>
      <c r="AD127" s="433"/>
      <c r="AE127" s="433"/>
      <c r="AF127" s="433"/>
      <c r="AG127" s="433"/>
      <c r="AH127" s="433"/>
      <c r="AI127" s="433"/>
      <c r="AJ127" s="433"/>
      <c r="AK127" s="433"/>
      <c r="AL127" s="434"/>
    </row>
    <row r="128" customFormat="false" ht="12.75" hidden="false" customHeight="false" outlineLevel="0" collapsed="false">
      <c r="A128" s="432"/>
      <c r="B128" s="442" t="n">
        <v>63</v>
      </c>
      <c r="C128" s="448"/>
      <c r="D128" s="449"/>
      <c r="F128" s="433"/>
      <c r="G128" s="433"/>
      <c r="H128" s="433"/>
      <c r="I128" s="433"/>
      <c r="J128" s="433"/>
      <c r="K128" s="433"/>
      <c r="L128" s="433"/>
      <c r="M128" s="433"/>
      <c r="N128" s="433"/>
      <c r="O128" s="433"/>
      <c r="P128" s="433"/>
      <c r="Q128" s="433"/>
      <c r="R128" s="433"/>
      <c r="S128" s="434"/>
      <c r="T128" s="432"/>
      <c r="U128" s="442" t="n">
        <v>63</v>
      </c>
      <c r="V128" s="448"/>
      <c r="W128" s="449"/>
      <c r="Y128" s="433"/>
      <c r="Z128" s="433"/>
      <c r="AA128" s="433"/>
      <c r="AB128" s="433"/>
      <c r="AC128" s="433"/>
      <c r="AD128" s="433"/>
      <c r="AE128" s="433"/>
      <c r="AF128" s="433"/>
      <c r="AG128" s="433"/>
      <c r="AH128" s="433"/>
      <c r="AI128" s="433"/>
      <c r="AJ128" s="433"/>
      <c r="AK128" s="433"/>
      <c r="AL128" s="434"/>
    </row>
    <row r="129" customFormat="false" ht="12.75" hidden="false" customHeight="false" outlineLevel="0" collapsed="false">
      <c r="A129" s="432"/>
      <c r="B129" s="442" t="n">
        <v>64</v>
      </c>
      <c r="C129" s="448"/>
      <c r="D129" s="449"/>
      <c r="F129" s="433"/>
      <c r="G129" s="433"/>
      <c r="H129" s="433"/>
      <c r="I129" s="433"/>
      <c r="J129" s="433"/>
      <c r="K129" s="433"/>
      <c r="L129" s="433"/>
      <c r="M129" s="433"/>
      <c r="N129" s="433"/>
      <c r="O129" s="433"/>
      <c r="P129" s="433"/>
      <c r="Q129" s="433"/>
      <c r="R129" s="433"/>
      <c r="S129" s="434"/>
      <c r="T129" s="432"/>
      <c r="U129" s="442" t="n">
        <v>64</v>
      </c>
      <c r="V129" s="448"/>
      <c r="W129" s="449"/>
      <c r="Y129" s="433"/>
      <c r="Z129" s="433"/>
      <c r="AA129" s="433"/>
      <c r="AB129" s="433"/>
      <c r="AC129" s="433"/>
      <c r="AD129" s="433"/>
      <c r="AE129" s="433"/>
      <c r="AF129" s="433"/>
      <c r="AG129" s="433"/>
      <c r="AH129" s="433"/>
      <c r="AI129" s="433"/>
      <c r="AJ129" s="433"/>
      <c r="AK129" s="433"/>
      <c r="AL129" s="434"/>
    </row>
    <row r="130" customFormat="false" ht="12.75" hidden="false" customHeight="false" outlineLevel="0" collapsed="false">
      <c r="A130" s="432"/>
      <c r="B130" s="442" t="n">
        <v>65</v>
      </c>
      <c r="C130" s="448"/>
      <c r="D130" s="449"/>
      <c r="F130" s="433"/>
      <c r="G130" s="433"/>
      <c r="H130" s="433"/>
      <c r="I130" s="433"/>
      <c r="J130" s="433"/>
      <c r="K130" s="433"/>
      <c r="L130" s="433"/>
      <c r="M130" s="433"/>
      <c r="N130" s="433"/>
      <c r="O130" s="433"/>
      <c r="P130" s="433"/>
      <c r="Q130" s="433"/>
      <c r="R130" s="433"/>
      <c r="S130" s="434"/>
      <c r="T130" s="432"/>
      <c r="U130" s="442" t="n">
        <v>65</v>
      </c>
      <c r="V130" s="448"/>
      <c r="W130" s="449"/>
      <c r="Y130" s="433"/>
      <c r="Z130" s="433"/>
      <c r="AA130" s="433"/>
      <c r="AB130" s="433"/>
      <c r="AC130" s="433"/>
      <c r="AD130" s="433"/>
      <c r="AE130" s="433"/>
      <c r="AF130" s="433"/>
      <c r="AG130" s="433"/>
      <c r="AH130" s="433"/>
      <c r="AI130" s="433"/>
      <c r="AJ130" s="433"/>
      <c r="AK130" s="433"/>
      <c r="AL130" s="434"/>
    </row>
    <row r="131" customFormat="false" ht="12.75" hidden="false" customHeight="false" outlineLevel="0" collapsed="false">
      <c r="A131" s="432"/>
      <c r="B131" s="442" t="n">
        <v>66</v>
      </c>
      <c r="C131" s="448"/>
      <c r="D131" s="449"/>
      <c r="F131" s="433"/>
      <c r="G131" s="433"/>
      <c r="H131" s="433"/>
      <c r="I131" s="433"/>
      <c r="J131" s="433"/>
      <c r="K131" s="433"/>
      <c r="L131" s="433"/>
      <c r="M131" s="433"/>
      <c r="N131" s="433"/>
      <c r="O131" s="433"/>
      <c r="P131" s="433"/>
      <c r="Q131" s="433"/>
      <c r="R131" s="433"/>
      <c r="S131" s="434"/>
      <c r="T131" s="432"/>
      <c r="U131" s="442" t="n">
        <v>66</v>
      </c>
      <c r="V131" s="448"/>
      <c r="W131" s="449"/>
      <c r="Y131" s="433"/>
      <c r="Z131" s="433"/>
      <c r="AA131" s="433"/>
      <c r="AB131" s="433"/>
      <c r="AC131" s="433"/>
      <c r="AD131" s="433"/>
      <c r="AE131" s="433"/>
      <c r="AF131" s="433"/>
      <c r="AG131" s="433"/>
      <c r="AH131" s="433"/>
      <c r="AI131" s="433"/>
      <c r="AJ131" s="433"/>
      <c r="AK131" s="433"/>
      <c r="AL131" s="434"/>
    </row>
    <row r="132" customFormat="false" ht="12.75" hidden="false" customHeight="false" outlineLevel="0" collapsed="false">
      <c r="A132" s="432"/>
      <c r="B132" s="442" t="n">
        <v>67</v>
      </c>
      <c r="C132" s="448"/>
      <c r="D132" s="449"/>
      <c r="F132" s="433"/>
      <c r="G132" s="433"/>
      <c r="H132" s="433"/>
      <c r="I132" s="433"/>
      <c r="J132" s="433"/>
      <c r="K132" s="433"/>
      <c r="L132" s="433"/>
      <c r="M132" s="433"/>
      <c r="N132" s="433"/>
      <c r="O132" s="433"/>
      <c r="P132" s="433"/>
      <c r="Q132" s="433"/>
      <c r="R132" s="433"/>
      <c r="S132" s="434"/>
      <c r="T132" s="432"/>
      <c r="U132" s="442" t="n">
        <v>67</v>
      </c>
      <c r="V132" s="448"/>
      <c r="W132" s="449"/>
      <c r="Y132" s="433"/>
      <c r="Z132" s="433"/>
      <c r="AA132" s="433"/>
      <c r="AB132" s="433"/>
      <c r="AC132" s="433"/>
      <c r="AD132" s="433"/>
      <c r="AE132" s="433"/>
      <c r="AF132" s="433"/>
      <c r="AG132" s="433"/>
      <c r="AH132" s="433"/>
      <c r="AI132" s="433"/>
      <c r="AJ132" s="433"/>
      <c r="AK132" s="433"/>
      <c r="AL132" s="434"/>
    </row>
    <row r="133" customFormat="false" ht="12.75" hidden="false" customHeight="false" outlineLevel="0" collapsed="false">
      <c r="A133" s="432"/>
      <c r="B133" s="442" t="n">
        <v>68</v>
      </c>
      <c r="C133" s="448"/>
      <c r="D133" s="449"/>
      <c r="F133" s="433"/>
      <c r="G133" s="433"/>
      <c r="H133" s="433"/>
      <c r="I133" s="433"/>
      <c r="J133" s="433"/>
      <c r="K133" s="433"/>
      <c r="L133" s="433"/>
      <c r="M133" s="433"/>
      <c r="N133" s="433"/>
      <c r="O133" s="433"/>
      <c r="P133" s="433"/>
      <c r="Q133" s="433"/>
      <c r="R133" s="433"/>
      <c r="S133" s="434"/>
      <c r="T133" s="432"/>
      <c r="U133" s="442" t="n">
        <v>68</v>
      </c>
      <c r="V133" s="448"/>
      <c r="W133" s="449"/>
      <c r="Y133" s="433"/>
      <c r="Z133" s="433"/>
      <c r="AA133" s="433"/>
      <c r="AB133" s="433"/>
      <c r="AC133" s="433"/>
      <c r="AD133" s="433"/>
      <c r="AE133" s="433"/>
      <c r="AF133" s="433"/>
      <c r="AG133" s="433"/>
      <c r="AH133" s="433"/>
      <c r="AI133" s="433"/>
      <c r="AJ133" s="433"/>
      <c r="AK133" s="433"/>
      <c r="AL133" s="434"/>
    </row>
    <row r="134" customFormat="false" ht="12.75" hidden="false" customHeight="false" outlineLevel="0" collapsed="false">
      <c r="A134" s="432"/>
      <c r="B134" s="442" t="n">
        <v>69</v>
      </c>
      <c r="C134" s="448"/>
      <c r="D134" s="449"/>
      <c r="F134" s="433"/>
      <c r="G134" s="433"/>
      <c r="H134" s="433"/>
      <c r="I134" s="433"/>
      <c r="J134" s="433"/>
      <c r="K134" s="433"/>
      <c r="L134" s="433"/>
      <c r="M134" s="433"/>
      <c r="N134" s="433"/>
      <c r="O134" s="433"/>
      <c r="P134" s="433"/>
      <c r="Q134" s="433"/>
      <c r="R134" s="433"/>
      <c r="S134" s="434"/>
      <c r="T134" s="432"/>
      <c r="U134" s="442" t="n">
        <v>69</v>
      </c>
      <c r="V134" s="448"/>
      <c r="W134" s="449"/>
      <c r="Y134" s="433"/>
      <c r="Z134" s="433"/>
      <c r="AA134" s="433"/>
      <c r="AB134" s="433"/>
      <c r="AC134" s="433"/>
      <c r="AD134" s="433"/>
      <c r="AE134" s="433"/>
      <c r="AF134" s="433"/>
      <c r="AG134" s="433"/>
      <c r="AH134" s="433"/>
      <c r="AI134" s="433"/>
      <c r="AJ134" s="433"/>
      <c r="AK134" s="433"/>
      <c r="AL134" s="434"/>
    </row>
    <row r="135" customFormat="false" ht="12.75" hidden="false" customHeight="false" outlineLevel="0" collapsed="false">
      <c r="A135" s="432"/>
      <c r="B135" s="442" t="n">
        <v>70</v>
      </c>
      <c r="C135" s="448"/>
      <c r="D135" s="449"/>
      <c r="F135" s="433"/>
      <c r="G135" s="433"/>
      <c r="H135" s="433"/>
      <c r="I135" s="433"/>
      <c r="J135" s="433"/>
      <c r="K135" s="433"/>
      <c r="L135" s="433"/>
      <c r="M135" s="433"/>
      <c r="N135" s="433"/>
      <c r="O135" s="433"/>
      <c r="P135" s="433"/>
      <c r="Q135" s="433"/>
      <c r="R135" s="433"/>
      <c r="S135" s="434"/>
      <c r="T135" s="432"/>
      <c r="U135" s="442" t="n">
        <v>70</v>
      </c>
      <c r="V135" s="448"/>
      <c r="W135" s="449"/>
      <c r="Y135" s="433"/>
      <c r="Z135" s="433"/>
      <c r="AA135" s="433"/>
      <c r="AB135" s="433"/>
      <c r="AC135" s="433"/>
      <c r="AD135" s="433"/>
      <c r="AE135" s="433"/>
      <c r="AF135" s="433"/>
      <c r="AG135" s="433"/>
      <c r="AH135" s="433"/>
      <c r="AI135" s="433"/>
      <c r="AJ135" s="433"/>
      <c r="AK135" s="433"/>
      <c r="AL135" s="434"/>
    </row>
    <row r="136" customFormat="false" ht="12.75" hidden="false" customHeight="false" outlineLevel="0" collapsed="false">
      <c r="A136" s="432"/>
      <c r="B136" s="442" t="n">
        <v>71</v>
      </c>
      <c r="C136" s="448"/>
      <c r="D136" s="449"/>
      <c r="F136" s="433"/>
      <c r="G136" s="433"/>
      <c r="H136" s="433"/>
      <c r="I136" s="433"/>
      <c r="J136" s="433"/>
      <c r="K136" s="433"/>
      <c r="L136" s="433"/>
      <c r="M136" s="433"/>
      <c r="N136" s="433"/>
      <c r="O136" s="433"/>
      <c r="P136" s="433"/>
      <c r="Q136" s="433"/>
      <c r="R136" s="433"/>
      <c r="S136" s="434"/>
      <c r="T136" s="432"/>
      <c r="U136" s="442" t="n">
        <v>71</v>
      </c>
      <c r="V136" s="448"/>
      <c r="W136" s="449"/>
      <c r="Y136" s="433"/>
      <c r="Z136" s="433"/>
      <c r="AA136" s="433"/>
      <c r="AB136" s="433"/>
      <c r="AC136" s="433"/>
      <c r="AD136" s="433"/>
      <c r="AE136" s="433"/>
      <c r="AF136" s="433"/>
      <c r="AG136" s="433"/>
      <c r="AH136" s="433"/>
      <c r="AI136" s="433"/>
      <c r="AJ136" s="433"/>
      <c r="AK136" s="433"/>
      <c r="AL136" s="434"/>
    </row>
    <row r="137" customFormat="false" ht="12.75" hidden="false" customHeight="false" outlineLevel="0" collapsed="false">
      <c r="A137" s="432"/>
      <c r="B137" s="442" t="n">
        <v>72</v>
      </c>
      <c r="C137" s="448"/>
      <c r="D137" s="449"/>
      <c r="F137" s="433"/>
      <c r="G137" s="433"/>
      <c r="H137" s="433"/>
      <c r="I137" s="433"/>
      <c r="J137" s="433"/>
      <c r="K137" s="433"/>
      <c r="L137" s="433"/>
      <c r="M137" s="433"/>
      <c r="N137" s="433"/>
      <c r="O137" s="433"/>
      <c r="P137" s="433"/>
      <c r="Q137" s="433"/>
      <c r="R137" s="433"/>
      <c r="S137" s="434"/>
      <c r="T137" s="432"/>
      <c r="U137" s="442" t="n">
        <v>72</v>
      </c>
      <c r="V137" s="448"/>
      <c r="W137" s="449"/>
      <c r="Y137" s="433"/>
      <c r="Z137" s="433"/>
      <c r="AA137" s="433"/>
      <c r="AB137" s="433"/>
      <c r="AC137" s="433"/>
      <c r="AD137" s="433"/>
      <c r="AE137" s="433"/>
      <c r="AF137" s="433"/>
      <c r="AG137" s="433"/>
      <c r="AH137" s="433"/>
      <c r="AI137" s="433"/>
      <c r="AJ137" s="433"/>
      <c r="AK137" s="433"/>
      <c r="AL137" s="434"/>
    </row>
    <row r="138" customFormat="false" ht="12.75" hidden="false" customHeight="false" outlineLevel="0" collapsed="false">
      <c r="A138" s="432"/>
      <c r="B138" s="442" t="n">
        <v>73</v>
      </c>
      <c r="C138" s="448"/>
      <c r="D138" s="449"/>
      <c r="F138" s="433"/>
      <c r="G138" s="433"/>
      <c r="H138" s="433"/>
      <c r="I138" s="433"/>
      <c r="J138" s="433"/>
      <c r="K138" s="433"/>
      <c r="L138" s="433"/>
      <c r="M138" s="433"/>
      <c r="N138" s="433"/>
      <c r="O138" s="433"/>
      <c r="P138" s="433"/>
      <c r="Q138" s="433"/>
      <c r="R138" s="433"/>
      <c r="S138" s="434"/>
      <c r="T138" s="432"/>
      <c r="U138" s="442" t="n">
        <v>73</v>
      </c>
      <c r="V138" s="448"/>
      <c r="W138" s="449"/>
      <c r="Y138" s="433"/>
      <c r="Z138" s="433"/>
      <c r="AA138" s="433"/>
      <c r="AB138" s="433"/>
      <c r="AC138" s="433"/>
      <c r="AD138" s="433"/>
      <c r="AE138" s="433"/>
      <c r="AF138" s="433"/>
      <c r="AG138" s="433"/>
      <c r="AH138" s="433"/>
      <c r="AI138" s="433"/>
      <c r="AJ138" s="433"/>
      <c r="AK138" s="433"/>
      <c r="AL138" s="434"/>
    </row>
    <row r="139" customFormat="false" ht="12.75" hidden="false" customHeight="false" outlineLevel="0" collapsed="false">
      <c r="A139" s="432"/>
      <c r="B139" s="442" t="n">
        <v>74</v>
      </c>
      <c r="C139" s="448"/>
      <c r="D139" s="449"/>
      <c r="F139" s="433"/>
      <c r="G139" s="433"/>
      <c r="H139" s="433"/>
      <c r="I139" s="433"/>
      <c r="J139" s="433"/>
      <c r="K139" s="433"/>
      <c r="L139" s="433"/>
      <c r="M139" s="433"/>
      <c r="N139" s="433"/>
      <c r="O139" s="433"/>
      <c r="P139" s="433"/>
      <c r="Q139" s="433"/>
      <c r="R139" s="433"/>
      <c r="S139" s="434"/>
      <c r="T139" s="432"/>
      <c r="U139" s="442" t="n">
        <v>74</v>
      </c>
      <c r="V139" s="448"/>
      <c r="W139" s="449"/>
      <c r="Y139" s="433"/>
      <c r="Z139" s="433"/>
      <c r="AA139" s="433"/>
      <c r="AB139" s="433"/>
      <c r="AC139" s="433"/>
      <c r="AD139" s="433"/>
      <c r="AE139" s="433"/>
      <c r="AF139" s="433"/>
      <c r="AG139" s="433"/>
      <c r="AH139" s="433"/>
      <c r="AI139" s="433"/>
      <c r="AJ139" s="433"/>
      <c r="AK139" s="433"/>
      <c r="AL139" s="434"/>
    </row>
    <row r="140" customFormat="false" ht="12.75" hidden="false" customHeight="false" outlineLevel="0" collapsed="false">
      <c r="A140" s="432"/>
      <c r="B140" s="442" t="n">
        <v>75</v>
      </c>
      <c r="C140" s="448"/>
      <c r="D140" s="449"/>
      <c r="F140" s="433"/>
      <c r="G140" s="433"/>
      <c r="H140" s="433"/>
      <c r="I140" s="433"/>
      <c r="J140" s="433"/>
      <c r="K140" s="433"/>
      <c r="L140" s="433"/>
      <c r="M140" s="433"/>
      <c r="N140" s="433"/>
      <c r="O140" s="433"/>
      <c r="P140" s="433"/>
      <c r="Q140" s="433"/>
      <c r="R140" s="433"/>
      <c r="S140" s="434"/>
      <c r="T140" s="432"/>
      <c r="U140" s="442" t="n">
        <v>75</v>
      </c>
      <c r="V140" s="448"/>
      <c r="W140" s="449"/>
      <c r="Y140" s="433"/>
      <c r="Z140" s="433"/>
      <c r="AA140" s="433"/>
      <c r="AB140" s="433"/>
      <c r="AC140" s="433"/>
      <c r="AD140" s="433"/>
      <c r="AE140" s="433"/>
      <c r="AF140" s="433"/>
      <c r="AG140" s="433"/>
      <c r="AH140" s="433"/>
      <c r="AI140" s="433"/>
      <c r="AJ140" s="433"/>
      <c r="AK140" s="433"/>
      <c r="AL140" s="434"/>
    </row>
    <row r="141" customFormat="false" ht="12.75" hidden="false" customHeight="false" outlineLevel="0" collapsed="false">
      <c r="A141" s="432"/>
      <c r="B141" s="442" t="n">
        <v>76</v>
      </c>
      <c r="C141" s="448"/>
      <c r="D141" s="449"/>
      <c r="F141" s="433"/>
      <c r="G141" s="433"/>
      <c r="H141" s="433"/>
      <c r="I141" s="433"/>
      <c r="J141" s="433"/>
      <c r="K141" s="433"/>
      <c r="L141" s="433"/>
      <c r="M141" s="433"/>
      <c r="N141" s="433"/>
      <c r="O141" s="433"/>
      <c r="P141" s="433"/>
      <c r="Q141" s="433"/>
      <c r="R141" s="433"/>
      <c r="S141" s="434"/>
      <c r="T141" s="432"/>
      <c r="U141" s="442" t="n">
        <v>76</v>
      </c>
      <c r="V141" s="448"/>
      <c r="W141" s="449"/>
      <c r="Y141" s="433"/>
      <c r="Z141" s="433"/>
      <c r="AA141" s="433"/>
      <c r="AB141" s="433"/>
      <c r="AC141" s="433"/>
      <c r="AD141" s="433"/>
      <c r="AE141" s="433"/>
      <c r="AF141" s="433"/>
      <c r="AG141" s="433"/>
      <c r="AH141" s="433"/>
      <c r="AI141" s="433"/>
      <c r="AJ141" s="433"/>
      <c r="AK141" s="433"/>
      <c r="AL141" s="434"/>
    </row>
    <row r="142" customFormat="false" ht="12.75" hidden="false" customHeight="false" outlineLevel="0" collapsed="false">
      <c r="A142" s="432"/>
      <c r="B142" s="442" t="n">
        <v>77</v>
      </c>
      <c r="C142" s="448"/>
      <c r="D142" s="449"/>
      <c r="F142" s="433"/>
      <c r="G142" s="433"/>
      <c r="H142" s="433"/>
      <c r="I142" s="433"/>
      <c r="J142" s="433"/>
      <c r="K142" s="433"/>
      <c r="L142" s="433"/>
      <c r="M142" s="433"/>
      <c r="N142" s="433"/>
      <c r="O142" s="433"/>
      <c r="P142" s="433"/>
      <c r="Q142" s="433"/>
      <c r="R142" s="433"/>
      <c r="S142" s="434"/>
      <c r="T142" s="432"/>
      <c r="U142" s="442" t="n">
        <v>77</v>
      </c>
      <c r="V142" s="448"/>
      <c r="W142" s="449"/>
      <c r="Y142" s="433"/>
      <c r="Z142" s="433"/>
      <c r="AA142" s="433"/>
      <c r="AB142" s="433"/>
      <c r="AC142" s="433"/>
      <c r="AD142" s="433"/>
      <c r="AE142" s="433"/>
      <c r="AF142" s="433"/>
      <c r="AG142" s="433"/>
      <c r="AH142" s="433"/>
      <c r="AI142" s="433"/>
      <c r="AJ142" s="433"/>
      <c r="AK142" s="433"/>
      <c r="AL142" s="434"/>
    </row>
    <row r="143" customFormat="false" ht="12.75" hidden="false" customHeight="false" outlineLevel="0" collapsed="false">
      <c r="A143" s="432"/>
      <c r="B143" s="442" t="n">
        <v>78</v>
      </c>
      <c r="C143" s="448"/>
      <c r="D143" s="449"/>
      <c r="F143" s="433"/>
      <c r="G143" s="433"/>
      <c r="H143" s="433"/>
      <c r="I143" s="433"/>
      <c r="J143" s="433"/>
      <c r="K143" s="433"/>
      <c r="L143" s="433"/>
      <c r="M143" s="433"/>
      <c r="N143" s="433"/>
      <c r="O143" s="433"/>
      <c r="P143" s="433"/>
      <c r="Q143" s="433"/>
      <c r="R143" s="433"/>
      <c r="S143" s="434"/>
      <c r="T143" s="432"/>
      <c r="U143" s="442" t="n">
        <v>78</v>
      </c>
      <c r="V143" s="448"/>
      <c r="W143" s="449"/>
      <c r="Y143" s="433"/>
      <c r="Z143" s="433"/>
      <c r="AA143" s="433"/>
      <c r="AB143" s="433"/>
      <c r="AC143" s="433"/>
      <c r="AD143" s="433"/>
      <c r="AE143" s="433"/>
      <c r="AF143" s="433"/>
      <c r="AG143" s="433"/>
      <c r="AH143" s="433"/>
      <c r="AI143" s="433"/>
      <c r="AJ143" s="433"/>
      <c r="AK143" s="433"/>
      <c r="AL143" s="434"/>
    </row>
    <row r="144" customFormat="false" ht="12.75" hidden="false" customHeight="false" outlineLevel="0" collapsed="false">
      <c r="A144" s="432"/>
      <c r="B144" s="442" t="n">
        <v>79</v>
      </c>
      <c r="C144" s="448"/>
      <c r="D144" s="449"/>
      <c r="F144" s="433"/>
      <c r="G144" s="433"/>
      <c r="H144" s="433"/>
      <c r="I144" s="433"/>
      <c r="J144" s="433"/>
      <c r="K144" s="433"/>
      <c r="L144" s="433"/>
      <c r="M144" s="433"/>
      <c r="N144" s="433"/>
      <c r="O144" s="433"/>
      <c r="P144" s="433"/>
      <c r="Q144" s="433"/>
      <c r="R144" s="433"/>
      <c r="S144" s="434"/>
      <c r="T144" s="432"/>
      <c r="U144" s="442" t="n">
        <v>79</v>
      </c>
      <c r="V144" s="448"/>
      <c r="W144" s="449"/>
      <c r="Y144" s="433"/>
      <c r="Z144" s="433"/>
      <c r="AA144" s="433"/>
      <c r="AB144" s="433"/>
      <c r="AC144" s="433"/>
      <c r="AD144" s="433"/>
      <c r="AE144" s="433"/>
      <c r="AF144" s="433"/>
      <c r="AG144" s="433"/>
      <c r="AH144" s="433"/>
      <c r="AI144" s="433"/>
      <c r="AJ144" s="433"/>
      <c r="AK144" s="433"/>
      <c r="AL144" s="434"/>
    </row>
    <row r="145" customFormat="false" ht="12.75" hidden="false" customHeight="false" outlineLevel="0" collapsed="false">
      <c r="A145" s="432"/>
      <c r="B145" s="442" t="n">
        <v>80</v>
      </c>
      <c r="C145" s="448"/>
      <c r="D145" s="449"/>
      <c r="F145" s="433"/>
      <c r="G145" s="433"/>
      <c r="H145" s="433"/>
      <c r="I145" s="433"/>
      <c r="J145" s="433"/>
      <c r="K145" s="433"/>
      <c r="L145" s="433"/>
      <c r="M145" s="433"/>
      <c r="N145" s="433"/>
      <c r="O145" s="433"/>
      <c r="P145" s="433"/>
      <c r="Q145" s="433"/>
      <c r="R145" s="433"/>
      <c r="S145" s="434"/>
      <c r="T145" s="432"/>
      <c r="U145" s="442" t="n">
        <v>80</v>
      </c>
      <c r="V145" s="448"/>
      <c r="W145" s="449"/>
      <c r="Y145" s="433"/>
      <c r="Z145" s="433"/>
      <c r="AA145" s="433"/>
      <c r="AB145" s="433"/>
      <c r="AC145" s="433"/>
      <c r="AD145" s="433"/>
      <c r="AE145" s="433"/>
      <c r="AF145" s="433"/>
      <c r="AG145" s="433"/>
      <c r="AH145" s="433"/>
      <c r="AI145" s="433"/>
      <c r="AJ145" s="433"/>
      <c r="AK145" s="433"/>
      <c r="AL145" s="434"/>
    </row>
    <row r="146" customFormat="false" ht="12.75" hidden="false" customHeight="false" outlineLevel="0" collapsed="false">
      <c r="A146" s="432"/>
      <c r="B146" s="442" t="n">
        <v>81</v>
      </c>
      <c r="C146" s="448"/>
      <c r="D146" s="449"/>
      <c r="F146" s="433"/>
      <c r="G146" s="433"/>
      <c r="H146" s="433"/>
      <c r="I146" s="433"/>
      <c r="J146" s="433"/>
      <c r="K146" s="433"/>
      <c r="L146" s="433"/>
      <c r="M146" s="433"/>
      <c r="N146" s="433"/>
      <c r="O146" s="433"/>
      <c r="P146" s="433"/>
      <c r="Q146" s="433"/>
      <c r="R146" s="433"/>
      <c r="S146" s="434"/>
      <c r="T146" s="432"/>
      <c r="U146" s="442" t="n">
        <v>81</v>
      </c>
      <c r="V146" s="448"/>
      <c r="W146" s="449"/>
      <c r="Y146" s="433"/>
      <c r="Z146" s="433"/>
      <c r="AA146" s="433"/>
      <c r="AB146" s="433"/>
      <c r="AC146" s="433"/>
      <c r="AD146" s="433"/>
      <c r="AE146" s="433"/>
      <c r="AF146" s="433"/>
      <c r="AG146" s="433"/>
      <c r="AH146" s="433"/>
      <c r="AI146" s="433"/>
      <c r="AJ146" s="433"/>
      <c r="AK146" s="433"/>
      <c r="AL146" s="434"/>
    </row>
    <row r="147" customFormat="false" ht="12.75" hidden="false" customHeight="false" outlineLevel="0" collapsed="false">
      <c r="A147" s="432"/>
      <c r="B147" s="442" t="n">
        <v>82</v>
      </c>
      <c r="C147" s="448"/>
      <c r="D147" s="449"/>
      <c r="F147" s="433"/>
      <c r="G147" s="433"/>
      <c r="H147" s="433"/>
      <c r="I147" s="433"/>
      <c r="J147" s="433"/>
      <c r="K147" s="433"/>
      <c r="L147" s="433"/>
      <c r="M147" s="433"/>
      <c r="N147" s="433"/>
      <c r="O147" s="433"/>
      <c r="P147" s="433"/>
      <c r="Q147" s="433"/>
      <c r="R147" s="433"/>
      <c r="S147" s="434"/>
      <c r="T147" s="432"/>
      <c r="U147" s="442" t="n">
        <v>82</v>
      </c>
      <c r="V147" s="448"/>
      <c r="W147" s="449"/>
      <c r="Y147" s="433"/>
      <c r="Z147" s="433"/>
      <c r="AA147" s="433"/>
      <c r="AB147" s="433"/>
      <c r="AC147" s="433"/>
      <c r="AD147" s="433"/>
      <c r="AE147" s="433"/>
      <c r="AF147" s="433"/>
      <c r="AG147" s="433"/>
      <c r="AH147" s="433"/>
      <c r="AI147" s="433"/>
      <c r="AJ147" s="433"/>
      <c r="AK147" s="433"/>
      <c r="AL147" s="434"/>
    </row>
    <row r="148" customFormat="false" ht="12.75" hidden="false" customHeight="false" outlineLevel="0" collapsed="false">
      <c r="A148" s="432"/>
      <c r="B148" s="442" t="n">
        <v>83</v>
      </c>
      <c r="C148" s="448"/>
      <c r="D148" s="449"/>
      <c r="F148" s="433"/>
      <c r="G148" s="433"/>
      <c r="H148" s="433"/>
      <c r="I148" s="433"/>
      <c r="J148" s="433"/>
      <c r="K148" s="433"/>
      <c r="L148" s="433"/>
      <c r="M148" s="433"/>
      <c r="N148" s="433"/>
      <c r="O148" s="433"/>
      <c r="P148" s="433"/>
      <c r="Q148" s="433"/>
      <c r="R148" s="433"/>
      <c r="S148" s="434"/>
      <c r="T148" s="432"/>
      <c r="U148" s="442" t="n">
        <v>83</v>
      </c>
      <c r="V148" s="448"/>
      <c r="W148" s="449"/>
      <c r="Y148" s="433"/>
      <c r="Z148" s="433"/>
      <c r="AA148" s="433"/>
      <c r="AB148" s="433"/>
      <c r="AC148" s="433"/>
      <c r="AD148" s="433"/>
      <c r="AE148" s="433"/>
      <c r="AF148" s="433"/>
      <c r="AG148" s="433"/>
      <c r="AH148" s="433"/>
      <c r="AI148" s="433"/>
      <c r="AJ148" s="433"/>
      <c r="AK148" s="433"/>
      <c r="AL148" s="434"/>
    </row>
    <row r="149" customFormat="false" ht="12.75" hidden="false" customHeight="false" outlineLevel="0" collapsed="false">
      <c r="A149" s="432"/>
      <c r="B149" s="442" t="n">
        <v>84</v>
      </c>
      <c r="C149" s="448"/>
      <c r="D149" s="449"/>
      <c r="F149" s="433"/>
      <c r="G149" s="433"/>
      <c r="H149" s="433"/>
      <c r="I149" s="433"/>
      <c r="J149" s="433"/>
      <c r="K149" s="433"/>
      <c r="L149" s="433"/>
      <c r="M149" s="433"/>
      <c r="N149" s="433"/>
      <c r="O149" s="433"/>
      <c r="P149" s="433"/>
      <c r="Q149" s="433"/>
      <c r="R149" s="433"/>
      <c r="S149" s="434"/>
      <c r="T149" s="432"/>
      <c r="U149" s="442" t="n">
        <v>84</v>
      </c>
      <c r="V149" s="448"/>
      <c r="W149" s="449"/>
      <c r="Y149" s="433"/>
      <c r="Z149" s="433"/>
      <c r="AA149" s="433"/>
      <c r="AB149" s="433"/>
      <c r="AC149" s="433"/>
      <c r="AD149" s="433"/>
      <c r="AE149" s="433"/>
      <c r="AF149" s="433"/>
      <c r="AG149" s="433"/>
      <c r="AH149" s="433"/>
      <c r="AI149" s="433"/>
      <c r="AJ149" s="433"/>
      <c r="AK149" s="433"/>
      <c r="AL149" s="434"/>
    </row>
    <row r="150" customFormat="false" ht="12.75" hidden="false" customHeight="false" outlineLevel="0" collapsed="false">
      <c r="A150" s="432"/>
      <c r="B150" s="442" t="n">
        <v>85</v>
      </c>
      <c r="C150" s="448"/>
      <c r="D150" s="449"/>
      <c r="F150" s="433"/>
      <c r="G150" s="433"/>
      <c r="H150" s="433"/>
      <c r="I150" s="433"/>
      <c r="J150" s="433"/>
      <c r="K150" s="433"/>
      <c r="L150" s="433"/>
      <c r="M150" s="433"/>
      <c r="N150" s="433"/>
      <c r="O150" s="433"/>
      <c r="P150" s="433"/>
      <c r="Q150" s="433"/>
      <c r="R150" s="433"/>
      <c r="S150" s="434"/>
      <c r="T150" s="432"/>
      <c r="U150" s="442" t="n">
        <v>85</v>
      </c>
      <c r="V150" s="448"/>
      <c r="W150" s="449"/>
      <c r="Y150" s="433"/>
      <c r="Z150" s="433"/>
      <c r="AA150" s="433"/>
      <c r="AB150" s="433"/>
      <c r="AC150" s="433"/>
      <c r="AD150" s="433"/>
      <c r="AE150" s="433"/>
      <c r="AF150" s="433"/>
      <c r="AG150" s="433"/>
      <c r="AH150" s="433"/>
      <c r="AI150" s="433"/>
      <c r="AJ150" s="433"/>
      <c r="AK150" s="433"/>
      <c r="AL150" s="434"/>
    </row>
    <row r="151" customFormat="false" ht="12.75" hidden="false" customHeight="false" outlineLevel="0" collapsed="false">
      <c r="A151" s="432"/>
      <c r="B151" s="442" t="n">
        <v>86</v>
      </c>
      <c r="C151" s="448"/>
      <c r="D151" s="449"/>
      <c r="F151" s="433"/>
      <c r="G151" s="433"/>
      <c r="H151" s="433"/>
      <c r="I151" s="433"/>
      <c r="J151" s="433"/>
      <c r="K151" s="433"/>
      <c r="L151" s="433"/>
      <c r="M151" s="433"/>
      <c r="N151" s="433"/>
      <c r="O151" s="433"/>
      <c r="P151" s="433"/>
      <c r="Q151" s="433"/>
      <c r="R151" s="433"/>
      <c r="S151" s="434"/>
      <c r="T151" s="432"/>
      <c r="U151" s="442" t="n">
        <v>86</v>
      </c>
      <c r="V151" s="448"/>
      <c r="W151" s="449"/>
      <c r="Y151" s="433"/>
      <c r="Z151" s="433"/>
      <c r="AA151" s="433"/>
      <c r="AB151" s="433"/>
      <c r="AC151" s="433"/>
      <c r="AD151" s="433"/>
      <c r="AE151" s="433"/>
      <c r="AF151" s="433"/>
      <c r="AG151" s="433"/>
      <c r="AH151" s="433"/>
      <c r="AI151" s="433"/>
      <c r="AJ151" s="433"/>
      <c r="AK151" s="433"/>
      <c r="AL151" s="434"/>
    </row>
    <row r="152" customFormat="false" ht="12.75" hidden="false" customHeight="false" outlineLevel="0" collapsed="false">
      <c r="A152" s="432"/>
      <c r="B152" s="442" t="n">
        <v>87</v>
      </c>
      <c r="C152" s="448"/>
      <c r="D152" s="449"/>
      <c r="F152" s="433"/>
      <c r="G152" s="433"/>
      <c r="H152" s="433"/>
      <c r="I152" s="433"/>
      <c r="J152" s="433"/>
      <c r="K152" s="433"/>
      <c r="L152" s="433"/>
      <c r="M152" s="433"/>
      <c r="N152" s="433"/>
      <c r="O152" s="433"/>
      <c r="P152" s="433"/>
      <c r="Q152" s="433"/>
      <c r="R152" s="433"/>
      <c r="S152" s="434"/>
      <c r="T152" s="432"/>
      <c r="U152" s="442" t="n">
        <v>87</v>
      </c>
      <c r="V152" s="448"/>
      <c r="W152" s="449"/>
      <c r="Y152" s="433"/>
      <c r="Z152" s="433"/>
      <c r="AA152" s="433"/>
      <c r="AB152" s="433"/>
      <c r="AC152" s="433"/>
      <c r="AD152" s="433"/>
      <c r="AE152" s="433"/>
      <c r="AF152" s="433"/>
      <c r="AG152" s="433"/>
      <c r="AH152" s="433"/>
      <c r="AI152" s="433"/>
      <c r="AJ152" s="433"/>
      <c r="AK152" s="433"/>
      <c r="AL152" s="434"/>
    </row>
    <row r="153" customFormat="false" ht="12.75" hidden="false" customHeight="false" outlineLevel="0" collapsed="false">
      <c r="A153" s="432"/>
      <c r="B153" s="442" t="n">
        <v>88</v>
      </c>
      <c r="C153" s="448"/>
      <c r="D153" s="449"/>
      <c r="F153" s="433"/>
      <c r="G153" s="433"/>
      <c r="H153" s="433"/>
      <c r="I153" s="433"/>
      <c r="J153" s="433"/>
      <c r="K153" s="433"/>
      <c r="L153" s="433"/>
      <c r="M153" s="433"/>
      <c r="N153" s="433"/>
      <c r="O153" s="433"/>
      <c r="P153" s="433"/>
      <c r="Q153" s="433"/>
      <c r="R153" s="433"/>
      <c r="S153" s="434"/>
      <c r="T153" s="432"/>
      <c r="U153" s="442" t="n">
        <v>88</v>
      </c>
      <c r="V153" s="448"/>
      <c r="W153" s="449"/>
      <c r="Y153" s="433"/>
      <c r="Z153" s="433"/>
      <c r="AA153" s="433"/>
      <c r="AB153" s="433"/>
      <c r="AC153" s="433"/>
      <c r="AD153" s="433"/>
      <c r="AE153" s="433"/>
      <c r="AF153" s="433"/>
      <c r="AG153" s="433"/>
      <c r="AH153" s="433"/>
      <c r="AI153" s="433"/>
      <c r="AJ153" s="433"/>
      <c r="AK153" s="433"/>
      <c r="AL153" s="434"/>
    </row>
    <row r="154" customFormat="false" ht="12.75" hidden="false" customHeight="false" outlineLevel="0" collapsed="false">
      <c r="A154" s="432"/>
      <c r="B154" s="442" t="n">
        <v>89</v>
      </c>
      <c r="C154" s="448"/>
      <c r="D154" s="449"/>
      <c r="F154" s="433"/>
      <c r="G154" s="433"/>
      <c r="H154" s="433"/>
      <c r="I154" s="433"/>
      <c r="J154" s="433"/>
      <c r="K154" s="433"/>
      <c r="L154" s="433"/>
      <c r="M154" s="433"/>
      <c r="N154" s="433"/>
      <c r="O154" s="433"/>
      <c r="P154" s="433"/>
      <c r="Q154" s="433"/>
      <c r="R154" s="433"/>
      <c r="S154" s="434"/>
      <c r="T154" s="432"/>
      <c r="U154" s="442" t="n">
        <v>89</v>
      </c>
      <c r="V154" s="448"/>
      <c r="W154" s="449"/>
      <c r="Y154" s="433"/>
      <c r="Z154" s="433"/>
      <c r="AA154" s="433"/>
      <c r="AB154" s="433"/>
      <c r="AC154" s="433"/>
      <c r="AD154" s="433"/>
      <c r="AE154" s="433"/>
      <c r="AF154" s="433"/>
      <c r="AG154" s="433"/>
      <c r="AH154" s="433"/>
      <c r="AI154" s="433"/>
      <c r="AJ154" s="433"/>
      <c r="AK154" s="433"/>
      <c r="AL154" s="434"/>
    </row>
    <row r="155" customFormat="false" ht="12.75" hidden="false" customHeight="false" outlineLevel="0" collapsed="false">
      <c r="A155" s="432"/>
      <c r="B155" s="442" t="n">
        <v>90</v>
      </c>
      <c r="C155" s="448"/>
      <c r="D155" s="449"/>
      <c r="F155" s="433"/>
      <c r="G155" s="433"/>
      <c r="H155" s="433"/>
      <c r="I155" s="433"/>
      <c r="J155" s="433"/>
      <c r="K155" s="433"/>
      <c r="L155" s="433"/>
      <c r="M155" s="433"/>
      <c r="N155" s="433"/>
      <c r="O155" s="433"/>
      <c r="P155" s="433"/>
      <c r="Q155" s="433"/>
      <c r="R155" s="433"/>
      <c r="S155" s="434"/>
      <c r="T155" s="432"/>
      <c r="U155" s="442" t="n">
        <v>90</v>
      </c>
      <c r="V155" s="448"/>
      <c r="W155" s="449"/>
      <c r="Y155" s="433"/>
      <c r="Z155" s="433"/>
      <c r="AA155" s="433"/>
      <c r="AB155" s="433"/>
      <c r="AC155" s="433"/>
      <c r="AD155" s="433"/>
      <c r="AE155" s="433"/>
      <c r="AF155" s="433"/>
      <c r="AG155" s="433"/>
      <c r="AH155" s="433"/>
      <c r="AI155" s="433"/>
      <c r="AJ155" s="433"/>
      <c r="AK155" s="433"/>
      <c r="AL155" s="434"/>
    </row>
    <row r="156" customFormat="false" ht="12.75" hidden="false" customHeight="false" outlineLevel="0" collapsed="false">
      <c r="A156" s="432"/>
      <c r="B156" s="442" t="n">
        <v>91</v>
      </c>
      <c r="C156" s="448"/>
      <c r="D156" s="449"/>
      <c r="F156" s="433"/>
      <c r="G156" s="433"/>
      <c r="H156" s="433"/>
      <c r="I156" s="433"/>
      <c r="J156" s="433"/>
      <c r="K156" s="433"/>
      <c r="L156" s="433"/>
      <c r="M156" s="433"/>
      <c r="N156" s="433"/>
      <c r="O156" s="433"/>
      <c r="P156" s="433"/>
      <c r="Q156" s="433"/>
      <c r="R156" s="433"/>
      <c r="S156" s="434"/>
      <c r="T156" s="432"/>
      <c r="U156" s="442" t="n">
        <v>91</v>
      </c>
      <c r="V156" s="448"/>
      <c r="W156" s="449"/>
      <c r="Y156" s="433"/>
      <c r="Z156" s="433"/>
      <c r="AA156" s="433"/>
      <c r="AB156" s="433"/>
      <c r="AC156" s="433"/>
      <c r="AD156" s="433"/>
      <c r="AE156" s="433"/>
      <c r="AF156" s="433"/>
      <c r="AG156" s="433"/>
      <c r="AH156" s="433"/>
      <c r="AI156" s="433"/>
      <c r="AJ156" s="433"/>
      <c r="AK156" s="433"/>
      <c r="AL156" s="434"/>
    </row>
    <row r="157" customFormat="false" ht="12.75" hidden="false" customHeight="false" outlineLevel="0" collapsed="false">
      <c r="A157" s="432"/>
      <c r="B157" s="442" t="n">
        <v>92</v>
      </c>
      <c r="C157" s="448"/>
      <c r="D157" s="449"/>
      <c r="F157" s="433"/>
      <c r="G157" s="433"/>
      <c r="H157" s="433"/>
      <c r="I157" s="433"/>
      <c r="J157" s="433"/>
      <c r="K157" s="433"/>
      <c r="L157" s="433"/>
      <c r="M157" s="433"/>
      <c r="N157" s="433"/>
      <c r="O157" s="433"/>
      <c r="P157" s="433"/>
      <c r="Q157" s="433"/>
      <c r="R157" s="433"/>
      <c r="S157" s="434"/>
      <c r="T157" s="432"/>
      <c r="U157" s="442" t="n">
        <v>92</v>
      </c>
      <c r="V157" s="448"/>
      <c r="W157" s="449"/>
      <c r="Y157" s="433"/>
      <c r="Z157" s="433"/>
      <c r="AA157" s="433"/>
      <c r="AB157" s="433"/>
      <c r="AC157" s="433"/>
      <c r="AD157" s="433"/>
      <c r="AE157" s="433"/>
      <c r="AF157" s="433"/>
      <c r="AG157" s="433"/>
      <c r="AH157" s="433"/>
      <c r="AI157" s="433"/>
      <c r="AJ157" s="433"/>
      <c r="AK157" s="433"/>
      <c r="AL157" s="434"/>
    </row>
    <row r="158" customFormat="false" ht="12.75" hidden="false" customHeight="false" outlineLevel="0" collapsed="false">
      <c r="A158" s="432"/>
      <c r="B158" s="442" t="n">
        <v>93</v>
      </c>
      <c r="C158" s="448"/>
      <c r="D158" s="449"/>
      <c r="F158" s="433"/>
      <c r="G158" s="433"/>
      <c r="H158" s="433"/>
      <c r="I158" s="433"/>
      <c r="J158" s="433"/>
      <c r="K158" s="433"/>
      <c r="L158" s="433"/>
      <c r="M158" s="433"/>
      <c r="N158" s="433"/>
      <c r="O158" s="433"/>
      <c r="P158" s="433"/>
      <c r="Q158" s="433"/>
      <c r="R158" s="433"/>
      <c r="S158" s="434"/>
      <c r="T158" s="432"/>
      <c r="U158" s="442" t="n">
        <v>93</v>
      </c>
      <c r="V158" s="448"/>
      <c r="W158" s="449"/>
      <c r="Y158" s="433"/>
      <c r="Z158" s="433"/>
      <c r="AA158" s="433"/>
      <c r="AB158" s="433"/>
      <c r="AC158" s="433"/>
      <c r="AD158" s="433"/>
      <c r="AE158" s="433"/>
      <c r="AF158" s="433"/>
      <c r="AG158" s="433"/>
      <c r="AH158" s="433"/>
      <c r="AI158" s="433"/>
      <c r="AJ158" s="433"/>
      <c r="AK158" s="433"/>
      <c r="AL158" s="434"/>
    </row>
    <row r="159" customFormat="false" ht="12.75" hidden="false" customHeight="false" outlineLevel="0" collapsed="false">
      <c r="A159" s="432"/>
      <c r="B159" s="442" t="n">
        <v>94</v>
      </c>
      <c r="C159" s="448"/>
      <c r="D159" s="449"/>
      <c r="F159" s="433"/>
      <c r="G159" s="433"/>
      <c r="H159" s="433"/>
      <c r="I159" s="433"/>
      <c r="J159" s="433"/>
      <c r="K159" s="433"/>
      <c r="L159" s="433"/>
      <c r="M159" s="433"/>
      <c r="N159" s="433"/>
      <c r="O159" s="433"/>
      <c r="P159" s="433"/>
      <c r="Q159" s="433"/>
      <c r="R159" s="433"/>
      <c r="S159" s="434"/>
      <c r="T159" s="432"/>
      <c r="U159" s="442" t="n">
        <v>94</v>
      </c>
      <c r="V159" s="448"/>
      <c r="W159" s="449"/>
      <c r="Y159" s="433"/>
      <c r="Z159" s="433"/>
      <c r="AA159" s="433"/>
      <c r="AB159" s="433"/>
      <c r="AC159" s="433"/>
      <c r="AD159" s="433"/>
      <c r="AE159" s="433"/>
      <c r="AF159" s="433"/>
      <c r="AG159" s="433"/>
      <c r="AH159" s="433"/>
      <c r="AI159" s="433"/>
      <c r="AJ159" s="433"/>
      <c r="AK159" s="433"/>
      <c r="AL159" s="434"/>
    </row>
    <row r="160" customFormat="false" ht="12.75" hidden="false" customHeight="false" outlineLevel="0" collapsed="false">
      <c r="A160" s="432"/>
      <c r="B160" s="442" t="n">
        <v>95</v>
      </c>
      <c r="C160" s="448"/>
      <c r="D160" s="449"/>
      <c r="F160" s="433"/>
      <c r="G160" s="433"/>
      <c r="H160" s="433"/>
      <c r="I160" s="433"/>
      <c r="J160" s="433"/>
      <c r="K160" s="433"/>
      <c r="L160" s="433"/>
      <c r="M160" s="433"/>
      <c r="N160" s="433"/>
      <c r="O160" s="433"/>
      <c r="P160" s="433"/>
      <c r="Q160" s="433"/>
      <c r="R160" s="433"/>
      <c r="S160" s="434"/>
      <c r="T160" s="432"/>
      <c r="U160" s="442" t="n">
        <v>95</v>
      </c>
      <c r="V160" s="448"/>
      <c r="W160" s="449"/>
      <c r="Y160" s="433"/>
      <c r="Z160" s="433"/>
      <c r="AA160" s="433"/>
      <c r="AB160" s="433"/>
      <c r="AC160" s="433"/>
      <c r="AD160" s="433"/>
      <c r="AE160" s="433"/>
      <c r="AF160" s="433"/>
      <c r="AG160" s="433"/>
      <c r="AH160" s="433"/>
      <c r="AI160" s="433"/>
      <c r="AJ160" s="433"/>
      <c r="AK160" s="433"/>
      <c r="AL160" s="434"/>
    </row>
    <row r="161" customFormat="false" ht="12.75" hidden="false" customHeight="false" outlineLevel="0" collapsed="false">
      <c r="A161" s="432"/>
      <c r="B161" s="442" t="n">
        <v>96</v>
      </c>
      <c r="C161" s="448"/>
      <c r="D161" s="449"/>
      <c r="F161" s="433"/>
      <c r="G161" s="433"/>
      <c r="H161" s="433"/>
      <c r="I161" s="433"/>
      <c r="J161" s="433"/>
      <c r="K161" s="433"/>
      <c r="L161" s="433"/>
      <c r="M161" s="433"/>
      <c r="N161" s="433"/>
      <c r="O161" s="433"/>
      <c r="P161" s="433"/>
      <c r="Q161" s="433"/>
      <c r="R161" s="433"/>
      <c r="S161" s="434"/>
      <c r="T161" s="432"/>
      <c r="U161" s="442" t="n">
        <v>96</v>
      </c>
      <c r="V161" s="448"/>
      <c r="W161" s="449"/>
      <c r="Y161" s="433"/>
      <c r="Z161" s="433"/>
      <c r="AA161" s="433"/>
      <c r="AB161" s="433"/>
      <c r="AC161" s="433"/>
      <c r="AD161" s="433"/>
      <c r="AE161" s="433"/>
      <c r="AF161" s="433"/>
      <c r="AG161" s="433"/>
      <c r="AH161" s="433"/>
      <c r="AI161" s="433"/>
      <c r="AJ161" s="433"/>
      <c r="AK161" s="433"/>
      <c r="AL161" s="434"/>
    </row>
    <row r="162" customFormat="false" ht="12.75" hidden="false" customHeight="false" outlineLevel="0" collapsed="false">
      <c r="A162" s="432"/>
      <c r="B162" s="442" t="n">
        <v>97</v>
      </c>
      <c r="C162" s="448"/>
      <c r="D162" s="449"/>
      <c r="F162" s="433"/>
      <c r="G162" s="433"/>
      <c r="H162" s="433"/>
      <c r="I162" s="433"/>
      <c r="J162" s="433"/>
      <c r="K162" s="433"/>
      <c r="L162" s="433"/>
      <c r="M162" s="433"/>
      <c r="N162" s="433"/>
      <c r="O162" s="433"/>
      <c r="P162" s="433"/>
      <c r="Q162" s="433"/>
      <c r="R162" s="433"/>
      <c r="S162" s="434"/>
      <c r="T162" s="432"/>
      <c r="U162" s="442" t="n">
        <v>97</v>
      </c>
      <c r="V162" s="448"/>
      <c r="W162" s="449"/>
      <c r="Y162" s="433"/>
      <c r="Z162" s="433"/>
      <c r="AA162" s="433"/>
      <c r="AB162" s="433"/>
      <c r="AC162" s="433"/>
      <c r="AD162" s="433"/>
      <c r="AE162" s="433"/>
      <c r="AF162" s="433"/>
      <c r="AG162" s="433"/>
      <c r="AH162" s="433"/>
      <c r="AI162" s="433"/>
      <c r="AJ162" s="433"/>
      <c r="AK162" s="433"/>
      <c r="AL162" s="434"/>
    </row>
    <row r="163" customFormat="false" ht="12.75" hidden="false" customHeight="false" outlineLevel="0" collapsed="false">
      <c r="A163" s="432"/>
      <c r="B163" s="442" t="n">
        <v>98</v>
      </c>
      <c r="C163" s="448"/>
      <c r="D163" s="449"/>
      <c r="F163" s="433"/>
      <c r="G163" s="433"/>
      <c r="H163" s="433"/>
      <c r="I163" s="433"/>
      <c r="J163" s="433"/>
      <c r="K163" s="433"/>
      <c r="L163" s="433"/>
      <c r="M163" s="433"/>
      <c r="N163" s="433"/>
      <c r="O163" s="433"/>
      <c r="P163" s="433"/>
      <c r="Q163" s="433"/>
      <c r="R163" s="433"/>
      <c r="S163" s="434"/>
      <c r="T163" s="432"/>
      <c r="U163" s="442" t="n">
        <v>98</v>
      </c>
      <c r="V163" s="448"/>
      <c r="W163" s="449"/>
      <c r="Y163" s="433"/>
      <c r="Z163" s="433"/>
      <c r="AA163" s="433"/>
      <c r="AB163" s="433"/>
      <c r="AC163" s="433"/>
      <c r="AD163" s="433"/>
      <c r="AE163" s="433"/>
      <c r="AF163" s="433"/>
      <c r="AG163" s="433"/>
      <c r="AH163" s="433"/>
      <c r="AI163" s="433"/>
      <c r="AJ163" s="433"/>
      <c r="AK163" s="433"/>
      <c r="AL163" s="434"/>
    </row>
    <row r="164" customFormat="false" ht="12.75" hidden="false" customHeight="false" outlineLevel="0" collapsed="false">
      <c r="A164" s="432"/>
      <c r="B164" s="442" t="n">
        <v>99</v>
      </c>
      <c r="C164" s="448"/>
      <c r="D164" s="449"/>
      <c r="F164" s="433"/>
      <c r="G164" s="433"/>
      <c r="H164" s="433"/>
      <c r="I164" s="433"/>
      <c r="J164" s="433"/>
      <c r="K164" s="433"/>
      <c r="L164" s="433"/>
      <c r="M164" s="433"/>
      <c r="N164" s="433"/>
      <c r="O164" s="433"/>
      <c r="P164" s="433"/>
      <c r="Q164" s="433"/>
      <c r="R164" s="433"/>
      <c r="S164" s="434"/>
      <c r="T164" s="432"/>
      <c r="U164" s="442" t="n">
        <v>99</v>
      </c>
      <c r="V164" s="448"/>
      <c r="W164" s="449"/>
      <c r="Y164" s="433"/>
      <c r="Z164" s="433"/>
      <c r="AA164" s="433"/>
      <c r="AB164" s="433"/>
      <c r="AC164" s="433"/>
      <c r="AD164" s="433"/>
      <c r="AE164" s="433"/>
      <c r="AF164" s="433"/>
      <c r="AG164" s="433"/>
      <c r="AH164" s="433"/>
      <c r="AI164" s="433"/>
      <c r="AJ164" s="433"/>
      <c r="AK164" s="433"/>
      <c r="AL164" s="434"/>
    </row>
    <row r="165" customFormat="false" ht="12.75" hidden="false" customHeight="false" outlineLevel="0" collapsed="false">
      <c r="A165" s="432"/>
      <c r="B165" s="442" t="n">
        <v>100</v>
      </c>
      <c r="C165" s="448"/>
      <c r="D165" s="449"/>
      <c r="F165" s="433"/>
      <c r="G165" s="433"/>
      <c r="H165" s="433"/>
      <c r="I165" s="433"/>
      <c r="J165" s="433"/>
      <c r="K165" s="433"/>
      <c r="L165" s="433"/>
      <c r="M165" s="433"/>
      <c r="N165" s="433"/>
      <c r="O165" s="433"/>
      <c r="P165" s="433"/>
      <c r="Q165" s="433"/>
      <c r="R165" s="433"/>
      <c r="S165" s="434"/>
      <c r="T165" s="432"/>
      <c r="U165" s="442" t="n">
        <v>100</v>
      </c>
      <c r="V165" s="448"/>
      <c r="W165" s="449"/>
      <c r="Y165" s="433"/>
      <c r="Z165" s="433"/>
      <c r="AA165" s="433"/>
      <c r="AB165" s="433"/>
      <c r="AC165" s="433"/>
      <c r="AD165" s="433"/>
      <c r="AE165" s="433"/>
      <c r="AF165" s="433"/>
      <c r="AG165" s="433"/>
      <c r="AH165" s="433"/>
      <c r="AI165" s="433"/>
      <c r="AJ165" s="433"/>
      <c r="AK165" s="433"/>
      <c r="AL165" s="434"/>
    </row>
    <row r="166" customFormat="false" ht="12.75" hidden="false" customHeight="false" outlineLevel="0" collapsed="false">
      <c r="A166" s="432"/>
      <c r="B166" s="442" t="n">
        <v>101</v>
      </c>
      <c r="C166" s="448"/>
      <c r="D166" s="449"/>
      <c r="F166" s="433"/>
      <c r="G166" s="433"/>
      <c r="H166" s="433"/>
      <c r="I166" s="433"/>
      <c r="J166" s="433"/>
      <c r="K166" s="433"/>
      <c r="L166" s="433"/>
      <c r="M166" s="433"/>
      <c r="N166" s="433"/>
      <c r="O166" s="433"/>
      <c r="P166" s="433"/>
      <c r="Q166" s="433"/>
      <c r="R166" s="433"/>
      <c r="S166" s="434"/>
      <c r="T166" s="432"/>
      <c r="U166" s="442" t="n">
        <v>101</v>
      </c>
      <c r="V166" s="448"/>
      <c r="W166" s="449"/>
      <c r="Y166" s="433"/>
      <c r="Z166" s="433"/>
      <c r="AA166" s="433"/>
      <c r="AB166" s="433"/>
      <c r="AC166" s="433"/>
      <c r="AD166" s="433"/>
      <c r="AE166" s="433"/>
      <c r="AF166" s="433"/>
      <c r="AG166" s="433"/>
      <c r="AH166" s="433"/>
      <c r="AI166" s="433"/>
      <c r="AJ166" s="433"/>
      <c r="AK166" s="433"/>
      <c r="AL166" s="434"/>
    </row>
    <row r="167" customFormat="false" ht="12.75" hidden="false" customHeight="false" outlineLevel="0" collapsed="false">
      <c r="A167" s="432"/>
      <c r="B167" s="442" t="n">
        <v>102</v>
      </c>
      <c r="C167" s="448"/>
      <c r="D167" s="449"/>
      <c r="F167" s="433"/>
      <c r="G167" s="433"/>
      <c r="H167" s="433"/>
      <c r="I167" s="433"/>
      <c r="J167" s="433"/>
      <c r="K167" s="433"/>
      <c r="L167" s="433"/>
      <c r="M167" s="433"/>
      <c r="N167" s="433"/>
      <c r="O167" s="433"/>
      <c r="P167" s="433"/>
      <c r="Q167" s="433"/>
      <c r="R167" s="433"/>
      <c r="S167" s="434"/>
      <c r="T167" s="432"/>
      <c r="U167" s="442" t="n">
        <v>102</v>
      </c>
      <c r="V167" s="448"/>
      <c r="W167" s="449"/>
      <c r="Y167" s="433"/>
      <c r="Z167" s="433"/>
      <c r="AA167" s="433"/>
      <c r="AB167" s="433"/>
      <c r="AC167" s="433"/>
      <c r="AD167" s="433"/>
      <c r="AE167" s="433"/>
      <c r="AF167" s="433"/>
      <c r="AG167" s="433"/>
      <c r="AH167" s="433"/>
      <c r="AI167" s="433"/>
      <c r="AJ167" s="433"/>
      <c r="AK167" s="433"/>
      <c r="AL167" s="434"/>
    </row>
    <row r="168" customFormat="false" ht="12.75" hidden="false" customHeight="false" outlineLevel="0" collapsed="false">
      <c r="A168" s="432"/>
      <c r="B168" s="442" t="n">
        <v>103</v>
      </c>
      <c r="C168" s="448"/>
      <c r="D168" s="449"/>
      <c r="F168" s="433"/>
      <c r="G168" s="433"/>
      <c r="H168" s="433"/>
      <c r="I168" s="433"/>
      <c r="J168" s="433"/>
      <c r="K168" s="433"/>
      <c r="L168" s="433"/>
      <c r="M168" s="433"/>
      <c r="N168" s="433"/>
      <c r="O168" s="433"/>
      <c r="P168" s="433"/>
      <c r="Q168" s="433"/>
      <c r="R168" s="433"/>
      <c r="S168" s="434"/>
      <c r="T168" s="432"/>
      <c r="U168" s="442" t="n">
        <v>103</v>
      </c>
      <c r="V168" s="448"/>
      <c r="W168" s="449"/>
      <c r="Y168" s="433"/>
      <c r="Z168" s="433"/>
      <c r="AA168" s="433"/>
      <c r="AB168" s="433"/>
      <c r="AC168" s="433"/>
      <c r="AD168" s="433"/>
      <c r="AE168" s="433"/>
      <c r="AF168" s="433"/>
      <c r="AG168" s="433"/>
      <c r="AH168" s="433"/>
      <c r="AI168" s="433"/>
      <c r="AJ168" s="433"/>
      <c r="AK168" s="433"/>
      <c r="AL168" s="434"/>
    </row>
    <row r="169" customFormat="false" ht="12.75" hidden="false" customHeight="false" outlineLevel="0" collapsed="false">
      <c r="A169" s="432"/>
      <c r="B169" s="442" t="n">
        <v>104</v>
      </c>
      <c r="C169" s="448"/>
      <c r="D169" s="449"/>
      <c r="F169" s="433"/>
      <c r="G169" s="433"/>
      <c r="H169" s="433"/>
      <c r="I169" s="433"/>
      <c r="J169" s="433"/>
      <c r="K169" s="433"/>
      <c r="L169" s="433"/>
      <c r="M169" s="433"/>
      <c r="N169" s="433"/>
      <c r="O169" s="433"/>
      <c r="P169" s="433"/>
      <c r="Q169" s="433"/>
      <c r="R169" s="433"/>
      <c r="S169" s="434"/>
      <c r="T169" s="432"/>
      <c r="U169" s="442" t="n">
        <v>104</v>
      </c>
      <c r="V169" s="448"/>
      <c r="W169" s="449"/>
      <c r="Y169" s="433"/>
      <c r="Z169" s="433"/>
      <c r="AA169" s="433"/>
      <c r="AB169" s="433"/>
      <c r="AC169" s="433"/>
      <c r="AD169" s="433"/>
      <c r="AE169" s="433"/>
      <c r="AF169" s="433"/>
      <c r="AG169" s="433"/>
      <c r="AH169" s="433"/>
      <c r="AI169" s="433"/>
      <c r="AJ169" s="433"/>
      <c r="AK169" s="433"/>
      <c r="AL169" s="434"/>
    </row>
    <row r="170" customFormat="false" ht="12.75" hidden="false" customHeight="false" outlineLevel="0" collapsed="false">
      <c r="A170" s="432"/>
      <c r="B170" s="442" t="n">
        <v>105</v>
      </c>
      <c r="C170" s="448"/>
      <c r="D170" s="449"/>
      <c r="F170" s="433"/>
      <c r="G170" s="433"/>
      <c r="H170" s="433"/>
      <c r="I170" s="433"/>
      <c r="J170" s="433"/>
      <c r="K170" s="433"/>
      <c r="L170" s="433"/>
      <c r="M170" s="433"/>
      <c r="N170" s="433"/>
      <c r="O170" s="433"/>
      <c r="P170" s="433"/>
      <c r="Q170" s="433"/>
      <c r="R170" s="433"/>
      <c r="S170" s="434"/>
      <c r="T170" s="432"/>
      <c r="U170" s="442" t="n">
        <v>105</v>
      </c>
      <c r="V170" s="448"/>
      <c r="W170" s="449"/>
      <c r="Y170" s="433"/>
      <c r="Z170" s="433"/>
      <c r="AA170" s="433"/>
      <c r="AB170" s="433"/>
      <c r="AC170" s="433"/>
      <c r="AD170" s="433"/>
      <c r="AE170" s="433"/>
      <c r="AF170" s="433"/>
      <c r="AG170" s="433"/>
      <c r="AH170" s="433"/>
      <c r="AI170" s="433"/>
      <c r="AJ170" s="433"/>
      <c r="AK170" s="433"/>
      <c r="AL170" s="434"/>
    </row>
    <row r="171" customFormat="false" ht="12.75" hidden="false" customHeight="false" outlineLevel="0" collapsed="false">
      <c r="A171" s="432"/>
      <c r="B171" s="442" t="n">
        <v>106</v>
      </c>
      <c r="C171" s="448"/>
      <c r="D171" s="449"/>
      <c r="F171" s="433"/>
      <c r="G171" s="433"/>
      <c r="H171" s="433"/>
      <c r="I171" s="433"/>
      <c r="J171" s="433"/>
      <c r="K171" s="433"/>
      <c r="L171" s="433"/>
      <c r="M171" s="433"/>
      <c r="N171" s="433"/>
      <c r="O171" s="433"/>
      <c r="P171" s="433"/>
      <c r="Q171" s="433"/>
      <c r="R171" s="433"/>
      <c r="S171" s="434"/>
      <c r="T171" s="432"/>
      <c r="U171" s="442" t="n">
        <v>106</v>
      </c>
      <c r="V171" s="448"/>
      <c r="W171" s="449"/>
      <c r="Y171" s="433"/>
      <c r="Z171" s="433"/>
      <c r="AA171" s="433"/>
      <c r="AB171" s="433"/>
      <c r="AC171" s="433"/>
      <c r="AD171" s="433"/>
      <c r="AE171" s="433"/>
      <c r="AF171" s="433"/>
      <c r="AG171" s="433"/>
      <c r="AH171" s="433"/>
      <c r="AI171" s="433"/>
      <c r="AJ171" s="433"/>
      <c r="AK171" s="433"/>
      <c r="AL171" s="434"/>
    </row>
    <row r="172" customFormat="false" ht="12.75" hidden="false" customHeight="false" outlineLevel="0" collapsed="false">
      <c r="A172" s="432"/>
      <c r="B172" s="442" t="n">
        <v>107</v>
      </c>
      <c r="C172" s="448"/>
      <c r="D172" s="449"/>
      <c r="F172" s="433"/>
      <c r="G172" s="433"/>
      <c r="H172" s="433"/>
      <c r="I172" s="433"/>
      <c r="J172" s="433"/>
      <c r="K172" s="433"/>
      <c r="L172" s="433"/>
      <c r="M172" s="433"/>
      <c r="N172" s="433"/>
      <c r="O172" s="433"/>
      <c r="P172" s="433"/>
      <c r="Q172" s="433"/>
      <c r="R172" s="433"/>
      <c r="S172" s="434"/>
      <c r="T172" s="432"/>
      <c r="U172" s="442" t="n">
        <v>107</v>
      </c>
      <c r="V172" s="448"/>
      <c r="W172" s="449"/>
      <c r="Y172" s="433"/>
      <c r="Z172" s="433"/>
      <c r="AA172" s="433"/>
      <c r="AB172" s="433"/>
      <c r="AC172" s="433"/>
      <c r="AD172" s="433"/>
      <c r="AE172" s="433"/>
      <c r="AF172" s="433"/>
      <c r="AG172" s="433"/>
      <c r="AH172" s="433"/>
      <c r="AI172" s="433"/>
      <c r="AJ172" s="433"/>
      <c r="AK172" s="433"/>
      <c r="AL172" s="434"/>
    </row>
    <row r="173" customFormat="false" ht="12.75" hidden="false" customHeight="false" outlineLevel="0" collapsed="false">
      <c r="A173" s="432"/>
      <c r="B173" s="442" t="n">
        <v>108</v>
      </c>
      <c r="C173" s="448"/>
      <c r="D173" s="449"/>
      <c r="F173" s="433"/>
      <c r="G173" s="433"/>
      <c r="H173" s="433"/>
      <c r="I173" s="433"/>
      <c r="J173" s="433"/>
      <c r="K173" s="433"/>
      <c r="L173" s="433"/>
      <c r="M173" s="433"/>
      <c r="N173" s="433"/>
      <c r="O173" s="433"/>
      <c r="P173" s="433"/>
      <c r="Q173" s="433"/>
      <c r="R173" s="433"/>
      <c r="S173" s="434"/>
      <c r="T173" s="432"/>
      <c r="U173" s="442" t="n">
        <v>108</v>
      </c>
      <c r="V173" s="448"/>
      <c r="W173" s="449"/>
      <c r="Y173" s="433"/>
      <c r="Z173" s="433"/>
      <c r="AA173" s="433"/>
      <c r="AB173" s="433"/>
      <c r="AC173" s="433"/>
      <c r="AD173" s="433"/>
      <c r="AE173" s="433"/>
      <c r="AF173" s="433"/>
      <c r="AG173" s="433"/>
      <c r="AH173" s="433"/>
      <c r="AI173" s="433"/>
      <c r="AJ173" s="433"/>
      <c r="AK173" s="433"/>
      <c r="AL173" s="434"/>
    </row>
    <row r="174" customFormat="false" ht="12.75" hidden="false" customHeight="false" outlineLevel="0" collapsed="false">
      <c r="A174" s="432"/>
      <c r="B174" s="442" t="n">
        <v>109</v>
      </c>
      <c r="C174" s="448"/>
      <c r="D174" s="449"/>
      <c r="F174" s="433"/>
      <c r="G174" s="433"/>
      <c r="H174" s="433"/>
      <c r="I174" s="433"/>
      <c r="J174" s="433"/>
      <c r="K174" s="433"/>
      <c r="L174" s="433"/>
      <c r="M174" s="433"/>
      <c r="N174" s="433"/>
      <c r="O174" s="433"/>
      <c r="P174" s="433"/>
      <c r="Q174" s="433"/>
      <c r="R174" s="433"/>
      <c r="S174" s="434"/>
      <c r="T174" s="432"/>
      <c r="U174" s="442" t="n">
        <v>109</v>
      </c>
      <c r="V174" s="448"/>
      <c r="W174" s="449"/>
      <c r="Y174" s="433"/>
      <c r="Z174" s="433"/>
      <c r="AA174" s="433"/>
      <c r="AB174" s="433"/>
      <c r="AC174" s="433"/>
      <c r="AD174" s="433"/>
      <c r="AE174" s="433"/>
      <c r="AF174" s="433"/>
      <c r="AG174" s="433"/>
      <c r="AH174" s="433"/>
      <c r="AI174" s="433"/>
      <c r="AJ174" s="433"/>
      <c r="AK174" s="433"/>
      <c r="AL174" s="434"/>
    </row>
    <row r="175" customFormat="false" ht="12.75" hidden="false" customHeight="false" outlineLevel="0" collapsed="false">
      <c r="A175" s="432"/>
      <c r="B175" s="442" t="n">
        <v>110</v>
      </c>
      <c r="C175" s="448"/>
      <c r="D175" s="449"/>
      <c r="F175" s="433"/>
      <c r="G175" s="433"/>
      <c r="H175" s="433"/>
      <c r="I175" s="433"/>
      <c r="J175" s="433"/>
      <c r="K175" s="433"/>
      <c r="L175" s="433"/>
      <c r="M175" s="433"/>
      <c r="N175" s="433"/>
      <c r="O175" s="433"/>
      <c r="P175" s="433"/>
      <c r="Q175" s="433"/>
      <c r="R175" s="433"/>
      <c r="S175" s="434"/>
      <c r="T175" s="432"/>
      <c r="U175" s="442" t="n">
        <v>110</v>
      </c>
      <c r="V175" s="448"/>
      <c r="W175" s="449"/>
      <c r="Y175" s="433"/>
      <c r="Z175" s="433"/>
      <c r="AA175" s="433"/>
      <c r="AB175" s="433"/>
      <c r="AC175" s="433"/>
      <c r="AD175" s="433"/>
      <c r="AE175" s="433"/>
      <c r="AF175" s="433"/>
      <c r="AG175" s="433"/>
      <c r="AH175" s="433"/>
      <c r="AI175" s="433"/>
      <c r="AJ175" s="433"/>
      <c r="AK175" s="433"/>
      <c r="AL175" s="434"/>
    </row>
    <row r="176" customFormat="false" ht="12.75" hidden="false" customHeight="false" outlineLevel="0" collapsed="false">
      <c r="A176" s="432"/>
      <c r="B176" s="442" t="n">
        <v>111</v>
      </c>
      <c r="C176" s="448"/>
      <c r="D176" s="449"/>
      <c r="F176" s="433"/>
      <c r="G176" s="433"/>
      <c r="H176" s="433"/>
      <c r="I176" s="433"/>
      <c r="J176" s="433"/>
      <c r="K176" s="433"/>
      <c r="L176" s="433"/>
      <c r="M176" s="433"/>
      <c r="N176" s="433"/>
      <c r="O176" s="433"/>
      <c r="P176" s="433"/>
      <c r="Q176" s="433"/>
      <c r="R176" s="433"/>
      <c r="S176" s="434"/>
      <c r="T176" s="432"/>
      <c r="U176" s="442" t="n">
        <v>111</v>
      </c>
      <c r="V176" s="448"/>
      <c r="W176" s="449"/>
      <c r="Y176" s="433"/>
      <c r="Z176" s="433"/>
      <c r="AA176" s="433"/>
      <c r="AB176" s="433"/>
      <c r="AC176" s="433"/>
      <c r="AD176" s="433"/>
      <c r="AE176" s="433"/>
      <c r="AF176" s="433"/>
      <c r="AG176" s="433"/>
      <c r="AH176" s="433"/>
      <c r="AI176" s="433"/>
      <c r="AJ176" s="433"/>
      <c r="AK176" s="433"/>
      <c r="AL176" s="434"/>
    </row>
    <row r="177" customFormat="false" ht="12.75" hidden="false" customHeight="false" outlineLevel="0" collapsed="false">
      <c r="A177" s="432"/>
      <c r="B177" s="442" t="n">
        <v>112</v>
      </c>
      <c r="C177" s="448"/>
      <c r="D177" s="449"/>
      <c r="F177" s="433"/>
      <c r="G177" s="433"/>
      <c r="H177" s="433"/>
      <c r="I177" s="433"/>
      <c r="J177" s="433"/>
      <c r="K177" s="433"/>
      <c r="L177" s="433"/>
      <c r="M177" s="433"/>
      <c r="N177" s="433"/>
      <c r="O177" s="433"/>
      <c r="P177" s="433"/>
      <c r="Q177" s="433"/>
      <c r="R177" s="433"/>
      <c r="S177" s="434"/>
      <c r="T177" s="432"/>
      <c r="U177" s="442" t="n">
        <v>112</v>
      </c>
      <c r="V177" s="448"/>
      <c r="W177" s="449"/>
      <c r="Y177" s="433"/>
      <c r="Z177" s="433"/>
      <c r="AA177" s="433"/>
      <c r="AB177" s="433"/>
      <c r="AC177" s="433"/>
      <c r="AD177" s="433"/>
      <c r="AE177" s="433"/>
      <c r="AF177" s="433"/>
      <c r="AG177" s="433"/>
      <c r="AH177" s="433"/>
      <c r="AI177" s="433"/>
      <c r="AJ177" s="433"/>
      <c r="AK177" s="433"/>
      <c r="AL177" s="434"/>
    </row>
    <row r="178" customFormat="false" ht="12.75" hidden="false" customHeight="false" outlineLevel="0" collapsed="false">
      <c r="A178" s="432"/>
      <c r="B178" s="442" t="n">
        <v>113</v>
      </c>
      <c r="C178" s="448"/>
      <c r="D178" s="449"/>
      <c r="F178" s="433"/>
      <c r="G178" s="433"/>
      <c r="H178" s="433"/>
      <c r="I178" s="433"/>
      <c r="J178" s="433"/>
      <c r="K178" s="433"/>
      <c r="L178" s="433"/>
      <c r="M178" s="433"/>
      <c r="N178" s="433"/>
      <c r="O178" s="433"/>
      <c r="P178" s="433"/>
      <c r="Q178" s="433"/>
      <c r="R178" s="433"/>
      <c r="S178" s="434"/>
      <c r="T178" s="432"/>
      <c r="U178" s="442" t="n">
        <v>113</v>
      </c>
      <c r="V178" s="448"/>
      <c r="W178" s="449"/>
      <c r="Y178" s="433"/>
      <c r="Z178" s="433"/>
      <c r="AA178" s="433"/>
      <c r="AB178" s="433"/>
      <c r="AC178" s="433"/>
      <c r="AD178" s="433"/>
      <c r="AE178" s="433"/>
      <c r="AF178" s="433"/>
      <c r="AG178" s="433"/>
      <c r="AH178" s="433"/>
      <c r="AI178" s="433"/>
      <c r="AJ178" s="433"/>
      <c r="AK178" s="433"/>
      <c r="AL178" s="434"/>
    </row>
    <row r="179" customFormat="false" ht="12.75" hidden="false" customHeight="false" outlineLevel="0" collapsed="false">
      <c r="A179" s="432"/>
      <c r="B179" s="442" t="n">
        <v>114</v>
      </c>
      <c r="C179" s="448"/>
      <c r="D179" s="449"/>
      <c r="F179" s="433"/>
      <c r="G179" s="433"/>
      <c r="H179" s="433"/>
      <c r="I179" s="433"/>
      <c r="J179" s="433"/>
      <c r="K179" s="433"/>
      <c r="L179" s="433"/>
      <c r="M179" s="433"/>
      <c r="N179" s="433"/>
      <c r="O179" s="433"/>
      <c r="P179" s="433"/>
      <c r="Q179" s="433"/>
      <c r="R179" s="433"/>
      <c r="S179" s="434"/>
      <c r="T179" s="432"/>
      <c r="U179" s="442" t="n">
        <v>114</v>
      </c>
      <c r="V179" s="448"/>
      <c r="W179" s="449"/>
      <c r="Y179" s="433"/>
      <c r="Z179" s="433"/>
      <c r="AA179" s="433"/>
      <c r="AB179" s="433"/>
      <c r="AC179" s="433"/>
      <c r="AD179" s="433"/>
      <c r="AE179" s="433"/>
      <c r="AF179" s="433"/>
      <c r="AG179" s="433"/>
      <c r="AH179" s="433"/>
      <c r="AI179" s="433"/>
      <c r="AJ179" s="433"/>
      <c r="AK179" s="433"/>
      <c r="AL179" s="434"/>
    </row>
    <row r="180" customFormat="false" ht="12.75" hidden="false" customHeight="false" outlineLevel="0" collapsed="false">
      <c r="A180" s="432"/>
      <c r="B180" s="442" t="n">
        <v>115</v>
      </c>
      <c r="C180" s="448"/>
      <c r="D180" s="449"/>
      <c r="F180" s="433"/>
      <c r="G180" s="433"/>
      <c r="H180" s="433"/>
      <c r="I180" s="433"/>
      <c r="J180" s="433"/>
      <c r="K180" s="433"/>
      <c r="L180" s="433"/>
      <c r="M180" s="433"/>
      <c r="N180" s="433"/>
      <c r="O180" s="433"/>
      <c r="P180" s="433"/>
      <c r="Q180" s="433"/>
      <c r="R180" s="433"/>
      <c r="S180" s="434"/>
      <c r="T180" s="432"/>
      <c r="U180" s="442" t="n">
        <v>115</v>
      </c>
      <c r="V180" s="448"/>
      <c r="W180" s="449"/>
      <c r="Y180" s="433"/>
      <c r="Z180" s="433"/>
      <c r="AA180" s="433"/>
      <c r="AB180" s="433"/>
      <c r="AC180" s="433"/>
      <c r="AD180" s="433"/>
      <c r="AE180" s="433"/>
      <c r="AF180" s="433"/>
      <c r="AG180" s="433"/>
      <c r="AH180" s="433"/>
      <c r="AI180" s="433"/>
      <c r="AJ180" s="433"/>
      <c r="AK180" s="433"/>
      <c r="AL180" s="434"/>
    </row>
    <row r="181" customFormat="false" ht="12.75" hidden="false" customHeight="false" outlineLevel="0" collapsed="false">
      <c r="A181" s="432"/>
      <c r="B181" s="442" t="n">
        <v>116</v>
      </c>
      <c r="C181" s="448"/>
      <c r="D181" s="449"/>
      <c r="F181" s="433"/>
      <c r="G181" s="433"/>
      <c r="H181" s="433"/>
      <c r="I181" s="433"/>
      <c r="J181" s="433"/>
      <c r="K181" s="433"/>
      <c r="L181" s="433"/>
      <c r="M181" s="433"/>
      <c r="N181" s="433"/>
      <c r="O181" s="433"/>
      <c r="P181" s="433"/>
      <c r="Q181" s="433"/>
      <c r="R181" s="433"/>
      <c r="S181" s="434"/>
      <c r="T181" s="432"/>
      <c r="U181" s="442" t="n">
        <v>116</v>
      </c>
      <c r="V181" s="448"/>
      <c r="W181" s="449"/>
      <c r="Y181" s="433"/>
      <c r="Z181" s="433"/>
      <c r="AA181" s="433"/>
      <c r="AB181" s="433"/>
      <c r="AC181" s="433"/>
      <c r="AD181" s="433"/>
      <c r="AE181" s="433"/>
      <c r="AF181" s="433"/>
      <c r="AG181" s="433"/>
      <c r="AH181" s="433"/>
      <c r="AI181" s="433"/>
      <c r="AJ181" s="433"/>
      <c r="AK181" s="433"/>
      <c r="AL181" s="434"/>
    </row>
    <row r="182" customFormat="false" ht="12.75" hidden="false" customHeight="false" outlineLevel="0" collapsed="false">
      <c r="A182" s="432"/>
      <c r="B182" s="442" t="n">
        <v>117</v>
      </c>
      <c r="C182" s="448"/>
      <c r="D182" s="449"/>
      <c r="F182" s="433"/>
      <c r="G182" s="433"/>
      <c r="H182" s="433"/>
      <c r="I182" s="433"/>
      <c r="J182" s="433"/>
      <c r="K182" s="433"/>
      <c r="L182" s="433"/>
      <c r="M182" s="433"/>
      <c r="N182" s="433"/>
      <c r="O182" s="433"/>
      <c r="P182" s="433"/>
      <c r="Q182" s="433"/>
      <c r="R182" s="433"/>
      <c r="S182" s="434"/>
      <c r="T182" s="432"/>
      <c r="U182" s="442" t="n">
        <v>117</v>
      </c>
      <c r="V182" s="448"/>
      <c r="W182" s="449"/>
      <c r="Y182" s="433"/>
      <c r="Z182" s="433"/>
      <c r="AA182" s="433"/>
      <c r="AB182" s="433"/>
      <c r="AC182" s="433"/>
      <c r="AD182" s="433"/>
      <c r="AE182" s="433"/>
      <c r="AF182" s="433"/>
      <c r="AG182" s="433"/>
      <c r="AH182" s="433"/>
      <c r="AI182" s="433"/>
      <c r="AJ182" s="433"/>
      <c r="AK182" s="433"/>
      <c r="AL182" s="434"/>
    </row>
    <row r="183" customFormat="false" ht="12.75" hidden="false" customHeight="false" outlineLevel="0" collapsed="false">
      <c r="A183" s="432"/>
      <c r="B183" s="442" t="n">
        <v>118</v>
      </c>
      <c r="C183" s="448"/>
      <c r="D183" s="449"/>
      <c r="F183" s="433"/>
      <c r="G183" s="433"/>
      <c r="H183" s="433"/>
      <c r="I183" s="433"/>
      <c r="J183" s="433"/>
      <c r="K183" s="433"/>
      <c r="L183" s="433"/>
      <c r="M183" s="433"/>
      <c r="N183" s="433"/>
      <c r="O183" s="433"/>
      <c r="P183" s="433"/>
      <c r="Q183" s="433"/>
      <c r="R183" s="433"/>
      <c r="S183" s="434"/>
      <c r="T183" s="432"/>
      <c r="U183" s="442" t="n">
        <v>118</v>
      </c>
      <c r="V183" s="448"/>
      <c r="W183" s="449"/>
      <c r="Y183" s="433"/>
      <c r="Z183" s="433"/>
      <c r="AA183" s="433"/>
      <c r="AB183" s="433"/>
      <c r="AC183" s="433"/>
      <c r="AD183" s="433"/>
      <c r="AE183" s="433"/>
      <c r="AF183" s="433"/>
      <c r="AG183" s="433"/>
      <c r="AH183" s="433"/>
      <c r="AI183" s="433"/>
      <c r="AJ183" s="433"/>
      <c r="AK183" s="433"/>
      <c r="AL183" s="434"/>
    </row>
    <row r="184" customFormat="false" ht="12.75" hidden="false" customHeight="false" outlineLevel="0" collapsed="false">
      <c r="A184" s="432"/>
      <c r="B184" s="442" t="n">
        <v>119</v>
      </c>
      <c r="C184" s="448"/>
      <c r="D184" s="449"/>
      <c r="F184" s="433"/>
      <c r="G184" s="433"/>
      <c r="H184" s="433"/>
      <c r="I184" s="433"/>
      <c r="J184" s="433"/>
      <c r="K184" s="433"/>
      <c r="L184" s="433"/>
      <c r="M184" s="433"/>
      <c r="N184" s="433"/>
      <c r="O184" s="433"/>
      <c r="P184" s="433"/>
      <c r="Q184" s="433"/>
      <c r="R184" s="433"/>
      <c r="S184" s="434"/>
      <c r="T184" s="432"/>
      <c r="U184" s="442" t="n">
        <v>119</v>
      </c>
      <c r="V184" s="448"/>
      <c r="W184" s="449"/>
      <c r="Y184" s="433"/>
      <c r="Z184" s="433"/>
      <c r="AA184" s="433"/>
      <c r="AB184" s="433"/>
      <c r="AC184" s="433"/>
      <c r="AD184" s="433"/>
      <c r="AE184" s="433"/>
      <c r="AF184" s="433"/>
      <c r="AG184" s="433"/>
      <c r="AH184" s="433"/>
      <c r="AI184" s="433"/>
      <c r="AJ184" s="433"/>
      <c r="AK184" s="433"/>
      <c r="AL184" s="434"/>
    </row>
    <row r="185" customFormat="false" ht="12.75" hidden="false" customHeight="false" outlineLevel="0" collapsed="false">
      <c r="A185" s="432"/>
      <c r="B185" s="442" t="n">
        <v>120</v>
      </c>
      <c r="C185" s="448"/>
      <c r="D185" s="449"/>
      <c r="F185" s="433"/>
      <c r="G185" s="433"/>
      <c r="H185" s="433"/>
      <c r="I185" s="433"/>
      <c r="J185" s="433"/>
      <c r="K185" s="433"/>
      <c r="L185" s="433"/>
      <c r="M185" s="433"/>
      <c r="N185" s="433"/>
      <c r="O185" s="433"/>
      <c r="P185" s="433"/>
      <c r="Q185" s="433"/>
      <c r="R185" s="433"/>
      <c r="S185" s="434"/>
      <c r="T185" s="432"/>
      <c r="U185" s="442" t="n">
        <v>120</v>
      </c>
      <c r="V185" s="448"/>
      <c r="W185" s="449"/>
      <c r="Y185" s="433"/>
      <c r="Z185" s="433"/>
      <c r="AA185" s="433"/>
      <c r="AB185" s="433"/>
      <c r="AC185" s="433"/>
      <c r="AD185" s="433"/>
      <c r="AE185" s="433"/>
      <c r="AF185" s="433"/>
      <c r="AG185" s="433"/>
      <c r="AH185" s="433"/>
      <c r="AI185" s="433"/>
      <c r="AJ185" s="433"/>
      <c r="AK185" s="433"/>
      <c r="AL185" s="434"/>
    </row>
    <row r="186" customFormat="false" ht="12.75" hidden="false" customHeight="false" outlineLevel="0" collapsed="false">
      <c r="A186" s="433"/>
      <c r="B186" s="442" t="n">
        <v>121</v>
      </c>
      <c r="C186" s="448"/>
      <c r="D186" s="449"/>
      <c r="F186" s="433"/>
      <c r="G186" s="433"/>
      <c r="H186" s="433"/>
      <c r="I186" s="433"/>
      <c r="J186" s="433"/>
      <c r="K186" s="433"/>
      <c r="L186" s="433"/>
      <c r="M186" s="433"/>
      <c r="N186" s="433"/>
      <c r="O186" s="433"/>
      <c r="P186" s="433"/>
      <c r="Q186" s="433"/>
      <c r="R186" s="433"/>
      <c r="S186" s="434"/>
      <c r="T186" s="433"/>
      <c r="U186" s="442" t="n">
        <v>121</v>
      </c>
      <c r="V186" s="448"/>
      <c r="W186" s="449"/>
      <c r="Y186" s="433"/>
      <c r="Z186" s="433"/>
      <c r="AA186" s="433"/>
      <c r="AB186" s="433"/>
      <c r="AC186" s="433"/>
      <c r="AD186" s="433"/>
      <c r="AE186" s="433"/>
      <c r="AF186" s="433"/>
      <c r="AG186" s="433"/>
      <c r="AH186" s="433"/>
      <c r="AI186" s="433"/>
      <c r="AJ186" s="433"/>
      <c r="AK186" s="433"/>
      <c r="AL186" s="434"/>
    </row>
    <row r="187" customFormat="false" ht="12.75" hidden="false" customHeight="false" outlineLevel="0" collapsed="false">
      <c r="B187" s="442" t="n">
        <v>122</v>
      </c>
      <c r="C187" s="448"/>
      <c r="D187" s="449"/>
      <c r="S187" s="347"/>
      <c r="U187" s="442" t="n">
        <v>122</v>
      </c>
      <c r="V187" s="448"/>
      <c r="W187" s="449"/>
      <c r="AL187" s="347"/>
    </row>
    <row r="188" customFormat="false" ht="12.75" hidden="false" customHeight="false" outlineLevel="0" collapsed="false">
      <c r="B188" s="442" t="n">
        <v>123</v>
      </c>
      <c r="C188" s="448"/>
      <c r="D188" s="449"/>
      <c r="S188" s="347"/>
      <c r="U188" s="442" t="n">
        <v>123</v>
      </c>
      <c r="V188" s="448"/>
      <c r="W188" s="449"/>
      <c r="AL188" s="347"/>
    </row>
    <row r="189" customFormat="false" ht="12.75" hidden="false" customHeight="false" outlineLevel="0" collapsed="false">
      <c r="B189" s="442" t="n">
        <v>124</v>
      </c>
      <c r="C189" s="448"/>
      <c r="D189" s="449"/>
      <c r="S189" s="347"/>
      <c r="U189" s="442" t="n">
        <v>124</v>
      </c>
      <c r="V189" s="448"/>
      <c r="W189" s="449"/>
      <c r="AL189" s="347"/>
    </row>
    <row r="190" customFormat="false" ht="12.75" hidden="false" customHeight="false" outlineLevel="0" collapsed="false">
      <c r="B190" s="442" t="n">
        <v>125</v>
      </c>
      <c r="C190" s="448"/>
      <c r="D190" s="449"/>
      <c r="S190" s="347"/>
      <c r="U190" s="442" t="n">
        <v>125</v>
      </c>
      <c r="V190" s="448"/>
      <c r="W190" s="449"/>
      <c r="AL190" s="347"/>
    </row>
    <row r="191" customFormat="false" ht="12.75" hidden="false" customHeight="false" outlineLevel="0" collapsed="false">
      <c r="B191" s="442" t="n">
        <v>126</v>
      </c>
      <c r="C191" s="448"/>
      <c r="D191" s="449"/>
      <c r="S191" s="347"/>
      <c r="U191" s="442" t="n">
        <v>126</v>
      </c>
      <c r="V191" s="448"/>
      <c r="W191" s="449"/>
      <c r="AL191" s="347"/>
    </row>
    <row r="192" customFormat="false" ht="12.75" hidden="false" customHeight="false" outlineLevel="0" collapsed="false">
      <c r="B192" s="442" t="n">
        <v>127</v>
      </c>
      <c r="C192" s="448"/>
      <c r="D192" s="449"/>
      <c r="S192" s="347"/>
      <c r="U192" s="442" t="n">
        <v>127</v>
      </c>
      <c r="V192" s="448"/>
      <c r="W192" s="449"/>
      <c r="AL192" s="347"/>
    </row>
    <row r="193" customFormat="false" ht="12.75" hidden="false" customHeight="false" outlineLevel="0" collapsed="false">
      <c r="B193" s="442" t="n">
        <v>128</v>
      </c>
      <c r="C193" s="448"/>
      <c r="D193" s="449"/>
      <c r="S193" s="347"/>
      <c r="U193" s="442" t="n">
        <v>128</v>
      </c>
      <c r="V193" s="448"/>
      <c r="W193" s="449"/>
      <c r="AL193" s="347"/>
    </row>
    <row r="194" customFormat="false" ht="12.75" hidden="false" customHeight="false" outlineLevel="0" collapsed="false">
      <c r="B194" s="442" t="n">
        <v>129</v>
      </c>
      <c r="C194" s="448"/>
      <c r="D194" s="449"/>
      <c r="S194" s="347"/>
      <c r="U194" s="442" t="n">
        <v>129</v>
      </c>
      <c r="V194" s="448"/>
      <c r="W194" s="449"/>
      <c r="AL194" s="347"/>
    </row>
    <row r="195" customFormat="false" ht="12.75" hidden="false" customHeight="false" outlineLevel="0" collapsed="false">
      <c r="B195" s="442" t="n">
        <v>130</v>
      </c>
      <c r="C195" s="448"/>
      <c r="D195" s="449"/>
      <c r="S195" s="347"/>
      <c r="U195" s="442" t="n">
        <v>130</v>
      </c>
      <c r="V195" s="448"/>
      <c r="W195" s="449"/>
      <c r="AL195" s="347"/>
    </row>
    <row r="196" customFormat="false" ht="12.75" hidden="false" customHeight="false" outlineLevel="0" collapsed="false">
      <c r="B196" s="442" t="n">
        <v>131</v>
      </c>
      <c r="C196" s="448"/>
      <c r="D196" s="449"/>
      <c r="S196" s="347"/>
      <c r="U196" s="442" t="n">
        <v>131</v>
      </c>
      <c r="V196" s="448"/>
      <c r="W196" s="449"/>
      <c r="AL196" s="347"/>
    </row>
    <row r="197" customFormat="false" ht="12.75" hidden="false" customHeight="false" outlineLevel="0" collapsed="false">
      <c r="B197" s="442" t="n">
        <v>132</v>
      </c>
      <c r="C197" s="448"/>
      <c r="D197" s="449"/>
      <c r="S197" s="347"/>
      <c r="U197" s="442" t="n">
        <v>132</v>
      </c>
      <c r="V197" s="448"/>
      <c r="W197" s="449"/>
      <c r="AL197" s="347"/>
    </row>
    <row r="198" customFormat="false" ht="12.75" hidden="false" customHeight="false" outlineLevel="0" collapsed="false">
      <c r="B198" s="442" t="n">
        <v>133</v>
      </c>
      <c r="C198" s="448"/>
      <c r="D198" s="449"/>
      <c r="S198" s="347"/>
      <c r="U198" s="442" t="n">
        <v>133</v>
      </c>
      <c r="V198" s="448"/>
      <c r="W198" s="449"/>
      <c r="AL198" s="347"/>
    </row>
    <row r="199" customFormat="false" ht="12.75" hidden="false" customHeight="false" outlineLevel="0" collapsed="false">
      <c r="B199" s="442" t="n">
        <v>134</v>
      </c>
      <c r="C199" s="448"/>
      <c r="D199" s="449"/>
      <c r="S199" s="347"/>
      <c r="U199" s="442" t="n">
        <v>134</v>
      </c>
      <c r="V199" s="448"/>
      <c r="W199" s="449"/>
      <c r="AL199" s="347"/>
    </row>
    <row r="200" customFormat="false" ht="12.75" hidden="false" customHeight="false" outlineLevel="0" collapsed="false">
      <c r="B200" s="442" t="n">
        <v>135</v>
      </c>
      <c r="C200" s="448"/>
      <c r="D200" s="449"/>
      <c r="S200" s="347"/>
      <c r="U200" s="442" t="n">
        <v>135</v>
      </c>
      <c r="V200" s="448"/>
      <c r="W200" s="449"/>
      <c r="AL200" s="347"/>
    </row>
    <row r="201" customFormat="false" ht="12.75" hidden="false" customHeight="false" outlineLevel="0" collapsed="false">
      <c r="B201" s="442" t="n">
        <v>136</v>
      </c>
      <c r="C201" s="448"/>
      <c r="D201" s="449"/>
      <c r="S201" s="347"/>
      <c r="U201" s="442" t="n">
        <v>136</v>
      </c>
      <c r="V201" s="448"/>
      <c r="W201" s="449"/>
      <c r="AL201" s="347"/>
    </row>
    <row r="202" customFormat="false" ht="12.75" hidden="false" customHeight="false" outlineLevel="0" collapsed="false">
      <c r="B202" s="442" t="n">
        <v>137</v>
      </c>
      <c r="C202" s="448"/>
      <c r="D202" s="449"/>
      <c r="S202" s="347"/>
      <c r="U202" s="442" t="n">
        <v>137</v>
      </c>
      <c r="V202" s="448"/>
      <c r="W202" s="449"/>
      <c r="AL202" s="347"/>
    </row>
    <row r="203" customFormat="false" ht="12.75" hidden="false" customHeight="false" outlineLevel="0" collapsed="false">
      <c r="B203" s="442" t="n">
        <v>138</v>
      </c>
      <c r="C203" s="448"/>
      <c r="D203" s="449"/>
      <c r="S203" s="347"/>
      <c r="U203" s="442" t="n">
        <v>138</v>
      </c>
      <c r="V203" s="448"/>
      <c r="W203" s="449"/>
      <c r="AL203" s="347"/>
    </row>
    <row r="204" customFormat="false" ht="12.75" hidden="false" customHeight="false" outlineLevel="0" collapsed="false">
      <c r="B204" s="442" t="n">
        <v>139</v>
      </c>
      <c r="C204" s="448"/>
      <c r="D204" s="449"/>
      <c r="S204" s="347"/>
      <c r="U204" s="442" t="n">
        <v>139</v>
      </c>
      <c r="V204" s="448"/>
      <c r="W204" s="449"/>
      <c r="AL204" s="347"/>
    </row>
    <row r="205" customFormat="false" ht="12.75" hidden="false" customHeight="false" outlineLevel="0" collapsed="false">
      <c r="B205" s="442" t="n">
        <v>140</v>
      </c>
      <c r="C205" s="448"/>
      <c r="D205" s="449"/>
      <c r="S205" s="347"/>
      <c r="U205" s="442" t="n">
        <v>140</v>
      </c>
      <c r="V205" s="448"/>
      <c r="W205" s="449"/>
      <c r="AL205" s="347"/>
    </row>
    <row r="206" customFormat="false" ht="12.75" hidden="false" customHeight="false" outlineLevel="0" collapsed="false">
      <c r="B206" s="442" t="n">
        <v>141</v>
      </c>
      <c r="C206" s="448"/>
      <c r="D206" s="449"/>
      <c r="S206" s="347"/>
      <c r="U206" s="442" t="n">
        <v>141</v>
      </c>
      <c r="V206" s="448"/>
      <c r="W206" s="449"/>
      <c r="AL206" s="347"/>
    </row>
    <row r="207" customFormat="false" ht="12.75" hidden="false" customHeight="false" outlineLevel="0" collapsed="false">
      <c r="B207" s="442" t="n">
        <v>142</v>
      </c>
      <c r="C207" s="448"/>
      <c r="D207" s="449"/>
      <c r="S207" s="347"/>
      <c r="U207" s="442" t="n">
        <v>142</v>
      </c>
      <c r="V207" s="448"/>
      <c r="W207" s="449"/>
      <c r="AL207" s="347"/>
    </row>
    <row r="208" customFormat="false" ht="12.75" hidden="false" customHeight="false" outlineLevel="0" collapsed="false">
      <c r="B208" s="442" t="n">
        <v>143</v>
      </c>
      <c r="C208" s="448"/>
      <c r="D208" s="449"/>
      <c r="S208" s="347"/>
      <c r="U208" s="442" t="n">
        <v>143</v>
      </c>
      <c r="V208" s="448"/>
      <c r="W208" s="449"/>
      <c r="AL208" s="347"/>
    </row>
    <row r="209" customFormat="false" ht="12.75" hidden="false" customHeight="false" outlineLevel="0" collapsed="false">
      <c r="B209" s="442" t="n">
        <v>144</v>
      </c>
      <c r="C209" s="448"/>
      <c r="D209" s="449"/>
      <c r="S209" s="347"/>
      <c r="U209" s="442" t="n">
        <v>144</v>
      </c>
      <c r="V209" s="448"/>
      <c r="W209" s="449"/>
      <c r="AL209" s="347"/>
    </row>
    <row r="210" customFormat="false" ht="12.75" hidden="false" customHeight="false" outlineLevel="0" collapsed="false">
      <c r="B210" s="442" t="n">
        <v>145</v>
      </c>
      <c r="C210" s="448"/>
      <c r="D210" s="449"/>
      <c r="S210" s="347"/>
      <c r="U210" s="442" t="n">
        <v>145</v>
      </c>
      <c r="V210" s="448"/>
      <c r="W210" s="449"/>
      <c r="AL210" s="347"/>
    </row>
    <row r="211" customFormat="false" ht="12.75" hidden="false" customHeight="false" outlineLevel="0" collapsed="false">
      <c r="B211" s="442" t="n">
        <v>146</v>
      </c>
      <c r="C211" s="448"/>
      <c r="D211" s="449"/>
      <c r="S211" s="347"/>
      <c r="U211" s="442" t="n">
        <v>146</v>
      </c>
      <c r="V211" s="448"/>
      <c r="W211" s="449"/>
      <c r="AL211" s="347"/>
    </row>
    <row r="212" customFormat="false" ht="12.75" hidden="false" customHeight="false" outlineLevel="0" collapsed="false">
      <c r="B212" s="442" t="n">
        <v>147</v>
      </c>
      <c r="C212" s="448"/>
      <c r="D212" s="449"/>
      <c r="S212" s="347"/>
      <c r="U212" s="442" t="n">
        <v>147</v>
      </c>
      <c r="V212" s="448"/>
      <c r="W212" s="449"/>
      <c r="AL212" s="347"/>
    </row>
    <row r="213" customFormat="false" ht="12.75" hidden="false" customHeight="false" outlineLevel="0" collapsed="false">
      <c r="B213" s="442" t="n">
        <v>148</v>
      </c>
      <c r="C213" s="448"/>
      <c r="D213" s="449"/>
      <c r="S213" s="347"/>
      <c r="U213" s="442" t="n">
        <v>148</v>
      </c>
      <c r="V213" s="448"/>
      <c r="W213" s="449"/>
      <c r="AL213" s="347"/>
    </row>
    <row r="214" customFormat="false" ht="12.75" hidden="false" customHeight="false" outlineLevel="0" collapsed="false">
      <c r="B214" s="442" t="n">
        <v>149</v>
      </c>
      <c r="C214" s="448"/>
      <c r="D214" s="449"/>
      <c r="S214" s="347"/>
      <c r="U214" s="442" t="n">
        <v>149</v>
      </c>
      <c r="V214" s="448"/>
      <c r="W214" s="449"/>
      <c r="AL214" s="347"/>
    </row>
    <row r="215" customFormat="false" ht="12.75" hidden="false" customHeight="false" outlineLevel="0" collapsed="false">
      <c r="B215" s="442" t="n">
        <v>150</v>
      </c>
      <c r="C215" s="448"/>
      <c r="D215" s="449"/>
      <c r="S215" s="347"/>
      <c r="U215" s="442" t="n">
        <v>150</v>
      </c>
      <c r="V215" s="448"/>
      <c r="W215" s="449"/>
      <c r="AL215" s="347"/>
    </row>
    <row r="216" customFormat="false" ht="12.75" hidden="false" customHeight="false" outlineLevel="0" collapsed="false">
      <c r="B216" s="442" t="n">
        <v>151</v>
      </c>
      <c r="C216" s="448"/>
      <c r="D216" s="449"/>
      <c r="S216" s="347"/>
      <c r="U216" s="442" t="n">
        <v>151</v>
      </c>
      <c r="V216" s="448"/>
      <c r="W216" s="449"/>
      <c r="AL216" s="347"/>
    </row>
    <row r="217" customFormat="false" ht="12.75" hidden="false" customHeight="false" outlineLevel="0" collapsed="false">
      <c r="B217" s="442" t="n">
        <v>152</v>
      </c>
      <c r="C217" s="448"/>
      <c r="D217" s="449"/>
      <c r="S217" s="347"/>
      <c r="U217" s="442" t="n">
        <v>152</v>
      </c>
      <c r="V217" s="448"/>
      <c r="W217" s="449"/>
      <c r="AL217" s="347"/>
    </row>
    <row r="218" customFormat="false" ht="12.75" hidden="false" customHeight="false" outlineLevel="0" collapsed="false">
      <c r="B218" s="442" t="n">
        <v>153</v>
      </c>
      <c r="C218" s="448"/>
      <c r="D218" s="449"/>
      <c r="S218" s="347"/>
      <c r="U218" s="442" t="n">
        <v>153</v>
      </c>
      <c r="V218" s="448"/>
      <c r="W218" s="449"/>
      <c r="AL218" s="347"/>
    </row>
    <row r="219" customFormat="false" ht="12.75" hidden="false" customHeight="false" outlineLevel="0" collapsed="false">
      <c r="B219" s="442" t="n">
        <v>154</v>
      </c>
      <c r="C219" s="448"/>
      <c r="D219" s="449"/>
      <c r="S219" s="347"/>
      <c r="U219" s="442" t="n">
        <v>154</v>
      </c>
      <c r="V219" s="448"/>
      <c r="W219" s="449"/>
      <c r="AL219" s="347"/>
    </row>
    <row r="220" customFormat="false" ht="12.75" hidden="false" customHeight="false" outlineLevel="0" collapsed="false">
      <c r="B220" s="442" t="n">
        <v>155</v>
      </c>
      <c r="C220" s="448"/>
      <c r="D220" s="449"/>
      <c r="S220" s="347"/>
      <c r="U220" s="442" t="n">
        <v>155</v>
      </c>
      <c r="V220" s="448"/>
      <c r="W220" s="449"/>
      <c r="AL220" s="347"/>
    </row>
    <row r="221" customFormat="false" ht="12.75" hidden="false" customHeight="false" outlineLevel="0" collapsed="false">
      <c r="B221" s="442" t="n">
        <v>156</v>
      </c>
      <c r="C221" s="448"/>
      <c r="D221" s="449"/>
      <c r="S221" s="347"/>
      <c r="U221" s="442" t="n">
        <v>156</v>
      </c>
      <c r="V221" s="448"/>
      <c r="W221" s="449"/>
      <c r="AL221" s="347"/>
    </row>
    <row r="222" customFormat="false" ht="12.75" hidden="false" customHeight="false" outlineLevel="0" collapsed="false">
      <c r="B222" s="442" t="n">
        <v>157</v>
      </c>
      <c r="C222" s="448"/>
      <c r="D222" s="449"/>
      <c r="S222" s="347"/>
      <c r="U222" s="442" t="n">
        <v>157</v>
      </c>
      <c r="V222" s="448"/>
      <c r="W222" s="449"/>
      <c r="AL222" s="347"/>
    </row>
    <row r="223" customFormat="false" ht="12.75" hidden="false" customHeight="false" outlineLevel="0" collapsed="false">
      <c r="B223" s="442" t="n">
        <v>158</v>
      </c>
      <c r="C223" s="448"/>
      <c r="D223" s="449"/>
      <c r="S223" s="347"/>
      <c r="U223" s="442" t="n">
        <v>158</v>
      </c>
      <c r="V223" s="448"/>
      <c r="W223" s="449"/>
      <c r="AL223" s="347"/>
    </row>
    <row r="224" customFormat="false" ht="12.75" hidden="false" customHeight="false" outlineLevel="0" collapsed="false">
      <c r="B224" s="442" t="n">
        <v>159</v>
      </c>
      <c r="C224" s="448"/>
      <c r="D224" s="449"/>
      <c r="S224" s="347"/>
      <c r="U224" s="442" t="n">
        <v>159</v>
      </c>
      <c r="V224" s="448"/>
      <c r="W224" s="449"/>
      <c r="AL224" s="347"/>
    </row>
    <row r="225" customFormat="false" ht="12.75" hidden="false" customHeight="false" outlineLevel="0" collapsed="false">
      <c r="B225" s="442" t="n">
        <v>160</v>
      </c>
      <c r="C225" s="448"/>
      <c r="D225" s="449"/>
      <c r="S225" s="347"/>
      <c r="U225" s="442" t="n">
        <v>160</v>
      </c>
      <c r="V225" s="448"/>
      <c r="W225" s="449"/>
      <c r="AL225" s="347"/>
    </row>
    <row r="226" customFormat="false" ht="12.75" hidden="false" customHeight="false" outlineLevel="0" collapsed="false">
      <c r="B226" s="442" t="n">
        <v>161</v>
      </c>
      <c r="C226" s="448"/>
      <c r="D226" s="449"/>
      <c r="S226" s="347"/>
      <c r="U226" s="442" t="n">
        <v>161</v>
      </c>
      <c r="V226" s="448"/>
      <c r="W226" s="449"/>
      <c r="AL226" s="347"/>
    </row>
    <row r="227" customFormat="false" ht="12.75" hidden="false" customHeight="false" outlineLevel="0" collapsed="false">
      <c r="B227" s="442" t="n">
        <v>162</v>
      </c>
      <c r="C227" s="448"/>
      <c r="D227" s="449"/>
      <c r="S227" s="347"/>
      <c r="U227" s="442" t="n">
        <v>162</v>
      </c>
      <c r="V227" s="448"/>
      <c r="W227" s="449"/>
      <c r="AL227" s="347"/>
    </row>
    <row r="228" customFormat="false" ht="12.75" hidden="false" customHeight="false" outlineLevel="0" collapsed="false">
      <c r="B228" s="442" t="n">
        <v>163</v>
      </c>
      <c r="C228" s="448"/>
      <c r="D228" s="449"/>
      <c r="S228" s="347"/>
      <c r="U228" s="442" t="n">
        <v>163</v>
      </c>
      <c r="V228" s="448"/>
      <c r="W228" s="449"/>
      <c r="AL228" s="347"/>
    </row>
    <row r="229" customFormat="false" ht="12.75" hidden="false" customHeight="false" outlineLevel="0" collapsed="false">
      <c r="B229" s="442" t="n">
        <v>164</v>
      </c>
      <c r="C229" s="448"/>
      <c r="D229" s="449"/>
      <c r="S229" s="347"/>
      <c r="U229" s="442" t="n">
        <v>164</v>
      </c>
      <c r="V229" s="448"/>
      <c r="W229" s="449"/>
      <c r="AL229" s="347"/>
    </row>
    <row r="230" customFormat="false" ht="12.75" hidden="false" customHeight="false" outlineLevel="0" collapsed="false">
      <c r="B230" s="442" t="n">
        <v>165</v>
      </c>
      <c r="C230" s="448"/>
      <c r="D230" s="449"/>
      <c r="S230" s="347"/>
      <c r="U230" s="442" t="n">
        <v>165</v>
      </c>
      <c r="V230" s="448"/>
      <c r="W230" s="449"/>
      <c r="AL230" s="347"/>
    </row>
    <row r="231" customFormat="false" ht="12.75" hidden="false" customHeight="false" outlineLevel="0" collapsed="false">
      <c r="B231" s="442" t="n">
        <v>166</v>
      </c>
      <c r="C231" s="448"/>
      <c r="D231" s="449"/>
      <c r="S231" s="347"/>
      <c r="U231" s="442" t="n">
        <v>166</v>
      </c>
      <c r="V231" s="448"/>
      <c r="W231" s="449"/>
      <c r="AL231" s="347"/>
    </row>
    <row r="232" customFormat="false" ht="12.75" hidden="false" customHeight="false" outlineLevel="0" collapsed="false">
      <c r="B232" s="442" t="n">
        <v>167</v>
      </c>
      <c r="C232" s="448"/>
      <c r="D232" s="449"/>
      <c r="S232" s="347"/>
      <c r="U232" s="442" t="n">
        <v>167</v>
      </c>
      <c r="V232" s="448"/>
      <c r="W232" s="449"/>
      <c r="AL232" s="347"/>
    </row>
    <row r="233" customFormat="false" ht="12.75" hidden="false" customHeight="false" outlineLevel="0" collapsed="false">
      <c r="B233" s="442" t="n">
        <v>168</v>
      </c>
      <c r="C233" s="448"/>
      <c r="D233" s="449"/>
      <c r="S233" s="347"/>
      <c r="U233" s="442" t="n">
        <v>168</v>
      </c>
      <c r="V233" s="448"/>
      <c r="W233" s="449"/>
      <c r="AL233" s="347"/>
    </row>
    <row r="234" customFormat="false" ht="12.75" hidden="false" customHeight="false" outlineLevel="0" collapsed="false">
      <c r="B234" s="442" t="n">
        <v>169</v>
      </c>
      <c r="C234" s="448"/>
      <c r="D234" s="449"/>
      <c r="S234" s="347"/>
      <c r="U234" s="442" t="n">
        <v>169</v>
      </c>
      <c r="V234" s="448"/>
      <c r="W234" s="449"/>
      <c r="AL234" s="347"/>
    </row>
    <row r="235" customFormat="false" ht="12.75" hidden="false" customHeight="false" outlineLevel="0" collapsed="false">
      <c r="B235" s="442" t="n">
        <v>170</v>
      </c>
      <c r="C235" s="448"/>
      <c r="D235" s="449"/>
      <c r="S235" s="347"/>
      <c r="U235" s="442" t="n">
        <v>170</v>
      </c>
      <c r="V235" s="448"/>
      <c r="W235" s="449"/>
      <c r="AL235" s="347"/>
    </row>
    <row r="236" customFormat="false" ht="12.75" hidden="false" customHeight="false" outlineLevel="0" collapsed="false">
      <c r="B236" s="442" t="n">
        <v>171</v>
      </c>
      <c r="C236" s="448"/>
      <c r="D236" s="449"/>
      <c r="S236" s="347"/>
      <c r="U236" s="442" t="n">
        <v>171</v>
      </c>
      <c r="V236" s="448"/>
      <c r="W236" s="449"/>
      <c r="AL236" s="347"/>
    </row>
    <row r="237" customFormat="false" ht="12.75" hidden="false" customHeight="false" outlineLevel="0" collapsed="false">
      <c r="B237" s="442" t="n">
        <v>172</v>
      </c>
      <c r="C237" s="448"/>
      <c r="D237" s="457"/>
      <c r="S237" s="347"/>
      <c r="U237" s="442" t="n">
        <v>172</v>
      </c>
      <c r="V237" s="448"/>
      <c r="W237" s="457"/>
      <c r="AL237" s="347"/>
    </row>
    <row r="238" customFormat="false" ht="12.75" hidden="false" customHeight="false" outlineLevel="0" collapsed="false">
      <c r="B238" s="442" t="n">
        <v>173</v>
      </c>
      <c r="C238" s="458"/>
      <c r="D238" s="457"/>
      <c r="S238" s="347"/>
      <c r="U238" s="442" t="n">
        <v>173</v>
      </c>
      <c r="V238" s="458"/>
      <c r="W238" s="457"/>
      <c r="AL238" s="347"/>
    </row>
    <row r="239" customFormat="false" ht="12.75" hidden="false" customHeight="false" outlineLevel="0" collapsed="false">
      <c r="B239" s="442" t="n">
        <v>174</v>
      </c>
      <c r="C239" s="458"/>
      <c r="D239" s="457"/>
      <c r="S239" s="347"/>
      <c r="U239" s="442" t="n">
        <v>174</v>
      </c>
      <c r="V239" s="458"/>
      <c r="W239" s="457"/>
      <c r="AL239" s="347"/>
    </row>
    <row r="240" customFormat="false" ht="12.75" hidden="false" customHeight="false" outlineLevel="0" collapsed="false">
      <c r="B240" s="442" t="n">
        <v>175</v>
      </c>
      <c r="C240" s="458"/>
      <c r="D240" s="457"/>
      <c r="S240" s="347"/>
      <c r="U240" s="442" t="n">
        <v>175</v>
      </c>
      <c r="V240" s="458"/>
      <c r="W240" s="457"/>
      <c r="AL240" s="347"/>
    </row>
    <row r="241" customFormat="false" ht="12.75" hidden="false" customHeight="false" outlineLevel="0" collapsed="false">
      <c r="B241" s="442" t="n">
        <v>176</v>
      </c>
      <c r="C241" s="458"/>
      <c r="D241" s="457"/>
      <c r="S241" s="347"/>
      <c r="U241" s="442" t="n">
        <v>176</v>
      </c>
      <c r="V241" s="458"/>
      <c r="W241" s="457"/>
      <c r="AL241" s="347"/>
    </row>
    <row r="242" customFormat="false" ht="12.75" hidden="false" customHeight="false" outlineLevel="0" collapsed="false">
      <c r="B242" s="442" t="n">
        <v>177</v>
      </c>
      <c r="C242" s="458"/>
      <c r="D242" s="457"/>
      <c r="S242" s="347"/>
      <c r="U242" s="442" t="n">
        <v>177</v>
      </c>
      <c r="V242" s="458"/>
      <c r="W242" s="457"/>
      <c r="AL242" s="347"/>
    </row>
    <row r="243" customFormat="false" ht="12.75" hidden="false" customHeight="false" outlineLevel="0" collapsed="false">
      <c r="B243" s="442" t="n">
        <v>178</v>
      </c>
      <c r="C243" s="458"/>
      <c r="D243" s="457"/>
      <c r="S243" s="347"/>
      <c r="U243" s="442" t="n">
        <v>178</v>
      </c>
      <c r="V243" s="458"/>
      <c r="W243" s="457"/>
      <c r="AL243" s="347"/>
    </row>
    <row r="244" customFormat="false" ht="12.75" hidden="false" customHeight="false" outlineLevel="0" collapsed="false">
      <c r="B244" s="442" t="n">
        <v>179</v>
      </c>
      <c r="C244" s="458"/>
      <c r="D244" s="457"/>
      <c r="S244" s="347"/>
      <c r="U244" s="442" t="n">
        <v>179</v>
      </c>
      <c r="V244" s="458"/>
      <c r="W244" s="457"/>
      <c r="AL244" s="347"/>
    </row>
    <row r="245" customFormat="false" ht="12.75" hidden="false" customHeight="false" outlineLevel="0" collapsed="false">
      <c r="B245" s="442" t="n">
        <v>180</v>
      </c>
      <c r="C245" s="458"/>
      <c r="D245" s="457"/>
      <c r="S245" s="347"/>
      <c r="U245" s="442" t="n">
        <v>180</v>
      </c>
      <c r="V245" s="458"/>
      <c r="W245" s="457"/>
      <c r="AL245" s="347"/>
    </row>
    <row r="246" customFormat="false" ht="12.75" hidden="false" customHeight="false" outlineLevel="0" collapsed="false">
      <c r="B246" s="442" t="n">
        <v>181</v>
      </c>
      <c r="C246" s="458"/>
      <c r="D246" s="457"/>
      <c r="S246" s="347"/>
      <c r="U246" s="442" t="n">
        <v>181</v>
      </c>
      <c r="V246" s="458"/>
      <c r="W246" s="457"/>
      <c r="AL246" s="347"/>
    </row>
    <row r="247" customFormat="false" ht="12.75" hidden="false" customHeight="false" outlineLevel="0" collapsed="false">
      <c r="B247" s="442" t="n">
        <v>182</v>
      </c>
      <c r="C247" s="458"/>
      <c r="D247" s="457"/>
      <c r="S247" s="347"/>
      <c r="U247" s="442" t="n">
        <v>182</v>
      </c>
      <c r="V247" s="458"/>
      <c r="W247" s="457"/>
      <c r="AL247" s="347"/>
    </row>
    <row r="248" customFormat="false" ht="12.75" hidden="false" customHeight="false" outlineLevel="0" collapsed="false">
      <c r="B248" s="442" t="n">
        <v>183</v>
      </c>
      <c r="C248" s="458"/>
      <c r="D248" s="457"/>
      <c r="S248" s="347"/>
      <c r="U248" s="442" t="n">
        <v>183</v>
      </c>
      <c r="V248" s="458"/>
      <c r="W248" s="457"/>
      <c r="AL248" s="347"/>
    </row>
    <row r="249" customFormat="false" ht="12.75" hidden="false" customHeight="false" outlineLevel="0" collapsed="false">
      <c r="B249" s="442" t="n">
        <v>184</v>
      </c>
      <c r="C249" s="458"/>
      <c r="D249" s="457"/>
      <c r="S249" s="347"/>
      <c r="U249" s="442" t="n">
        <v>184</v>
      </c>
      <c r="V249" s="458"/>
      <c r="W249" s="457"/>
      <c r="AL249" s="347"/>
    </row>
    <row r="250" customFormat="false" ht="12.75" hidden="false" customHeight="false" outlineLevel="0" collapsed="false">
      <c r="B250" s="442" t="n">
        <v>185</v>
      </c>
      <c r="C250" s="458"/>
      <c r="D250" s="457"/>
      <c r="S250" s="347"/>
      <c r="U250" s="442" t="n">
        <v>185</v>
      </c>
      <c r="V250" s="458"/>
      <c r="W250" s="457"/>
      <c r="AL250" s="347"/>
    </row>
    <row r="251" customFormat="false" ht="12.75" hidden="false" customHeight="false" outlineLevel="0" collapsed="false">
      <c r="B251" s="442" t="n">
        <v>186</v>
      </c>
      <c r="C251" s="458"/>
      <c r="D251" s="457"/>
      <c r="S251" s="347"/>
      <c r="U251" s="442" t="n">
        <v>186</v>
      </c>
      <c r="V251" s="458"/>
      <c r="W251" s="457"/>
      <c r="AL251" s="347"/>
    </row>
    <row r="252" customFormat="false" ht="12.75" hidden="false" customHeight="false" outlineLevel="0" collapsed="false">
      <c r="B252" s="442" t="n">
        <v>187</v>
      </c>
      <c r="C252" s="458"/>
      <c r="D252" s="457"/>
      <c r="S252" s="347"/>
      <c r="U252" s="442" t="n">
        <v>187</v>
      </c>
      <c r="V252" s="458"/>
      <c r="W252" s="457"/>
      <c r="AL252" s="347"/>
    </row>
    <row r="253" customFormat="false" ht="12.75" hidden="false" customHeight="false" outlineLevel="0" collapsed="false">
      <c r="B253" s="442" t="n">
        <v>188</v>
      </c>
      <c r="C253" s="458"/>
      <c r="D253" s="457"/>
      <c r="S253" s="347"/>
      <c r="U253" s="442" t="n">
        <v>188</v>
      </c>
      <c r="V253" s="458"/>
      <c r="W253" s="457"/>
      <c r="AL253" s="347"/>
    </row>
    <row r="254" customFormat="false" ht="12.75" hidden="false" customHeight="false" outlineLevel="0" collapsed="false">
      <c r="B254" s="442" t="n">
        <v>189</v>
      </c>
      <c r="C254" s="458"/>
      <c r="D254" s="457"/>
      <c r="S254" s="347"/>
      <c r="U254" s="442" t="n">
        <v>189</v>
      </c>
      <c r="V254" s="458"/>
      <c r="W254" s="457"/>
      <c r="AL254" s="347"/>
    </row>
    <row r="255" customFormat="false" ht="12.75" hidden="false" customHeight="false" outlineLevel="0" collapsed="false">
      <c r="B255" s="442" t="n">
        <v>190</v>
      </c>
      <c r="C255" s="458"/>
      <c r="D255" s="457"/>
      <c r="S255" s="347"/>
      <c r="U255" s="442" t="n">
        <v>190</v>
      </c>
      <c r="V255" s="458"/>
      <c r="W255" s="457"/>
      <c r="AL255" s="347"/>
    </row>
    <row r="256" customFormat="false" ht="12.75" hidden="false" customHeight="false" outlineLevel="0" collapsed="false">
      <c r="B256" s="442" t="n">
        <v>191</v>
      </c>
      <c r="C256" s="458"/>
      <c r="D256" s="457"/>
      <c r="S256" s="347"/>
      <c r="U256" s="442" t="n">
        <v>191</v>
      </c>
      <c r="V256" s="458"/>
      <c r="W256" s="457"/>
      <c r="AL256" s="347"/>
    </row>
    <row r="257" customFormat="false" ht="12.75" hidden="false" customHeight="false" outlineLevel="0" collapsed="false">
      <c r="B257" s="442" t="n">
        <v>192</v>
      </c>
      <c r="C257" s="458"/>
      <c r="D257" s="457"/>
      <c r="S257" s="347"/>
      <c r="U257" s="442" t="n">
        <v>192</v>
      </c>
      <c r="V257" s="458"/>
      <c r="W257" s="457"/>
      <c r="AL257" s="347"/>
    </row>
    <row r="258" customFormat="false" ht="12.75" hidden="false" customHeight="false" outlineLevel="0" collapsed="false">
      <c r="B258" s="442" t="n">
        <v>193</v>
      </c>
      <c r="C258" s="458"/>
      <c r="D258" s="457"/>
      <c r="S258" s="347"/>
      <c r="U258" s="442" t="n">
        <v>193</v>
      </c>
      <c r="V258" s="458"/>
      <c r="W258" s="457"/>
      <c r="AL258" s="347"/>
    </row>
    <row r="259" customFormat="false" ht="12.75" hidden="false" customHeight="false" outlineLevel="0" collapsed="false">
      <c r="B259" s="442" t="n">
        <v>194</v>
      </c>
      <c r="C259" s="458"/>
      <c r="D259" s="457"/>
      <c r="S259" s="347"/>
      <c r="U259" s="442" t="n">
        <v>194</v>
      </c>
      <c r="V259" s="458"/>
      <c r="W259" s="457"/>
      <c r="AL259" s="347"/>
    </row>
    <row r="260" customFormat="false" ht="12.75" hidden="false" customHeight="false" outlineLevel="0" collapsed="false">
      <c r="B260" s="442" t="n">
        <v>195</v>
      </c>
      <c r="C260" s="458"/>
      <c r="D260" s="457"/>
      <c r="S260" s="347"/>
      <c r="U260" s="442" t="n">
        <v>195</v>
      </c>
      <c r="V260" s="458"/>
      <c r="W260" s="457"/>
      <c r="AL260" s="347"/>
    </row>
    <row r="261" customFormat="false" ht="12.75" hidden="false" customHeight="false" outlineLevel="0" collapsed="false">
      <c r="B261" s="442" t="n">
        <v>196</v>
      </c>
      <c r="C261" s="458"/>
      <c r="D261" s="457"/>
      <c r="S261" s="347"/>
      <c r="U261" s="442" t="n">
        <v>196</v>
      </c>
      <c r="V261" s="458"/>
      <c r="W261" s="457"/>
      <c r="AL261" s="347"/>
    </row>
    <row r="262" customFormat="false" ht="12.75" hidden="false" customHeight="false" outlineLevel="0" collapsed="false">
      <c r="B262" s="442" t="n">
        <v>197</v>
      </c>
      <c r="C262" s="458"/>
      <c r="D262" s="457"/>
      <c r="S262" s="347"/>
      <c r="U262" s="442" t="n">
        <v>197</v>
      </c>
      <c r="V262" s="458"/>
      <c r="W262" s="457"/>
      <c r="AL262" s="347"/>
    </row>
    <row r="263" customFormat="false" ht="12.75" hidden="false" customHeight="false" outlineLevel="0" collapsed="false">
      <c r="B263" s="442" t="n">
        <v>198</v>
      </c>
      <c r="C263" s="458"/>
      <c r="D263" s="457"/>
      <c r="S263" s="347"/>
      <c r="U263" s="442" t="n">
        <v>198</v>
      </c>
      <c r="V263" s="458"/>
      <c r="W263" s="457"/>
      <c r="AL263" s="347"/>
    </row>
    <row r="264" customFormat="false" ht="12.75" hidden="false" customHeight="false" outlineLevel="0" collapsed="false">
      <c r="B264" s="442" t="n">
        <v>199</v>
      </c>
      <c r="C264" s="458"/>
      <c r="D264" s="457"/>
      <c r="S264" s="347"/>
      <c r="U264" s="442" t="n">
        <v>199</v>
      </c>
      <c r="V264" s="458"/>
      <c r="W264" s="457"/>
      <c r="AL264" s="347"/>
    </row>
    <row r="265" customFormat="false" ht="12.75" hidden="false" customHeight="false" outlineLevel="0" collapsed="false">
      <c r="B265" s="442" t="n">
        <v>200</v>
      </c>
      <c r="C265" s="458"/>
      <c r="D265" s="457"/>
      <c r="S265" s="347"/>
      <c r="U265" s="442" t="n">
        <v>200</v>
      </c>
      <c r="V265" s="458"/>
      <c r="W265" s="457"/>
      <c r="AL265" s="347"/>
    </row>
    <row r="266" customFormat="false" ht="12.75" hidden="false" customHeight="false" outlineLevel="0" collapsed="false">
      <c r="B266" s="442" t="n">
        <v>201</v>
      </c>
      <c r="C266" s="458"/>
      <c r="D266" s="457"/>
      <c r="S266" s="347"/>
      <c r="U266" s="442" t="n">
        <v>201</v>
      </c>
      <c r="V266" s="458"/>
      <c r="W266" s="457"/>
      <c r="AL266" s="347"/>
    </row>
    <row r="267" customFormat="false" ht="12.75" hidden="false" customHeight="false" outlineLevel="0" collapsed="false">
      <c r="B267" s="442" t="n">
        <v>202</v>
      </c>
      <c r="C267" s="458"/>
      <c r="D267" s="457"/>
      <c r="S267" s="347"/>
      <c r="U267" s="442" t="n">
        <v>202</v>
      </c>
      <c r="V267" s="458"/>
      <c r="W267" s="457"/>
      <c r="AL267" s="347"/>
    </row>
    <row r="268" customFormat="false" ht="12.75" hidden="false" customHeight="false" outlineLevel="0" collapsed="false">
      <c r="B268" s="442" t="n">
        <v>203</v>
      </c>
      <c r="C268" s="458"/>
      <c r="D268" s="457"/>
      <c r="S268" s="347"/>
      <c r="U268" s="442" t="n">
        <v>203</v>
      </c>
      <c r="V268" s="458"/>
      <c r="W268" s="457"/>
      <c r="AL268" s="347"/>
    </row>
    <row r="269" customFormat="false" ht="12.75" hidden="false" customHeight="false" outlineLevel="0" collapsed="false">
      <c r="B269" s="442" t="n">
        <v>204</v>
      </c>
      <c r="C269" s="458"/>
      <c r="D269" s="457"/>
      <c r="S269" s="347"/>
      <c r="U269" s="442" t="n">
        <v>204</v>
      </c>
      <c r="V269" s="458"/>
      <c r="W269" s="457"/>
      <c r="AL269" s="347"/>
    </row>
    <row r="270" customFormat="false" ht="12.75" hidden="false" customHeight="false" outlineLevel="0" collapsed="false">
      <c r="B270" s="442" t="n">
        <v>205</v>
      </c>
      <c r="C270" s="458"/>
      <c r="D270" s="457"/>
      <c r="S270" s="347"/>
      <c r="U270" s="442" t="n">
        <v>205</v>
      </c>
      <c r="V270" s="458"/>
      <c r="W270" s="457"/>
      <c r="AL270" s="347"/>
    </row>
    <row r="271" customFormat="false" ht="12.75" hidden="false" customHeight="false" outlineLevel="0" collapsed="false">
      <c r="B271" s="442" t="n">
        <v>206</v>
      </c>
      <c r="C271" s="458"/>
      <c r="D271" s="457"/>
      <c r="S271" s="347"/>
      <c r="U271" s="442" t="n">
        <v>206</v>
      </c>
      <c r="V271" s="458"/>
      <c r="W271" s="457"/>
      <c r="AL271" s="347"/>
    </row>
    <row r="272" customFormat="false" ht="12.75" hidden="false" customHeight="false" outlineLevel="0" collapsed="false">
      <c r="B272" s="442" t="n">
        <v>207</v>
      </c>
      <c r="C272" s="458"/>
      <c r="D272" s="457"/>
      <c r="S272" s="347"/>
      <c r="U272" s="442" t="n">
        <v>207</v>
      </c>
      <c r="V272" s="458"/>
      <c r="W272" s="457"/>
      <c r="AL272" s="347"/>
    </row>
    <row r="273" customFormat="false" ht="12.75" hidden="false" customHeight="false" outlineLevel="0" collapsed="false">
      <c r="B273" s="442" t="n">
        <v>208</v>
      </c>
      <c r="C273" s="458"/>
      <c r="D273" s="457"/>
      <c r="S273" s="347"/>
      <c r="U273" s="442" t="n">
        <v>208</v>
      </c>
      <c r="V273" s="458"/>
      <c r="W273" s="457"/>
      <c r="AL273" s="347"/>
    </row>
    <row r="274" customFormat="false" ht="12.75" hidden="false" customHeight="false" outlineLevel="0" collapsed="false">
      <c r="B274" s="442" t="n">
        <v>209</v>
      </c>
      <c r="C274" s="458"/>
      <c r="D274" s="457"/>
      <c r="S274" s="347"/>
      <c r="U274" s="442" t="n">
        <v>209</v>
      </c>
      <c r="V274" s="458"/>
      <c r="W274" s="457"/>
      <c r="AL274" s="347"/>
    </row>
    <row r="275" customFormat="false" ht="12.75" hidden="false" customHeight="false" outlineLevel="0" collapsed="false">
      <c r="B275" s="442" t="n">
        <v>210</v>
      </c>
      <c r="C275" s="458"/>
      <c r="D275" s="457"/>
      <c r="S275" s="347"/>
      <c r="U275" s="442" t="n">
        <v>210</v>
      </c>
      <c r="V275" s="458"/>
      <c r="W275" s="457"/>
      <c r="AL275" s="347"/>
    </row>
    <row r="276" customFormat="false" ht="12.75" hidden="false" customHeight="false" outlineLevel="0" collapsed="false">
      <c r="B276" s="442" t="n">
        <v>211</v>
      </c>
      <c r="C276" s="458"/>
      <c r="D276" s="457"/>
      <c r="S276" s="347"/>
      <c r="U276" s="442" t="n">
        <v>211</v>
      </c>
      <c r="V276" s="458"/>
      <c r="W276" s="457"/>
      <c r="AL276" s="347"/>
    </row>
    <row r="277" customFormat="false" ht="12.75" hidden="false" customHeight="false" outlineLevel="0" collapsed="false">
      <c r="B277" s="442" t="n">
        <v>212</v>
      </c>
      <c r="C277" s="458"/>
      <c r="D277" s="457"/>
      <c r="S277" s="347"/>
      <c r="U277" s="442" t="n">
        <v>212</v>
      </c>
      <c r="V277" s="458"/>
      <c r="W277" s="457"/>
      <c r="AL277" s="347"/>
    </row>
    <row r="278" customFormat="false" ht="12.75" hidden="false" customHeight="false" outlineLevel="0" collapsed="false">
      <c r="B278" s="442" t="n">
        <v>213</v>
      </c>
      <c r="C278" s="458"/>
      <c r="D278" s="457"/>
      <c r="S278" s="347"/>
      <c r="U278" s="442" t="n">
        <v>213</v>
      </c>
      <c r="V278" s="458"/>
      <c r="W278" s="457"/>
      <c r="AL278" s="347"/>
    </row>
    <row r="279" customFormat="false" ht="12.75" hidden="false" customHeight="false" outlineLevel="0" collapsed="false">
      <c r="B279" s="442" t="n">
        <v>214</v>
      </c>
      <c r="C279" s="458"/>
      <c r="D279" s="457"/>
      <c r="S279" s="347"/>
      <c r="U279" s="442" t="n">
        <v>214</v>
      </c>
      <c r="V279" s="458"/>
      <c r="W279" s="457"/>
      <c r="AL279" s="347"/>
    </row>
    <row r="280" customFormat="false" ht="12.75" hidden="false" customHeight="false" outlineLevel="0" collapsed="false">
      <c r="B280" s="442" t="n">
        <v>215</v>
      </c>
      <c r="C280" s="458"/>
      <c r="D280" s="457"/>
      <c r="S280" s="347"/>
      <c r="U280" s="442" t="n">
        <v>215</v>
      </c>
      <c r="V280" s="458"/>
      <c r="W280" s="457"/>
      <c r="AL280" s="347"/>
    </row>
    <row r="281" customFormat="false" ht="12.75" hidden="false" customHeight="false" outlineLevel="0" collapsed="false">
      <c r="B281" s="442" t="n">
        <v>216</v>
      </c>
      <c r="C281" s="458"/>
      <c r="D281" s="457"/>
      <c r="S281" s="347"/>
      <c r="U281" s="442" t="n">
        <v>216</v>
      </c>
      <c r="V281" s="458"/>
      <c r="W281" s="457"/>
      <c r="AL281" s="347"/>
    </row>
    <row r="282" customFormat="false" ht="12.75" hidden="false" customHeight="false" outlineLevel="0" collapsed="false">
      <c r="B282" s="442" t="n">
        <v>217</v>
      </c>
      <c r="C282" s="458"/>
      <c r="D282" s="457"/>
      <c r="S282" s="347"/>
      <c r="U282" s="442" t="n">
        <v>217</v>
      </c>
      <c r="V282" s="458"/>
      <c r="W282" s="457"/>
      <c r="AL282" s="347"/>
    </row>
    <row r="283" customFormat="false" ht="12.75" hidden="false" customHeight="false" outlineLevel="0" collapsed="false">
      <c r="B283" s="442" t="n">
        <v>218</v>
      </c>
      <c r="C283" s="458"/>
      <c r="D283" s="457"/>
      <c r="S283" s="347"/>
      <c r="U283" s="442" t="n">
        <v>218</v>
      </c>
      <c r="V283" s="458"/>
      <c r="W283" s="457"/>
      <c r="AL283" s="347"/>
    </row>
    <row r="284" customFormat="false" ht="12.75" hidden="false" customHeight="false" outlineLevel="0" collapsed="false">
      <c r="B284" s="442" t="n">
        <v>219</v>
      </c>
      <c r="C284" s="458"/>
      <c r="D284" s="457"/>
      <c r="S284" s="347"/>
      <c r="U284" s="442" t="n">
        <v>219</v>
      </c>
      <c r="V284" s="458"/>
      <c r="W284" s="457"/>
      <c r="AL284" s="347"/>
    </row>
    <row r="285" customFormat="false" ht="12.75" hidden="false" customHeight="false" outlineLevel="0" collapsed="false">
      <c r="B285" s="442" t="n">
        <v>220</v>
      </c>
      <c r="C285" s="458"/>
      <c r="D285" s="457"/>
      <c r="S285" s="347"/>
      <c r="U285" s="442" t="n">
        <v>220</v>
      </c>
      <c r="V285" s="458"/>
      <c r="W285" s="457"/>
      <c r="AL285" s="347"/>
    </row>
    <row r="286" customFormat="false" ht="12.75" hidden="false" customHeight="false" outlineLevel="0" collapsed="false">
      <c r="B286" s="442" t="n">
        <v>221</v>
      </c>
      <c r="C286" s="458"/>
      <c r="D286" s="457"/>
      <c r="S286" s="347"/>
      <c r="U286" s="442" t="n">
        <v>221</v>
      </c>
      <c r="V286" s="458"/>
      <c r="W286" s="457"/>
      <c r="AL286" s="347"/>
    </row>
    <row r="287" customFormat="false" ht="12.75" hidden="false" customHeight="false" outlineLevel="0" collapsed="false">
      <c r="B287" s="442" t="n">
        <v>222</v>
      </c>
      <c r="C287" s="458"/>
      <c r="D287" s="457"/>
      <c r="S287" s="347"/>
      <c r="U287" s="442" t="n">
        <v>222</v>
      </c>
      <c r="V287" s="458"/>
      <c r="W287" s="457"/>
      <c r="AL287" s="347"/>
    </row>
    <row r="288" customFormat="false" ht="12.75" hidden="false" customHeight="false" outlineLevel="0" collapsed="false">
      <c r="B288" s="442" t="n">
        <v>223</v>
      </c>
      <c r="C288" s="458"/>
      <c r="D288" s="457"/>
      <c r="S288" s="347"/>
      <c r="U288" s="442" t="n">
        <v>223</v>
      </c>
      <c r="V288" s="458"/>
      <c r="W288" s="457"/>
      <c r="AL288" s="347"/>
    </row>
    <row r="289" customFormat="false" ht="12.75" hidden="false" customHeight="false" outlineLevel="0" collapsed="false">
      <c r="B289" s="442" t="n">
        <v>224</v>
      </c>
      <c r="C289" s="458"/>
      <c r="D289" s="457"/>
      <c r="S289" s="347"/>
      <c r="U289" s="442" t="n">
        <v>224</v>
      </c>
      <c r="V289" s="458"/>
      <c r="W289" s="457"/>
      <c r="AL289" s="347"/>
    </row>
    <row r="290" customFormat="false" ht="12.75" hidden="false" customHeight="false" outlineLevel="0" collapsed="false">
      <c r="B290" s="442" t="n">
        <v>225</v>
      </c>
      <c r="C290" s="458"/>
      <c r="D290" s="457"/>
      <c r="S290" s="347"/>
      <c r="U290" s="442" t="n">
        <v>225</v>
      </c>
      <c r="V290" s="458"/>
      <c r="W290" s="457"/>
      <c r="AL290" s="347"/>
    </row>
    <row r="291" customFormat="false" ht="12.75" hidden="false" customHeight="false" outlineLevel="0" collapsed="false">
      <c r="B291" s="442" t="n">
        <v>226</v>
      </c>
      <c r="C291" s="458"/>
      <c r="D291" s="457"/>
      <c r="S291" s="347"/>
      <c r="U291" s="442" t="n">
        <v>226</v>
      </c>
      <c r="V291" s="458"/>
      <c r="W291" s="457"/>
      <c r="AL291" s="347"/>
    </row>
    <row r="292" customFormat="false" ht="12.75" hidden="false" customHeight="false" outlineLevel="0" collapsed="false">
      <c r="B292" s="442" t="n">
        <v>227</v>
      </c>
      <c r="C292" s="458"/>
      <c r="D292" s="457"/>
      <c r="S292" s="347"/>
      <c r="U292" s="442" t="n">
        <v>227</v>
      </c>
      <c r="V292" s="458"/>
      <c r="W292" s="457"/>
      <c r="AL292" s="347"/>
    </row>
    <row r="293" customFormat="false" ht="12.75" hidden="false" customHeight="false" outlineLevel="0" collapsed="false">
      <c r="B293" s="442" t="n">
        <v>228</v>
      </c>
      <c r="C293" s="458"/>
      <c r="D293" s="457"/>
      <c r="S293" s="347"/>
      <c r="U293" s="442" t="n">
        <v>228</v>
      </c>
      <c r="V293" s="458"/>
      <c r="W293" s="457"/>
      <c r="AL293" s="347"/>
    </row>
    <row r="294" customFormat="false" ht="12.75" hidden="false" customHeight="false" outlineLevel="0" collapsed="false">
      <c r="B294" s="442" t="n">
        <v>229</v>
      </c>
      <c r="C294" s="458"/>
      <c r="D294" s="457"/>
      <c r="S294" s="347"/>
      <c r="U294" s="442" t="n">
        <v>229</v>
      </c>
      <c r="V294" s="458"/>
      <c r="W294" s="457"/>
      <c r="AL294" s="347"/>
    </row>
    <row r="295" customFormat="false" ht="12.75" hidden="false" customHeight="false" outlineLevel="0" collapsed="false">
      <c r="B295" s="442" t="n">
        <v>230</v>
      </c>
      <c r="C295" s="458"/>
      <c r="D295" s="457"/>
      <c r="S295" s="347"/>
      <c r="U295" s="442" t="n">
        <v>230</v>
      </c>
      <c r="V295" s="458"/>
      <c r="W295" s="457"/>
      <c r="AL295" s="347"/>
    </row>
    <row r="296" customFormat="false" ht="12.75" hidden="false" customHeight="false" outlineLevel="0" collapsed="false">
      <c r="B296" s="442" t="n">
        <v>231</v>
      </c>
      <c r="C296" s="458"/>
      <c r="D296" s="457"/>
      <c r="S296" s="347"/>
      <c r="U296" s="442" t="n">
        <v>231</v>
      </c>
      <c r="V296" s="458"/>
      <c r="W296" s="457"/>
      <c r="AL296" s="347"/>
    </row>
    <row r="297" customFormat="false" ht="12.75" hidden="false" customHeight="false" outlineLevel="0" collapsed="false">
      <c r="B297" s="442" t="n">
        <v>232</v>
      </c>
      <c r="C297" s="458"/>
      <c r="D297" s="457"/>
      <c r="S297" s="347"/>
      <c r="U297" s="442" t="n">
        <v>232</v>
      </c>
      <c r="V297" s="458"/>
      <c r="W297" s="457"/>
      <c r="AL297" s="347"/>
    </row>
    <row r="298" customFormat="false" ht="12.75" hidden="false" customHeight="false" outlineLevel="0" collapsed="false">
      <c r="B298" s="442" t="n">
        <v>233</v>
      </c>
      <c r="C298" s="458"/>
      <c r="D298" s="457"/>
      <c r="S298" s="347"/>
      <c r="U298" s="442" t="n">
        <v>233</v>
      </c>
      <c r="V298" s="458"/>
      <c r="W298" s="457"/>
      <c r="AL298" s="347"/>
    </row>
    <row r="299" customFormat="false" ht="12.75" hidden="false" customHeight="false" outlineLevel="0" collapsed="false">
      <c r="B299" s="442" t="n">
        <v>234</v>
      </c>
      <c r="C299" s="458"/>
      <c r="D299" s="457"/>
      <c r="S299" s="347"/>
      <c r="U299" s="442" t="n">
        <v>234</v>
      </c>
      <c r="V299" s="458"/>
      <c r="W299" s="457"/>
      <c r="AL299" s="347"/>
    </row>
    <row r="300" customFormat="false" ht="12.75" hidden="false" customHeight="false" outlineLevel="0" collapsed="false">
      <c r="B300" s="442" t="n">
        <v>235</v>
      </c>
      <c r="C300" s="458"/>
      <c r="D300" s="457"/>
      <c r="S300" s="347"/>
      <c r="U300" s="442" t="n">
        <v>235</v>
      </c>
      <c r="V300" s="458"/>
      <c r="W300" s="457"/>
      <c r="AL300" s="347"/>
    </row>
    <row r="301" customFormat="false" ht="12.75" hidden="false" customHeight="false" outlineLevel="0" collapsed="false">
      <c r="B301" s="442" t="n">
        <v>236</v>
      </c>
      <c r="C301" s="458"/>
      <c r="D301" s="457"/>
      <c r="S301" s="347"/>
      <c r="U301" s="442" t="n">
        <v>236</v>
      </c>
      <c r="V301" s="458"/>
      <c r="W301" s="457"/>
      <c r="AL301" s="347"/>
    </row>
    <row r="302" customFormat="false" ht="12.75" hidden="false" customHeight="false" outlineLevel="0" collapsed="false">
      <c r="B302" s="442" t="n">
        <v>237</v>
      </c>
      <c r="C302" s="458"/>
      <c r="D302" s="457"/>
      <c r="S302" s="347"/>
      <c r="U302" s="442" t="n">
        <v>237</v>
      </c>
      <c r="V302" s="458"/>
      <c r="W302" s="457"/>
      <c r="AL302" s="347"/>
    </row>
    <row r="303" customFormat="false" ht="12.75" hidden="false" customHeight="false" outlineLevel="0" collapsed="false">
      <c r="B303" s="442" t="n">
        <v>238</v>
      </c>
      <c r="C303" s="458"/>
      <c r="D303" s="457"/>
      <c r="S303" s="347"/>
      <c r="U303" s="442" t="n">
        <v>238</v>
      </c>
      <c r="V303" s="458"/>
      <c r="W303" s="457"/>
      <c r="AL303" s="347"/>
    </row>
    <row r="304" customFormat="false" ht="12.75" hidden="false" customHeight="false" outlineLevel="0" collapsed="false">
      <c r="B304" s="442" t="n">
        <v>239</v>
      </c>
      <c r="C304" s="458"/>
      <c r="D304" s="457"/>
      <c r="S304" s="347"/>
      <c r="U304" s="442" t="n">
        <v>239</v>
      </c>
      <c r="V304" s="458"/>
      <c r="W304" s="457"/>
      <c r="AL304" s="347"/>
    </row>
    <row r="305" customFormat="false" ht="12.75" hidden="false" customHeight="false" outlineLevel="0" collapsed="false">
      <c r="B305" s="442" t="n">
        <v>240</v>
      </c>
      <c r="C305" s="458"/>
      <c r="D305" s="457"/>
      <c r="S305" s="347"/>
      <c r="U305" s="442" t="n">
        <v>240</v>
      </c>
      <c r="V305" s="458"/>
      <c r="W305" s="457"/>
      <c r="AL305" s="347"/>
    </row>
    <row r="306" customFormat="false" ht="12.75" hidden="false" customHeight="false" outlineLevel="0" collapsed="false">
      <c r="B306" s="442" t="n">
        <v>241</v>
      </c>
      <c r="C306" s="458"/>
      <c r="D306" s="457"/>
      <c r="S306" s="347"/>
      <c r="U306" s="442" t="n">
        <v>241</v>
      </c>
      <c r="V306" s="458"/>
      <c r="W306" s="457"/>
      <c r="AL306" s="347"/>
    </row>
    <row r="307" customFormat="false" ht="12.75" hidden="false" customHeight="false" outlineLevel="0" collapsed="false">
      <c r="B307" s="442" t="n">
        <v>242</v>
      </c>
      <c r="C307" s="458"/>
      <c r="D307" s="457"/>
      <c r="S307" s="347"/>
      <c r="U307" s="442" t="n">
        <v>242</v>
      </c>
      <c r="V307" s="458"/>
      <c r="W307" s="457"/>
      <c r="AL307" s="347"/>
    </row>
    <row r="308" customFormat="false" ht="12.75" hidden="false" customHeight="false" outlineLevel="0" collapsed="false">
      <c r="B308" s="442" t="n">
        <v>243</v>
      </c>
      <c r="C308" s="458"/>
      <c r="D308" s="457"/>
      <c r="S308" s="347"/>
      <c r="U308" s="442" t="n">
        <v>243</v>
      </c>
      <c r="V308" s="458"/>
      <c r="W308" s="457"/>
      <c r="AL308" s="347"/>
    </row>
    <row r="309" customFormat="false" ht="12.75" hidden="false" customHeight="false" outlineLevel="0" collapsed="false">
      <c r="B309" s="442" t="n">
        <v>244</v>
      </c>
      <c r="C309" s="458"/>
      <c r="D309" s="457"/>
      <c r="S309" s="347"/>
      <c r="U309" s="442" t="n">
        <v>244</v>
      </c>
      <c r="V309" s="458"/>
      <c r="W309" s="457"/>
      <c r="AL309" s="347"/>
    </row>
    <row r="310" customFormat="false" ht="12.75" hidden="false" customHeight="false" outlineLevel="0" collapsed="false">
      <c r="B310" s="442" t="n">
        <v>245</v>
      </c>
      <c r="C310" s="458"/>
      <c r="D310" s="457"/>
      <c r="S310" s="347"/>
      <c r="U310" s="442" t="n">
        <v>245</v>
      </c>
      <c r="V310" s="458"/>
      <c r="W310" s="457"/>
      <c r="AL310" s="347"/>
    </row>
    <row r="311" customFormat="false" ht="12.75" hidden="false" customHeight="false" outlineLevel="0" collapsed="false">
      <c r="B311" s="442" t="n">
        <v>246</v>
      </c>
      <c r="C311" s="458"/>
      <c r="D311" s="457"/>
      <c r="S311" s="347"/>
      <c r="U311" s="442" t="n">
        <v>246</v>
      </c>
      <c r="V311" s="458"/>
      <c r="W311" s="457"/>
      <c r="AL311" s="347"/>
    </row>
    <row r="312" customFormat="false" ht="12.75" hidden="false" customHeight="false" outlineLevel="0" collapsed="false">
      <c r="B312" s="442" t="n">
        <v>247</v>
      </c>
      <c r="C312" s="458"/>
      <c r="D312" s="457"/>
      <c r="S312" s="347"/>
      <c r="U312" s="442" t="n">
        <v>247</v>
      </c>
      <c r="V312" s="458"/>
      <c r="W312" s="457"/>
      <c r="AL312" s="347"/>
    </row>
    <row r="313" customFormat="false" ht="12.75" hidden="false" customHeight="false" outlineLevel="0" collapsed="false">
      <c r="B313" s="442" t="n">
        <v>248</v>
      </c>
      <c r="C313" s="458"/>
      <c r="D313" s="457"/>
      <c r="S313" s="347"/>
      <c r="U313" s="442" t="n">
        <v>248</v>
      </c>
      <c r="V313" s="458"/>
      <c r="W313" s="457"/>
      <c r="AL313" s="347"/>
    </row>
    <row r="314" customFormat="false" ht="12.75" hidden="false" customHeight="false" outlineLevel="0" collapsed="false">
      <c r="B314" s="442" t="n">
        <v>249</v>
      </c>
      <c r="C314" s="458"/>
      <c r="D314" s="457"/>
      <c r="S314" s="347"/>
      <c r="U314" s="442" t="n">
        <v>249</v>
      </c>
      <c r="V314" s="458"/>
      <c r="W314" s="457"/>
      <c r="AL314" s="347"/>
    </row>
    <row r="315" customFormat="false" ht="12.75" hidden="false" customHeight="false" outlineLevel="0" collapsed="false">
      <c r="B315" s="442" t="n">
        <v>250</v>
      </c>
      <c r="C315" s="458"/>
      <c r="D315" s="457"/>
      <c r="S315" s="347"/>
      <c r="U315" s="442" t="n">
        <v>250</v>
      </c>
      <c r="V315" s="458"/>
      <c r="W315" s="457"/>
      <c r="AL315" s="347"/>
    </row>
    <row r="316" customFormat="false" ht="12.75" hidden="false" customHeight="false" outlineLevel="0" collapsed="false">
      <c r="B316" s="442" t="n">
        <v>251</v>
      </c>
      <c r="C316" s="458"/>
      <c r="D316" s="457"/>
      <c r="S316" s="347"/>
      <c r="U316" s="442" t="n">
        <v>251</v>
      </c>
      <c r="V316" s="458"/>
      <c r="W316" s="457"/>
      <c r="AL316" s="347"/>
    </row>
    <row r="317" customFormat="false" ht="12.75" hidden="false" customHeight="false" outlineLevel="0" collapsed="false">
      <c r="B317" s="442" t="n">
        <v>252</v>
      </c>
      <c r="C317" s="458"/>
      <c r="D317" s="457"/>
      <c r="S317" s="347"/>
      <c r="U317" s="442" t="n">
        <v>252</v>
      </c>
      <c r="V317" s="458"/>
      <c r="W317" s="457"/>
      <c r="AL317" s="347"/>
    </row>
    <row r="318" customFormat="false" ht="12.75" hidden="false" customHeight="false" outlineLevel="0" collapsed="false">
      <c r="B318" s="442" t="n">
        <v>253</v>
      </c>
      <c r="C318" s="458"/>
      <c r="D318" s="457"/>
      <c r="S318" s="347"/>
      <c r="U318" s="442" t="n">
        <v>253</v>
      </c>
      <c r="V318" s="458"/>
      <c r="W318" s="457"/>
      <c r="AL318" s="347"/>
    </row>
    <row r="319" customFormat="false" ht="12.75" hidden="false" customHeight="false" outlineLevel="0" collapsed="false">
      <c r="B319" s="442" t="n">
        <v>254</v>
      </c>
      <c r="C319" s="458"/>
      <c r="D319" s="457"/>
      <c r="S319" s="347"/>
      <c r="U319" s="442" t="n">
        <v>254</v>
      </c>
      <c r="V319" s="458"/>
      <c r="W319" s="457"/>
      <c r="AL319" s="347"/>
    </row>
    <row r="320" customFormat="false" ht="12.75" hidden="false" customHeight="false" outlineLevel="0" collapsed="false">
      <c r="B320" s="442" t="n">
        <v>255</v>
      </c>
      <c r="C320" s="458"/>
      <c r="D320" s="457"/>
      <c r="S320" s="347"/>
      <c r="U320" s="442" t="n">
        <v>255</v>
      </c>
      <c r="V320" s="458"/>
      <c r="W320" s="457"/>
      <c r="AL320" s="347"/>
    </row>
    <row r="321" customFormat="false" ht="12.75" hidden="false" customHeight="false" outlineLevel="0" collapsed="false">
      <c r="B321" s="442" t="n">
        <v>256</v>
      </c>
      <c r="C321" s="458"/>
      <c r="D321" s="457"/>
      <c r="S321" s="347"/>
      <c r="U321" s="442" t="n">
        <v>256</v>
      </c>
      <c r="V321" s="458"/>
      <c r="W321" s="457"/>
      <c r="AL321" s="347"/>
    </row>
    <row r="322" customFormat="false" ht="12.75" hidden="false" customHeight="false" outlineLevel="0" collapsed="false">
      <c r="B322" s="442" t="n">
        <v>257</v>
      </c>
      <c r="C322" s="458"/>
      <c r="D322" s="457"/>
      <c r="S322" s="347"/>
      <c r="U322" s="442" t="n">
        <v>257</v>
      </c>
      <c r="V322" s="458"/>
      <c r="W322" s="457"/>
      <c r="AL322" s="347"/>
    </row>
    <row r="323" customFormat="false" ht="12.75" hidden="false" customHeight="false" outlineLevel="0" collapsed="false">
      <c r="B323" s="442" t="n">
        <v>258</v>
      </c>
      <c r="C323" s="458"/>
      <c r="D323" s="457"/>
      <c r="S323" s="347"/>
      <c r="U323" s="442" t="n">
        <v>258</v>
      </c>
      <c r="V323" s="458"/>
      <c r="W323" s="457"/>
      <c r="AL323" s="347"/>
    </row>
    <row r="324" customFormat="false" ht="12.75" hidden="false" customHeight="false" outlineLevel="0" collapsed="false">
      <c r="B324" s="442" t="n">
        <v>259</v>
      </c>
      <c r="C324" s="458"/>
      <c r="D324" s="457"/>
      <c r="S324" s="347"/>
      <c r="U324" s="442" t="n">
        <v>259</v>
      </c>
      <c r="V324" s="458"/>
      <c r="W324" s="457"/>
      <c r="AL324" s="347"/>
    </row>
    <row r="325" customFormat="false" ht="12.75" hidden="false" customHeight="false" outlineLevel="0" collapsed="false">
      <c r="B325" s="442" t="n">
        <v>260</v>
      </c>
      <c r="C325" s="458"/>
      <c r="D325" s="457"/>
      <c r="S325" s="347"/>
      <c r="U325" s="442" t="n">
        <v>260</v>
      </c>
      <c r="V325" s="458"/>
      <c r="W325" s="457"/>
      <c r="AL325" s="347"/>
    </row>
    <row r="326" customFormat="false" ht="12.75" hidden="false" customHeight="false" outlineLevel="0" collapsed="false">
      <c r="B326" s="442" t="n">
        <v>261</v>
      </c>
      <c r="C326" s="458"/>
      <c r="D326" s="457"/>
      <c r="S326" s="347"/>
      <c r="U326" s="442" t="n">
        <v>261</v>
      </c>
      <c r="V326" s="458"/>
      <c r="W326" s="457"/>
      <c r="AL326" s="347"/>
    </row>
    <row r="327" customFormat="false" ht="12.75" hidden="false" customHeight="false" outlineLevel="0" collapsed="false">
      <c r="B327" s="442" t="n">
        <v>262</v>
      </c>
      <c r="C327" s="458"/>
      <c r="D327" s="457"/>
      <c r="S327" s="347"/>
      <c r="U327" s="442" t="n">
        <v>262</v>
      </c>
      <c r="V327" s="458"/>
      <c r="W327" s="457"/>
      <c r="AL327" s="347"/>
    </row>
    <row r="328" customFormat="false" ht="12.75" hidden="false" customHeight="false" outlineLevel="0" collapsed="false">
      <c r="B328" s="442" t="n">
        <v>263</v>
      </c>
      <c r="C328" s="458"/>
      <c r="D328" s="457"/>
      <c r="S328" s="347"/>
      <c r="U328" s="442" t="n">
        <v>263</v>
      </c>
      <c r="V328" s="458"/>
      <c r="W328" s="457"/>
      <c r="AL328" s="347"/>
    </row>
    <row r="329" customFormat="false" ht="12.75" hidden="false" customHeight="false" outlineLevel="0" collapsed="false">
      <c r="B329" s="442" t="n">
        <v>264</v>
      </c>
      <c r="C329" s="458"/>
      <c r="D329" s="457"/>
      <c r="S329" s="347"/>
      <c r="U329" s="442" t="n">
        <v>264</v>
      </c>
      <c r="V329" s="458"/>
      <c r="W329" s="457"/>
      <c r="AL329" s="347"/>
    </row>
    <row r="330" customFormat="false" ht="12.75" hidden="false" customHeight="false" outlineLevel="0" collapsed="false">
      <c r="B330" s="442" t="n">
        <v>265</v>
      </c>
      <c r="C330" s="458"/>
      <c r="D330" s="457"/>
      <c r="S330" s="347"/>
      <c r="U330" s="442" t="n">
        <v>265</v>
      </c>
      <c r="V330" s="458"/>
      <c r="W330" s="457"/>
      <c r="AL330" s="347"/>
    </row>
    <row r="331" customFormat="false" ht="12.75" hidden="false" customHeight="false" outlineLevel="0" collapsed="false">
      <c r="B331" s="442" t="n">
        <v>266</v>
      </c>
      <c r="C331" s="458"/>
      <c r="D331" s="457"/>
      <c r="S331" s="347"/>
      <c r="U331" s="442" t="n">
        <v>266</v>
      </c>
      <c r="V331" s="458"/>
      <c r="W331" s="457"/>
      <c r="AL331" s="347"/>
    </row>
    <row r="332" customFormat="false" ht="12.75" hidden="false" customHeight="false" outlineLevel="0" collapsed="false">
      <c r="B332" s="442" t="n">
        <v>267</v>
      </c>
      <c r="C332" s="458"/>
      <c r="D332" s="457"/>
      <c r="S332" s="347"/>
      <c r="U332" s="442" t="n">
        <v>267</v>
      </c>
      <c r="V332" s="458"/>
      <c r="W332" s="457"/>
      <c r="AL332" s="347"/>
    </row>
    <row r="333" customFormat="false" ht="12.75" hidden="false" customHeight="false" outlineLevel="0" collapsed="false">
      <c r="B333" s="442" t="n">
        <v>268</v>
      </c>
      <c r="C333" s="458"/>
      <c r="D333" s="457"/>
      <c r="S333" s="347"/>
      <c r="U333" s="442" t="n">
        <v>268</v>
      </c>
      <c r="V333" s="458"/>
      <c r="W333" s="457"/>
      <c r="AL333" s="347"/>
    </row>
    <row r="334" customFormat="false" ht="12.75" hidden="false" customHeight="false" outlineLevel="0" collapsed="false">
      <c r="B334" s="442" t="n">
        <v>269</v>
      </c>
      <c r="C334" s="458"/>
      <c r="D334" s="457"/>
      <c r="S334" s="347"/>
      <c r="U334" s="442" t="n">
        <v>269</v>
      </c>
      <c r="V334" s="458"/>
      <c r="W334" s="457"/>
      <c r="AL334" s="347"/>
    </row>
    <row r="335" customFormat="false" ht="12.75" hidden="false" customHeight="false" outlineLevel="0" collapsed="false">
      <c r="B335" s="442" t="n">
        <v>270</v>
      </c>
      <c r="C335" s="458"/>
      <c r="D335" s="457"/>
      <c r="S335" s="347"/>
      <c r="U335" s="442" t="n">
        <v>270</v>
      </c>
      <c r="V335" s="458"/>
      <c r="W335" s="457"/>
      <c r="AL335" s="347"/>
    </row>
    <row r="336" customFormat="false" ht="12.75" hidden="false" customHeight="false" outlineLevel="0" collapsed="false">
      <c r="B336" s="442" t="n">
        <v>271</v>
      </c>
      <c r="C336" s="458"/>
      <c r="D336" s="457"/>
      <c r="S336" s="347"/>
      <c r="U336" s="442" t="n">
        <v>271</v>
      </c>
      <c r="V336" s="458"/>
      <c r="W336" s="457"/>
      <c r="AL336" s="347"/>
    </row>
    <row r="337" customFormat="false" ht="12.75" hidden="false" customHeight="false" outlineLevel="0" collapsed="false">
      <c r="B337" s="442" t="n">
        <v>272</v>
      </c>
      <c r="C337" s="458"/>
      <c r="D337" s="457"/>
      <c r="S337" s="347"/>
      <c r="U337" s="442" t="n">
        <v>272</v>
      </c>
      <c r="V337" s="458"/>
      <c r="W337" s="457"/>
      <c r="AL337" s="347"/>
    </row>
    <row r="338" customFormat="false" ht="12.75" hidden="false" customHeight="false" outlineLevel="0" collapsed="false">
      <c r="B338" s="442" t="n">
        <v>273</v>
      </c>
      <c r="C338" s="458"/>
      <c r="D338" s="457"/>
      <c r="S338" s="347"/>
      <c r="U338" s="442" t="n">
        <v>273</v>
      </c>
      <c r="V338" s="458"/>
      <c r="W338" s="457"/>
      <c r="AL338" s="347"/>
    </row>
    <row r="339" customFormat="false" ht="12.75" hidden="false" customHeight="false" outlineLevel="0" collapsed="false">
      <c r="B339" s="442" t="n">
        <v>274</v>
      </c>
      <c r="C339" s="458"/>
      <c r="D339" s="457"/>
      <c r="S339" s="347"/>
      <c r="U339" s="442" t="n">
        <v>274</v>
      </c>
      <c r="V339" s="458"/>
      <c r="W339" s="457"/>
      <c r="AL339" s="347"/>
    </row>
    <row r="340" customFormat="false" ht="12.75" hidden="false" customHeight="false" outlineLevel="0" collapsed="false">
      <c r="B340" s="442" t="n">
        <v>275</v>
      </c>
      <c r="C340" s="458"/>
      <c r="D340" s="457"/>
      <c r="S340" s="347"/>
      <c r="U340" s="442" t="n">
        <v>275</v>
      </c>
      <c r="V340" s="458"/>
      <c r="W340" s="457"/>
      <c r="AL340" s="347"/>
    </row>
    <row r="341" customFormat="false" ht="12.75" hidden="false" customHeight="false" outlineLevel="0" collapsed="false">
      <c r="B341" s="442" t="n">
        <v>276</v>
      </c>
      <c r="C341" s="458"/>
      <c r="D341" s="457"/>
      <c r="S341" s="347"/>
      <c r="U341" s="442" t="n">
        <v>276</v>
      </c>
      <c r="V341" s="458"/>
      <c r="W341" s="457"/>
      <c r="AL341" s="347"/>
    </row>
    <row r="342" customFormat="false" ht="12.75" hidden="false" customHeight="false" outlineLevel="0" collapsed="false">
      <c r="B342" s="442" t="n">
        <v>277</v>
      </c>
      <c r="C342" s="458"/>
      <c r="D342" s="457"/>
      <c r="S342" s="347"/>
      <c r="U342" s="442" t="n">
        <v>277</v>
      </c>
      <c r="V342" s="458"/>
      <c r="W342" s="457"/>
      <c r="AL342" s="347"/>
    </row>
    <row r="343" customFormat="false" ht="12.75" hidden="false" customHeight="false" outlineLevel="0" collapsed="false">
      <c r="B343" s="442" t="n">
        <v>278</v>
      </c>
      <c r="C343" s="458"/>
      <c r="D343" s="457"/>
      <c r="S343" s="347"/>
      <c r="U343" s="442" t="n">
        <v>278</v>
      </c>
      <c r="V343" s="458"/>
      <c r="W343" s="457"/>
      <c r="AL343" s="347"/>
    </row>
    <row r="344" customFormat="false" ht="12.75" hidden="false" customHeight="false" outlineLevel="0" collapsed="false">
      <c r="B344" s="442" t="n">
        <v>279</v>
      </c>
      <c r="C344" s="458"/>
      <c r="D344" s="457"/>
      <c r="S344" s="347"/>
      <c r="U344" s="442" t="n">
        <v>279</v>
      </c>
      <c r="V344" s="458"/>
      <c r="W344" s="457"/>
      <c r="AL344" s="347"/>
    </row>
    <row r="345" customFormat="false" ht="12.75" hidden="false" customHeight="false" outlineLevel="0" collapsed="false">
      <c r="B345" s="442" t="n">
        <v>280</v>
      </c>
      <c r="C345" s="458"/>
      <c r="D345" s="457"/>
      <c r="S345" s="347"/>
      <c r="U345" s="442" t="n">
        <v>280</v>
      </c>
      <c r="V345" s="458"/>
      <c r="W345" s="457"/>
      <c r="AL345" s="347"/>
    </row>
    <row r="346" customFormat="false" ht="12.75" hidden="false" customHeight="false" outlineLevel="0" collapsed="false">
      <c r="B346" s="442" t="n">
        <v>281</v>
      </c>
      <c r="C346" s="458"/>
      <c r="D346" s="457"/>
      <c r="S346" s="347"/>
      <c r="U346" s="442" t="n">
        <v>281</v>
      </c>
      <c r="V346" s="458"/>
      <c r="W346" s="457"/>
      <c r="AL346" s="347"/>
    </row>
    <row r="347" customFormat="false" ht="12.75" hidden="false" customHeight="false" outlineLevel="0" collapsed="false">
      <c r="B347" s="442" t="n">
        <v>282</v>
      </c>
      <c r="C347" s="458"/>
      <c r="D347" s="457"/>
      <c r="S347" s="347"/>
      <c r="U347" s="442" t="n">
        <v>282</v>
      </c>
      <c r="V347" s="458"/>
      <c r="W347" s="457"/>
      <c r="AL347" s="347"/>
    </row>
    <row r="348" customFormat="false" ht="12.75" hidden="false" customHeight="false" outlineLevel="0" collapsed="false">
      <c r="B348" s="442" t="n">
        <v>283</v>
      </c>
      <c r="C348" s="458"/>
      <c r="D348" s="457"/>
      <c r="S348" s="347"/>
      <c r="U348" s="442" t="n">
        <v>283</v>
      </c>
      <c r="V348" s="458"/>
      <c r="W348" s="457"/>
      <c r="AL348" s="347"/>
    </row>
    <row r="349" customFormat="false" ht="12.75" hidden="false" customHeight="false" outlineLevel="0" collapsed="false">
      <c r="B349" s="442" t="n">
        <v>284</v>
      </c>
      <c r="C349" s="458"/>
      <c r="D349" s="457"/>
      <c r="S349" s="347"/>
      <c r="U349" s="442" t="n">
        <v>284</v>
      </c>
      <c r="V349" s="458"/>
      <c r="W349" s="457"/>
      <c r="AL349" s="347"/>
    </row>
    <row r="350" customFormat="false" ht="12.75" hidden="false" customHeight="false" outlineLevel="0" collapsed="false">
      <c r="B350" s="442" t="n">
        <v>285</v>
      </c>
      <c r="C350" s="458"/>
      <c r="D350" s="457"/>
      <c r="S350" s="347"/>
      <c r="U350" s="442" t="n">
        <v>285</v>
      </c>
      <c r="V350" s="458"/>
      <c r="W350" s="457"/>
      <c r="AL350" s="347"/>
    </row>
    <row r="351" customFormat="false" ht="12.75" hidden="false" customHeight="false" outlineLevel="0" collapsed="false">
      <c r="B351" s="442" t="n">
        <v>286</v>
      </c>
      <c r="C351" s="458"/>
      <c r="D351" s="457"/>
      <c r="S351" s="347"/>
      <c r="U351" s="442" t="n">
        <v>286</v>
      </c>
      <c r="V351" s="458"/>
      <c r="W351" s="457"/>
      <c r="AL351" s="347"/>
    </row>
    <row r="352" customFormat="false" ht="12.75" hidden="false" customHeight="false" outlineLevel="0" collapsed="false">
      <c r="B352" s="442" t="n">
        <v>287</v>
      </c>
      <c r="C352" s="458"/>
      <c r="D352" s="457"/>
      <c r="S352" s="347"/>
      <c r="U352" s="442" t="n">
        <v>287</v>
      </c>
      <c r="V352" s="458"/>
      <c r="W352" s="457"/>
      <c r="AL352" s="347"/>
    </row>
    <row r="353" customFormat="false" ht="12.75" hidden="false" customHeight="false" outlineLevel="0" collapsed="false">
      <c r="B353" s="442" t="n">
        <v>288</v>
      </c>
      <c r="C353" s="458"/>
      <c r="D353" s="457"/>
      <c r="S353" s="347"/>
      <c r="U353" s="442" t="n">
        <v>288</v>
      </c>
      <c r="V353" s="458"/>
      <c r="W353" s="457"/>
      <c r="AL353" s="347"/>
    </row>
    <row r="354" customFormat="false" ht="12.75" hidden="false" customHeight="false" outlineLevel="0" collapsed="false">
      <c r="B354" s="442" t="n">
        <v>289</v>
      </c>
      <c r="C354" s="458"/>
      <c r="D354" s="457"/>
      <c r="S354" s="347"/>
      <c r="U354" s="442" t="n">
        <v>289</v>
      </c>
      <c r="V354" s="458"/>
      <c r="W354" s="457"/>
      <c r="AL354" s="347"/>
    </row>
    <row r="355" customFormat="false" ht="12.75" hidden="false" customHeight="false" outlineLevel="0" collapsed="false">
      <c r="B355" s="442" t="n">
        <v>290</v>
      </c>
      <c r="C355" s="458"/>
      <c r="D355" s="457"/>
      <c r="S355" s="347"/>
      <c r="U355" s="442" t="n">
        <v>290</v>
      </c>
      <c r="V355" s="458"/>
      <c r="W355" s="457"/>
      <c r="AL355" s="347"/>
    </row>
    <row r="356" customFormat="false" ht="12.75" hidden="false" customHeight="false" outlineLevel="0" collapsed="false">
      <c r="B356" s="442" t="n">
        <v>291</v>
      </c>
      <c r="C356" s="458"/>
      <c r="D356" s="457"/>
      <c r="S356" s="347"/>
      <c r="U356" s="442" t="n">
        <v>291</v>
      </c>
      <c r="V356" s="458"/>
      <c r="W356" s="457"/>
      <c r="AL356" s="347"/>
    </row>
    <row r="357" customFormat="false" ht="12.75" hidden="false" customHeight="false" outlineLevel="0" collapsed="false">
      <c r="B357" s="442" t="n">
        <v>292</v>
      </c>
      <c r="C357" s="458"/>
      <c r="D357" s="457"/>
      <c r="S357" s="347"/>
      <c r="U357" s="442" t="n">
        <v>292</v>
      </c>
      <c r="V357" s="458"/>
      <c r="W357" s="457"/>
      <c r="AL357" s="347"/>
    </row>
    <row r="358" customFormat="false" ht="12.75" hidden="false" customHeight="false" outlineLevel="0" collapsed="false">
      <c r="B358" s="442" t="n">
        <v>293</v>
      </c>
      <c r="C358" s="458"/>
      <c r="D358" s="457"/>
      <c r="S358" s="347"/>
      <c r="U358" s="442" t="n">
        <v>293</v>
      </c>
      <c r="V358" s="458"/>
      <c r="W358" s="457"/>
      <c r="AL358" s="347"/>
    </row>
    <row r="359" customFormat="false" ht="12.75" hidden="false" customHeight="false" outlineLevel="0" collapsed="false">
      <c r="B359" s="442" t="n">
        <v>294</v>
      </c>
      <c r="C359" s="458"/>
      <c r="D359" s="457"/>
      <c r="S359" s="347"/>
      <c r="U359" s="442" t="n">
        <v>294</v>
      </c>
      <c r="V359" s="458"/>
      <c r="W359" s="457"/>
      <c r="AL359" s="347"/>
    </row>
    <row r="360" customFormat="false" ht="12.75" hidden="false" customHeight="false" outlineLevel="0" collapsed="false">
      <c r="B360" s="442" t="n">
        <v>295</v>
      </c>
      <c r="C360" s="458"/>
      <c r="D360" s="457"/>
      <c r="S360" s="347"/>
      <c r="U360" s="442" t="n">
        <v>295</v>
      </c>
      <c r="V360" s="458"/>
      <c r="W360" s="457"/>
      <c r="AL360" s="347"/>
    </row>
    <row r="361" customFormat="false" ht="12.75" hidden="false" customHeight="false" outlineLevel="0" collapsed="false">
      <c r="B361" s="442" t="n">
        <v>296</v>
      </c>
      <c r="C361" s="458"/>
      <c r="D361" s="457"/>
      <c r="S361" s="347"/>
      <c r="U361" s="442" t="n">
        <v>296</v>
      </c>
      <c r="V361" s="458"/>
      <c r="W361" s="457"/>
      <c r="AL361" s="347"/>
    </row>
    <row r="362" customFormat="false" ht="12.75" hidden="false" customHeight="false" outlineLevel="0" collapsed="false">
      <c r="B362" s="442" t="n">
        <v>297</v>
      </c>
      <c r="C362" s="458"/>
      <c r="D362" s="457"/>
      <c r="S362" s="347"/>
      <c r="U362" s="442" t="n">
        <v>297</v>
      </c>
      <c r="V362" s="458"/>
      <c r="W362" s="457"/>
      <c r="AL362" s="347"/>
    </row>
    <row r="363" customFormat="false" ht="12.75" hidden="false" customHeight="false" outlineLevel="0" collapsed="false">
      <c r="B363" s="442" t="n">
        <v>298</v>
      </c>
      <c r="C363" s="458"/>
      <c r="D363" s="457"/>
      <c r="S363" s="347"/>
      <c r="U363" s="442" t="n">
        <v>298</v>
      </c>
      <c r="V363" s="458"/>
      <c r="W363" s="457"/>
      <c r="AL363" s="347"/>
    </row>
    <row r="364" customFormat="false" ht="12.75" hidden="false" customHeight="false" outlineLevel="0" collapsed="false">
      <c r="B364" s="442" t="n">
        <v>299</v>
      </c>
      <c r="C364" s="458"/>
      <c r="D364" s="457"/>
      <c r="S364" s="347"/>
      <c r="U364" s="442" t="n">
        <v>299</v>
      </c>
      <c r="V364" s="458"/>
      <c r="W364" s="457"/>
      <c r="AL364" s="347"/>
    </row>
    <row r="365" customFormat="false" ht="12.75" hidden="false" customHeight="false" outlineLevel="0" collapsed="false">
      <c r="B365" s="442" t="n">
        <v>300</v>
      </c>
      <c r="C365" s="458"/>
      <c r="D365" s="457"/>
      <c r="S365" s="347"/>
      <c r="U365" s="442" t="n">
        <v>300</v>
      </c>
      <c r="V365" s="458"/>
      <c r="W365" s="457"/>
      <c r="AL365" s="347"/>
    </row>
    <row r="366" customFormat="false" ht="12.75" hidden="false" customHeight="false" outlineLevel="0" collapsed="false">
      <c r="A366" s="20"/>
      <c r="B366" s="20"/>
      <c r="C366" s="20"/>
      <c r="D366" s="20"/>
      <c r="E366" s="20"/>
      <c r="F366" s="20"/>
      <c r="G366" s="20"/>
      <c r="H366" s="20"/>
      <c r="I366" s="20"/>
      <c r="J366" s="20"/>
      <c r="K366" s="20"/>
      <c r="L366" s="20"/>
      <c r="M366" s="20"/>
      <c r="N366" s="20"/>
      <c r="O366" s="20"/>
      <c r="P366" s="20"/>
      <c r="Q366" s="20"/>
      <c r="R366" s="20"/>
      <c r="S366" s="355"/>
      <c r="T366" s="20"/>
      <c r="U366" s="20"/>
      <c r="V366" s="20"/>
      <c r="W366" s="20"/>
      <c r="X366" s="20"/>
      <c r="Y366" s="20"/>
      <c r="Z366" s="20"/>
      <c r="AA366" s="20"/>
      <c r="AB366" s="20"/>
      <c r="AC366" s="20"/>
      <c r="AD366" s="20"/>
      <c r="AE366" s="20"/>
      <c r="AF366" s="20"/>
      <c r="AG366" s="20"/>
      <c r="AH366" s="20"/>
      <c r="AI366" s="20"/>
      <c r="AJ366" s="20"/>
      <c r="AK366" s="20"/>
      <c r="AL366" s="355"/>
    </row>
  </sheetData>
  <sheetProtection algorithmName="SHA-512" hashValue="E6BWnhjr+HDt5SAF3+U/Ag0OWtPI2K9zYBiYkjIEKtkMb/urFLZ9kfRE3VPjXz0H2SpFBiwE9N8tmLXf7FL5XQ==" saltValue="2cavYdRXTmF7BVobrA52xA==" spinCount="100000" sheet="true" scenarios="true"/>
  <protectedRanges>
    <protectedRange name="Range1" sqref="A5:AL18 A21:AL42 C46:D47 G46:H47 C50 C53:D57 V46:W47 Z46:AA47 V51:W53"/>
    <protectedRange name="Range1_1" sqref="C66:E365"/>
    <protectedRange name="Range1_2" sqref="V66:X365"/>
  </protectedRanges>
  <mergeCells count="52">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A47:B47"/>
    <mergeCell ref="C47:D47"/>
    <mergeCell ref="E47:F47"/>
    <mergeCell ref="G47:H47"/>
    <mergeCell ref="N47:O47"/>
    <mergeCell ref="T47:U47"/>
    <mergeCell ref="V47:W47"/>
    <mergeCell ref="X47:Y47"/>
    <mergeCell ref="Z47:AA47"/>
    <mergeCell ref="A50:B50"/>
    <mergeCell ref="C50:D50"/>
    <mergeCell ref="V50:W50"/>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priority="2" operator="greaterThanOrEqual" aboveAverage="0" equalAverage="0" bottom="0" percent="0" rank="0" text="" dxfId="248">
      <formula>100</formula>
    </cfRule>
    <cfRule type="cellIs" priority="3" operator="lessThan" aboveAverage="0" equalAverage="0" bottom="0" percent="0" rank="0" text="" dxfId="249">
      <formula>75</formula>
    </cfRule>
    <cfRule type="cellIs" priority="4" operator="greaterThanOrEqual" aboveAverage="0" equalAverage="0" bottom="0" percent="0" rank="0" text="" dxfId="250">
      <formula>75</formula>
    </cfRule>
  </conditionalFormatting>
  <hyperlinks>
    <hyperlink ref="AM2" location="'Cover Sheet'!A1" display="BACK to COVER SHEET"/>
  </hyperlinks>
  <printOptions headings="false" gridLines="false" gridLinesSet="true" horizontalCentered="tru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AO366"/>
  <sheetViews>
    <sheetView showFormulas="false" showGridLines="false" showRowColHeaders="true" showZeros="true" rightToLeft="false" tabSelected="false" showOutlineSymbols="true" defaultGridColor="true" view="pageBreakPreview" topLeftCell="F19" colorId="64" zoomScale="140" zoomScaleNormal="100" zoomScalePageLayoutView="140" workbookViewId="0">
      <selection pane="topLeft" activeCell="A3" activeCellId="0" sqref="A3"/>
    </sheetView>
  </sheetViews>
  <sheetFormatPr defaultRowHeight="12.75" zeroHeight="false" outlineLevelRow="0" outlineLevelCol="0"/>
  <cols>
    <col collapsed="false" customWidth="true" hidden="false" outlineLevel="0" max="38" min="1" style="0" width="5.01"/>
    <col collapsed="false" customWidth="true" hidden="false" outlineLevel="0" max="1025" min="39" style="0" width="11.4"/>
  </cols>
  <sheetData>
    <row r="1" customFormat="false" ht="13.15" hidden="false" customHeight="false" outlineLevel="0" collapsed="false">
      <c r="A1" s="377" t="s">
        <v>439</v>
      </c>
      <c r="B1" s="377"/>
      <c r="C1" s="377"/>
      <c r="D1" s="377"/>
      <c r="E1" s="377"/>
      <c r="F1" s="377"/>
      <c r="G1" s="377"/>
      <c r="H1" s="377"/>
      <c r="I1" s="377"/>
      <c r="J1" s="377"/>
      <c r="K1" s="377"/>
      <c r="L1" s="377"/>
      <c r="M1" s="377"/>
      <c r="N1" s="377"/>
      <c r="O1" s="377"/>
      <c r="P1" s="377"/>
      <c r="Q1" s="377"/>
      <c r="R1" s="377"/>
      <c r="S1" s="377"/>
      <c r="T1" s="377" t="s">
        <v>440</v>
      </c>
      <c r="U1" s="377"/>
      <c r="V1" s="377"/>
      <c r="W1" s="377"/>
      <c r="X1" s="377"/>
      <c r="Y1" s="377"/>
      <c r="Z1" s="377"/>
      <c r="AA1" s="377"/>
      <c r="AB1" s="377"/>
      <c r="AC1" s="377"/>
      <c r="AD1" s="377"/>
      <c r="AE1" s="377"/>
      <c r="AF1" s="377"/>
      <c r="AG1" s="377"/>
      <c r="AH1" s="377"/>
      <c r="AI1" s="377"/>
      <c r="AJ1" s="377"/>
      <c r="AK1" s="377"/>
      <c r="AL1" s="377"/>
    </row>
    <row r="2" customFormat="false" ht="12.75" hidden="false" customHeight="false" outlineLevel="0" collapsed="false">
      <c r="A2" s="346"/>
      <c r="S2" s="347"/>
      <c r="T2" s="346"/>
      <c r="AL2" s="347"/>
      <c r="AM2" s="48" t="s">
        <v>259</v>
      </c>
      <c r="AN2" s="214"/>
      <c r="AO2" s="214"/>
    </row>
    <row r="3" customFormat="false" ht="12.75" hidden="false" customHeight="false" outlineLevel="0" collapsed="false">
      <c r="A3" s="0" t="s">
        <v>48</v>
      </c>
      <c r="D3" s="100" t="str">
        <f aca="false">IF('Cover Sheet'!$D$14&gt;0,'Cover Sheet'!$D$14,"")</f>
        <v>Ecole Centrale Lyon</v>
      </c>
      <c r="E3" s="100"/>
      <c r="F3" s="100"/>
      <c r="G3" s="100"/>
      <c r="H3" s="100"/>
      <c r="I3" s="100"/>
      <c r="J3" s="100"/>
      <c r="K3" s="0" t="s">
        <v>50</v>
      </c>
      <c r="O3" s="100" t="str">
        <f aca="false">IF('Cover Sheet'!$O$14&gt;0,'Cover Sheet'!$O$14,"")</f>
        <v/>
      </c>
      <c r="P3" s="100"/>
      <c r="Q3" s="100"/>
      <c r="R3" s="100"/>
      <c r="S3" s="100"/>
      <c r="T3" s="0" t="s">
        <v>48</v>
      </c>
      <c r="W3" s="100" t="str">
        <f aca="false">IF('Cover Sheet'!$D$14&gt;0,'Cover Sheet'!$D$14,"")</f>
        <v>Ecole Centrale Lyon</v>
      </c>
      <c r="X3" s="100"/>
      <c r="Y3" s="100"/>
      <c r="Z3" s="100"/>
      <c r="AA3" s="100"/>
      <c r="AB3" s="100"/>
      <c r="AC3" s="100"/>
      <c r="AD3" s="0" t="s">
        <v>50</v>
      </c>
      <c r="AH3" s="100" t="str">
        <f aca="false">IF('Cover Sheet'!$O$14&gt;0,'Cover Sheet'!$O$14,"")</f>
        <v/>
      </c>
      <c r="AI3" s="100"/>
      <c r="AJ3" s="100"/>
      <c r="AK3" s="100"/>
      <c r="AL3" s="100"/>
    </row>
    <row r="4" customFormat="false" ht="12.75" hidden="false" customHeight="false" outlineLevel="0" collapsed="false">
      <c r="A4" s="346"/>
      <c r="S4" s="347"/>
      <c r="T4" s="346"/>
      <c r="AL4" s="347"/>
    </row>
    <row r="5" customFormat="false" ht="12.75" hidden="false" customHeight="true" outlineLevel="0" collapsed="false">
      <c r="A5" s="459"/>
      <c r="B5" s="459"/>
      <c r="C5" s="459"/>
      <c r="D5" s="459"/>
      <c r="E5" s="459"/>
      <c r="F5" s="459"/>
      <c r="G5" s="459"/>
      <c r="H5" s="459"/>
      <c r="I5" s="459"/>
      <c r="J5" s="459"/>
      <c r="K5" s="459"/>
      <c r="L5" s="459"/>
      <c r="M5" s="459"/>
      <c r="N5" s="459"/>
      <c r="O5" s="459"/>
      <c r="P5" s="459"/>
      <c r="Q5" s="459"/>
      <c r="R5" s="459"/>
      <c r="S5" s="459"/>
      <c r="T5" s="459"/>
      <c r="U5" s="459"/>
      <c r="V5" s="459"/>
      <c r="W5" s="459"/>
      <c r="X5" s="459"/>
      <c r="Y5" s="459"/>
      <c r="Z5" s="459"/>
      <c r="AA5" s="459"/>
      <c r="AB5" s="459"/>
      <c r="AC5" s="459"/>
      <c r="AD5" s="459"/>
      <c r="AE5" s="459"/>
      <c r="AF5" s="459"/>
      <c r="AG5" s="459"/>
      <c r="AH5" s="459"/>
      <c r="AI5" s="459"/>
      <c r="AJ5" s="459"/>
      <c r="AK5" s="459"/>
      <c r="AL5" s="459"/>
    </row>
    <row r="6" customFormat="false" ht="12.75" hidden="false" customHeight="false" outlineLevel="0" collapsed="false">
      <c r="A6" s="383"/>
      <c r="B6" s="383"/>
      <c r="C6" s="96"/>
      <c r="D6" s="383"/>
      <c r="E6" s="96"/>
      <c r="F6" s="96"/>
      <c r="G6" s="96"/>
      <c r="H6" s="96"/>
      <c r="I6" s="96"/>
      <c r="J6" s="96"/>
      <c r="K6" s="96"/>
      <c r="L6" s="96"/>
      <c r="M6" s="96"/>
      <c r="N6" s="96"/>
      <c r="O6" s="96"/>
      <c r="P6" s="96"/>
      <c r="Q6" s="96"/>
      <c r="R6" s="96"/>
      <c r="S6" s="135"/>
      <c r="T6" s="383"/>
      <c r="U6" s="383"/>
      <c r="V6" s="96"/>
      <c r="W6" s="383"/>
      <c r="X6" s="96"/>
      <c r="Y6" s="96"/>
      <c r="Z6" s="96"/>
      <c r="AA6" s="96"/>
      <c r="AB6" s="96"/>
      <c r="AC6" s="96"/>
      <c r="AD6" s="96"/>
      <c r="AE6" s="96"/>
      <c r="AF6" s="96"/>
      <c r="AG6" s="96"/>
      <c r="AH6" s="96"/>
      <c r="AI6" s="96"/>
      <c r="AJ6" s="96"/>
      <c r="AK6" s="96"/>
      <c r="AL6" s="135"/>
    </row>
    <row r="7" customFormat="false" ht="12.75" hidden="false" customHeight="false" outlineLevel="0" collapsed="false">
      <c r="A7" s="383"/>
      <c r="B7" s="382" t="s">
        <v>367</v>
      </c>
      <c r="C7" s="96"/>
      <c r="D7" s="383"/>
      <c r="E7" s="96"/>
      <c r="F7" s="96"/>
      <c r="G7" s="96"/>
      <c r="H7" s="96"/>
      <c r="I7" s="96"/>
      <c r="J7" s="96"/>
      <c r="K7" s="96"/>
      <c r="L7" s="96"/>
      <c r="M7" s="96"/>
      <c r="N7" s="96"/>
      <c r="O7" s="96"/>
      <c r="P7" s="96"/>
      <c r="Q7" s="96"/>
      <c r="R7" s="96"/>
      <c r="S7" s="135"/>
      <c r="T7" s="383"/>
      <c r="U7" s="382" t="s">
        <v>367</v>
      </c>
      <c r="V7" s="96"/>
      <c r="W7" s="383"/>
      <c r="X7" s="96"/>
      <c r="Y7" s="96"/>
      <c r="Z7" s="96"/>
      <c r="AA7" s="96"/>
      <c r="AB7" s="96"/>
      <c r="AC7" s="96"/>
      <c r="AD7" s="96"/>
      <c r="AE7" s="96"/>
      <c r="AF7" s="96"/>
      <c r="AG7" s="96"/>
      <c r="AH7" s="96"/>
      <c r="AI7" s="96"/>
      <c r="AJ7" s="96"/>
      <c r="AK7" s="96"/>
      <c r="AL7" s="135"/>
    </row>
    <row r="8" customFormat="false" ht="12.75" hidden="false" customHeight="false" outlineLevel="0" collapsed="false">
      <c r="A8" s="383"/>
      <c r="B8" s="98"/>
      <c r="C8" s="96"/>
      <c r="D8" s="383"/>
      <c r="E8" s="96"/>
      <c r="F8" s="96"/>
      <c r="G8" s="96"/>
      <c r="H8" s="96"/>
      <c r="I8" s="96"/>
      <c r="J8" s="96"/>
      <c r="K8" s="96"/>
      <c r="L8" s="96"/>
      <c r="M8" s="96"/>
      <c r="N8" s="96"/>
      <c r="O8" s="96"/>
      <c r="P8" s="96"/>
      <c r="Q8" s="96"/>
      <c r="R8" s="96"/>
      <c r="S8" s="135"/>
      <c r="T8" s="383"/>
      <c r="U8" s="98"/>
      <c r="V8" s="96"/>
      <c r="W8" s="383"/>
      <c r="X8" s="96"/>
      <c r="Y8" s="96"/>
      <c r="Z8" s="96"/>
      <c r="AA8" s="96"/>
      <c r="AB8" s="96"/>
      <c r="AC8" s="96"/>
      <c r="AD8" s="96"/>
      <c r="AE8" s="96"/>
      <c r="AF8" s="96"/>
      <c r="AG8" s="96"/>
      <c r="AH8" s="96"/>
      <c r="AI8" s="96"/>
      <c r="AJ8" s="96"/>
      <c r="AK8" s="96"/>
      <c r="AL8" s="135"/>
    </row>
    <row r="9" customFormat="false" ht="12.75" hidden="false" customHeight="false" outlineLevel="0" collapsed="false">
      <c r="A9" s="383"/>
      <c r="B9" s="382" t="s">
        <v>368</v>
      </c>
      <c r="C9" s="96"/>
      <c r="D9" s="383"/>
      <c r="E9" s="96"/>
      <c r="F9" s="96"/>
      <c r="G9" s="96"/>
      <c r="H9" s="96"/>
      <c r="I9" s="96"/>
      <c r="J9" s="96"/>
      <c r="K9" s="96"/>
      <c r="L9" s="96"/>
      <c r="M9" s="96"/>
      <c r="N9" s="96"/>
      <c r="O9" s="96"/>
      <c r="P9" s="96"/>
      <c r="Q9" s="96"/>
      <c r="R9" s="96"/>
      <c r="S9" s="135"/>
      <c r="T9" s="383"/>
      <c r="U9" s="382" t="s">
        <v>368</v>
      </c>
      <c r="V9" s="96"/>
      <c r="W9" s="383"/>
      <c r="X9" s="96"/>
      <c r="Y9" s="96"/>
      <c r="Z9" s="96"/>
      <c r="AA9" s="96"/>
      <c r="AB9" s="96"/>
      <c r="AC9" s="96"/>
      <c r="AD9" s="96"/>
      <c r="AE9" s="96"/>
      <c r="AF9" s="96"/>
      <c r="AG9" s="96"/>
      <c r="AH9" s="96"/>
      <c r="AI9" s="96"/>
      <c r="AJ9" s="96"/>
      <c r="AK9" s="96"/>
      <c r="AL9" s="135"/>
    </row>
    <row r="10" customFormat="false" ht="12.75" hidden="false" customHeight="false" outlineLevel="0" collapsed="false">
      <c r="A10" s="383"/>
      <c r="B10" s="98"/>
      <c r="C10" s="96"/>
      <c r="D10" s="96"/>
      <c r="E10" s="96"/>
      <c r="F10" s="96"/>
      <c r="G10" s="96"/>
      <c r="H10" s="96"/>
      <c r="I10" s="96"/>
      <c r="J10" s="96"/>
      <c r="K10" s="96"/>
      <c r="L10" s="96"/>
      <c r="M10" s="96"/>
      <c r="N10" s="96"/>
      <c r="O10" s="96"/>
      <c r="P10" s="96"/>
      <c r="Q10" s="96"/>
      <c r="R10" s="96"/>
      <c r="S10" s="135"/>
      <c r="T10" s="383"/>
      <c r="U10" s="98"/>
      <c r="V10" s="96"/>
      <c r="W10" s="96"/>
      <c r="X10" s="96"/>
      <c r="Y10" s="96"/>
      <c r="Z10" s="96"/>
      <c r="AA10" s="96"/>
      <c r="AB10" s="96"/>
      <c r="AC10" s="96"/>
      <c r="AD10" s="96"/>
      <c r="AE10" s="96"/>
      <c r="AF10" s="96"/>
      <c r="AG10" s="96"/>
      <c r="AH10" s="96"/>
      <c r="AI10" s="96"/>
      <c r="AJ10" s="96"/>
      <c r="AK10" s="96"/>
      <c r="AL10" s="135"/>
    </row>
    <row r="11" customFormat="false" ht="12.75" hidden="false" customHeight="false" outlineLevel="0" collapsed="false">
      <c r="A11" s="134"/>
      <c r="B11" s="382" t="s">
        <v>369</v>
      </c>
      <c r="C11" s="96"/>
      <c r="D11" s="96"/>
      <c r="E11" s="96"/>
      <c r="F11" s="96"/>
      <c r="G11" s="96"/>
      <c r="H11" s="96"/>
      <c r="I11" s="96"/>
      <c r="J11" s="96"/>
      <c r="K11" s="96"/>
      <c r="L11" s="96"/>
      <c r="M11" s="96"/>
      <c r="N11" s="96"/>
      <c r="O11" s="96"/>
      <c r="P11" s="96"/>
      <c r="Q11" s="96"/>
      <c r="R11" s="96"/>
      <c r="S11" s="135"/>
      <c r="T11" s="134"/>
      <c r="U11" s="382" t="s">
        <v>369</v>
      </c>
      <c r="V11" s="96"/>
      <c r="W11" s="96"/>
      <c r="X11" s="96"/>
      <c r="Y11" s="96"/>
      <c r="Z11" s="96"/>
      <c r="AA11" s="96"/>
      <c r="AB11" s="96"/>
      <c r="AC11" s="96"/>
      <c r="AD11" s="96"/>
      <c r="AE11" s="96"/>
      <c r="AF11" s="96"/>
      <c r="AG11" s="96"/>
      <c r="AH11" s="96"/>
      <c r="AI11" s="96"/>
      <c r="AJ11" s="96"/>
      <c r="AK11" s="96"/>
      <c r="AL11" s="135"/>
    </row>
    <row r="12" customFormat="false" ht="12.75" hidden="false" customHeight="false" outlineLevel="0" collapsed="false">
      <c r="A12" s="134"/>
      <c r="B12" s="96"/>
      <c r="C12" s="96"/>
      <c r="D12" s="96"/>
      <c r="E12" s="96"/>
      <c r="F12" s="96"/>
      <c r="G12" s="383"/>
      <c r="H12" s="96"/>
      <c r="I12" s="96"/>
      <c r="J12" s="96"/>
      <c r="K12" s="96"/>
      <c r="L12" s="96"/>
      <c r="M12" s="96"/>
      <c r="N12" s="96"/>
      <c r="O12" s="96"/>
      <c r="P12" s="96"/>
      <c r="Q12" s="96"/>
      <c r="R12" s="96"/>
      <c r="S12" s="135"/>
      <c r="T12" s="134"/>
      <c r="U12" s="96"/>
      <c r="V12" s="96"/>
      <c r="W12" s="96"/>
      <c r="X12" s="96"/>
      <c r="Y12" s="96"/>
      <c r="Z12" s="96"/>
      <c r="AA12" s="96"/>
      <c r="AB12" s="96"/>
      <c r="AC12" s="96"/>
      <c r="AD12" s="96"/>
      <c r="AE12" s="96"/>
      <c r="AF12" s="96"/>
      <c r="AG12" s="96"/>
      <c r="AH12" s="96"/>
      <c r="AI12" s="96"/>
      <c r="AJ12" s="96"/>
      <c r="AK12" s="96"/>
      <c r="AL12" s="135"/>
    </row>
    <row r="13" customFormat="false" ht="12.75" hidden="false" customHeight="false" outlineLevel="0" collapsed="false">
      <c r="A13" s="134"/>
      <c r="B13" s="96"/>
      <c r="C13" s="96"/>
      <c r="D13" s="96"/>
      <c r="E13" s="96"/>
      <c r="F13" s="96"/>
      <c r="G13" s="96"/>
      <c r="H13" s="96"/>
      <c r="I13" s="96"/>
      <c r="J13" s="96"/>
      <c r="K13" s="96"/>
      <c r="L13" s="96"/>
      <c r="M13" s="96"/>
      <c r="N13" s="96"/>
      <c r="O13" s="96"/>
      <c r="P13" s="96"/>
      <c r="Q13" s="96"/>
      <c r="R13" s="96"/>
      <c r="S13" s="135"/>
      <c r="T13" s="134"/>
      <c r="U13" s="96"/>
      <c r="V13" s="96"/>
      <c r="W13" s="96"/>
      <c r="X13" s="96"/>
      <c r="Y13" s="96"/>
      <c r="Z13" s="383"/>
      <c r="AA13" s="96"/>
      <c r="AB13" s="96"/>
      <c r="AC13" s="96"/>
      <c r="AD13" s="96"/>
      <c r="AE13" s="96"/>
      <c r="AF13" s="96"/>
      <c r="AG13" s="96"/>
      <c r="AH13" s="96"/>
      <c r="AI13" s="96"/>
      <c r="AJ13" s="96"/>
      <c r="AK13" s="96"/>
      <c r="AL13" s="135"/>
    </row>
    <row r="14" customFormat="false" ht="12.75" hidden="false" customHeight="false" outlineLevel="0" collapsed="false">
      <c r="A14" s="134"/>
      <c r="B14" s="96"/>
      <c r="C14" s="96"/>
      <c r="D14" s="96"/>
      <c r="E14" s="96"/>
      <c r="F14" s="96"/>
      <c r="G14" s="383"/>
      <c r="H14" s="96"/>
      <c r="I14" s="96"/>
      <c r="J14" s="96"/>
      <c r="K14" s="96"/>
      <c r="L14" s="96"/>
      <c r="M14" s="96"/>
      <c r="N14" s="96"/>
      <c r="O14" s="96"/>
      <c r="P14" s="96"/>
      <c r="Q14" s="96"/>
      <c r="R14" s="96"/>
      <c r="S14" s="135"/>
      <c r="T14" s="134"/>
      <c r="U14" s="96"/>
      <c r="V14" s="96"/>
      <c r="W14" s="96"/>
      <c r="X14" s="96"/>
      <c r="Y14" s="96"/>
      <c r="Z14" s="96"/>
      <c r="AA14" s="96"/>
      <c r="AB14" s="96"/>
      <c r="AC14" s="96"/>
      <c r="AD14" s="96"/>
      <c r="AE14" s="96"/>
      <c r="AF14" s="96"/>
      <c r="AG14" s="96"/>
      <c r="AH14" s="96"/>
      <c r="AI14" s="96"/>
      <c r="AJ14" s="96"/>
      <c r="AK14" s="96"/>
      <c r="AL14" s="135"/>
    </row>
    <row r="15" customFormat="false" ht="12.75" hidden="false" customHeight="false" outlineLevel="0" collapsed="false">
      <c r="A15" s="134"/>
      <c r="B15" s="96"/>
      <c r="C15" s="96"/>
      <c r="D15" s="96"/>
      <c r="E15" s="96"/>
      <c r="F15" s="96"/>
      <c r="G15" s="96"/>
      <c r="H15" s="96"/>
      <c r="I15" s="96"/>
      <c r="J15" s="96"/>
      <c r="K15" s="96"/>
      <c r="L15" s="96"/>
      <c r="M15" s="96"/>
      <c r="N15" s="96"/>
      <c r="O15" s="96"/>
      <c r="P15" s="96"/>
      <c r="Q15" s="96"/>
      <c r="R15" s="96"/>
      <c r="S15" s="135"/>
      <c r="T15" s="134"/>
      <c r="U15" s="96"/>
      <c r="V15" s="96"/>
      <c r="W15" s="96"/>
      <c r="X15" s="96"/>
      <c r="Y15" s="96"/>
      <c r="Z15" s="96"/>
      <c r="AA15" s="96"/>
      <c r="AB15" s="96"/>
      <c r="AC15" s="96"/>
      <c r="AD15" s="96"/>
      <c r="AE15" s="96"/>
      <c r="AF15" s="96"/>
      <c r="AG15" s="96"/>
      <c r="AH15" s="96"/>
      <c r="AI15" s="96"/>
      <c r="AJ15" s="96"/>
      <c r="AK15" s="96"/>
      <c r="AL15" s="135"/>
    </row>
    <row r="16" customFormat="false" ht="12.75" hidden="false" customHeight="false" outlineLevel="0" collapsed="false">
      <c r="A16" s="134"/>
      <c r="B16" s="96"/>
      <c r="C16" s="96"/>
      <c r="D16" s="96"/>
      <c r="E16" s="96"/>
      <c r="F16" s="96"/>
      <c r="G16" s="96"/>
      <c r="H16" s="96"/>
      <c r="I16" s="96"/>
      <c r="J16" s="96"/>
      <c r="K16" s="96"/>
      <c r="L16" s="96"/>
      <c r="M16" s="96"/>
      <c r="N16" s="96"/>
      <c r="O16" s="96"/>
      <c r="P16" s="96"/>
      <c r="Q16" s="96"/>
      <c r="R16" s="96"/>
      <c r="S16" s="135"/>
      <c r="T16" s="134"/>
      <c r="U16" s="96"/>
      <c r="V16" s="96"/>
      <c r="W16" s="96"/>
      <c r="X16" s="96"/>
      <c r="Y16" s="96"/>
      <c r="Z16" s="96"/>
      <c r="AA16" s="96"/>
      <c r="AB16" s="96"/>
      <c r="AC16" s="96"/>
      <c r="AD16" s="96"/>
      <c r="AE16" s="96"/>
      <c r="AF16" s="96"/>
      <c r="AG16" s="96"/>
      <c r="AH16" s="96"/>
      <c r="AI16" s="96"/>
      <c r="AJ16" s="96"/>
      <c r="AK16" s="96"/>
      <c r="AL16" s="135"/>
    </row>
    <row r="17" customFormat="false" ht="12.75" hidden="false" customHeight="false" outlineLevel="0" collapsed="false">
      <c r="A17" s="134"/>
      <c r="B17" s="96"/>
      <c r="C17" s="96"/>
      <c r="D17" s="96"/>
      <c r="E17" s="96"/>
      <c r="F17" s="96"/>
      <c r="G17" s="96"/>
      <c r="H17" s="96"/>
      <c r="I17" s="96"/>
      <c r="J17" s="96"/>
      <c r="K17" s="96"/>
      <c r="L17" s="96"/>
      <c r="M17" s="96"/>
      <c r="N17" s="96"/>
      <c r="O17" s="96"/>
      <c r="P17" s="96"/>
      <c r="Q17" s="96"/>
      <c r="R17" s="96"/>
      <c r="S17" s="135"/>
      <c r="T17" s="134"/>
      <c r="U17" s="96"/>
      <c r="V17" s="96"/>
      <c r="W17" s="96"/>
      <c r="X17" s="96"/>
      <c r="Y17" s="96"/>
      <c r="Z17" s="96"/>
      <c r="AA17" s="96"/>
      <c r="AB17" s="96"/>
      <c r="AC17" s="96"/>
      <c r="AD17" s="96"/>
      <c r="AE17" s="96"/>
      <c r="AF17" s="96"/>
      <c r="AG17" s="96"/>
      <c r="AH17" s="96"/>
      <c r="AI17" s="96"/>
      <c r="AJ17" s="96"/>
      <c r="AK17" s="96"/>
      <c r="AL17" s="135"/>
    </row>
    <row r="18" customFormat="false" ht="12.75" hidden="false" customHeight="false" outlineLevel="0" collapsed="false">
      <c r="A18" s="141"/>
      <c r="B18" s="142"/>
      <c r="C18" s="142"/>
      <c r="D18" s="142"/>
      <c r="E18" s="142"/>
      <c r="F18" s="142"/>
      <c r="G18" s="142"/>
      <c r="H18" s="142"/>
      <c r="I18" s="142"/>
      <c r="J18" s="142"/>
      <c r="K18" s="142"/>
      <c r="L18" s="142"/>
      <c r="M18" s="142"/>
      <c r="N18" s="142"/>
      <c r="O18" s="142"/>
      <c r="P18" s="142"/>
      <c r="Q18" s="142"/>
      <c r="R18" s="142"/>
      <c r="S18" s="219"/>
      <c r="T18" s="141"/>
      <c r="U18" s="142"/>
      <c r="V18" s="142"/>
      <c r="W18" s="142"/>
      <c r="X18" s="142"/>
      <c r="Y18" s="142"/>
      <c r="Z18" s="142"/>
      <c r="AA18" s="142"/>
      <c r="AB18" s="142"/>
      <c r="AC18" s="142"/>
      <c r="AD18" s="142"/>
      <c r="AE18" s="142"/>
      <c r="AF18" s="142"/>
      <c r="AG18" s="142"/>
      <c r="AH18" s="142"/>
      <c r="AI18" s="142"/>
      <c r="AJ18" s="142"/>
      <c r="AK18" s="142"/>
      <c r="AL18" s="219"/>
    </row>
    <row r="19" customFormat="false" ht="12.75" hidden="false" customHeight="false" outlineLevel="0" collapsed="false">
      <c r="A19" s="460" t="s">
        <v>441</v>
      </c>
      <c r="B19" s="95"/>
      <c r="C19" s="95"/>
      <c r="D19" s="95"/>
      <c r="E19" s="95"/>
      <c r="F19" s="95"/>
      <c r="G19" s="95"/>
      <c r="H19" s="95"/>
      <c r="I19" s="95"/>
      <c r="J19" s="95"/>
      <c r="K19" s="95"/>
      <c r="L19" s="95"/>
      <c r="M19" s="95"/>
      <c r="N19" s="95"/>
      <c r="O19" s="95"/>
      <c r="P19" s="95"/>
      <c r="Q19" s="95"/>
      <c r="R19" s="95"/>
      <c r="S19" s="387"/>
      <c r="T19" s="386" t="s">
        <v>442</v>
      </c>
      <c r="AL19" s="347"/>
    </row>
    <row r="20" customFormat="false" ht="12.75" hidden="false" customHeight="false" outlineLevel="0" collapsed="false">
      <c r="A20" s="388"/>
      <c r="B20" s="95"/>
      <c r="C20" s="95"/>
      <c r="D20" s="95"/>
      <c r="E20" s="95"/>
      <c r="F20" s="95"/>
      <c r="G20" s="95"/>
      <c r="H20" s="95"/>
      <c r="I20" s="95"/>
      <c r="J20" s="95"/>
      <c r="K20" s="95"/>
      <c r="L20" s="95"/>
      <c r="M20" s="95"/>
      <c r="N20" s="95"/>
      <c r="O20" s="95"/>
      <c r="P20" s="95"/>
      <c r="Q20" s="95"/>
      <c r="R20" s="95"/>
      <c r="S20" s="387"/>
      <c r="T20" s="346"/>
      <c r="AL20" s="347"/>
    </row>
    <row r="21" customFormat="false" ht="12.75" hidden="false" customHeight="false" outlineLevel="0" collapsed="false">
      <c r="A21" s="215"/>
      <c r="B21" s="216"/>
      <c r="C21" s="216"/>
      <c r="D21" s="216"/>
      <c r="E21" s="216"/>
      <c r="F21" s="216"/>
      <c r="G21" s="216"/>
      <c r="H21" s="216"/>
      <c r="I21" s="216"/>
      <c r="J21" s="216"/>
      <c r="K21" s="216"/>
      <c r="L21" s="216"/>
      <c r="M21" s="216"/>
      <c r="N21" s="216"/>
      <c r="O21" s="216"/>
      <c r="P21" s="216"/>
      <c r="Q21" s="216"/>
      <c r="R21" s="216"/>
      <c r="S21" s="217"/>
      <c r="T21" s="215"/>
      <c r="U21" s="216"/>
      <c r="V21" s="216"/>
      <c r="W21" s="216"/>
      <c r="X21" s="216"/>
      <c r="Y21" s="216"/>
      <c r="Z21" s="216"/>
      <c r="AA21" s="216"/>
      <c r="AB21" s="216"/>
      <c r="AC21" s="216"/>
      <c r="AD21" s="216"/>
      <c r="AE21" s="216"/>
      <c r="AF21" s="216"/>
      <c r="AG21" s="216"/>
      <c r="AH21" s="216"/>
      <c r="AI21" s="216"/>
      <c r="AJ21" s="216"/>
      <c r="AK21" s="216"/>
      <c r="AL21" s="217"/>
    </row>
    <row r="22" customFormat="false" ht="12.75" hidden="false" customHeight="false" outlineLevel="0" collapsed="false">
      <c r="A22" s="134"/>
      <c r="B22" s="96"/>
      <c r="C22" s="96"/>
      <c r="D22" s="96"/>
      <c r="E22" s="96"/>
      <c r="F22" s="96"/>
      <c r="G22" s="96"/>
      <c r="H22" s="96"/>
      <c r="I22" s="96"/>
      <c r="J22" s="96"/>
      <c r="K22" s="96"/>
      <c r="L22" s="96"/>
      <c r="M22" s="96"/>
      <c r="N22" s="96"/>
      <c r="O22" s="96"/>
      <c r="P22" s="96"/>
      <c r="Q22" s="96"/>
      <c r="R22" s="96"/>
      <c r="S22" s="135"/>
      <c r="T22" s="134"/>
      <c r="U22" s="96"/>
      <c r="V22" s="96"/>
      <c r="W22" s="96"/>
      <c r="X22" s="96"/>
      <c r="Y22" s="96"/>
      <c r="Z22" s="96"/>
      <c r="AA22" s="96"/>
      <c r="AB22" s="96"/>
      <c r="AC22" s="96"/>
      <c r="AD22" s="96"/>
      <c r="AE22" s="96"/>
      <c r="AF22" s="96"/>
      <c r="AG22" s="96"/>
      <c r="AH22" s="96"/>
      <c r="AI22" s="96"/>
      <c r="AJ22" s="96"/>
      <c r="AK22" s="96"/>
      <c r="AL22" s="135"/>
    </row>
    <row r="23" customFormat="false" ht="12.75" hidden="false" customHeight="false" outlineLevel="0" collapsed="false">
      <c r="A23" s="134"/>
      <c r="B23" s="382" t="s">
        <v>372</v>
      </c>
      <c r="C23" s="96"/>
      <c r="D23" s="96"/>
      <c r="E23" s="96"/>
      <c r="F23" s="96"/>
      <c r="G23" s="96"/>
      <c r="H23" s="96"/>
      <c r="I23" s="96"/>
      <c r="J23" s="96"/>
      <c r="K23" s="96"/>
      <c r="L23" s="96"/>
      <c r="M23" s="96"/>
      <c r="N23" s="96"/>
      <c r="O23" s="96"/>
      <c r="P23" s="96"/>
      <c r="Q23" s="96"/>
      <c r="R23" s="96"/>
      <c r="S23" s="135"/>
      <c r="T23" s="134"/>
      <c r="U23" s="382" t="s">
        <v>372</v>
      </c>
      <c r="V23" s="96"/>
      <c r="W23" s="96"/>
      <c r="X23" s="96"/>
      <c r="Y23" s="96"/>
      <c r="Z23" s="96"/>
      <c r="AA23" s="96"/>
      <c r="AB23" s="96"/>
      <c r="AC23" s="96"/>
      <c r="AD23" s="96"/>
      <c r="AE23" s="96"/>
      <c r="AF23" s="96"/>
      <c r="AG23" s="96"/>
      <c r="AH23" s="96"/>
      <c r="AI23" s="96"/>
      <c r="AJ23" s="96"/>
      <c r="AK23" s="96"/>
      <c r="AL23" s="135"/>
    </row>
    <row r="24" customFormat="false" ht="12.75" hidden="false" customHeight="false" outlineLevel="0" collapsed="false">
      <c r="A24" s="134"/>
      <c r="B24" s="97"/>
      <c r="C24" s="96"/>
      <c r="D24" s="96"/>
      <c r="E24" s="96"/>
      <c r="F24" s="96"/>
      <c r="G24" s="96"/>
      <c r="H24" s="96"/>
      <c r="I24" s="96"/>
      <c r="J24" s="96"/>
      <c r="K24" s="96"/>
      <c r="L24" s="96"/>
      <c r="M24" s="96"/>
      <c r="N24" s="96"/>
      <c r="O24" s="96"/>
      <c r="P24" s="96"/>
      <c r="Q24" s="96"/>
      <c r="R24" s="96"/>
      <c r="S24" s="135"/>
      <c r="T24" s="134"/>
      <c r="U24" s="97"/>
      <c r="V24" s="96"/>
      <c r="W24" s="96"/>
      <c r="X24" s="96"/>
      <c r="Y24" s="96"/>
      <c r="Z24" s="96"/>
      <c r="AA24" s="96"/>
      <c r="AB24" s="96"/>
      <c r="AC24" s="96"/>
      <c r="AD24" s="96"/>
      <c r="AE24" s="96"/>
      <c r="AF24" s="96"/>
      <c r="AG24" s="96"/>
      <c r="AH24" s="96"/>
      <c r="AI24" s="96"/>
      <c r="AJ24" s="96"/>
      <c r="AK24" s="96"/>
      <c r="AL24" s="135"/>
    </row>
    <row r="25" customFormat="false" ht="12.75" hidden="false" customHeight="false" outlineLevel="0" collapsed="false">
      <c r="A25" s="134"/>
      <c r="B25" s="382" t="s">
        <v>373</v>
      </c>
      <c r="C25" s="96"/>
      <c r="D25" s="96"/>
      <c r="E25" s="96"/>
      <c r="F25" s="96"/>
      <c r="G25" s="96"/>
      <c r="H25" s="96"/>
      <c r="I25" s="96"/>
      <c r="J25" s="96"/>
      <c r="K25" s="96"/>
      <c r="L25" s="96"/>
      <c r="M25" s="96"/>
      <c r="N25" s="96"/>
      <c r="O25" s="96"/>
      <c r="P25" s="96"/>
      <c r="Q25" s="96"/>
      <c r="R25" s="96"/>
      <c r="S25" s="135"/>
      <c r="T25" s="134"/>
      <c r="U25" s="382" t="s">
        <v>373</v>
      </c>
      <c r="V25" s="96"/>
      <c r="W25" s="96"/>
      <c r="X25" s="96"/>
      <c r="Y25" s="96"/>
      <c r="Z25" s="96"/>
      <c r="AA25" s="96"/>
      <c r="AB25" s="96"/>
      <c r="AC25" s="96"/>
      <c r="AD25" s="96"/>
      <c r="AE25" s="96"/>
      <c r="AF25" s="96"/>
      <c r="AG25" s="96"/>
      <c r="AH25" s="96"/>
      <c r="AI25" s="96"/>
      <c r="AJ25" s="96"/>
      <c r="AK25" s="96"/>
      <c r="AL25" s="135"/>
    </row>
    <row r="26" customFormat="false" ht="12.75" hidden="false" customHeight="false" outlineLevel="0" collapsed="false">
      <c r="A26" s="134"/>
      <c r="B26" s="97"/>
      <c r="C26" s="96"/>
      <c r="D26" s="96"/>
      <c r="E26" s="96"/>
      <c r="F26" s="96"/>
      <c r="G26" s="96"/>
      <c r="H26" s="96"/>
      <c r="I26" s="96"/>
      <c r="J26" s="96"/>
      <c r="K26" s="96"/>
      <c r="L26" s="96"/>
      <c r="M26" s="96"/>
      <c r="N26" s="96"/>
      <c r="O26" s="96"/>
      <c r="P26" s="96"/>
      <c r="Q26" s="96"/>
      <c r="R26" s="96"/>
      <c r="S26" s="135"/>
      <c r="T26" s="134"/>
      <c r="U26" s="97"/>
      <c r="V26" s="96"/>
      <c r="W26" s="96"/>
      <c r="X26" s="96"/>
      <c r="Y26" s="96"/>
      <c r="Z26" s="96"/>
      <c r="AA26" s="96"/>
      <c r="AB26" s="96"/>
      <c r="AC26" s="96"/>
      <c r="AD26" s="96"/>
      <c r="AE26" s="96"/>
      <c r="AF26" s="96"/>
      <c r="AG26" s="96"/>
      <c r="AH26" s="96"/>
      <c r="AI26" s="96"/>
      <c r="AJ26" s="96"/>
      <c r="AK26" s="96"/>
      <c r="AL26" s="135"/>
    </row>
    <row r="27" customFormat="false" ht="12.75" hidden="false" customHeight="false" outlineLevel="0" collapsed="false">
      <c r="A27" s="134"/>
      <c r="B27" s="382" t="s">
        <v>374</v>
      </c>
      <c r="C27" s="96"/>
      <c r="D27" s="96"/>
      <c r="E27" s="96"/>
      <c r="F27" s="96"/>
      <c r="G27" s="96"/>
      <c r="H27" s="96"/>
      <c r="I27" s="96"/>
      <c r="J27" s="96"/>
      <c r="K27" s="96"/>
      <c r="L27" s="96"/>
      <c r="M27" s="96"/>
      <c r="N27" s="96"/>
      <c r="O27" s="96"/>
      <c r="P27" s="96"/>
      <c r="Q27" s="96"/>
      <c r="R27" s="96"/>
      <c r="S27" s="135"/>
      <c r="T27" s="134"/>
      <c r="U27" s="382" t="s">
        <v>374</v>
      </c>
      <c r="V27" s="96"/>
      <c r="W27" s="96"/>
      <c r="X27" s="96"/>
      <c r="Y27" s="96"/>
      <c r="Z27" s="96"/>
      <c r="AA27" s="96"/>
      <c r="AB27" s="96"/>
      <c r="AC27" s="96"/>
      <c r="AD27" s="96"/>
      <c r="AE27" s="96"/>
      <c r="AF27" s="96"/>
      <c r="AG27" s="96"/>
      <c r="AH27" s="96"/>
      <c r="AI27" s="96"/>
      <c r="AJ27" s="96"/>
      <c r="AK27" s="96"/>
      <c r="AL27" s="135"/>
    </row>
    <row r="28" customFormat="false" ht="12.75" hidden="false" customHeight="false" outlineLevel="0" collapsed="false">
      <c r="A28" s="134"/>
      <c r="B28" s="97"/>
      <c r="C28" s="96"/>
      <c r="D28" s="96"/>
      <c r="E28" s="96"/>
      <c r="F28" s="96"/>
      <c r="G28" s="96"/>
      <c r="H28" s="96"/>
      <c r="I28" s="96"/>
      <c r="J28" s="96"/>
      <c r="K28" s="96"/>
      <c r="L28" s="96"/>
      <c r="M28" s="96"/>
      <c r="N28" s="96"/>
      <c r="O28" s="96"/>
      <c r="P28" s="96"/>
      <c r="Q28" s="96"/>
      <c r="R28" s="96"/>
      <c r="S28" s="135"/>
      <c r="T28" s="134"/>
      <c r="U28" s="97"/>
      <c r="V28" s="96"/>
      <c r="W28" s="96"/>
      <c r="X28" s="96"/>
      <c r="Y28" s="96"/>
      <c r="Z28" s="96"/>
      <c r="AA28" s="96"/>
      <c r="AB28" s="96"/>
      <c r="AC28" s="96"/>
      <c r="AD28" s="96"/>
      <c r="AE28" s="96"/>
      <c r="AF28" s="96"/>
      <c r="AG28" s="96"/>
      <c r="AH28" s="96"/>
      <c r="AI28" s="96"/>
      <c r="AJ28" s="96"/>
      <c r="AK28" s="96"/>
      <c r="AL28" s="135"/>
    </row>
    <row r="29" customFormat="false" ht="12.75" hidden="false" customHeight="false" outlineLevel="0" collapsed="false">
      <c r="A29" s="134"/>
      <c r="B29" s="382" t="s">
        <v>375</v>
      </c>
      <c r="C29" s="96"/>
      <c r="D29" s="96"/>
      <c r="E29" s="96"/>
      <c r="F29" s="96"/>
      <c r="G29" s="96"/>
      <c r="H29" s="96"/>
      <c r="I29" s="96"/>
      <c r="J29" s="96"/>
      <c r="K29" s="96"/>
      <c r="L29" s="96"/>
      <c r="M29" s="96"/>
      <c r="N29" s="96"/>
      <c r="O29" s="96"/>
      <c r="P29" s="96"/>
      <c r="Q29" s="96"/>
      <c r="R29" s="96"/>
      <c r="S29" s="135"/>
      <c r="T29" s="134"/>
      <c r="U29" s="382" t="s">
        <v>375</v>
      </c>
      <c r="V29" s="96"/>
      <c r="W29" s="96"/>
      <c r="X29" s="96"/>
      <c r="Y29" s="96"/>
      <c r="Z29" s="96"/>
      <c r="AA29" s="96"/>
      <c r="AB29" s="96"/>
      <c r="AC29" s="96"/>
      <c r="AD29" s="96"/>
      <c r="AE29" s="96"/>
      <c r="AF29" s="96"/>
      <c r="AG29" s="96"/>
      <c r="AH29" s="96"/>
      <c r="AI29" s="96"/>
      <c r="AJ29" s="96"/>
      <c r="AK29" s="96"/>
      <c r="AL29" s="135"/>
    </row>
    <row r="30" customFormat="false" ht="12.75" hidden="false" customHeight="false" outlineLevel="0" collapsed="false">
      <c r="A30" s="134"/>
      <c r="B30" s="382" t="s">
        <v>376</v>
      </c>
      <c r="C30" s="96"/>
      <c r="D30" s="96"/>
      <c r="E30" s="96"/>
      <c r="F30" s="96"/>
      <c r="G30" s="96"/>
      <c r="H30" s="96"/>
      <c r="I30" s="96"/>
      <c r="J30" s="96"/>
      <c r="K30" s="96"/>
      <c r="L30" s="96"/>
      <c r="M30" s="96"/>
      <c r="N30" s="96"/>
      <c r="O30" s="96"/>
      <c r="P30" s="96"/>
      <c r="Q30" s="96"/>
      <c r="R30" s="96"/>
      <c r="S30" s="135"/>
      <c r="T30" s="134"/>
      <c r="U30" s="382" t="s">
        <v>376</v>
      </c>
      <c r="V30" s="96"/>
      <c r="W30" s="96"/>
      <c r="X30" s="96"/>
      <c r="Y30" s="96"/>
      <c r="Z30" s="96"/>
      <c r="AA30" s="96"/>
      <c r="AB30" s="96"/>
      <c r="AC30" s="96"/>
      <c r="AD30" s="96"/>
      <c r="AE30" s="96"/>
      <c r="AF30" s="96"/>
      <c r="AG30" s="96"/>
      <c r="AH30" s="96"/>
      <c r="AI30" s="96"/>
      <c r="AJ30" s="96"/>
      <c r="AK30" s="96"/>
      <c r="AL30" s="135"/>
    </row>
    <row r="31" customFormat="false" ht="12.75" hidden="false" customHeight="false" outlineLevel="0" collapsed="false">
      <c r="A31" s="134"/>
      <c r="B31" s="96"/>
      <c r="C31" s="96"/>
      <c r="D31" s="96"/>
      <c r="E31" s="96"/>
      <c r="F31" s="96"/>
      <c r="G31" s="96"/>
      <c r="H31" s="96"/>
      <c r="I31" s="96"/>
      <c r="J31" s="96"/>
      <c r="K31" s="96"/>
      <c r="L31" s="96"/>
      <c r="M31" s="96"/>
      <c r="N31" s="96"/>
      <c r="O31" s="96"/>
      <c r="P31" s="96"/>
      <c r="Q31" s="96"/>
      <c r="R31" s="96"/>
      <c r="S31" s="135"/>
      <c r="T31" s="134"/>
      <c r="U31" s="96"/>
      <c r="V31" s="96"/>
      <c r="W31" s="96"/>
      <c r="X31" s="96"/>
      <c r="Y31" s="96"/>
      <c r="Z31" s="96"/>
      <c r="AA31" s="96"/>
      <c r="AB31" s="96"/>
      <c r="AC31" s="96"/>
      <c r="AD31" s="96"/>
      <c r="AE31" s="96"/>
      <c r="AF31" s="96"/>
      <c r="AG31" s="96"/>
      <c r="AH31" s="96"/>
      <c r="AI31" s="96"/>
      <c r="AJ31" s="96"/>
      <c r="AK31" s="96"/>
      <c r="AL31" s="135"/>
    </row>
    <row r="32" customFormat="false" ht="12.75" hidden="false" customHeight="false" outlineLevel="0" collapsed="false">
      <c r="A32" s="134"/>
      <c r="B32" s="96"/>
      <c r="C32" s="96"/>
      <c r="D32" s="96"/>
      <c r="E32" s="96"/>
      <c r="F32" s="96"/>
      <c r="G32" s="383"/>
      <c r="H32" s="96"/>
      <c r="I32" s="96"/>
      <c r="J32" s="96"/>
      <c r="K32" s="96"/>
      <c r="L32" s="96"/>
      <c r="M32" s="96"/>
      <c r="N32" s="96"/>
      <c r="O32" s="96"/>
      <c r="P32" s="96"/>
      <c r="Q32" s="96"/>
      <c r="R32" s="96"/>
      <c r="S32" s="135"/>
      <c r="T32" s="134"/>
      <c r="U32" s="96"/>
      <c r="V32" s="96"/>
      <c r="W32" s="96"/>
      <c r="X32" s="96"/>
      <c r="Y32" s="96"/>
      <c r="Z32" s="383"/>
      <c r="AA32" s="96"/>
      <c r="AB32" s="96"/>
      <c r="AC32" s="96"/>
      <c r="AD32" s="96"/>
      <c r="AE32" s="96"/>
      <c r="AF32" s="96"/>
      <c r="AG32" s="96"/>
      <c r="AH32" s="96"/>
      <c r="AI32" s="96"/>
      <c r="AJ32" s="96"/>
      <c r="AK32" s="96"/>
      <c r="AL32" s="135"/>
    </row>
    <row r="33" customFormat="false" ht="12.75" hidden="false" customHeight="false" outlineLevel="0" collapsed="false">
      <c r="A33" s="134"/>
      <c r="B33" s="96"/>
      <c r="C33" s="96"/>
      <c r="D33" s="383"/>
      <c r="E33" s="96"/>
      <c r="F33" s="96"/>
      <c r="G33" s="96"/>
      <c r="H33" s="96"/>
      <c r="I33" s="96"/>
      <c r="J33" s="96"/>
      <c r="K33" s="96"/>
      <c r="L33" s="96"/>
      <c r="M33" s="96"/>
      <c r="N33" s="96"/>
      <c r="O33" s="96"/>
      <c r="P33" s="96"/>
      <c r="Q33" s="96"/>
      <c r="R33" s="96"/>
      <c r="S33" s="135"/>
      <c r="T33" s="134"/>
      <c r="U33" s="96"/>
      <c r="V33" s="96"/>
      <c r="W33" s="96"/>
      <c r="X33" s="96"/>
      <c r="Y33" s="96"/>
      <c r="Z33" s="96"/>
      <c r="AA33" s="96"/>
      <c r="AB33" s="96"/>
      <c r="AC33" s="96"/>
      <c r="AD33" s="96"/>
      <c r="AE33" s="96"/>
      <c r="AF33" s="96"/>
      <c r="AG33" s="96"/>
      <c r="AH33" s="96"/>
      <c r="AI33" s="96"/>
      <c r="AJ33" s="96"/>
      <c r="AK33" s="96"/>
      <c r="AL33" s="135"/>
    </row>
    <row r="34" customFormat="false" ht="12.75" hidden="false" customHeight="false" outlineLevel="0" collapsed="false">
      <c r="A34" s="134"/>
      <c r="B34" s="96"/>
      <c r="C34" s="96"/>
      <c r="D34" s="96"/>
      <c r="E34" s="96"/>
      <c r="F34" s="96"/>
      <c r="G34" s="383"/>
      <c r="H34" s="383"/>
      <c r="I34" s="96"/>
      <c r="J34" s="96"/>
      <c r="K34" s="96"/>
      <c r="L34" s="96"/>
      <c r="M34" s="96"/>
      <c r="N34" s="96"/>
      <c r="O34" s="96"/>
      <c r="P34" s="96"/>
      <c r="Q34" s="96"/>
      <c r="R34" s="96"/>
      <c r="S34" s="135"/>
      <c r="T34" s="134"/>
      <c r="U34" s="96"/>
      <c r="V34" s="96"/>
      <c r="W34" s="96"/>
      <c r="X34" s="96"/>
      <c r="Y34" s="96"/>
      <c r="Z34" s="383"/>
      <c r="AA34" s="96"/>
      <c r="AB34" s="96"/>
      <c r="AC34" s="96"/>
      <c r="AD34" s="96"/>
      <c r="AE34" s="96"/>
      <c r="AF34" s="96"/>
      <c r="AG34" s="96"/>
      <c r="AH34" s="96"/>
      <c r="AI34" s="96"/>
      <c r="AJ34" s="96"/>
      <c r="AK34" s="96"/>
      <c r="AL34" s="135"/>
    </row>
    <row r="35" customFormat="false" ht="12.75" hidden="false" customHeight="false" outlineLevel="0" collapsed="false">
      <c r="A35" s="134"/>
      <c r="B35" s="96"/>
      <c r="C35" s="96"/>
      <c r="D35" s="96"/>
      <c r="E35" s="96"/>
      <c r="F35" s="96"/>
      <c r="G35" s="96"/>
      <c r="H35" s="96"/>
      <c r="I35" s="96"/>
      <c r="J35" s="96"/>
      <c r="K35" s="96"/>
      <c r="L35" s="96"/>
      <c r="M35" s="96"/>
      <c r="N35" s="96"/>
      <c r="O35" s="96"/>
      <c r="P35" s="96"/>
      <c r="Q35" s="96"/>
      <c r="R35" s="96"/>
      <c r="S35" s="135"/>
      <c r="T35" s="134"/>
      <c r="U35" s="96"/>
      <c r="V35" s="96"/>
      <c r="W35" s="96"/>
      <c r="X35" s="96"/>
      <c r="Y35" s="96"/>
      <c r="Z35" s="96"/>
      <c r="AA35" s="96"/>
      <c r="AB35" s="96"/>
      <c r="AC35" s="96"/>
      <c r="AD35" s="96"/>
      <c r="AE35" s="96"/>
      <c r="AF35" s="96"/>
      <c r="AG35" s="96"/>
      <c r="AH35" s="96"/>
      <c r="AI35" s="96"/>
      <c r="AJ35" s="96"/>
      <c r="AK35" s="96"/>
      <c r="AL35" s="135"/>
    </row>
    <row r="36" customFormat="false" ht="12.75" hidden="false" customHeight="false" outlineLevel="0" collapsed="false">
      <c r="A36" s="134"/>
      <c r="B36" s="96"/>
      <c r="C36" s="96"/>
      <c r="D36" s="96"/>
      <c r="E36" s="96"/>
      <c r="F36" s="96"/>
      <c r="G36" s="96"/>
      <c r="H36" s="96"/>
      <c r="I36" s="96"/>
      <c r="J36" s="96"/>
      <c r="K36" s="96"/>
      <c r="L36" s="96"/>
      <c r="M36" s="96"/>
      <c r="N36" s="96"/>
      <c r="O36" s="96"/>
      <c r="P36" s="96"/>
      <c r="Q36" s="96"/>
      <c r="R36" s="96"/>
      <c r="S36" s="135"/>
      <c r="T36" s="134"/>
      <c r="U36" s="96"/>
      <c r="V36" s="96"/>
      <c r="W36" s="96"/>
      <c r="X36" s="96"/>
      <c r="Y36" s="96"/>
      <c r="Z36" s="96"/>
      <c r="AA36" s="96"/>
      <c r="AB36" s="96"/>
      <c r="AC36" s="96"/>
      <c r="AD36" s="96"/>
      <c r="AE36" s="96"/>
      <c r="AF36" s="96"/>
      <c r="AG36" s="96"/>
      <c r="AH36" s="96"/>
      <c r="AI36" s="96"/>
      <c r="AJ36" s="96"/>
      <c r="AK36" s="96"/>
      <c r="AL36" s="135"/>
    </row>
    <row r="37" customFormat="false" ht="12.75" hidden="false" customHeight="false" outlineLevel="0" collapsed="false">
      <c r="A37" s="134"/>
      <c r="B37" s="96"/>
      <c r="C37" s="96"/>
      <c r="D37" s="96"/>
      <c r="E37" s="96"/>
      <c r="F37" s="96"/>
      <c r="G37" s="96"/>
      <c r="H37" s="96"/>
      <c r="I37" s="96"/>
      <c r="J37" s="96"/>
      <c r="K37" s="96"/>
      <c r="L37" s="96"/>
      <c r="M37" s="96"/>
      <c r="N37" s="96"/>
      <c r="O37" s="96"/>
      <c r="P37" s="96"/>
      <c r="Q37" s="96"/>
      <c r="R37" s="96"/>
      <c r="S37" s="135"/>
      <c r="T37" s="134"/>
      <c r="U37" s="96"/>
      <c r="V37" s="96"/>
      <c r="W37" s="96"/>
      <c r="X37" s="96"/>
      <c r="Y37" s="96"/>
      <c r="Z37" s="96"/>
      <c r="AA37" s="96"/>
      <c r="AB37" s="96"/>
      <c r="AC37" s="96"/>
      <c r="AD37" s="96"/>
      <c r="AE37" s="96"/>
      <c r="AF37" s="96"/>
      <c r="AG37" s="96"/>
      <c r="AH37" s="96"/>
      <c r="AI37" s="96"/>
      <c r="AJ37" s="96"/>
      <c r="AK37" s="96"/>
      <c r="AL37" s="135"/>
    </row>
    <row r="38" customFormat="false" ht="12.75" hidden="false" customHeight="false" outlineLevel="0" collapsed="false">
      <c r="A38" s="134"/>
      <c r="B38" s="96"/>
      <c r="C38" s="96"/>
      <c r="D38" s="96"/>
      <c r="E38" s="96"/>
      <c r="F38" s="96"/>
      <c r="G38" s="96"/>
      <c r="H38" s="96"/>
      <c r="I38" s="96"/>
      <c r="J38" s="96"/>
      <c r="K38" s="96"/>
      <c r="L38" s="96"/>
      <c r="M38" s="96"/>
      <c r="N38" s="96"/>
      <c r="O38" s="96"/>
      <c r="P38" s="96"/>
      <c r="Q38" s="96"/>
      <c r="R38" s="96"/>
      <c r="S38" s="135"/>
      <c r="T38" s="134"/>
      <c r="U38" s="96"/>
      <c r="V38" s="96"/>
      <c r="W38" s="96"/>
      <c r="X38" s="96"/>
      <c r="Y38" s="96"/>
      <c r="Z38" s="96"/>
      <c r="AA38" s="96"/>
      <c r="AB38" s="96"/>
      <c r="AC38" s="96"/>
      <c r="AD38" s="96"/>
      <c r="AE38" s="96"/>
      <c r="AF38" s="96"/>
      <c r="AG38" s="96"/>
      <c r="AH38" s="96"/>
      <c r="AI38" s="96"/>
      <c r="AJ38" s="96"/>
      <c r="AK38" s="96"/>
      <c r="AL38" s="135"/>
    </row>
    <row r="39" customFormat="false" ht="12.75" hidden="false" customHeight="false" outlineLevel="0" collapsed="false">
      <c r="A39" s="134"/>
      <c r="B39" s="96"/>
      <c r="C39" s="96"/>
      <c r="D39" s="96"/>
      <c r="E39" s="96"/>
      <c r="F39" s="96"/>
      <c r="G39" s="96"/>
      <c r="H39" s="96"/>
      <c r="I39" s="96"/>
      <c r="J39" s="96"/>
      <c r="K39" s="96"/>
      <c r="L39" s="96"/>
      <c r="M39" s="96"/>
      <c r="N39" s="96"/>
      <c r="O39" s="96"/>
      <c r="P39" s="96"/>
      <c r="Q39" s="96"/>
      <c r="R39" s="96"/>
      <c r="S39" s="135"/>
      <c r="T39" s="134"/>
      <c r="U39" s="96"/>
      <c r="V39" s="96"/>
      <c r="W39" s="96"/>
      <c r="X39" s="96"/>
      <c r="Y39" s="96"/>
      <c r="Z39" s="96"/>
      <c r="AA39" s="96"/>
      <c r="AB39" s="96"/>
      <c r="AC39" s="96"/>
      <c r="AD39" s="96"/>
      <c r="AE39" s="96"/>
      <c r="AF39" s="96"/>
      <c r="AG39" s="96"/>
      <c r="AH39" s="96"/>
      <c r="AI39" s="96"/>
      <c r="AJ39" s="96"/>
      <c r="AK39" s="96"/>
      <c r="AL39" s="135"/>
    </row>
    <row r="40" customFormat="false" ht="12.75" hidden="false" customHeight="false" outlineLevel="0" collapsed="false">
      <c r="A40" s="134"/>
      <c r="B40" s="96"/>
      <c r="C40" s="96"/>
      <c r="D40" s="96"/>
      <c r="E40" s="96"/>
      <c r="F40" s="96"/>
      <c r="G40" s="96"/>
      <c r="H40" s="96"/>
      <c r="I40" s="96"/>
      <c r="J40" s="96"/>
      <c r="K40" s="96"/>
      <c r="L40" s="96"/>
      <c r="M40" s="96"/>
      <c r="N40" s="96"/>
      <c r="O40" s="96"/>
      <c r="P40" s="96"/>
      <c r="Q40" s="96"/>
      <c r="R40" s="96"/>
      <c r="S40" s="135"/>
      <c r="T40" s="134"/>
      <c r="U40" s="96"/>
      <c r="V40" s="96"/>
      <c r="W40" s="96"/>
      <c r="X40" s="96"/>
      <c r="Y40" s="96"/>
      <c r="Z40" s="96"/>
      <c r="AA40" s="96"/>
      <c r="AB40" s="96"/>
      <c r="AC40" s="96"/>
      <c r="AD40" s="96"/>
      <c r="AE40" s="96"/>
      <c r="AF40" s="96"/>
      <c r="AG40" s="96"/>
      <c r="AH40" s="96"/>
      <c r="AI40" s="96"/>
      <c r="AJ40" s="96"/>
      <c r="AK40" s="96"/>
      <c r="AL40" s="135"/>
    </row>
    <row r="41" customFormat="false" ht="12.75" hidden="false" customHeight="false" outlineLevel="0" collapsed="false">
      <c r="A41" s="134"/>
      <c r="B41" s="96"/>
      <c r="C41" s="96"/>
      <c r="D41" s="96"/>
      <c r="E41" s="96"/>
      <c r="F41" s="96"/>
      <c r="G41" s="96"/>
      <c r="H41" s="96"/>
      <c r="I41" s="96"/>
      <c r="J41" s="96"/>
      <c r="K41" s="96"/>
      <c r="L41" s="96"/>
      <c r="M41" s="96"/>
      <c r="N41" s="96"/>
      <c r="O41" s="96"/>
      <c r="P41" s="96"/>
      <c r="Q41" s="96"/>
      <c r="R41" s="96"/>
      <c r="S41" s="135"/>
      <c r="T41" s="134"/>
      <c r="U41" s="96"/>
      <c r="V41" s="96"/>
      <c r="W41" s="96"/>
      <c r="X41" s="96"/>
      <c r="Y41" s="96"/>
      <c r="Z41" s="96"/>
      <c r="AA41" s="96"/>
      <c r="AB41" s="96"/>
      <c r="AC41" s="96"/>
      <c r="AD41" s="96"/>
      <c r="AE41" s="96"/>
      <c r="AF41" s="96"/>
      <c r="AG41" s="96"/>
      <c r="AH41" s="96"/>
      <c r="AI41" s="96"/>
      <c r="AJ41" s="96"/>
      <c r="AK41" s="96"/>
      <c r="AL41" s="135"/>
    </row>
    <row r="42" customFormat="false" ht="12.75" hidden="false" customHeight="false" outlineLevel="0" collapsed="false">
      <c r="A42" s="141"/>
      <c r="B42" s="142"/>
      <c r="C42" s="142"/>
      <c r="D42" s="142"/>
      <c r="E42" s="142"/>
      <c r="F42" s="142"/>
      <c r="G42" s="142"/>
      <c r="H42" s="142"/>
      <c r="I42" s="142"/>
      <c r="J42" s="142"/>
      <c r="K42" s="142"/>
      <c r="L42" s="142"/>
      <c r="M42" s="142"/>
      <c r="N42" s="142"/>
      <c r="O42" s="142"/>
      <c r="P42" s="142"/>
      <c r="Q42" s="142"/>
      <c r="R42" s="142"/>
      <c r="S42" s="219"/>
      <c r="T42" s="141"/>
      <c r="U42" s="142"/>
      <c r="V42" s="142"/>
      <c r="W42" s="142"/>
      <c r="X42" s="142"/>
      <c r="Y42" s="142"/>
      <c r="Z42" s="142"/>
      <c r="AA42" s="142"/>
      <c r="AB42" s="142"/>
      <c r="AC42" s="142"/>
      <c r="AD42" s="142"/>
      <c r="AE42" s="142"/>
      <c r="AF42" s="142"/>
      <c r="AG42" s="142"/>
      <c r="AH42" s="142"/>
      <c r="AI42" s="142"/>
      <c r="AJ42" s="142"/>
      <c r="AK42" s="142"/>
      <c r="AL42" s="219"/>
    </row>
    <row r="43" customFormat="false" ht="12.75" hidden="false" customHeight="false" outlineLevel="0" collapsed="false">
      <c r="A43" s="460" t="s">
        <v>443</v>
      </c>
      <c r="B43" s="95"/>
      <c r="C43" s="95"/>
      <c r="D43" s="95"/>
      <c r="E43" s="95"/>
      <c r="F43" s="95"/>
      <c r="G43" s="95"/>
      <c r="H43" s="95"/>
      <c r="I43" s="95"/>
      <c r="J43" s="95"/>
      <c r="K43" s="95"/>
      <c r="L43" s="95"/>
      <c r="M43" s="95"/>
      <c r="N43" s="95"/>
      <c r="O43" s="95"/>
      <c r="P43" s="95"/>
      <c r="Q43" s="95"/>
      <c r="R43" s="95"/>
      <c r="S43" s="387"/>
      <c r="T43" s="386" t="s">
        <v>444</v>
      </c>
      <c r="U43" s="390"/>
      <c r="V43" s="390"/>
      <c r="W43" s="390"/>
      <c r="X43" s="390"/>
      <c r="Y43" s="390"/>
      <c r="Z43" s="390"/>
      <c r="AA43" s="390"/>
      <c r="AB43" s="390"/>
      <c r="AC43" s="390"/>
      <c r="AD43" s="390"/>
      <c r="AE43" s="390"/>
      <c r="AF43" s="390"/>
      <c r="AG43" s="390"/>
      <c r="AH43" s="390"/>
      <c r="AI43" s="390"/>
      <c r="AJ43" s="390"/>
      <c r="AK43" s="390"/>
      <c r="AL43" s="391"/>
    </row>
    <row r="44" customFormat="false" ht="12.75" hidden="false" customHeight="false" outlineLevel="0" collapsed="false">
      <c r="A44" s="386"/>
      <c r="B44" s="95"/>
      <c r="C44" s="95"/>
      <c r="D44" s="95"/>
      <c r="E44" s="95"/>
      <c r="F44" s="95"/>
      <c r="G44" s="95"/>
      <c r="H44" s="95"/>
      <c r="I44" s="95"/>
      <c r="J44" s="95"/>
      <c r="K44" s="95"/>
      <c r="L44" s="95"/>
      <c r="M44" s="95"/>
      <c r="N44" s="95"/>
      <c r="O44" s="95"/>
      <c r="P44" s="95"/>
      <c r="Q44" s="95"/>
      <c r="R44" s="95"/>
      <c r="S44" s="387"/>
      <c r="T44" s="386"/>
      <c r="U44" s="390"/>
      <c r="V44" s="390"/>
      <c r="W44" s="390"/>
      <c r="X44" s="390"/>
      <c r="Y44" s="390"/>
      <c r="Z44" s="390"/>
      <c r="AA44" s="390"/>
      <c r="AB44" s="390"/>
      <c r="AC44" s="390"/>
      <c r="AD44" s="390"/>
      <c r="AE44" s="390"/>
      <c r="AF44" s="390"/>
      <c r="AG44" s="390"/>
      <c r="AH44" s="390"/>
      <c r="AI44" s="390"/>
      <c r="AJ44" s="390"/>
      <c r="AK44" s="390"/>
      <c r="AL44" s="391"/>
    </row>
    <row r="45" customFormat="false" ht="12.75" hidden="false" customHeight="false" outlineLevel="0" collapsed="false">
      <c r="A45" s="392" t="s">
        <v>380</v>
      </c>
      <c r="B45" s="393"/>
      <c r="C45" s="393"/>
      <c r="D45" s="393"/>
      <c r="E45" s="393"/>
      <c r="F45" s="393"/>
      <c r="G45" s="393"/>
      <c r="H45" s="393"/>
      <c r="I45" s="393"/>
      <c r="J45" s="393"/>
      <c r="K45" s="393"/>
      <c r="L45" s="393"/>
      <c r="M45" s="393"/>
      <c r="N45" s="393"/>
      <c r="O45" s="393"/>
      <c r="P45" s="393"/>
      <c r="Q45" s="393"/>
      <c r="R45" s="393"/>
      <c r="S45" s="394"/>
      <c r="T45" s="392" t="s">
        <v>380</v>
      </c>
      <c r="U45" s="393"/>
      <c r="V45" s="393"/>
      <c r="W45" s="393"/>
      <c r="X45" s="393"/>
      <c r="Y45" s="393"/>
      <c r="Z45" s="393"/>
      <c r="AA45" s="393"/>
      <c r="AB45" s="393"/>
      <c r="AC45" s="393"/>
      <c r="AD45" s="393"/>
      <c r="AE45" s="393"/>
      <c r="AF45" s="393"/>
      <c r="AG45" s="393"/>
      <c r="AH45" s="393"/>
      <c r="AI45" s="393"/>
      <c r="AJ45" s="393"/>
      <c r="AK45" s="393"/>
      <c r="AL45" s="394"/>
    </row>
    <row r="46" customFormat="false" ht="14.25" hidden="false" customHeight="true" outlineLevel="0" collapsed="false">
      <c r="A46" s="395" t="s">
        <v>382</v>
      </c>
      <c r="B46" s="395"/>
      <c r="C46" s="396"/>
      <c r="D46" s="396"/>
      <c r="E46" s="397" t="s">
        <v>383</v>
      </c>
      <c r="F46" s="397"/>
      <c r="G46" s="396"/>
      <c r="H46" s="396"/>
      <c r="I46" s="390"/>
      <c r="J46" s="393"/>
      <c r="K46" s="393"/>
      <c r="L46" s="393"/>
      <c r="M46" s="398" t="s">
        <v>384</v>
      </c>
      <c r="N46" s="461" t="n">
        <f aca="false">IF(C47&gt;0,(((G47-G46)/(C47-C46))^-1-IF(AG52&gt;0,AG52^-1,0))^-1,0)</f>
        <v>0</v>
      </c>
      <c r="O46" s="461"/>
      <c r="P46" s="400"/>
      <c r="Q46" s="400"/>
      <c r="R46" s="400"/>
      <c r="S46" s="394"/>
      <c r="T46" s="395" t="s">
        <v>382</v>
      </c>
      <c r="U46" s="395"/>
      <c r="V46" s="396"/>
      <c r="W46" s="396"/>
      <c r="X46" s="397" t="s">
        <v>383</v>
      </c>
      <c r="Y46" s="397"/>
      <c r="Z46" s="396"/>
      <c r="AA46" s="396"/>
      <c r="AB46" s="390"/>
      <c r="AC46" s="393"/>
      <c r="AD46" s="393"/>
      <c r="AE46" s="393"/>
      <c r="AF46" s="398" t="s">
        <v>384</v>
      </c>
      <c r="AG46" s="402" t="n">
        <f aca="false">IF((V47-V46)&gt;0,(Z47-Z46)/(V47-V46),0)</f>
        <v>0</v>
      </c>
      <c r="AH46" s="402"/>
      <c r="AI46" s="393"/>
      <c r="AJ46" s="393"/>
      <c r="AK46" s="393"/>
      <c r="AL46" s="394"/>
    </row>
    <row r="47" customFormat="false" ht="14.25" hidden="false" customHeight="true" outlineLevel="0" collapsed="false">
      <c r="A47" s="395" t="s">
        <v>385</v>
      </c>
      <c r="B47" s="395"/>
      <c r="C47" s="396"/>
      <c r="D47" s="396"/>
      <c r="E47" s="397" t="s">
        <v>386</v>
      </c>
      <c r="F47" s="397"/>
      <c r="G47" s="396"/>
      <c r="H47" s="396"/>
      <c r="I47" s="403" t="str">
        <f aca="false">IFERROR(IF(AND(N46&lt;0,G47&gt;G46),"Congrats! You've found an Easter egg!",""),"")</f>
        <v/>
      </c>
      <c r="P47" s="393"/>
      <c r="Q47" s="393"/>
      <c r="R47" s="393"/>
      <c r="S47" s="394"/>
      <c r="T47" s="395" t="s">
        <v>385</v>
      </c>
      <c r="U47" s="395"/>
      <c r="V47" s="396"/>
      <c r="W47" s="396"/>
      <c r="X47" s="397" t="s">
        <v>386</v>
      </c>
      <c r="Y47" s="397"/>
      <c r="Z47" s="396"/>
      <c r="AA47" s="396"/>
      <c r="AB47" s="390"/>
      <c r="AC47" s="390"/>
      <c r="AD47" s="390"/>
      <c r="AE47" s="390"/>
      <c r="AF47" s="390"/>
      <c r="AG47" s="390"/>
      <c r="AH47" s="390"/>
      <c r="AI47" s="393"/>
      <c r="AJ47" s="393"/>
      <c r="AK47" s="393"/>
      <c r="AL47" s="394"/>
    </row>
    <row r="48" customFormat="false" ht="12.75" hidden="false" customHeight="false" outlineLevel="0" collapsed="false">
      <c r="A48" s="409"/>
      <c r="B48" s="393"/>
      <c r="C48" s="404" t="str">
        <f aca="false">IF(ABS(C47-C46)&lt;1,"Supporting points shall be at least 1 mm apart!","")</f>
        <v>Supporting points shall be at least 1 mm apart!</v>
      </c>
      <c r="D48" s="393"/>
      <c r="E48" s="393"/>
      <c r="F48" s="393"/>
      <c r="G48" s="393"/>
      <c r="H48" s="393"/>
      <c r="I48" s="393"/>
      <c r="J48" s="393"/>
      <c r="K48" s="393"/>
      <c r="L48" s="393"/>
      <c r="M48" s="393"/>
      <c r="N48" s="393"/>
      <c r="O48" s="393"/>
      <c r="P48" s="393"/>
      <c r="Q48" s="393"/>
      <c r="R48" s="393"/>
      <c r="S48" s="394"/>
      <c r="T48" s="386"/>
      <c r="U48" s="390"/>
      <c r="V48" s="404" t="str">
        <f aca="false">IF(ABS(V47-V46)&lt;1,"Supporting points shall be at least 1 mm apart!","")</f>
        <v>Supporting points shall be at least 1 mm apart!</v>
      </c>
      <c r="W48" s="390"/>
      <c r="X48" s="390"/>
      <c r="Y48" s="390"/>
      <c r="Z48" s="390"/>
      <c r="AA48" s="390"/>
      <c r="AB48" s="390"/>
      <c r="AC48" s="390"/>
      <c r="AD48" s="390"/>
      <c r="AE48" s="390"/>
      <c r="AF48" s="390"/>
      <c r="AG48" s="390"/>
      <c r="AH48" s="390"/>
      <c r="AI48" s="390"/>
      <c r="AJ48" s="390"/>
      <c r="AK48" s="390"/>
      <c r="AL48" s="391"/>
    </row>
    <row r="49" customFormat="false" ht="12.75" hidden="false" customHeight="false" outlineLevel="0" collapsed="false">
      <c r="A49" s="386" t="s">
        <v>387</v>
      </c>
      <c r="B49" s="393"/>
      <c r="C49" s="393"/>
      <c r="D49" s="393"/>
      <c r="E49" s="393"/>
      <c r="F49" s="393"/>
      <c r="G49" s="393"/>
      <c r="H49" s="393"/>
      <c r="I49" s="393"/>
      <c r="J49" s="393"/>
      <c r="K49" s="393"/>
      <c r="L49" s="393"/>
      <c r="M49" s="393"/>
      <c r="N49" s="393"/>
      <c r="O49" s="393"/>
      <c r="P49" s="393"/>
      <c r="Q49" s="393"/>
      <c r="R49" s="393"/>
      <c r="S49" s="394"/>
      <c r="T49" s="386" t="s">
        <v>393</v>
      </c>
      <c r="U49" s="390"/>
      <c r="V49" s="390"/>
      <c r="W49" s="390"/>
      <c r="X49" s="390"/>
      <c r="Y49" s="390"/>
      <c r="Z49" s="390"/>
      <c r="AA49" s="390"/>
      <c r="AB49" s="390"/>
      <c r="AC49" s="390"/>
      <c r="AD49" s="390"/>
      <c r="AE49" s="390"/>
      <c r="AF49" s="390"/>
      <c r="AG49" s="390"/>
      <c r="AH49" s="390"/>
      <c r="AI49" s="390"/>
      <c r="AJ49" s="390"/>
      <c r="AK49" s="390"/>
      <c r="AL49" s="391"/>
    </row>
    <row r="50" customFormat="false" ht="14.25" hidden="false" customHeight="true" outlineLevel="0" collapsed="false">
      <c r="A50" s="395" t="s">
        <v>389</v>
      </c>
      <c r="B50" s="395"/>
      <c r="C50" s="407"/>
      <c r="D50" s="407"/>
      <c r="E50" s="390"/>
      <c r="F50" s="393"/>
      <c r="G50" s="393"/>
      <c r="H50" s="393"/>
      <c r="I50" s="393"/>
      <c r="J50" s="393"/>
      <c r="K50" s="393"/>
      <c r="L50" s="393"/>
      <c r="M50" s="393"/>
      <c r="N50" s="393"/>
      <c r="O50" s="393"/>
      <c r="P50" s="393"/>
      <c r="Q50" s="393"/>
      <c r="R50" s="393"/>
      <c r="S50" s="394"/>
      <c r="T50" s="386"/>
      <c r="U50" s="398" t="s">
        <v>394</v>
      </c>
      <c r="V50" s="411" t="n">
        <f aca="false">C53</f>
        <v>400</v>
      </c>
      <c r="W50" s="411"/>
      <c r="X50" s="390" t="s">
        <v>395</v>
      </c>
      <c r="Y50" s="390"/>
      <c r="Z50" s="390"/>
      <c r="AA50" s="390"/>
      <c r="AB50" s="390"/>
      <c r="AC50" s="390"/>
      <c r="AD50" s="390"/>
      <c r="AE50" s="390"/>
      <c r="AF50" s="398" t="s">
        <v>396</v>
      </c>
      <c r="AG50" s="412" t="n">
        <f aca="false">V51*(1/64)*PI()*(V52^4-V53^4)*200000</f>
        <v>1339009872.14045</v>
      </c>
      <c r="AH50" s="412"/>
      <c r="AI50" s="413" t="n">
        <f aca="false">AG50*48/V50^3</f>
        <v>1004.25740410534</v>
      </c>
      <c r="AJ50" s="390"/>
      <c r="AK50" s="390"/>
      <c r="AL50" s="391"/>
    </row>
    <row r="51" customFormat="false" ht="14.25" hidden="false" customHeight="false" outlineLevel="0" collapsed="false">
      <c r="A51" s="409"/>
      <c r="B51" s="393"/>
      <c r="C51" s="462" t="str">
        <f aca="false">IF(L67&gt;12.7,"Force must be taken at max. 12.7 mm deflection!","")</f>
        <v/>
      </c>
      <c r="D51" s="468"/>
      <c r="E51" s="393"/>
      <c r="F51" s="393"/>
      <c r="G51" s="393"/>
      <c r="H51" s="393"/>
      <c r="I51" s="393"/>
      <c r="J51" s="393"/>
      <c r="K51" s="393"/>
      <c r="L51" s="393"/>
      <c r="M51" s="393"/>
      <c r="N51" s="393"/>
      <c r="O51" s="393"/>
      <c r="P51" s="393"/>
      <c r="Q51" s="393"/>
      <c r="R51" s="393"/>
      <c r="S51" s="394"/>
      <c r="T51" s="386"/>
      <c r="U51" s="398" t="s">
        <v>397</v>
      </c>
      <c r="V51" s="416" t="n">
        <v>1</v>
      </c>
      <c r="W51" s="416"/>
      <c r="X51" s="390" t="s">
        <v>398</v>
      </c>
      <c r="Y51" s="390"/>
      <c r="Z51" s="390"/>
      <c r="AA51" s="390"/>
      <c r="AB51" s="390"/>
      <c r="AC51" s="390"/>
      <c r="AD51" s="390"/>
      <c r="AE51" s="390"/>
      <c r="AF51" s="398" t="s">
        <v>399</v>
      </c>
      <c r="AG51" s="412" t="n">
        <f aca="false">IF(AG46&gt;0,(AG46*V50^3)/48,AG50)</f>
        <v>1339009872.14045</v>
      </c>
      <c r="AH51" s="412"/>
      <c r="AI51" s="413" t="n">
        <f aca="false">AG51*48/V50^3</f>
        <v>1004.25740410534</v>
      </c>
      <c r="AJ51" s="415" t="n">
        <f aca="false">100*AG51/AG50</f>
        <v>100</v>
      </c>
      <c r="AK51" s="390" t="s">
        <v>400</v>
      </c>
      <c r="AL51" s="391"/>
    </row>
    <row r="52" customFormat="false" ht="15.4" hidden="false" customHeight="false" outlineLevel="0" collapsed="false">
      <c r="A52" s="392" t="s">
        <v>401</v>
      </c>
      <c r="B52" s="393"/>
      <c r="C52" s="393"/>
      <c r="D52" s="393"/>
      <c r="E52" s="393"/>
      <c r="F52" s="393"/>
      <c r="G52" s="393"/>
      <c r="H52" s="393"/>
      <c r="I52" s="393"/>
      <c r="J52" s="393"/>
      <c r="K52" s="393"/>
      <c r="L52" s="393"/>
      <c r="M52" s="393"/>
      <c r="N52" s="393"/>
      <c r="O52" s="393"/>
      <c r="P52" s="393"/>
      <c r="Q52" s="393"/>
      <c r="R52" s="393"/>
      <c r="S52" s="394"/>
      <c r="T52" s="386"/>
      <c r="U52" s="398" t="s">
        <v>402</v>
      </c>
      <c r="V52" s="416" t="n">
        <v>25.4</v>
      </c>
      <c r="W52" s="416"/>
      <c r="X52" s="390" t="s">
        <v>403</v>
      </c>
      <c r="Y52" s="390"/>
      <c r="Z52" s="390"/>
      <c r="AA52" s="390"/>
      <c r="AB52" s="390"/>
      <c r="AC52" s="390"/>
      <c r="AD52" s="390"/>
      <c r="AE52" s="390"/>
      <c r="AF52" s="398" t="s">
        <v>404</v>
      </c>
      <c r="AG52" s="417" t="n">
        <f aca="false">IF(AJ51&lt;75,0,IF(AG51&gt;=AG50,0,(AI51^-1-AI50^-1)^-1))</f>
        <v>0</v>
      </c>
      <c r="AH52" s="417"/>
      <c r="AI52" s="390"/>
      <c r="AJ52" s="390"/>
      <c r="AK52" s="390"/>
      <c r="AL52" s="391"/>
    </row>
    <row r="53" customFormat="false" ht="12.75" hidden="false" customHeight="true" outlineLevel="0" collapsed="false">
      <c r="A53" s="386"/>
      <c r="B53" s="418" t="s">
        <v>394</v>
      </c>
      <c r="C53" s="396" t="n">
        <v>400</v>
      </c>
      <c r="D53" s="396"/>
      <c r="E53" s="390" t="s">
        <v>405</v>
      </c>
      <c r="F53" s="393"/>
      <c r="G53" s="393"/>
      <c r="H53" s="393"/>
      <c r="I53" s="393"/>
      <c r="J53" s="393"/>
      <c r="K53" s="393"/>
      <c r="L53" s="393"/>
      <c r="M53" s="393"/>
      <c r="N53" s="393"/>
      <c r="O53" s="393"/>
      <c r="P53" s="393"/>
      <c r="Q53" s="393"/>
      <c r="R53" s="393"/>
      <c r="S53" s="394"/>
      <c r="T53" s="386"/>
      <c r="U53" s="398" t="s">
        <v>406</v>
      </c>
      <c r="V53" s="416" t="n">
        <v>23</v>
      </c>
      <c r="W53" s="416"/>
      <c r="X53" s="390" t="s">
        <v>407</v>
      </c>
      <c r="Y53" s="390"/>
      <c r="Z53" s="390"/>
      <c r="AA53" s="390"/>
      <c r="AB53" s="390"/>
      <c r="AC53" s="390"/>
      <c r="AD53" s="390"/>
      <c r="AE53" s="390"/>
      <c r="AF53" s="390"/>
      <c r="AG53" s="390"/>
      <c r="AH53" s="390"/>
      <c r="AI53" s="390"/>
      <c r="AJ53" s="390"/>
      <c r="AK53" s="390"/>
      <c r="AL53" s="391"/>
    </row>
    <row r="54" customFormat="false" ht="12.75" hidden="false" customHeight="false" outlineLevel="0" collapsed="false">
      <c r="A54" s="419" t="s">
        <v>408</v>
      </c>
      <c r="B54" s="419"/>
      <c r="C54" s="396"/>
      <c r="D54" s="396"/>
      <c r="E54" s="390" t="s">
        <v>79</v>
      </c>
      <c r="F54" s="393"/>
      <c r="G54" s="393"/>
      <c r="H54" s="393"/>
      <c r="I54" s="393"/>
      <c r="J54" s="393"/>
      <c r="K54" s="393"/>
      <c r="L54" s="393"/>
      <c r="M54" s="393"/>
      <c r="N54" s="393"/>
      <c r="O54" s="393"/>
      <c r="P54" s="393"/>
      <c r="Q54" s="393"/>
      <c r="R54" s="393"/>
      <c r="S54" s="394"/>
      <c r="T54" s="386"/>
      <c r="U54" s="390"/>
      <c r="V54" s="390"/>
      <c r="W54" s="390"/>
      <c r="X54" s="390"/>
      <c r="Y54" s="390"/>
      <c r="Z54" s="390"/>
      <c r="AA54" s="390"/>
      <c r="AB54" s="390"/>
      <c r="AC54" s="390"/>
      <c r="AD54" s="390"/>
      <c r="AE54" s="390"/>
      <c r="AF54" s="390"/>
      <c r="AG54" s="390"/>
      <c r="AH54" s="390"/>
      <c r="AI54" s="390"/>
      <c r="AJ54" s="390"/>
      <c r="AK54" s="390"/>
      <c r="AL54" s="391"/>
    </row>
    <row r="55" customFormat="false" ht="12.75" hidden="false" customHeight="false" outlineLevel="0" collapsed="false">
      <c r="A55" s="419" t="s">
        <v>410</v>
      </c>
      <c r="B55" s="419"/>
      <c r="C55" s="416"/>
      <c r="D55" s="416"/>
      <c r="E55" s="390" t="s">
        <v>411</v>
      </c>
      <c r="F55" s="390"/>
      <c r="G55" s="390"/>
      <c r="H55" s="390"/>
      <c r="I55" s="390"/>
      <c r="J55" s="390"/>
      <c r="K55" s="390"/>
      <c r="L55" s="390"/>
      <c r="M55" s="390"/>
      <c r="N55" s="390"/>
      <c r="O55" s="393"/>
      <c r="P55" s="393"/>
      <c r="Q55" s="393"/>
      <c r="R55" s="393"/>
      <c r="S55" s="394"/>
      <c r="T55" s="386"/>
      <c r="U55" s="390"/>
      <c r="V55" s="390"/>
      <c r="W55" s="390"/>
      <c r="X55" s="390"/>
      <c r="Y55" s="390"/>
      <c r="Z55" s="390"/>
      <c r="AA55" s="390"/>
      <c r="AB55" s="390"/>
      <c r="AC55" s="390"/>
      <c r="AD55" s="390"/>
      <c r="AE55" s="390"/>
      <c r="AF55" s="390"/>
      <c r="AG55" s="390"/>
      <c r="AH55" s="390"/>
      <c r="AI55" s="390"/>
      <c r="AJ55" s="390"/>
      <c r="AK55" s="390"/>
      <c r="AL55" s="391"/>
    </row>
    <row r="56" customFormat="false" ht="15.75" hidden="false" customHeight="true" outlineLevel="0" collapsed="false">
      <c r="A56" s="419" t="s">
        <v>412</v>
      </c>
      <c r="B56" s="419"/>
      <c r="C56" s="416"/>
      <c r="D56" s="416"/>
      <c r="E56" s="390" t="s">
        <v>77</v>
      </c>
      <c r="F56" s="390"/>
      <c r="G56" s="390"/>
      <c r="H56" s="390"/>
      <c r="I56" s="390"/>
      <c r="J56" s="390"/>
      <c r="K56" s="390"/>
      <c r="L56" s="390"/>
      <c r="M56" s="390"/>
      <c r="N56" s="390"/>
      <c r="O56" s="393"/>
      <c r="P56" s="393"/>
      <c r="Q56" s="393"/>
      <c r="R56" s="393"/>
      <c r="S56" s="394"/>
      <c r="T56" s="386"/>
      <c r="U56" s="420" t="str">
        <f aca="false">IF(AND(0&lt;$AJ$51,$AJ$51&lt;75),"Rig compliance out of normal bounds, perform and document another rig compliance test!","")</f>
        <v/>
      </c>
      <c r="V56" s="420"/>
      <c r="W56" s="420"/>
      <c r="X56" s="420"/>
      <c r="Y56" s="420"/>
      <c r="Z56" s="420"/>
      <c r="AA56" s="420"/>
      <c r="AB56" s="420"/>
      <c r="AC56" s="420"/>
      <c r="AD56" s="420"/>
      <c r="AE56" s="420"/>
      <c r="AF56" s="420"/>
      <c r="AG56" s="420"/>
      <c r="AH56" s="420"/>
      <c r="AI56" s="420"/>
      <c r="AJ56" s="420"/>
      <c r="AK56" s="420"/>
      <c r="AL56" s="391"/>
    </row>
    <row r="57" customFormat="false" ht="15.75" hidden="false" customHeight="true" outlineLevel="0" collapsed="false">
      <c r="A57" s="419" t="s">
        <v>413</v>
      </c>
      <c r="B57" s="419"/>
      <c r="C57" s="416"/>
      <c r="D57" s="416"/>
      <c r="E57" s="390" t="s">
        <v>78</v>
      </c>
      <c r="F57" s="390"/>
      <c r="G57" s="390"/>
      <c r="H57" s="390"/>
      <c r="I57" s="390"/>
      <c r="J57" s="390"/>
      <c r="K57" s="390"/>
      <c r="L57" s="390"/>
      <c r="M57" s="390"/>
      <c r="N57" s="390"/>
      <c r="O57" s="393"/>
      <c r="P57" s="393"/>
      <c r="Q57" s="393"/>
      <c r="R57" s="393"/>
      <c r="S57" s="394"/>
      <c r="T57" s="386"/>
      <c r="U57" s="420"/>
      <c r="V57" s="420"/>
      <c r="W57" s="420"/>
      <c r="X57" s="420"/>
      <c r="Y57" s="420"/>
      <c r="Z57" s="420"/>
      <c r="AA57" s="420"/>
      <c r="AB57" s="420"/>
      <c r="AC57" s="420"/>
      <c r="AD57" s="420"/>
      <c r="AE57" s="420"/>
      <c r="AF57" s="420"/>
      <c r="AG57" s="420"/>
      <c r="AH57" s="420"/>
      <c r="AI57" s="420"/>
      <c r="AJ57" s="420"/>
      <c r="AK57" s="420"/>
      <c r="AL57" s="391"/>
    </row>
    <row r="58" customFormat="false" ht="14.25" hidden="false" customHeight="false" outlineLevel="0" collapsed="false">
      <c r="A58" s="421"/>
      <c r="B58" s="398" t="s">
        <v>414</v>
      </c>
      <c r="C58" s="422" t="n">
        <f aca="false">(C54*(((C55+C56+C57)^3)-(C55^3)))/12</f>
        <v>0</v>
      </c>
      <c r="D58" s="422"/>
      <c r="E58" s="390" t="s">
        <v>415</v>
      </c>
      <c r="F58" s="390"/>
      <c r="G58" s="390"/>
      <c r="H58" s="390"/>
      <c r="I58" s="390"/>
      <c r="J58" s="390"/>
      <c r="K58" s="390"/>
      <c r="L58" s="390"/>
      <c r="M58" s="390"/>
      <c r="N58" s="390"/>
      <c r="O58" s="393"/>
      <c r="P58" s="393"/>
      <c r="Q58" s="393"/>
      <c r="R58" s="393"/>
      <c r="S58" s="394"/>
      <c r="T58" s="386"/>
      <c r="U58" s="390"/>
      <c r="V58" s="390"/>
      <c r="W58" s="390"/>
      <c r="X58" s="390"/>
      <c r="Y58" s="390"/>
      <c r="Z58" s="390"/>
      <c r="AA58" s="390"/>
      <c r="AB58" s="390"/>
      <c r="AC58" s="390"/>
      <c r="AD58" s="390"/>
      <c r="AE58" s="423"/>
      <c r="AF58" s="390"/>
      <c r="AG58" s="390"/>
      <c r="AH58" s="390"/>
      <c r="AI58" s="390"/>
      <c r="AJ58" s="390"/>
      <c r="AK58" s="390"/>
      <c r="AL58" s="391"/>
    </row>
    <row r="59" customFormat="false" ht="12.75" hidden="false" customHeight="false" outlineLevel="0" collapsed="false">
      <c r="A59" s="409"/>
      <c r="B59" s="398" t="s">
        <v>416</v>
      </c>
      <c r="C59" s="408" t="n">
        <f aca="false">IF(C47&gt;0,0.001*((N46*(C47-C46)*C53^3)/(48*C58*(C47-C46))),0)</f>
        <v>0</v>
      </c>
      <c r="D59" s="408"/>
      <c r="E59" s="390" t="s">
        <v>417</v>
      </c>
      <c r="F59" s="393"/>
      <c r="G59" s="393"/>
      <c r="H59" s="393"/>
      <c r="I59" s="393"/>
      <c r="J59" s="393"/>
      <c r="K59" s="393"/>
      <c r="L59" s="393"/>
      <c r="M59" s="393"/>
      <c r="N59" s="393"/>
      <c r="O59" s="393"/>
      <c r="P59" s="393"/>
      <c r="Q59" s="393"/>
      <c r="R59" s="393"/>
      <c r="S59" s="394"/>
      <c r="T59" s="386"/>
      <c r="U59" s="390"/>
      <c r="V59" s="390"/>
      <c r="W59" s="390"/>
      <c r="X59" s="390"/>
      <c r="Y59" s="390"/>
      <c r="Z59" s="390"/>
      <c r="AA59" s="390"/>
      <c r="AB59" s="390"/>
      <c r="AC59" s="390"/>
      <c r="AD59" s="390"/>
      <c r="AE59" s="390"/>
      <c r="AF59" s="390"/>
      <c r="AG59" s="390"/>
      <c r="AH59" s="390"/>
      <c r="AI59" s="390"/>
      <c r="AJ59" s="390"/>
      <c r="AK59" s="390"/>
      <c r="AL59" s="391"/>
    </row>
    <row r="60" customFormat="false" ht="13.15" hidden="false" customHeight="false" outlineLevel="0" collapsed="false">
      <c r="A60" s="424"/>
      <c r="B60" s="425" t="s">
        <v>418</v>
      </c>
      <c r="C60" s="402" t="e">
        <f aca="false">C50*C53*0.5*SUM(C55:D57)/(4*C58)</f>
        <v>#DIV/0!</v>
      </c>
      <c r="D60" s="402"/>
      <c r="E60" s="426" t="s">
        <v>419</v>
      </c>
      <c r="F60" s="427"/>
      <c r="G60" s="427"/>
      <c r="H60" s="427"/>
      <c r="I60" s="427"/>
      <c r="J60" s="427"/>
      <c r="K60" s="427"/>
      <c r="L60" s="427"/>
      <c r="M60" s="427"/>
      <c r="N60" s="427"/>
      <c r="O60" s="427"/>
      <c r="P60" s="427"/>
      <c r="Q60" s="427"/>
      <c r="R60" s="427"/>
      <c r="S60" s="428"/>
      <c r="T60" s="429"/>
      <c r="U60" s="426"/>
      <c r="V60" s="426"/>
      <c r="W60" s="426"/>
      <c r="X60" s="426"/>
      <c r="Y60" s="426"/>
      <c r="Z60" s="426"/>
      <c r="AA60" s="426"/>
      <c r="AB60" s="426"/>
      <c r="AC60" s="426"/>
      <c r="AD60" s="426"/>
      <c r="AE60" s="426"/>
      <c r="AF60" s="426"/>
      <c r="AG60" s="426"/>
      <c r="AH60" s="426"/>
      <c r="AI60" s="426"/>
      <c r="AJ60" s="426"/>
      <c r="AK60" s="426"/>
      <c r="AL60" s="430"/>
    </row>
    <row r="61" customFormat="false" ht="12.75" hidden="false" customHeight="false" outlineLevel="0" collapsed="false">
      <c r="A61" s="431" t="s">
        <v>420</v>
      </c>
      <c r="S61" s="347"/>
      <c r="T61" s="431" t="s">
        <v>420</v>
      </c>
      <c r="AL61" s="347"/>
    </row>
    <row r="62" customFormat="false" ht="12.75" hidden="false" customHeight="false" outlineLevel="0" collapsed="false">
      <c r="A62" s="118" t="s">
        <v>421</v>
      </c>
      <c r="S62" s="347"/>
      <c r="T62" s="118" t="s">
        <v>421</v>
      </c>
      <c r="AL62" s="347"/>
    </row>
    <row r="63" customFormat="false" ht="12.75" hidden="false" customHeight="false" outlineLevel="0" collapsed="false">
      <c r="A63" s="432" t="s">
        <v>422</v>
      </c>
      <c r="B63" s="433"/>
      <c r="C63" s="433"/>
      <c r="D63" s="433"/>
      <c r="E63" s="433"/>
      <c r="F63" s="433"/>
      <c r="G63" s="433"/>
      <c r="H63" s="433"/>
      <c r="I63" s="433"/>
      <c r="J63" s="433"/>
      <c r="K63" s="433"/>
      <c r="L63" s="433"/>
      <c r="M63" s="433"/>
      <c r="N63" s="433"/>
      <c r="O63" s="433"/>
      <c r="P63" s="433"/>
      <c r="Q63" s="433"/>
      <c r="R63" s="433"/>
      <c r="S63" s="434"/>
      <c r="T63" s="432" t="s">
        <v>422</v>
      </c>
      <c r="U63" s="433"/>
      <c r="V63" s="433"/>
      <c r="W63" s="433"/>
      <c r="X63" s="433"/>
      <c r="Y63" s="433"/>
      <c r="Z63" s="433"/>
      <c r="AA63" s="433"/>
      <c r="AB63" s="433"/>
      <c r="AC63" s="433"/>
      <c r="AD63" s="433"/>
      <c r="AE63" s="433"/>
      <c r="AF63" s="433"/>
      <c r="AG63" s="433"/>
      <c r="AH63" s="433"/>
      <c r="AI63" s="433"/>
      <c r="AJ63" s="433"/>
      <c r="AK63" s="433"/>
      <c r="AL63" s="434"/>
    </row>
    <row r="64" customFormat="false" ht="12.75" hidden="false" customHeight="false" outlineLevel="0" collapsed="false">
      <c r="A64" s="432"/>
      <c r="B64" s="433"/>
      <c r="C64" s="433"/>
      <c r="D64" s="433"/>
      <c r="E64" s="433"/>
      <c r="F64" s="433"/>
      <c r="G64" s="433"/>
      <c r="H64" s="433"/>
      <c r="I64" s="433"/>
      <c r="J64" s="433"/>
      <c r="K64" s="433"/>
      <c r="L64" s="433"/>
      <c r="M64" s="433"/>
      <c r="N64" s="433"/>
      <c r="O64" s="433"/>
      <c r="P64" s="433"/>
      <c r="Q64" s="433"/>
      <c r="R64" s="433"/>
      <c r="S64" s="434"/>
      <c r="T64" s="432"/>
      <c r="U64" s="433"/>
      <c r="V64" s="433"/>
      <c r="W64" s="433"/>
      <c r="X64" s="433"/>
      <c r="Y64" s="433"/>
      <c r="Z64" s="433"/>
      <c r="AA64" s="433"/>
      <c r="AB64" s="433"/>
      <c r="AC64" s="433"/>
      <c r="AD64" s="433"/>
      <c r="AE64" s="433"/>
      <c r="AF64" s="433"/>
      <c r="AG64" s="433"/>
      <c r="AH64" s="433"/>
      <c r="AI64" s="433"/>
      <c r="AJ64" s="433"/>
      <c r="AK64" s="433"/>
      <c r="AL64" s="434"/>
    </row>
    <row r="65" customFormat="false" ht="23.25" hidden="false" customHeight="false" outlineLevel="0" collapsed="false">
      <c r="A65" s="432"/>
      <c r="B65" s="436"/>
      <c r="C65" s="437" t="s">
        <v>423</v>
      </c>
      <c r="D65" s="438" t="s">
        <v>424</v>
      </c>
      <c r="F65" s="433"/>
      <c r="G65" s="433"/>
      <c r="H65" s="464"/>
      <c r="I65" s="464"/>
      <c r="J65" s="445"/>
      <c r="K65" s="445"/>
      <c r="L65" s="445"/>
      <c r="M65" s="445"/>
      <c r="N65" s="445"/>
      <c r="O65" s="433"/>
      <c r="P65" s="433"/>
      <c r="Q65" s="433"/>
      <c r="R65" s="433"/>
      <c r="S65" s="434"/>
      <c r="T65" s="432"/>
      <c r="U65" s="436"/>
      <c r="V65" s="437" t="s">
        <v>423</v>
      </c>
      <c r="W65" s="438" t="s">
        <v>424</v>
      </c>
      <c r="Y65" s="433"/>
      <c r="Z65" s="433"/>
      <c r="AA65" s="465"/>
      <c r="AB65" s="465"/>
      <c r="AC65" s="433"/>
      <c r="AD65" s="433"/>
      <c r="AE65" s="433"/>
      <c r="AF65" s="433"/>
      <c r="AG65" s="433"/>
      <c r="AH65" s="433"/>
      <c r="AI65" s="433"/>
      <c r="AJ65" s="433"/>
      <c r="AK65" s="433"/>
      <c r="AL65" s="434"/>
    </row>
    <row r="66" customFormat="false" ht="14.25" hidden="false" customHeight="false" outlineLevel="0" collapsed="false">
      <c r="A66" s="432"/>
      <c r="B66" s="442" t="n">
        <v>1</v>
      </c>
      <c r="C66" s="448"/>
      <c r="D66" s="449"/>
      <c r="F66" s="433"/>
      <c r="G66" s="166"/>
      <c r="H66" s="446"/>
      <c r="I66" s="446"/>
      <c r="J66" s="358" t="s">
        <v>425</v>
      </c>
      <c r="K66" s="358"/>
      <c r="L66" s="445" t="n">
        <f aca="false" t="array" ref="L66:L66">MATCH(MIN(ABS(C66:C365-C50)),ABS(C66:C365-C50),0)</f>
        <v>1</v>
      </c>
      <c r="M66" s="445"/>
      <c r="N66" s="445"/>
      <c r="O66" s="433"/>
      <c r="P66" s="433"/>
      <c r="Q66" s="433"/>
      <c r="R66" s="433"/>
      <c r="S66" s="434"/>
      <c r="T66" s="432"/>
      <c r="U66" s="442" t="n">
        <v>1</v>
      </c>
      <c r="V66" s="448"/>
      <c r="W66" s="449"/>
      <c r="Y66" s="433"/>
      <c r="Z66" s="166"/>
      <c r="AA66" s="466"/>
      <c r="AB66" s="466"/>
      <c r="AC66" s="433"/>
      <c r="AD66" s="433"/>
      <c r="AE66" s="433"/>
      <c r="AF66" s="433"/>
      <c r="AG66" s="433"/>
      <c r="AH66" s="433"/>
      <c r="AI66" s="433"/>
      <c r="AJ66" s="433"/>
      <c r="AK66" s="433"/>
      <c r="AL66" s="434"/>
    </row>
    <row r="67" customFormat="false" ht="12.75" hidden="false" customHeight="false" outlineLevel="0" collapsed="false">
      <c r="A67" s="432"/>
      <c r="B67" s="442" t="n">
        <v>2</v>
      </c>
      <c r="C67" s="448"/>
      <c r="D67" s="449"/>
      <c r="F67" s="433"/>
      <c r="G67" s="166"/>
      <c r="H67" s="358"/>
      <c r="I67" s="358"/>
      <c r="J67" s="358" t="s">
        <v>427</v>
      </c>
      <c r="K67" s="358"/>
      <c r="L67" s="445" t="n">
        <f aca="false">INDEX(C66:E393,L66,2)</f>
        <v>0</v>
      </c>
      <c r="M67" s="445"/>
      <c r="N67" s="445"/>
      <c r="O67" s="433"/>
      <c r="P67" s="433"/>
      <c r="Q67" s="433"/>
      <c r="R67" s="433"/>
      <c r="S67" s="434"/>
      <c r="T67" s="432"/>
      <c r="U67" s="442" t="n">
        <v>2</v>
      </c>
      <c r="V67" s="448"/>
      <c r="W67" s="449"/>
      <c r="Y67" s="433"/>
      <c r="Z67" s="166"/>
      <c r="AC67" s="433"/>
      <c r="AD67" s="433"/>
      <c r="AE67" s="433"/>
      <c r="AF67" s="433"/>
      <c r="AG67" s="433"/>
      <c r="AH67" s="433"/>
      <c r="AI67" s="433"/>
      <c r="AJ67" s="433"/>
      <c r="AK67" s="433"/>
      <c r="AL67" s="434"/>
    </row>
    <row r="68" customFormat="false" ht="12.75" hidden="false" customHeight="false" outlineLevel="0" collapsed="false">
      <c r="A68" s="432"/>
      <c r="B68" s="442" t="n">
        <v>3</v>
      </c>
      <c r="C68" s="448"/>
      <c r="D68" s="449"/>
      <c r="F68" s="433"/>
      <c r="G68" s="166"/>
      <c r="H68" s="358"/>
      <c r="I68" s="358"/>
      <c r="J68" s="445"/>
      <c r="K68" s="445"/>
      <c r="L68" s="445"/>
      <c r="M68" s="445"/>
      <c r="N68" s="445"/>
      <c r="O68" s="433"/>
      <c r="P68" s="433"/>
      <c r="Q68" s="433"/>
      <c r="R68" s="433"/>
      <c r="S68" s="434"/>
      <c r="T68" s="432"/>
      <c r="U68" s="442" t="n">
        <v>3</v>
      </c>
      <c r="V68" s="448"/>
      <c r="W68" s="449"/>
      <c r="Y68" s="433"/>
      <c r="Z68" s="166"/>
      <c r="AC68" s="433"/>
      <c r="AD68" s="433"/>
      <c r="AE68" s="433"/>
      <c r="AF68" s="433"/>
      <c r="AG68" s="433"/>
      <c r="AH68" s="433"/>
      <c r="AI68" s="433"/>
      <c r="AJ68" s="433"/>
      <c r="AK68" s="433"/>
      <c r="AL68" s="434"/>
    </row>
    <row r="69" customFormat="false" ht="12.75" hidden="false" customHeight="false" outlineLevel="0" collapsed="false">
      <c r="A69" s="432"/>
      <c r="B69" s="442" t="n">
        <v>4</v>
      </c>
      <c r="C69" s="448"/>
      <c r="D69" s="449"/>
      <c r="F69" s="433"/>
      <c r="G69" s="433"/>
      <c r="H69" s="445"/>
      <c r="I69" s="445"/>
      <c r="J69" s="445"/>
      <c r="K69" s="445"/>
      <c r="L69" s="445"/>
      <c r="M69" s="445"/>
      <c r="N69" s="445"/>
      <c r="O69" s="433"/>
      <c r="P69" s="433"/>
      <c r="Q69" s="433"/>
      <c r="R69" s="433"/>
      <c r="S69" s="434"/>
      <c r="T69" s="432"/>
      <c r="U69" s="442" t="n">
        <v>4</v>
      </c>
      <c r="V69" s="448"/>
      <c r="W69" s="449"/>
      <c r="Y69" s="433"/>
      <c r="Z69" s="433"/>
      <c r="AA69" s="433"/>
      <c r="AB69" s="433"/>
      <c r="AC69" s="433"/>
      <c r="AD69" s="433"/>
      <c r="AE69" s="433"/>
      <c r="AF69" s="433"/>
      <c r="AG69" s="433"/>
      <c r="AH69" s="433"/>
      <c r="AI69" s="433"/>
      <c r="AJ69" s="433"/>
      <c r="AK69" s="433"/>
      <c r="AL69" s="434"/>
    </row>
    <row r="70" customFormat="false" ht="12.75" hidden="false" customHeight="false" outlineLevel="0" collapsed="false">
      <c r="A70" s="432"/>
      <c r="B70" s="442" t="n">
        <v>5</v>
      </c>
      <c r="C70" s="448"/>
      <c r="D70" s="449"/>
      <c r="F70" s="433"/>
      <c r="G70" s="433"/>
      <c r="H70" s="445"/>
      <c r="I70" s="445"/>
      <c r="J70" s="445"/>
      <c r="K70" s="445"/>
      <c r="L70" s="445"/>
      <c r="M70" s="445"/>
      <c r="N70" s="445"/>
      <c r="O70" s="433"/>
      <c r="P70" s="433"/>
      <c r="Q70" s="433"/>
      <c r="R70" s="433"/>
      <c r="S70" s="434"/>
      <c r="T70" s="432"/>
      <c r="U70" s="442" t="n">
        <v>5</v>
      </c>
      <c r="V70" s="448"/>
      <c r="W70" s="449"/>
      <c r="Y70" s="433"/>
      <c r="Z70" s="433"/>
      <c r="AA70" s="433"/>
      <c r="AB70" s="433"/>
      <c r="AC70" s="433"/>
      <c r="AD70" s="433"/>
      <c r="AE70" s="433"/>
      <c r="AF70" s="433"/>
      <c r="AG70" s="433"/>
      <c r="AH70" s="433"/>
      <c r="AI70" s="433"/>
      <c r="AJ70" s="433"/>
      <c r="AK70" s="433"/>
      <c r="AL70" s="434"/>
    </row>
    <row r="71" customFormat="false" ht="12.75" hidden="false" customHeight="false" outlineLevel="0" collapsed="false">
      <c r="A71" s="432"/>
      <c r="B71" s="442" t="n">
        <v>6</v>
      </c>
      <c r="C71" s="448"/>
      <c r="D71" s="449"/>
      <c r="F71" s="433"/>
      <c r="G71" s="433"/>
      <c r="H71" s="445"/>
      <c r="I71" s="445"/>
      <c r="J71" s="445"/>
      <c r="K71" s="445"/>
      <c r="L71" s="445"/>
      <c r="M71" s="445"/>
      <c r="N71" s="445"/>
      <c r="O71" s="433"/>
      <c r="P71" s="433"/>
      <c r="Q71" s="433"/>
      <c r="R71" s="433"/>
      <c r="S71" s="434"/>
      <c r="T71" s="432"/>
      <c r="U71" s="442" t="n">
        <v>6</v>
      </c>
      <c r="V71" s="448"/>
      <c r="W71" s="449"/>
      <c r="Y71" s="433"/>
      <c r="Z71" s="433"/>
      <c r="AA71" s="433"/>
      <c r="AB71" s="433"/>
      <c r="AC71" s="433"/>
      <c r="AD71" s="433"/>
      <c r="AE71" s="433"/>
      <c r="AF71" s="433"/>
      <c r="AG71" s="433"/>
      <c r="AH71" s="433"/>
      <c r="AI71" s="433"/>
      <c r="AJ71" s="433"/>
      <c r="AK71" s="433"/>
      <c r="AL71" s="434"/>
    </row>
    <row r="72" customFormat="false" ht="12.75" hidden="false" customHeight="false" outlineLevel="0" collapsed="false">
      <c r="A72" s="432"/>
      <c r="B72" s="442" t="n">
        <v>7</v>
      </c>
      <c r="C72" s="448"/>
      <c r="D72" s="449"/>
      <c r="F72" s="433"/>
      <c r="G72" s="433"/>
      <c r="H72" s="445"/>
      <c r="I72" s="445"/>
      <c r="J72" s="445"/>
      <c r="K72" s="445"/>
      <c r="L72" s="445"/>
      <c r="M72" s="445"/>
      <c r="N72" s="445"/>
      <c r="O72" s="433"/>
      <c r="P72" s="433"/>
      <c r="Q72" s="433"/>
      <c r="R72" s="433"/>
      <c r="S72" s="434"/>
      <c r="T72" s="432"/>
      <c r="U72" s="442" t="n">
        <v>7</v>
      </c>
      <c r="V72" s="448"/>
      <c r="W72" s="449"/>
      <c r="Y72" s="433"/>
      <c r="Z72" s="433"/>
      <c r="AA72" s="433"/>
      <c r="AB72" s="433"/>
      <c r="AC72" s="433"/>
      <c r="AD72" s="433"/>
      <c r="AE72" s="433"/>
      <c r="AF72" s="433"/>
      <c r="AG72" s="433"/>
      <c r="AH72" s="433"/>
      <c r="AI72" s="433"/>
      <c r="AJ72" s="433"/>
      <c r="AK72" s="433"/>
      <c r="AL72" s="434"/>
    </row>
    <row r="73" customFormat="false" ht="12.75" hidden="false" customHeight="false" outlineLevel="0" collapsed="false">
      <c r="A73" s="432"/>
      <c r="B73" s="442" t="n">
        <v>8</v>
      </c>
      <c r="C73" s="448"/>
      <c r="D73" s="449"/>
      <c r="F73" s="433"/>
      <c r="G73" s="433"/>
      <c r="H73" s="445"/>
      <c r="I73" s="445"/>
      <c r="J73" s="445"/>
      <c r="K73" s="445"/>
      <c r="L73" s="445"/>
      <c r="M73" s="445"/>
      <c r="N73" s="445"/>
      <c r="O73" s="433"/>
      <c r="P73" s="433"/>
      <c r="Q73" s="433"/>
      <c r="R73" s="433"/>
      <c r="S73" s="434"/>
      <c r="T73" s="432"/>
      <c r="U73" s="442" t="n">
        <v>8</v>
      </c>
      <c r="V73" s="448"/>
      <c r="W73" s="449"/>
      <c r="Y73" s="433"/>
      <c r="Z73" s="433"/>
      <c r="AA73" s="433"/>
      <c r="AB73" s="433"/>
      <c r="AC73" s="433"/>
      <c r="AD73" s="433"/>
      <c r="AE73" s="433"/>
      <c r="AF73" s="433"/>
      <c r="AG73" s="433"/>
      <c r="AH73" s="433"/>
      <c r="AI73" s="433"/>
      <c r="AJ73" s="433"/>
      <c r="AK73" s="433"/>
      <c r="AL73" s="434"/>
    </row>
    <row r="74" customFormat="false" ht="12.75" hidden="false" customHeight="false" outlineLevel="0" collapsed="false">
      <c r="A74" s="432"/>
      <c r="B74" s="442" t="n">
        <v>9</v>
      </c>
      <c r="C74" s="448"/>
      <c r="D74" s="449"/>
      <c r="F74" s="433"/>
      <c r="G74" s="433"/>
      <c r="H74" s="445"/>
      <c r="I74" s="445"/>
      <c r="J74" s="445"/>
      <c r="K74" s="445"/>
      <c r="L74" s="445"/>
      <c r="M74" s="445"/>
      <c r="N74" s="445"/>
      <c r="O74" s="433"/>
      <c r="P74" s="433"/>
      <c r="Q74" s="433"/>
      <c r="R74" s="433"/>
      <c r="S74" s="434"/>
      <c r="T74" s="432"/>
      <c r="U74" s="442" t="n">
        <v>9</v>
      </c>
      <c r="V74" s="448"/>
      <c r="W74" s="449"/>
      <c r="Y74" s="433"/>
      <c r="Z74" s="433"/>
      <c r="AA74" s="433"/>
      <c r="AB74" s="433"/>
      <c r="AC74" s="433"/>
      <c r="AD74" s="433"/>
      <c r="AE74" s="433"/>
      <c r="AF74" s="433"/>
      <c r="AG74" s="433"/>
      <c r="AH74" s="433"/>
      <c r="AI74" s="433"/>
      <c r="AJ74" s="433"/>
      <c r="AK74" s="433"/>
      <c r="AL74" s="434"/>
    </row>
    <row r="75" customFormat="false" ht="12.75" hidden="false" customHeight="false" outlineLevel="0" collapsed="false">
      <c r="A75" s="432"/>
      <c r="B75" s="442" t="n">
        <v>10</v>
      </c>
      <c r="C75" s="448"/>
      <c r="D75" s="449"/>
      <c r="F75" s="433"/>
      <c r="G75" s="433"/>
      <c r="H75" s="445"/>
      <c r="I75" s="445"/>
      <c r="J75" s="445"/>
      <c r="K75" s="445"/>
      <c r="L75" s="445"/>
      <c r="M75" s="445"/>
      <c r="N75" s="445"/>
      <c r="O75" s="433"/>
      <c r="P75" s="433"/>
      <c r="Q75" s="433"/>
      <c r="R75" s="433"/>
      <c r="S75" s="434"/>
      <c r="T75" s="432"/>
      <c r="U75" s="442" t="n">
        <v>10</v>
      </c>
      <c r="V75" s="448"/>
      <c r="W75" s="449"/>
      <c r="Y75" s="433"/>
      <c r="Z75" s="433"/>
      <c r="AA75" s="433"/>
      <c r="AB75" s="433"/>
      <c r="AC75" s="433"/>
      <c r="AD75" s="433"/>
      <c r="AE75" s="433"/>
      <c r="AF75" s="433"/>
      <c r="AG75" s="433"/>
      <c r="AH75" s="433"/>
      <c r="AI75" s="433"/>
      <c r="AJ75" s="433"/>
      <c r="AK75" s="433"/>
      <c r="AL75" s="434"/>
    </row>
    <row r="76" customFormat="false" ht="12.75" hidden="false" customHeight="false" outlineLevel="0" collapsed="false">
      <c r="A76" s="432"/>
      <c r="B76" s="442" t="n">
        <v>11</v>
      </c>
      <c r="C76" s="448"/>
      <c r="D76" s="449"/>
      <c r="F76" s="433"/>
      <c r="G76" s="433"/>
      <c r="H76" s="445"/>
      <c r="I76" s="445"/>
      <c r="J76" s="445"/>
      <c r="K76" s="445"/>
      <c r="L76" s="445"/>
      <c r="M76" s="445"/>
      <c r="N76" s="445"/>
      <c r="O76" s="433"/>
      <c r="P76" s="433"/>
      <c r="Q76" s="433"/>
      <c r="R76" s="433"/>
      <c r="S76" s="434"/>
      <c r="T76" s="432"/>
      <c r="U76" s="442" t="n">
        <v>11</v>
      </c>
      <c r="V76" s="448"/>
      <c r="W76" s="449"/>
      <c r="Y76" s="433"/>
      <c r="Z76" s="433"/>
      <c r="AA76" s="433"/>
      <c r="AB76" s="433"/>
      <c r="AC76" s="433"/>
      <c r="AD76" s="433"/>
      <c r="AE76" s="433"/>
      <c r="AF76" s="433"/>
      <c r="AG76" s="433"/>
      <c r="AH76" s="433"/>
      <c r="AI76" s="433"/>
      <c r="AJ76" s="433"/>
      <c r="AK76" s="433"/>
      <c r="AL76" s="434"/>
    </row>
    <row r="77" customFormat="false" ht="12.75" hidden="false" customHeight="false" outlineLevel="0" collapsed="false">
      <c r="A77" s="432"/>
      <c r="B77" s="442" t="n">
        <v>12</v>
      </c>
      <c r="C77" s="448"/>
      <c r="D77" s="449"/>
      <c r="F77" s="433"/>
      <c r="G77" s="433"/>
      <c r="H77" s="433"/>
      <c r="I77" s="433"/>
      <c r="J77" s="433"/>
      <c r="K77" s="433"/>
      <c r="L77" s="433"/>
      <c r="M77" s="433"/>
      <c r="N77" s="433"/>
      <c r="O77" s="433"/>
      <c r="P77" s="433"/>
      <c r="Q77" s="433"/>
      <c r="R77" s="433"/>
      <c r="S77" s="434"/>
      <c r="T77" s="432"/>
      <c r="U77" s="442" t="n">
        <v>12</v>
      </c>
      <c r="V77" s="448"/>
      <c r="W77" s="449"/>
      <c r="Y77" s="433"/>
      <c r="Z77" s="433"/>
      <c r="AA77" s="433"/>
      <c r="AB77" s="433"/>
      <c r="AC77" s="433"/>
      <c r="AD77" s="433"/>
      <c r="AE77" s="433"/>
      <c r="AF77" s="433"/>
      <c r="AG77" s="433"/>
      <c r="AH77" s="433"/>
      <c r="AI77" s="433"/>
      <c r="AJ77" s="433"/>
      <c r="AK77" s="433"/>
      <c r="AL77" s="434"/>
    </row>
    <row r="78" customFormat="false" ht="12.75" hidden="false" customHeight="false" outlineLevel="0" collapsed="false">
      <c r="A78" s="432"/>
      <c r="B78" s="442" t="n">
        <v>13</v>
      </c>
      <c r="C78" s="448"/>
      <c r="D78" s="449"/>
      <c r="F78" s="433"/>
      <c r="G78" s="433"/>
      <c r="H78" s="433"/>
      <c r="I78" s="433"/>
      <c r="J78" s="433"/>
      <c r="K78" s="433"/>
      <c r="L78" s="433"/>
      <c r="M78" s="433"/>
      <c r="N78" s="433"/>
      <c r="O78" s="433"/>
      <c r="P78" s="433"/>
      <c r="Q78" s="433"/>
      <c r="R78" s="433"/>
      <c r="S78" s="434"/>
      <c r="T78" s="432"/>
      <c r="U78" s="442" t="n">
        <v>13</v>
      </c>
      <c r="V78" s="448"/>
      <c r="W78" s="449"/>
      <c r="Y78" s="433"/>
      <c r="Z78" s="433"/>
      <c r="AA78" s="433"/>
      <c r="AB78" s="433"/>
      <c r="AC78" s="433"/>
      <c r="AD78" s="433"/>
      <c r="AE78" s="433"/>
      <c r="AF78" s="433"/>
      <c r="AG78" s="433"/>
      <c r="AH78" s="433"/>
      <c r="AI78" s="433"/>
      <c r="AJ78" s="433"/>
      <c r="AK78" s="433"/>
      <c r="AL78" s="434"/>
    </row>
    <row r="79" customFormat="false" ht="12.75" hidden="false" customHeight="false" outlineLevel="0" collapsed="false">
      <c r="A79" s="432"/>
      <c r="B79" s="442" t="n">
        <v>14</v>
      </c>
      <c r="C79" s="448"/>
      <c r="D79" s="449"/>
      <c r="F79" s="433"/>
      <c r="G79" s="433"/>
      <c r="H79" s="433"/>
      <c r="I79" s="433"/>
      <c r="J79" s="433"/>
      <c r="K79" s="433"/>
      <c r="L79" s="433"/>
      <c r="M79" s="433"/>
      <c r="N79" s="433"/>
      <c r="O79" s="433"/>
      <c r="P79" s="433"/>
      <c r="Q79" s="433"/>
      <c r="R79" s="433"/>
      <c r="S79" s="434"/>
      <c r="T79" s="432"/>
      <c r="U79" s="442" t="n">
        <v>14</v>
      </c>
      <c r="V79" s="448"/>
      <c r="W79" s="449"/>
      <c r="Y79" s="433"/>
      <c r="Z79" s="433"/>
      <c r="AA79" s="433"/>
      <c r="AB79" s="433"/>
      <c r="AC79" s="433"/>
      <c r="AD79" s="433"/>
      <c r="AE79" s="433"/>
      <c r="AF79" s="433"/>
      <c r="AG79" s="433"/>
      <c r="AH79" s="433"/>
      <c r="AI79" s="433"/>
      <c r="AJ79" s="433"/>
      <c r="AK79" s="433"/>
      <c r="AL79" s="434"/>
    </row>
    <row r="80" customFormat="false" ht="12.75" hidden="false" customHeight="false" outlineLevel="0" collapsed="false">
      <c r="A80" s="432"/>
      <c r="B80" s="442" t="n">
        <v>15</v>
      </c>
      <c r="C80" s="448"/>
      <c r="D80" s="449"/>
      <c r="F80" s="433"/>
      <c r="G80" s="433"/>
      <c r="H80" s="433"/>
      <c r="I80" s="433"/>
      <c r="J80" s="433"/>
      <c r="K80" s="433"/>
      <c r="L80" s="433"/>
      <c r="M80" s="433"/>
      <c r="N80" s="433"/>
      <c r="O80" s="433"/>
      <c r="P80" s="433"/>
      <c r="Q80" s="433"/>
      <c r="R80" s="433"/>
      <c r="S80" s="434"/>
      <c r="T80" s="432"/>
      <c r="U80" s="442" t="n">
        <v>15</v>
      </c>
      <c r="V80" s="448"/>
      <c r="W80" s="449"/>
      <c r="Y80" s="433"/>
      <c r="Z80" s="433"/>
      <c r="AA80" s="433"/>
      <c r="AB80" s="433"/>
      <c r="AC80" s="433"/>
      <c r="AD80" s="433"/>
      <c r="AE80" s="433"/>
      <c r="AF80" s="433"/>
      <c r="AG80" s="433"/>
      <c r="AH80" s="433"/>
      <c r="AI80" s="433"/>
      <c r="AJ80" s="433"/>
      <c r="AK80" s="433"/>
      <c r="AL80" s="434"/>
    </row>
    <row r="81" customFormat="false" ht="12.75" hidden="false" customHeight="false" outlineLevel="0" collapsed="false">
      <c r="A81" s="432"/>
      <c r="B81" s="442" t="n">
        <v>16</v>
      </c>
      <c r="C81" s="448"/>
      <c r="D81" s="449"/>
      <c r="F81" s="433"/>
      <c r="G81" s="433"/>
      <c r="H81" s="433"/>
      <c r="I81" s="433"/>
      <c r="J81" s="433"/>
      <c r="K81" s="433"/>
      <c r="L81" s="433"/>
      <c r="M81" s="433"/>
      <c r="N81" s="433"/>
      <c r="O81" s="433"/>
      <c r="P81" s="433"/>
      <c r="Q81" s="433"/>
      <c r="R81" s="433"/>
      <c r="S81" s="434"/>
      <c r="T81" s="432"/>
      <c r="U81" s="442" t="n">
        <v>16</v>
      </c>
      <c r="V81" s="448"/>
      <c r="W81" s="449"/>
      <c r="Y81" s="433"/>
      <c r="Z81" s="433"/>
      <c r="AA81" s="433"/>
      <c r="AB81" s="433"/>
      <c r="AC81" s="433"/>
      <c r="AD81" s="433"/>
      <c r="AE81" s="433"/>
      <c r="AF81" s="433"/>
      <c r="AG81" s="433"/>
      <c r="AH81" s="433"/>
      <c r="AI81" s="433"/>
      <c r="AJ81" s="433"/>
      <c r="AK81" s="433"/>
      <c r="AL81" s="434"/>
    </row>
    <row r="82" customFormat="false" ht="12.75" hidden="false" customHeight="false" outlineLevel="0" collapsed="false">
      <c r="A82" s="432"/>
      <c r="B82" s="442" t="n">
        <v>17</v>
      </c>
      <c r="C82" s="448"/>
      <c r="D82" s="449"/>
      <c r="F82" s="433"/>
      <c r="G82" s="433"/>
      <c r="H82" s="433"/>
      <c r="I82" s="433"/>
      <c r="J82" s="433"/>
      <c r="K82" s="433"/>
      <c r="L82" s="433"/>
      <c r="M82" s="433"/>
      <c r="N82" s="433"/>
      <c r="O82" s="433"/>
      <c r="P82" s="433"/>
      <c r="Q82" s="433"/>
      <c r="R82" s="433"/>
      <c r="S82" s="434"/>
      <c r="T82" s="432"/>
      <c r="U82" s="442" t="n">
        <v>17</v>
      </c>
      <c r="V82" s="448"/>
      <c r="W82" s="449"/>
      <c r="Y82" s="433"/>
      <c r="Z82" s="433"/>
      <c r="AA82" s="433"/>
      <c r="AB82" s="433"/>
      <c r="AC82" s="433"/>
      <c r="AD82" s="433"/>
      <c r="AE82" s="433"/>
      <c r="AF82" s="433"/>
      <c r="AG82" s="433"/>
      <c r="AH82" s="433"/>
      <c r="AI82" s="433"/>
      <c r="AJ82" s="433"/>
      <c r="AK82" s="433"/>
      <c r="AL82" s="434"/>
    </row>
    <row r="83" customFormat="false" ht="12.75" hidden="false" customHeight="false" outlineLevel="0" collapsed="false">
      <c r="A83" s="432"/>
      <c r="B83" s="442" t="n">
        <v>18</v>
      </c>
      <c r="C83" s="448"/>
      <c r="D83" s="449"/>
      <c r="F83" s="433"/>
      <c r="G83" s="433"/>
      <c r="H83" s="433"/>
      <c r="I83" s="433"/>
      <c r="J83" s="433"/>
      <c r="K83" s="433"/>
      <c r="L83" s="433"/>
      <c r="M83" s="433"/>
      <c r="N83" s="433"/>
      <c r="O83" s="433"/>
      <c r="P83" s="433"/>
      <c r="Q83" s="433"/>
      <c r="R83" s="433"/>
      <c r="S83" s="434"/>
      <c r="T83" s="432"/>
      <c r="U83" s="442" t="n">
        <v>18</v>
      </c>
      <c r="V83" s="448"/>
      <c r="W83" s="449"/>
      <c r="Y83" s="433"/>
      <c r="Z83" s="433"/>
      <c r="AA83" s="433"/>
      <c r="AB83" s="433"/>
      <c r="AC83" s="433"/>
      <c r="AD83" s="433"/>
      <c r="AE83" s="433"/>
      <c r="AF83" s="433"/>
      <c r="AG83" s="433"/>
      <c r="AH83" s="433"/>
      <c r="AI83" s="433"/>
      <c r="AJ83" s="433"/>
      <c r="AK83" s="433"/>
      <c r="AL83" s="434"/>
    </row>
    <row r="84" customFormat="false" ht="12.75" hidden="false" customHeight="false" outlineLevel="0" collapsed="false">
      <c r="A84" s="432"/>
      <c r="B84" s="442" t="n">
        <v>19</v>
      </c>
      <c r="C84" s="448"/>
      <c r="D84" s="449"/>
      <c r="F84" s="433"/>
      <c r="G84" s="433"/>
      <c r="H84" s="433"/>
      <c r="I84" s="433"/>
      <c r="J84" s="433"/>
      <c r="K84" s="433"/>
      <c r="L84" s="433"/>
      <c r="M84" s="433"/>
      <c r="N84" s="433"/>
      <c r="O84" s="433"/>
      <c r="P84" s="433"/>
      <c r="Q84" s="433"/>
      <c r="R84" s="433"/>
      <c r="S84" s="434"/>
      <c r="T84" s="432"/>
      <c r="U84" s="442" t="n">
        <v>19</v>
      </c>
      <c r="V84" s="448"/>
      <c r="W84" s="449"/>
      <c r="Y84" s="433"/>
      <c r="Z84" s="433"/>
      <c r="AA84" s="433"/>
      <c r="AB84" s="433"/>
      <c r="AC84" s="433"/>
      <c r="AD84" s="433"/>
      <c r="AE84" s="433"/>
      <c r="AF84" s="433"/>
      <c r="AG84" s="433"/>
      <c r="AH84" s="433"/>
      <c r="AI84" s="433"/>
      <c r="AJ84" s="433"/>
      <c r="AK84" s="433"/>
      <c r="AL84" s="434"/>
    </row>
    <row r="85" customFormat="false" ht="12.75" hidden="false" customHeight="false" outlineLevel="0" collapsed="false">
      <c r="A85" s="432"/>
      <c r="B85" s="442" t="n">
        <v>20</v>
      </c>
      <c r="C85" s="448"/>
      <c r="D85" s="449"/>
      <c r="F85" s="433"/>
      <c r="G85" s="433"/>
      <c r="H85" s="433"/>
      <c r="I85" s="433"/>
      <c r="J85" s="433"/>
      <c r="K85" s="433"/>
      <c r="L85" s="433"/>
      <c r="M85" s="433"/>
      <c r="N85" s="433"/>
      <c r="O85" s="433"/>
      <c r="P85" s="433"/>
      <c r="Q85" s="433"/>
      <c r="R85" s="433"/>
      <c r="S85" s="434"/>
      <c r="T85" s="432"/>
      <c r="U85" s="442" t="n">
        <v>20</v>
      </c>
      <c r="V85" s="448"/>
      <c r="W85" s="449"/>
      <c r="Y85" s="433"/>
      <c r="Z85" s="433"/>
      <c r="AA85" s="433"/>
      <c r="AB85" s="433"/>
      <c r="AC85" s="433"/>
      <c r="AD85" s="433"/>
      <c r="AE85" s="433"/>
      <c r="AF85" s="433"/>
      <c r="AG85" s="433"/>
      <c r="AH85" s="433"/>
      <c r="AI85" s="433"/>
      <c r="AJ85" s="433"/>
      <c r="AK85" s="433"/>
      <c r="AL85" s="434"/>
    </row>
    <row r="86" customFormat="false" ht="12.75" hidden="false" customHeight="false" outlineLevel="0" collapsed="false">
      <c r="A86" s="432"/>
      <c r="B86" s="442" t="n">
        <v>21</v>
      </c>
      <c r="C86" s="448"/>
      <c r="D86" s="449"/>
      <c r="F86" s="433"/>
      <c r="G86" s="433"/>
      <c r="H86" s="433"/>
      <c r="I86" s="433"/>
      <c r="J86" s="433"/>
      <c r="K86" s="433"/>
      <c r="L86" s="433"/>
      <c r="M86" s="433"/>
      <c r="N86" s="433"/>
      <c r="O86" s="433"/>
      <c r="P86" s="433"/>
      <c r="Q86" s="433"/>
      <c r="R86" s="433"/>
      <c r="S86" s="434"/>
      <c r="T86" s="432"/>
      <c r="U86" s="442" t="n">
        <v>21</v>
      </c>
      <c r="V86" s="448"/>
      <c r="W86" s="449"/>
      <c r="Y86" s="433"/>
      <c r="Z86" s="433"/>
      <c r="AA86" s="433"/>
      <c r="AB86" s="433"/>
      <c r="AC86" s="433"/>
      <c r="AD86" s="433"/>
      <c r="AE86" s="433"/>
      <c r="AF86" s="433"/>
      <c r="AG86" s="433"/>
      <c r="AH86" s="433"/>
      <c r="AI86" s="433"/>
      <c r="AJ86" s="433"/>
      <c r="AK86" s="433"/>
      <c r="AL86" s="434"/>
    </row>
    <row r="87" customFormat="false" ht="12.75" hidden="false" customHeight="false" outlineLevel="0" collapsed="false">
      <c r="A87" s="432"/>
      <c r="B87" s="442" t="n">
        <v>22</v>
      </c>
      <c r="C87" s="448"/>
      <c r="D87" s="449"/>
      <c r="F87" s="433"/>
      <c r="G87" s="433"/>
      <c r="H87" s="433"/>
      <c r="I87" s="433"/>
      <c r="J87" s="433"/>
      <c r="K87" s="433"/>
      <c r="L87" s="433"/>
      <c r="M87" s="433"/>
      <c r="N87" s="433"/>
      <c r="O87" s="433"/>
      <c r="P87" s="433"/>
      <c r="Q87" s="433"/>
      <c r="R87" s="433"/>
      <c r="S87" s="434"/>
      <c r="T87" s="432"/>
      <c r="U87" s="442" t="n">
        <v>22</v>
      </c>
      <c r="V87" s="448"/>
      <c r="W87" s="449"/>
      <c r="Y87" s="433"/>
      <c r="Z87" s="433"/>
      <c r="AA87" s="433"/>
      <c r="AB87" s="433"/>
      <c r="AC87" s="433"/>
      <c r="AD87" s="433"/>
      <c r="AE87" s="433"/>
      <c r="AF87" s="433"/>
      <c r="AG87" s="433"/>
      <c r="AH87" s="433"/>
      <c r="AI87" s="433"/>
      <c r="AJ87" s="433"/>
      <c r="AK87" s="433"/>
      <c r="AL87" s="434"/>
    </row>
    <row r="88" customFormat="false" ht="12.75" hidden="false" customHeight="false" outlineLevel="0" collapsed="false">
      <c r="A88" s="432"/>
      <c r="B88" s="442" t="n">
        <v>23</v>
      </c>
      <c r="C88" s="448"/>
      <c r="D88" s="449"/>
      <c r="F88" s="433"/>
      <c r="G88" s="433"/>
      <c r="H88" s="433"/>
      <c r="I88" s="433"/>
      <c r="J88" s="433"/>
      <c r="K88" s="433"/>
      <c r="L88" s="433"/>
      <c r="M88" s="433"/>
      <c r="N88" s="433"/>
      <c r="O88" s="433"/>
      <c r="P88" s="433"/>
      <c r="Q88" s="433"/>
      <c r="R88" s="433"/>
      <c r="S88" s="434"/>
      <c r="T88" s="432"/>
      <c r="U88" s="442" t="n">
        <v>23</v>
      </c>
      <c r="V88" s="448"/>
      <c r="W88" s="449"/>
      <c r="Y88" s="433"/>
      <c r="Z88" s="433"/>
      <c r="AA88" s="433"/>
      <c r="AB88" s="433"/>
      <c r="AC88" s="433"/>
      <c r="AD88" s="433"/>
      <c r="AE88" s="433"/>
      <c r="AF88" s="433"/>
      <c r="AG88" s="433"/>
      <c r="AH88" s="433"/>
      <c r="AI88" s="433"/>
      <c r="AJ88" s="433"/>
      <c r="AK88" s="433"/>
      <c r="AL88" s="434"/>
    </row>
    <row r="89" customFormat="false" ht="12.75" hidden="false" customHeight="false" outlineLevel="0" collapsed="false">
      <c r="A89" s="432"/>
      <c r="B89" s="442" t="n">
        <v>24</v>
      </c>
      <c r="C89" s="448"/>
      <c r="D89" s="449"/>
      <c r="F89" s="433"/>
      <c r="G89" s="433"/>
      <c r="H89" s="433"/>
      <c r="I89" s="433"/>
      <c r="J89" s="433"/>
      <c r="K89" s="433"/>
      <c r="L89" s="433"/>
      <c r="M89" s="433"/>
      <c r="N89" s="433"/>
      <c r="O89" s="433"/>
      <c r="P89" s="433"/>
      <c r="Q89" s="433"/>
      <c r="R89" s="433"/>
      <c r="S89" s="434"/>
      <c r="T89" s="432"/>
      <c r="U89" s="442" t="n">
        <v>24</v>
      </c>
      <c r="V89" s="448"/>
      <c r="W89" s="449"/>
      <c r="Y89" s="433"/>
      <c r="Z89" s="433"/>
      <c r="AA89" s="433"/>
      <c r="AB89" s="433"/>
      <c r="AC89" s="433"/>
      <c r="AD89" s="433"/>
      <c r="AE89" s="433"/>
      <c r="AF89" s="433"/>
      <c r="AG89" s="433"/>
      <c r="AH89" s="433"/>
      <c r="AI89" s="433"/>
      <c r="AJ89" s="433"/>
      <c r="AK89" s="433"/>
      <c r="AL89" s="434"/>
    </row>
    <row r="90" customFormat="false" ht="12.75" hidden="false" customHeight="false" outlineLevel="0" collapsed="false">
      <c r="A90" s="432"/>
      <c r="B90" s="442" t="n">
        <v>25</v>
      </c>
      <c r="C90" s="448"/>
      <c r="D90" s="449"/>
      <c r="F90" s="433"/>
      <c r="G90" s="433"/>
      <c r="H90" s="433"/>
      <c r="I90" s="433"/>
      <c r="J90" s="433"/>
      <c r="K90" s="433"/>
      <c r="L90" s="433"/>
      <c r="M90" s="433"/>
      <c r="N90" s="433"/>
      <c r="O90" s="433"/>
      <c r="P90" s="433"/>
      <c r="Q90" s="433"/>
      <c r="R90" s="433"/>
      <c r="S90" s="434"/>
      <c r="T90" s="432"/>
      <c r="U90" s="442" t="n">
        <v>25</v>
      </c>
      <c r="V90" s="448"/>
      <c r="W90" s="449"/>
      <c r="Y90" s="433"/>
      <c r="Z90" s="433"/>
      <c r="AA90" s="433"/>
      <c r="AB90" s="433"/>
      <c r="AC90" s="433"/>
      <c r="AD90" s="433"/>
      <c r="AE90" s="433"/>
      <c r="AF90" s="433"/>
      <c r="AG90" s="433"/>
      <c r="AH90" s="433"/>
      <c r="AI90" s="433"/>
      <c r="AJ90" s="433"/>
      <c r="AK90" s="433"/>
      <c r="AL90" s="434"/>
    </row>
    <row r="91" customFormat="false" ht="12.75" hidden="false" customHeight="false" outlineLevel="0" collapsed="false">
      <c r="A91" s="432"/>
      <c r="B91" s="442" t="n">
        <v>26</v>
      </c>
      <c r="C91" s="448"/>
      <c r="D91" s="449"/>
      <c r="F91" s="433"/>
      <c r="G91" s="433"/>
      <c r="H91" s="433"/>
      <c r="I91" s="433"/>
      <c r="J91" s="433"/>
      <c r="K91" s="433"/>
      <c r="L91" s="433"/>
      <c r="M91" s="433"/>
      <c r="N91" s="433"/>
      <c r="O91" s="433"/>
      <c r="P91" s="433"/>
      <c r="Q91" s="433"/>
      <c r="R91" s="433"/>
      <c r="S91" s="434"/>
      <c r="T91" s="432"/>
      <c r="U91" s="442" t="n">
        <v>26</v>
      </c>
      <c r="V91" s="448"/>
      <c r="W91" s="449"/>
      <c r="Y91" s="433"/>
      <c r="Z91" s="433"/>
      <c r="AA91" s="433"/>
      <c r="AB91" s="433"/>
      <c r="AC91" s="433"/>
      <c r="AD91" s="433"/>
      <c r="AE91" s="433"/>
      <c r="AF91" s="433"/>
      <c r="AG91" s="433"/>
      <c r="AH91" s="433"/>
      <c r="AI91" s="433"/>
      <c r="AJ91" s="433"/>
      <c r="AK91" s="433"/>
      <c r="AL91" s="434"/>
    </row>
    <row r="92" customFormat="false" ht="12.75" hidden="false" customHeight="false" outlineLevel="0" collapsed="false">
      <c r="A92" s="432"/>
      <c r="B92" s="442" t="n">
        <v>27</v>
      </c>
      <c r="C92" s="448"/>
      <c r="D92" s="449"/>
      <c r="F92" s="433"/>
      <c r="G92" s="433"/>
      <c r="H92" s="433"/>
      <c r="I92" s="433"/>
      <c r="J92" s="433"/>
      <c r="K92" s="433"/>
      <c r="L92" s="433"/>
      <c r="M92" s="433"/>
      <c r="N92" s="433"/>
      <c r="O92" s="433"/>
      <c r="P92" s="433"/>
      <c r="Q92" s="433"/>
      <c r="R92" s="433"/>
      <c r="S92" s="434"/>
      <c r="T92" s="432"/>
      <c r="U92" s="442" t="n">
        <v>27</v>
      </c>
      <c r="V92" s="448"/>
      <c r="W92" s="449"/>
      <c r="Y92" s="433"/>
      <c r="Z92" s="433"/>
      <c r="AA92" s="433"/>
      <c r="AB92" s="433"/>
      <c r="AC92" s="433"/>
      <c r="AD92" s="433"/>
      <c r="AE92" s="433"/>
      <c r="AF92" s="433"/>
      <c r="AG92" s="433"/>
      <c r="AH92" s="433"/>
      <c r="AI92" s="433"/>
      <c r="AJ92" s="433"/>
      <c r="AK92" s="433"/>
      <c r="AL92" s="434"/>
    </row>
    <row r="93" customFormat="false" ht="12.75" hidden="false" customHeight="false" outlineLevel="0" collapsed="false">
      <c r="A93" s="432"/>
      <c r="B93" s="442" t="n">
        <v>28</v>
      </c>
      <c r="C93" s="448"/>
      <c r="D93" s="449"/>
      <c r="F93" s="433"/>
      <c r="G93" s="433"/>
      <c r="H93" s="433"/>
      <c r="I93" s="433"/>
      <c r="J93" s="433"/>
      <c r="K93" s="433"/>
      <c r="L93" s="433"/>
      <c r="M93" s="433"/>
      <c r="N93" s="433"/>
      <c r="O93" s="433"/>
      <c r="P93" s="433"/>
      <c r="Q93" s="433"/>
      <c r="R93" s="433"/>
      <c r="S93" s="434"/>
      <c r="T93" s="432"/>
      <c r="U93" s="442" t="n">
        <v>28</v>
      </c>
      <c r="V93" s="448"/>
      <c r="W93" s="449"/>
      <c r="Y93" s="433"/>
      <c r="Z93" s="433"/>
      <c r="AA93" s="433"/>
      <c r="AB93" s="433"/>
      <c r="AC93" s="433"/>
      <c r="AD93" s="433"/>
      <c r="AE93" s="433"/>
      <c r="AF93" s="433"/>
      <c r="AG93" s="433"/>
      <c r="AH93" s="433"/>
      <c r="AI93" s="433"/>
      <c r="AJ93" s="433"/>
      <c r="AK93" s="433"/>
      <c r="AL93" s="434"/>
    </row>
    <row r="94" customFormat="false" ht="12.75" hidden="false" customHeight="false" outlineLevel="0" collapsed="false">
      <c r="A94" s="432"/>
      <c r="B94" s="442" t="n">
        <v>29</v>
      </c>
      <c r="C94" s="448"/>
      <c r="D94" s="449"/>
      <c r="F94" s="433"/>
      <c r="G94" s="433"/>
      <c r="H94" s="433"/>
      <c r="I94" s="433"/>
      <c r="J94" s="433"/>
      <c r="K94" s="433"/>
      <c r="L94" s="433"/>
      <c r="M94" s="433"/>
      <c r="N94" s="433"/>
      <c r="O94" s="433"/>
      <c r="P94" s="433"/>
      <c r="Q94" s="433"/>
      <c r="R94" s="433"/>
      <c r="S94" s="434"/>
      <c r="T94" s="432"/>
      <c r="U94" s="442" t="n">
        <v>29</v>
      </c>
      <c r="V94" s="448"/>
      <c r="W94" s="449"/>
      <c r="Y94" s="433"/>
      <c r="Z94" s="433"/>
      <c r="AA94" s="433"/>
      <c r="AB94" s="433"/>
      <c r="AC94" s="433"/>
      <c r="AD94" s="433"/>
      <c r="AE94" s="433"/>
      <c r="AF94" s="433"/>
      <c r="AG94" s="433"/>
      <c r="AH94" s="433"/>
      <c r="AI94" s="433"/>
      <c r="AJ94" s="433"/>
      <c r="AK94" s="433"/>
      <c r="AL94" s="434"/>
    </row>
    <row r="95" customFormat="false" ht="12.75" hidden="false" customHeight="false" outlineLevel="0" collapsed="false">
      <c r="A95" s="432"/>
      <c r="B95" s="442" t="n">
        <v>30</v>
      </c>
      <c r="C95" s="448"/>
      <c r="D95" s="449"/>
      <c r="F95" s="433"/>
      <c r="G95" s="433"/>
      <c r="H95" s="433"/>
      <c r="I95" s="433"/>
      <c r="J95" s="433"/>
      <c r="K95" s="433"/>
      <c r="L95" s="433"/>
      <c r="M95" s="433"/>
      <c r="N95" s="433"/>
      <c r="O95" s="433"/>
      <c r="P95" s="433"/>
      <c r="Q95" s="433"/>
      <c r="R95" s="433"/>
      <c r="S95" s="434"/>
      <c r="T95" s="432"/>
      <c r="U95" s="442" t="n">
        <v>30</v>
      </c>
      <c r="V95" s="448"/>
      <c r="W95" s="449"/>
      <c r="Y95" s="433"/>
      <c r="Z95" s="433"/>
      <c r="AA95" s="433"/>
      <c r="AB95" s="433"/>
      <c r="AC95" s="433"/>
      <c r="AD95" s="433"/>
      <c r="AE95" s="433"/>
      <c r="AF95" s="433"/>
      <c r="AG95" s="433"/>
      <c r="AH95" s="433"/>
      <c r="AI95" s="433"/>
      <c r="AJ95" s="433"/>
      <c r="AK95" s="433"/>
      <c r="AL95" s="434"/>
    </row>
    <row r="96" customFormat="false" ht="12.75" hidden="false" customHeight="false" outlineLevel="0" collapsed="false">
      <c r="A96" s="432"/>
      <c r="B96" s="442" t="n">
        <v>31</v>
      </c>
      <c r="C96" s="448"/>
      <c r="D96" s="449"/>
      <c r="F96" s="433"/>
      <c r="G96" s="433"/>
      <c r="H96" s="433"/>
      <c r="I96" s="433"/>
      <c r="J96" s="433"/>
      <c r="K96" s="433"/>
      <c r="L96" s="433"/>
      <c r="M96" s="433"/>
      <c r="N96" s="433"/>
      <c r="O96" s="433"/>
      <c r="P96" s="433"/>
      <c r="Q96" s="433"/>
      <c r="R96" s="433"/>
      <c r="S96" s="434"/>
      <c r="T96" s="432"/>
      <c r="U96" s="442" t="n">
        <v>31</v>
      </c>
      <c r="V96" s="448"/>
      <c r="W96" s="449"/>
      <c r="Y96" s="433"/>
      <c r="Z96" s="433"/>
      <c r="AA96" s="433"/>
      <c r="AB96" s="433"/>
      <c r="AC96" s="433"/>
      <c r="AD96" s="433"/>
      <c r="AE96" s="433"/>
      <c r="AF96" s="433"/>
      <c r="AG96" s="433"/>
      <c r="AH96" s="433"/>
      <c r="AI96" s="433"/>
      <c r="AJ96" s="433"/>
      <c r="AK96" s="433"/>
      <c r="AL96" s="434"/>
    </row>
    <row r="97" customFormat="false" ht="12.75" hidden="false" customHeight="false" outlineLevel="0" collapsed="false">
      <c r="A97" s="432"/>
      <c r="B97" s="442" t="n">
        <v>32</v>
      </c>
      <c r="C97" s="448"/>
      <c r="D97" s="449"/>
      <c r="F97" s="433"/>
      <c r="G97" s="433"/>
      <c r="H97" s="433"/>
      <c r="I97" s="433"/>
      <c r="J97" s="433"/>
      <c r="K97" s="433"/>
      <c r="L97" s="433"/>
      <c r="M97" s="433"/>
      <c r="N97" s="433"/>
      <c r="O97" s="433"/>
      <c r="P97" s="433"/>
      <c r="Q97" s="433"/>
      <c r="R97" s="433"/>
      <c r="S97" s="434"/>
      <c r="T97" s="432"/>
      <c r="U97" s="442" t="n">
        <v>32</v>
      </c>
      <c r="V97" s="448"/>
      <c r="W97" s="449"/>
      <c r="Y97" s="433"/>
      <c r="Z97" s="433"/>
      <c r="AA97" s="433"/>
      <c r="AB97" s="433"/>
      <c r="AC97" s="433"/>
      <c r="AD97" s="433"/>
      <c r="AE97" s="433"/>
      <c r="AF97" s="433"/>
      <c r="AG97" s="433"/>
      <c r="AH97" s="433"/>
      <c r="AI97" s="433"/>
      <c r="AJ97" s="433"/>
      <c r="AK97" s="433"/>
      <c r="AL97" s="434"/>
    </row>
    <row r="98" customFormat="false" ht="12.75" hidden="false" customHeight="false" outlineLevel="0" collapsed="false">
      <c r="A98" s="432"/>
      <c r="B98" s="442" t="n">
        <v>33</v>
      </c>
      <c r="C98" s="448"/>
      <c r="D98" s="449"/>
      <c r="F98" s="433"/>
      <c r="G98" s="433"/>
      <c r="H98" s="433"/>
      <c r="I98" s="433"/>
      <c r="J98" s="433"/>
      <c r="K98" s="433"/>
      <c r="L98" s="433"/>
      <c r="M98" s="433"/>
      <c r="N98" s="433"/>
      <c r="O98" s="433"/>
      <c r="P98" s="433"/>
      <c r="Q98" s="433"/>
      <c r="R98" s="433"/>
      <c r="S98" s="434"/>
      <c r="T98" s="432"/>
      <c r="U98" s="442" t="n">
        <v>33</v>
      </c>
      <c r="V98" s="448"/>
      <c r="W98" s="449"/>
      <c r="Y98" s="433"/>
      <c r="Z98" s="433"/>
      <c r="AA98" s="433"/>
      <c r="AB98" s="433"/>
      <c r="AC98" s="433"/>
      <c r="AD98" s="433"/>
      <c r="AE98" s="433"/>
      <c r="AF98" s="433"/>
      <c r="AG98" s="433"/>
      <c r="AH98" s="433"/>
      <c r="AI98" s="433"/>
      <c r="AJ98" s="433"/>
      <c r="AK98" s="433"/>
      <c r="AL98" s="434"/>
    </row>
    <row r="99" customFormat="false" ht="12.75" hidden="false" customHeight="false" outlineLevel="0" collapsed="false">
      <c r="A99" s="432"/>
      <c r="B99" s="442" t="n">
        <v>34</v>
      </c>
      <c r="C99" s="448"/>
      <c r="D99" s="449"/>
      <c r="F99" s="433"/>
      <c r="G99" s="433"/>
      <c r="H99" s="433"/>
      <c r="I99" s="433"/>
      <c r="J99" s="433"/>
      <c r="K99" s="433"/>
      <c r="L99" s="433"/>
      <c r="M99" s="433"/>
      <c r="N99" s="433"/>
      <c r="O99" s="433"/>
      <c r="P99" s="433"/>
      <c r="Q99" s="433"/>
      <c r="R99" s="433"/>
      <c r="S99" s="434"/>
      <c r="T99" s="432"/>
      <c r="U99" s="442" t="n">
        <v>34</v>
      </c>
      <c r="V99" s="448"/>
      <c r="W99" s="449"/>
      <c r="Y99" s="433"/>
      <c r="Z99" s="433"/>
      <c r="AA99" s="433"/>
      <c r="AB99" s="433"/>
      <c r="AC99" s="433"/>
      <c r="AD99" s="433"/>
      <c r="AE99" s="433"/>
      <c r="AF99" s="433"/>
      <c r="AG99" s="433"/>
      <c r="AH99" s="433"/>
      <c r="AI99" s="433"/>
      <c r="AJ99" s="433"/>
      <c r="AK99" s="433"/>
      <c r="AL99" s="434"/>
    </row>
    <row r="100" customFormat="false" ht="12.75" hidden="false" customHeight="false" outlineLevel="0" collapsed="false">
      <c r="A100" s="432"/>
      <c r="B100" s="442" t="n">
        <v>35</v>
      </c>
      <c r="C100" s="448"/>
      <c r="D100" s="449"/>
      <c r="F100" s="433"/>
      <c r="G100" s="433"/>
      <c r="H100" s="433"/>
      <c r="I100" s="433"/>
      <c r="J100" s="433"/>
      <c r="K100" s="433"/>
      <c r="L100" s="433"/>
      <c r="M100" s="433"/>
      <c r="N100" s="433"/>
      <c r="O100" s="433"/>
      <c r="P100" s="433"/>
      <c r="Q100" s="433"/>
      <c r="R100" s="433"/>
      <c r="S100" s="434"/>
      <c r="T100" s="432"/>
      <c r="U100" s="442" t="n">
        <v>35</v>
      </c>
      <c r="V100" s="448"/>
      <c r="W100" s="449"/>
      <c r="Y100" s="433"/>
      <c r="Z100" s="433"/>
      <c r="AA100" s="433"/>
      <c r="AB100" s="433"/>
      <c r="AC100" s="433"/>
      <c r="AD100" s="433"/>
      <c r="AE100" s="433"/>
      <c r="AF100" s="433"/>
      <c r="AG100" s="433"/>
      <c r="AH100" s="433"/>
      <c r="AI100" s="433"/>
      <c r="AJ100" s="433"/>
      <c r="AK100" s="433"/>
      <c r="AL100" s="434"/>
    </row>
    <row r="101" customFormat="false" ht="12.75" hidden="false" customHeight="false" outlineLevel="0" collapsed="false">
      <c r="A101" s="432"/>
      <c r="B101" s="442" t="n">
        <v>36</v>
      </c>
      <c r="C101" s="448"/>
      <c r="D101" s="449"/>
      <c r="F101" s="433"/>
      <c r="G101" s="433"/>
      <c r="H101" s="433"/>
      <c r="I101" s="433"/>
      <c r="J101" s="433"/>
      <c r="K101" s="433"/>
      <c r="L101" s="433"/>
      <c r="M101" s="433"/>
      <c r="N101" s="433"/>
      <c r="O101" s="433"/>
      <c r="P101" s="433"/>
      <c r="Q101" s="433"/>
      <c r="R101" s="433"/>
      <c r="S101" s="434"/>
      <c r="T101" s="432"/>
      <c r="U101" s="442" t="n">
        <v>36</v>
      </c>
      <c r="V101" s="448"/>
      <c r="W101" s="449"/>
      <c r="Y101" s="433"/>
      <c r="Z101" s="433"/>
      <c r="AA101" s="433"/>
      <c r="AB101" s="433"/>
      <c r="AC101" s="433"/>
      <c r="AD101" s="433"/>
      <c r="AE101" s="433"/>
      <c r="AF101" s="433"/>
      <c r="AG101" s="433"/>
      <c r="AH101" s="433"/>
      <c r="AI101" s="433"/>
      <c r="AJ101" s="433"/>
      <c r="AK101" s="433"/>
      <c r="AL101" s="434"/>
    </row>
    <row r="102" customFormat="false" ht="12.75" hidden="false" customHeight="false" outlineLevel="0" collapsed="false">
      <c r="A102" s="432"/>
      <c r="B102" s="442" t="n">
        <v>37</v>
      </c>
      <c r="C102" s="448"/>
      <c r="D102" s="449"/>
      <c r="F102" s="433"/>
      <c r="G102" s="433"/>
      <c r="H102" s="433"/>
      <c r="I102" s="433"/>
      <c r="J102" s="433"/>
      <c r="K102" s="433"/>
      <c r="L102" s="433"/>
      <c r="M102" s="433"/>
      <c r="N102" s="433"/>
      <c r="O102" s="433"/>
      <c r="P102" s="433"/>
      <c r="Q102" s="433"/>
      <c r="R102" s="433"/>
      <c r="S102" s="434"/>
      <c r="T102" s="432"/>
      <c r="U102" s="442" t="n">
        <v>37</v>
      </c>
      <c r="V102" s="448"/>
      <c r="W102" s="449"/>
      <c r="Y102" s="433"/>
      <c r="Z102" s="433"/>
      <c r="AA102" s="433"/>
      <c r="AB102" s="433"/>
      <c r="AC102" s="433"/>
      <c r="AD102" s="433"/>
      <c r="AE102" s="433"/>
      <c r="AF102" s="433"/>
      <c r="AG102" s="433"/>
      <c r="AH102" s="433"/>
      <c r="AI102" s="433"/>
      <c r="AJ102" s="433"/>
      <c r="AK102" s="433"/>
      <c r="AL102" s="434"/>
    </row>
    <row r="103" customFormat="false" ht="12.75" hidden="false" customHeight="false" outlineLevel="0" collapsed="false">
      <c r="A103" s="432"/>
      <c r="B103" s="442" t="n">
        <v>38</v>
      </c>
      <c r="C103" s="448"/>
      <c r="D103" s="449"/>
      <c r="F103" s="433"/>
      <c r="G103" s="433"/>
      <c r="H103" s="433"/>
      <c r="I103" s="433"/>
      <c r="J103" s="433"/>
      <c r="K103" s="433"/>
      <c r="L103" s="433"/>
      <c r="M103" s="433"/>
      <c r="N103" s="433"/>
      <c r="O103" s="433"/>
      <c r="P103" s="433"/>
      <c r="Q103" s="433"/>
      <c r="R103" s="433"/>
      <c r="S103" s="434"/>
      <c r="T103" s="432"/>
      <c r="U103" s="442" t="n">
        <v>38</v>
      </c>
      <c r="V103" s="448"/>
      <c r="W103" s="449"/>
      <c r="Y103" s="433"/>
      <c r="Z103" s="433"/>
      <c r="AA103" s="433"/>
      <c r="AB103" s="433"/>
      <c r="AC103" s="433"/>
      <c r="AD103" s="433"/>
      <c r="AE103" s="433"/>
      <c r="AF103" s="433"/>
      <c r="AG103" s="433"/>
      <c r="AH103" s="433"/>
      <c r="AI103" s="433"/>
      <c r="AJ103" s="433"/>
      <c r="AK103" s="433"/>
      <c r="AL103" s="434"/>
    </row>
    <row r="104" customFormat="false" ht="12.75" hidden="false" customHeight="false" outlineLevel="0" collapsed="false">
      <c r="A104" s="432"/>
      <c r="B104" s="442" t="n">
        <v>39</v>
      </c>
      <c r="C104" s="448"/>
      <c r="D104" s="449"/>
      <c r="F104" s="433"/>
      <c r="G104" s="433"/>
      <c r="H104" s="433"/>
      <c r="I104" s="433"/>
      <c r="J104" s="433"/>
      <c r="K104" s="433"/>
      <c r="L104" s="433"/>
      <c r="M104" s="433"/>
      <c r="N104" s="433"/>
      <c r="O104" s="433"/>
      <c r="P104" s="433"/>
      <c r="Q104" s="433"/>
      <c r="R104" s="433"/>
      <c r="S104" s="434"/>
      <c r="T104" s="432"/>
      <c r="U104" s="442" t="n">
        <v>39</v>
      </c>
      <c r="V104" s="448"/>
      <c r="W104" s="449"/>
      <c r="Y104" s="433"/>
      <c r="Z104" s="433"/>
      <c r="AA104" s="433"/>
      <c r="AB104" s="433"/>
      <c r="AC104" s="433"/>
      <c r="AD104" s="433"/>
      <c r="AE104" s="433"/>
      <c r="AF104" s="433"/>
      <c r="AG104" s="433"/>
      <c r="AH104" s="433"/>
      <c r="AI104" s="433"/>
      <c r="AJ104" s="433"/>
      <c r="AK104" s="433"/>
      <c r="AL104" s="434"/>
    </row>
    <row r="105" customFormat="false" ht="12.75" hidden="false" customHeight="false" outlineLevel="0" collapsed="false">
      <c r="A105" s="432"/>
      <c r="B105" s="442" t="n">
        <v>40</v>
      </c>
      <c r="C105" s="448"/>
      <c r="D105" s="449"/>
      <c r="F105" s="433"/>
      <c r="G105" s="433"/>
      <c r="H105" s="433"/>
      <c r="I105" s="433"/>
      <c r="J105" s="433"/>
      <c r="K105" s="433"/>
      <c r="L105" s="433"/>
      <c r="M105" s="433"/>
      <c r="N105" s="433"/>
      <c r="O105" s="433"/>
      <c r="P105" s="433"/>
      <c r="Q105" s="433"/>
      <c r="R105" s="433"/>
      <c r="S105" s="434"/>
      <c r="T105" s="432"/>
      <c r="U105" s="442" t="n">
        <v>40</v>
      </c>
      <c r="V105" s="448"/>
      <c r="W105" s="449"/>
      <c r="Y105" s="433"/>
      <c r="Z105" s="433"/>
      <c r="AA105" s="433"/>
      <c r="AB105" s="433"/>
      <c r="AC105" s="433"/>
      <c r="AD105" s="433"/>
      <c r="AE105" s="433"/>
      <c r="AF105" s="433"/>
      <c r="AG105" s="433"/>
      <c r="AH105" s="433"/>
      <c r="AI105" s="433"/>
      <c r="AJ105" s="433"/>
      <c r="AK105" s="433"/>
      <c r="AL105" s="434"/>
    </row>
    <row r="106" customFormat="false" ht="12.75" hidden="false" customHeight="false" outlineLevel="0" collapsed="false">
      <c r="A106" s="432"/>
      <c r="B106" s="442" t="n">
        <v>41</v>
      </c>
      <c r="C106" s="448"/>
      <c r="D106" s="449"/>
      <c r="F106" s="433"/>
      <c r="G106" s="433"/>
      <c r="H106" s="433"/>
      <c r="I106" s="433"/>
      <c r="J106" s="433"/>
      <c r="K106" s="433"/>
      <c r="L106" s="433"/>
      <c r="M106" s="433"/>
      <c r="N106" s="433"/>
      <c r="O106" s="433"/>
      <c r="P106" s="433"/>
      <c r="Q106" s="433"/>
      <c r="R106" s="433"/>
      <c r="S106" s="434"/>
      <c r="T106" s="432"/>
      <c r="U106" s="442" t="n">
        <v>41</v>
      </c>
      <c r="V106" s="448"/>
      <c r="W106" s="449"/>
      <c r="Y106" s="433"/>
      <c r="Z106" s="433"/>
      <c r="AA106" s="433"/>
      <c r="AB106" s="433"/>
      <c r="AC106" s="433"/>
      <c r="AD106" s="433"/>
      <c r="AE106" s="433"/>
      <c r="AF106" s="433"/>
      <c r="AG106" s="433"/>
      <c r="AH106" s="433"/>
      <c r="AI106" s="433"/>
      <c r="AJ106" s="433"/>
      <c r="AK106" s="433"/>
      <c r="AL106" s="434"/>
    </row>
    <row r="107" customFormat="false" ht="12.75" hidden="false" customHeight="false" outlineLevel="0" collapsed="false">
      <c r="A107" s="432"/>
      <c r="B107" s="442" t="n">
        <v>42</v>
      </c>
      <c r="C107" s="448"/>
      <c r="D107" s="449"/>
      <c r="F107" s="433"/>
      <c r="G107" s="433"/>
      <c r="H107" s="433"/>
      <c r="I107" s="433"/>
      <c r="J107" s="433"/>
      <c r="K107" s="433"/>
      <c r="L107" s="433"/>
      <c r="M107" s="433"/>
      <c r="N107" s="433"/>
      <c r="O107" s="433"/>
      <c r="P107" s="433"/>
      <c r="Q107" s="433"/>
      <c r="R107" s="433"/>
      <c r="S107" s="434"/>
      <c r="T107" s="432"/>
      <c r="U107" s="442" t="n">
        <v>42</v>
      </c>
      <c r="V107" s="448"/>
      <c r="W107" s="449"/>
      <c r="Y107" s="433"/>
      <c r="Z107" s="433"/>
      <c r="AA107" s="433"/>
      <c r="AB107" s="433"/>
      <c r="AC107" s="433"/>
      <c r="AD107" s="433"/>
      <c r="AE107" s="433"/>
      <c r="AF107" s="433"/>
      <c r="AG107" s="433"/>
      <c r="AH107" s="433"/>
      <c r="AI107" s="433"/>
      <c r="AJ107" s="433"/>
      <c r="AK107" s="433"/>
      <c r="AL107" s="434"/>
    </row>
    <row r="108" customFormat="false" ht="12.75" hidden="false" customHeight="false" outlineLevel="0" collapsed="false">
      <c r="A108" s="432"/>
      <c r="B108" s="442" t="n">
        <v>43</v>
      </c>
      <c r="C108" s="448"/>
      <c r="D108" s="449"/>
      <c r="F108" s="433"/>
      <c r="G108" s="433"/>
      <c r="H108" s="433"/>
      <c r="I108" s="433"/>
      <c r="J108" s="433"/>
      <c r="K108" s="433"/>
      <c r="L108" s="433"/>
      <c r="M108" s="433"/>
      <c r="N108" s="433"/>
      <c r="O108" s="433"/>
      <c r="P108" s="433"/>
      <c r="Q108" s="433"/>
      <c r="R108" s="433"/>
      <c r="S108" s="434"/>
      <c r="T108" s="432"/>
      <c r="U108" s="442" t="n">
        <v>43</v>
      </c>
      <c r="V108" s="448"/>
      <c r="W108" s="449"/>
      <c r="Y108" s="433"/>
      <c r="Z108" s="433"/>
      <c r="AA108" s="433"/>
      <c r="AB108" s="433"/>
      <c r="AC108" s="433"/>
      <c r="AD108" s="433"/>
      <c r="AE108" s="433"/>
      <c r="AF108" s="433"/>
      <c r="AG108" s="433"/>
      <c r="AH108" s="433"/>
      <c r="AI108" s="433"/>
      <c r="AJ108" s="433"/>
      <c r="AK108" s="433"/>
      <c r="AL108" s="434"/>
    </row>
    <row r="109" customFormat="false" ht="12.75" hidden="false" customHeight="false" outlineLevel="0" collapsed="false">
      <c r="A109" s="432"/>
      <c r="B109" s="442" t="n">
        <v>44</v>
      </c>
      <c r="C109" s="448"/>
      <c r="D109" s="449"/>
      <c r="F109" s="433"/>
      <c r="G109" s="433"/>
      <c r="H109" s="433"/>
      <c r="I109" s="433"/>
      <c r="J109" s="433"/>
      <c r="K109" s="433"/>
      <c r="L109" s="433"/>
      <c r="M109" s="433"/>
      <c r="N109" s="433"/>
      <c r="O109" s="433"/>
      <c r="P109" s="433"/>
      <c r="Q109" s="433"/>
      <c r="R109" s="433"/>
      <c r="S109" s="434"/>
      <c r="T109" s="432"/>
      <c r="U109" s="442" t="n">
        <v>44</v>
      </c>
      <c r="V109" s="448"/>
      <c r="W109" s="449"/>
      <c r="Y109" s="433"/>
      <c r="Z109" s="433"/>
      <c r="AA109" s="433"/>
      <c r="AB109" s="433"/>
      <c r="AC109" s="433"/>
      <c r="AD109" s="433"/>
      <c r="AE109" s="433"/>
      <c r="AF109" s="433"/>
      <c r="AG109" s="433"/>
      <c r="AH109" s="433"/>
      <c r="AI109" s="433"/>
      <c r="AJ109" s="433"/>
      <c r="AK109" s="433"/>
      <c r="AL109" s="434"/>
    </row>
    <row r="110" customFormat="false" ht="12.75" hidden="false" customHeight="false" outlineLevel="0" collapsed="false">
      <c r="A110" s="432"/>
      <c r="B110" s="442" t="n">
        <v>45</v>
      </c>
      <c r="C110" s="448"/>
      <c r="D110" s="449"/>
      <c r="F110" s="433"/>
      <c r="G110" s="433"/>
      <c r="H110" s="433"/>
      <c r="I110" s="433"/>
      <c r="J110" s="433"/>
      <c r="K110" s="433"/>
      <c r="L110" s="433"/>
      <c r="M110" s="433"/>
      <c r="N110" s="433"/>
      <c r="O110" s="433"/>
      <c r="P110" s="433"/>
      <c r="Q110" s="433"/>
      <c r="R110" s="433"/>
      <c r="S110" s="434"/>
      <c r="T110" s="432"/>
      <c r="U110" s="442" t="n">
        <v>45</v>
      </c>
      <c r="V110" s="448"/>
      <c r="W110" s="449"/>
      <c r="Y110" s="433"/>
      <c r="Z110" s="433"/>
      <c r="AA110" s="433"/>
      <c r="AB110" s="433"/>
      <c r="AC110" s="433"/>
      <c r="AD110" s="433"/>
      <c r="AE110" s="433"/>
      <c r="AF110" s="433"/>
      <c r="AG110" s="433"/>
      <c r="AH110" s="433"/>
      <c r="AI110" s="433"/>
      <c r="AJ110" s="433"/>
      <c r="AK110" s="433"/>
      <c r="AL110" s="434"/>
    </row>
    <row r="111" customFormat="false" ht="12.75" hidden="false" customHeight="false" outlineLevel="0" collapsed="false">
      <c r="A111" s="432"/>
      <c r="B111" s="442" t="n">
        <v>46</v>
      </c>
      <c r="C111" s="448"/>
      <c r="D111" s="449"/>
      <c r="F111" s="433"/>
      <c r="G111" s="433"/>
      <c r="H111" s="433"/>
      <c r="I111" s="433"/>
      <c r="J111" s="433"/>
      <c r="K111" s="433"/>
      <c r="L111" s="433"/>
      <c r="M111" s="433"/>
      <c r="N111" s="433"/>
      <c r="O111" s="433"/>
      <c r="P111" s="433"/>
      <c r="Q111" s="433"/>
      <c r="R111" s="433"/>
      <c r="S111" s="434"/>
      <c r="T111" s="432"/>
      <c r="U111" s="442" t="n">
        <v>46</v>
      </c>
      <c r="V111" s="448"/>
      <c r="W111" s="449"/>
      <c r="Y111" s="433"/>
      <c r="Z111" s="433"/>
      <c r="AA111" s="433"/>
      <c r="AB111" s="433"/>
      <c r="AC111" s="433"/>
      <c r="AD111" s="433"/>
      <c r="AE111" s="433"/>
      <c r="AF111" s="433"/>
      <c r="AG111" s="433"/>
      <c r="AH111" s="433"/>
      <c r="AI111" s="433"/>
      <c r="AJ111" s="433"/>
      <c r="AK111" s="433"/>
      <c r="AL111" s="434"/>
    </row>
    <row r="112" customFormat="false" ht="12.75" hidden="false" customHeight="false" outlineLevel="0" collapsed="false">
      <c r="A112" s="432"/>
      <c r="B112" s="442" t="n">
        <v>47</v>
      </c>
      <c r="C112" s="448"/>
      <c r="D112" s="449"/>
      <c r="F112" s="433"/>
      <c r="G112" s="433"/>
      <c r="H112" s="433"/>
      <c r="I112" s="433"/>
      <c r="J112" s="433"/>
      <c r="K112" s="433"/>
      <c r="L112" s="433"/>
      <c r="M112" s="433"/>
      <c r="N112" s="433"/>
      <c r="O112" s="433"/>
      <c r="P112" s="433"/>
      <c r="Q112" s="433"/>
      <c r="R112" s="433"/>
      <c r="S112" s="434"/>
      <c r="T112" s="432"/>
      <c r="U112" s="442" t="n">
        <v>47</v>
      </c>
      <c r="V112" s="448"/>
      <c r="W112" s="449"/>
      <c r="Y112" s="433"/>
      <c r="Z112" s="433"/>
      <c r="AA112" s="433"/>
      <c r="AB112" s="433"/>
      <c r="AC112" s="433"/>
      <c r="AD112" s="433"/>
      <c r="AE112" s="433"/>
      <c r="AF112" s="433"/>
      <c r="AG112" s="433"/>
      <c r="AH112" s="433"/>
      <c r="AI112" s="433"/>
      <c r="AJ112" s="433"/>
      <c r="AK112" s="433"/>
      <c r="AL112" s="434"/>
    </row>
    <row r="113" customFormat="false" ht="12.75" hidden="false" customHeight="false" outlineLevel="0" collapsed="false">
      <c r="A113" s="432"/>
      <c r="B113" s="442" t="n">
        <v>48</v>
      </c>
      <c r="C113" s="448"/>
      <c r="D113" s="449"/>
      <c r="F113" s="433"/>
      <c r="G113" s="433"/>
      <c r="H113" s="433"/>
      <c r="I113" s="433"/>
      <c r="J113" s="433"/>
      <c r="K113" s="433"/>
      <c r="L113" s="433"/>
      <c r="M113" s="433"/>
      <c r="N113" s="433"/>
      <c r="O113" s="433"/>
      <c r="P113" s="433"/>
      <c r="Q113" s="433"/>
      <c r="R113" s="433"/>
      <c r="S113" s="434"/>
      <c r="T113" s="432"/>
      <c r="U113" s="442" t="n">
        <v>48</v>
      </c>
      <c r="V113" s="448"/>
      <c r="W113" s="449"/>
      <c r="Y113" s="433"/>
      <c r="Z113" s="433"/>
      <c r="AA113" s="433"/>
      <c r="AB113" s="433"/>
      <c r="AC113" s="433"/>
      <c r="AD113" s="433"/>
      <c r="AE113" s="433"/>
      <c r="AF113" s="433"/>
      <c r="AG113" s="433"/>
      <c r="AH113" s="433"/>
      <c r="AI113" s="433"/>
      <c r="AJ113" s="433"/>
      <c r="AK113" s="433"/>
      <c r="AL113" s="434"/>
    </row>
    <row r="114" customFormat="false" ht="12.75" hidden="false" customHeight="false" outlineLevel="0" collapsed="false">
      <c r="A114" s="432"/>
      <c r="B114" s="442" t="n">
        <v>49</v>
      </c>
      <c r="C114" s="448"/>
      <c r="D114" s="449"/>
      <c r="F114" s="433"/>
      <c r="G114" s="433"/>
      <c r="H114" s="433"/>
      <c r="I114" s="433"/>
      <c r="J114" s="433"/>
      <c r="K114" s="433"/>
      <c r="L114" s="433"/>
      <c r="M114" s="433"/>
      <c r="N114" s="433"/>
      <c r="O114" s="433"/>
      <c r="P114" s="433"/>
      <c r="Q114" s="433"/>
      <c r="R114" s="433"/>
      <c r="S114" s="434"/>
      <c r="T114" s="432"/>
      <c r="U114" s="442" t="n">
        <v>49</v>
      </c>
      <c r="V114" s="448"/>
      <c r="W114" s="449"/>
      <c r="Y114" s="433"/>
      <c r="Z114" s="433"/>
      <c r="AA114" s="433"/>
      <c r="AB114" s="433"/>
      <c r="AC114" s="433"/>
      <c r="AD114" s="433"/>
      <c r="AE114" s="433"/>
      <c r="AF114" s="433"/>
      <c r="AG114" s="433"/>
      <c r="AH114" s="433"/>
      <c r="AI114" s="433"/>
      <c r="AJ114" s="433"/>
      <c r="AK114" s="433"/>
      <c r="AL114" s="434"/>
    </row>
    <row r="115" customFormat="false" ht="12.75" hidden="false" customHeight="false" outlineLevel="0" collapsed="false">
      <c r="A115" s="432"/>
      <c r="B115" s="442" t="n">
        <v>50</v>
      </c>
      <c r="C115" s="448"/>
      <c r="D115" s="449"/>
      <c r="F115" s="433"/>
      <c r="G115" s="433"/>
      <c r="H115" s="433"/>
      <c r="I115" s="433"/>
      <c r="J115" s="433"/>
      <c r="K115" s="433"/>
      <c r="L115" s="433"/>
      <c r="M115" s="433"/>
      <c r="N115" s="433"/>
      <c r="O115" s="433"/>
      <c r="P115" s="433"/>
      <c r="Q115" s="433"/>
      <c r="R115" s="433"/>
      <c r="S115" s="434"/>
      <c r="T115" s="432"/>
      <c r="U115" s="442" t="n">
        <v>50</v>
      </c>
      <c r="V115" s="448"/>
      <c r="W115" s="449"/>
      <c r="Y115" s="433"/>
      <c r="Z115" s="433"/>
      <c r="AA115" s="433"/>
      <c r="AB115" s="433"/>
      <c r="AC115" s="433"/>
      <c r="AD115" s="433"/>
      <c r="AE115" s="433"/>
      <c r="AF115" s="433"/>
      <c r="AG115" s="433"/>
      <c r="AH115" s="433"/>
      <c r="AI115" s="433"/>
      <c r="AJ115" s="433"/>
      <c r="AK115" s="433"/>
      <c r="AL115" s="434"/>
    </row>
    <row r="116" customFormat="false" ht="12.75" hidden="false" customHeight="false" outlineLevel="0" collapsed="false">
      <c r="A116" s="432"/>
      <c r="B116" s="442" t="n">
        <v>51</v>
      </c>
      <c r="C116" s="448"/>
      <c r="D116" s="449"/>
      <c r="F116" s="433"/>
      <c r="G116" s="433"/>
      <c r="H116" s="433"/>
      <c r="I116" s="433"/>
      <c r="J116" s="433"/>
      <c r="K116" s="433"/>
      <c r="L116" s="433"/>
      <c r="M116" s="433"/>
      <c r="N116" s="433"/>
      <c r="O116" s="433"/>
      <c r="P116" s="433"/>
      <c r="Q116" s="433"/>
      <c r="R116" s="433"/>
      <c r="S116" s="434"/>
      <c r="T116" s="432"/>
      <c r="U116" s="442" t="n">
        <v>51</v>
      </c>
      <c r="V116" s="448"/>
      <c r="W116" s="449"/>
      <c r="Y116" s="433"/>
      <c r="Z116" s="433"/>
      <c r="AA116" s="433"/>
      <c r="AB116" s="433"/>
      <c r="AC116" s="433"/>
      <c r="AD116" s="433"/>
      <c r="AE116" s="433"/>
      <c r="AF116" s="433"/>
      <c r="AG116" s="433"/>
      <c r="AH116" s="433"/>
      <c r="AI116" s="433"/>
      <c r="AJ116" s="433"/>
      <c r="AK116" s="433"/>
      <c r="AL116" s="434"/>
    </row>
    <row r="117" customFormat="false" ht="12.75" hidden="false" customHeight="false" outlineLevel="0" collapsed="false">
      <c r="A117" s="432"/>
      <c r="B117" s="442" t="n">
        <v>52</v>
      </c>
      <c r="C117" s="448"/>
      <c r="D117" s="449"/>
      <c r="F117" s="433"/>
      <c r="G117" s="433"/>
      <c r="H117" s="433"/>
      <c r="I117" s="433"/>
      <c r="J117" s="433"/>
      <c r="K117" s="433"/>
      <c r="L117" s="433"/>
      <c r="M117" s="433"/>
      <c r="N117" s="433"/>
      <c r="O117" s="433"/>
      <c r="P117" s="433"/>
      <c r="Q117" s="433"/>
      <c r="R117" s="433"/>
      <c r="S117" s="434"/>
      <c r="T117" s="432"/>
      <c r="U117" s="442" t="n">
        <v>52</v>
      </c>
      <c r="V117" s="448"/>
      <c r="W117" s="449"/>
      <c r="Y117" s="433"/>
      <c r="Z117" s="433"/>
      <c r="AA117" s="433"/>
      <c r="AB117" s="433"/>
      <c r="AC117" s="433"/>
      <c r="AD117" s="433"/>
      <c r="AE117" s="433"/>
      <c r="AF117" s="433"/>
      <c r="AG117" s="433"/>
      <c r="AH117" s="433"/>
      <c r="AI117" s="433"/>
      <c r="AJ117" s="433"/>
      <c r="AK117" s="433"/>
      <c r="AL117" s="434"/>
    </row>
    <row r="118" customFormat="false" ht="12.75" hidden="false" customHeight="false" outlineLevel="0" collapsed="false">
      <c r="A118" s="432"/>
      <c r="B118" s="442" t="n">
        <v>53</v>
      </c>
      <c r="C118" s="448"/>
      <c r="D118" s="449"/>
      <c r="F118" s="433"/>
      <c r="G118" s="433"/>
      <c r="H118" s="433"/>
      <c r="I118" s="433"/>
      <c r="J118" s="433"/>
      <c r="K118" s="433"/>
      <c r="L118" s="433"/>
      <c r="M118" s="433"/>
      <c r="N118" s="433"/>
      <c r="O118" s="433"/>
      <c r="P118" s="433"/>
      <c r="Q118" s="433"/>
      <c r="R118" s="433"/>
      <c r="S118" s="434"/>
      <c r="T118" s="432"/>
      <c r="U118" s="442" t="n">
        <v>53</v>
      </c>
      <c r="V118" s="448"/>
      <c r="W118" s="449"/>
      <c r="Y118" s="433"/>
      <c r="Z118" s="433"/>
      <c r="AA118" s="433"/>
      <c r="AB118" s="433"/>
      <c r="AC118" s="433"/>
      <c r="AD118" s="433"/>
      <c r="AE118" s="433"/>
      <c r="AF118" s="433"/>
      <c r="AG118" s="433"/>
      <c r="AH118" s="433"/>
      <c r="AI118" s="433"/>
      <c r="AJ118" s="433"/>
      <c r="AK118" s="433"/>
      <c r="AL118" s="434"/>
    </row>
    <row r="119" customFormat="false" ht="12.75" hidden="false" customHeight="false" outlineLevel="0" collapsed="false">
      <c r="A119" s="432"/>
      <c r="B119" s="442" t="n">
        <v>54</v>
      </c>
      <c r="C119" s="448"/>
      <c r="D119" s="449"/>
      <c r="F119" s="433"/>
      <c r="G119" s="433"/>
      <c r="H119" s="433"/>
      <c r="I119" s="433"/>
      <c r="J119" s="433"/>
      <c r="K119" s="433"/>
      <c r="L119" s="433"/>
      <c r="M119" s="433"/>
      <c r="N119" s="433"/>
      <c r="O119" s="433"/>
      <c r="P119" s="433"/>
      <c r="Q119" s="433"/>
      <c r="R119" s="433"/>
      <c r="S119" s="434"/>
      <c r="T119" s="432"/>
      <c r="U119" s="442" t="n">
        <v>54</v>
      </c>
      <c r="V119" s="448"/>
      <c r="W119" s="449"/>
      <c r="Y119" s="433"/>
      <c r="Z119" s="433"/>
      <c r="AA119" s="433"/>
      <c r="AB119" s="433"/>
      <c r="AC119" s="433"/>
      <c r="AD119" s="433"/>
      <c r="AE119" s="433"/>
      <c r="AF119" s="433"/>
      <c r="AG119" s="433"/>
      <c r="AH119" s="433"/>
      <c r="AI119" s="433"/>
      <c r="AJ119" s="433"/>
      <c r="AK119" s="433"/>
      <c r="AL119" s="434"/>
    </row>
    <row r="120" customFormat="false" ht="12.75" hidden="false" customHeight="false" outlineLevel="0" collapsed="false">
      <c r="A120" s="432"/>
      <c r="B120" s="442" t="n">
        <v>55</v>
      </c>
      <c r="C120" s="448"/>
      <c r="D120" s="449"/>
      <c r="F120" s="433"/>
      <c r="G120" s="433"/>
      <c r="H120" s="433"/>
      <c r="I120" s="433"/>
      <c r="J120" s="433"/>
      <c r="K120" s="433"/>
      <c r="L120" s="433"/>
      <c r="M120" s="433"/>
      <c r="N120" s="433"/>
      <c r="O120" s="433"/>
      <c r="P120" s="433"/>
      <c r="Q120" s="433"/>
      <c r="R120" s="433"/>
      <c r="S120" s="434"/>
      <c r="T120" s="432"/>
      <c r="U120" s="442" t="n">
        <v>55</v>
      </c>
      <c r="V120" s="448"/>
      <c r="W120" s="449"/>
      <c r="Y120" s="433"/>
      <c r="Z120" s="433"/>
      <c r="AA120" s="433"/>
      <c r="AB120" s="433"/>
      <c r="AC120" s="433"/>
      <c r="AD120" s="433"/>
      <c r="AE120" s="433"/>
      <c r="AF120" s="433"/>
      <c r="AG120" s="433"/>
      <c r="AH120" s="433"/>
      <c r="AI120" s="433"/>
      <c r="AJ120" s="433"/>
      <c r="AK120" s="433"/>
      <c r="AL120" s="434"/>
    </row>
    <row r="121" customFormat="false" ht="12.75" hidden="false" customHeight="false" outlineLevel="0" collapsed="false">
      <c r="A121" s="432"/>
      <c r="B121" s="442" t="n">
        <v>56</v>
      </c>
      <c r="C121" s="448"/>
      <c r="D121" s="449"/>
      <c r="F121" s="433"/>
      <c r="G121" s="433"/>
      <c r="H121" s="433"/>
      <c r="I121" s="433"/>
      <c r="J121" s="433"/>
      <c r="K121" s="433"/>
      <c r="L121" s="433"/>
      <c r="M121" s="433"/>
      <c r="N121" s="433"/>
      <c r="O121" s="433"/>
      <c r="P121" s="433"/>
      <c r="Q121" s="433"/>
      <c r="R121" s="433"/>
      <c r="S121" s="434"/>
      <c r="T121" s="432"/>
      <c r="U121" s="442" t="n">
        <v>56</v>
      </c>
      <c r="V121" s="448"/>
      <c r="W121" s="449"/>
      <c r="Y121" s="433"/>
      <c r="Z121" s="433"/>
      <c r="AA121" s="433"/>
      <c r="AB121" s="433"/>
      <c r="AC121" s="433"/>
      <c r="AD121" s="433"/>
      <c r="AE121" s="433"/>
      <c r="AF121" s="433"/>
      <c r="AG121" s="433"/>
      <c r="AH121" s="433"/>
      <c r="AI121" s="433"/>
      <c r="AJ121" s="433"/>
      <c r="AK121" s="433"/>
      <c r="AL121" s="434"/>
    </row>
    <row r="122" customFormat="false" ht="12.75" hidden="false" customHeight="false" outlineLevel="0" collapsed="false">
      <c r="A122" s="432"/>
      <c r="B122" s="442" t="n">
        <v>57</v>
      </c>
      <c r="C122" s="448"/>
      <c r="D122" s="449"/>
      <c r="F122" s="433"/>
      <c r="G122" s="433"/>
      <c r="H122" s="433"/>
      <c r="I122" s="433"/>
      <c r="J122" s="433"/>
      <c r="K122" s="433"/>
      <c r="L122" s="433"/>
      <c r="M122" s="433"/>
      <c r="N122" s="433"/>
      <c r="O122" s="433"/>
      <c r="P122" s="433"/>
      <c r="Q122" s="433"/>
      <c r="R122" s="433"/>
      <c r="S122" s="434"/>
      <c r="T122" s="432"/>
      <c r="U122" s="442" t="n">
        <v>57</v>
      </c>
      <c r="V122" s="448"/>
      <c r="W122" s="449"/>
      <c r="Y122" s="433"/>
      <c r="Z122" s="433"/>
      <c r="AA122" s="433"/>
      <c r="AB122" s="433"/>
      <c r="AC122" s="433"/>
      <c r="AD122" s="433"/>
      <c r="AE122" s="433"/>
      <c r="AF122" s="433"/>
      <c r="AG122" s="433"/>
      <c r="AH122" s="433"/>
      <c r="AI122" s="433"/>
      <c r="AJ122" s="433"/>
      <c r="AK122" s="433"/>
      <c r="AL122" s="434"/>
    </row>
    <row r="123" customFormat="false" ht="12.75" hidden="false" customHeight="false" outlineLevel="0" collapsed="false">
      <c r="A123" s="432"/>
      <c r="B123" s="442" t="n">
        <v>58</v>
      </c>
      <c r="C123" s="448"/>
      <c r="D123" s="449"/>
      <c r="F123" s="433"/>
      <c r="G123" s="433"/>
      <c r="H123" s="433"/>
      <c r="I123" s="433"/>
      <c r="J123" s="433"/>
      <c r="K123" s="433"/>
      <c r="L123" s="433"/>
      <c r="M123" s="433"/>
      <c r="N123" s="433"/>
      <c r="O123" s="433"/>
      <c r="P123" s="433"/>
      <c r="Q123" s="433"/>
      <c r="R123" s="433"/>
      <c r="S123" s="434"/>
      <c r="T123" s="432"/>
      <c r="U123" s="442" t="n">
        <v>58</v>
      </c>
      <c r="V123" s="448"/>
      <c r="W123" s="449"/>
      <c r="Y123" s="433"/>
      <c r="Z123" s="433"/>
      <c r="AA123" s="433"/>
      <c r="AB123" s="433"/>
      <c r="AC123" s="433"/>
      <c r="AD123" s="433"/>
      <c r="AE123" s="433"/>
      <c r="AF123" s="433"/>
      <c r="AG123" s="433"/>
      <c r="AH123" s="433"/>
      <c r="AI123" s="433"/>
      <c r="AJ123" s="433"/>
      <c r="AK123" s="433"/>
      <c r="AL123" s="434"/>
    </row>
    <row r="124" customFormat="false" ht="12.75" hidden="false" customHeight="false" outlineLevel="0" collapsed="false">
      <c r="A124" s="432"/>
      <c r="B124" s="442" t="n">
        <v>59</v>
      </c>
      <c r="C124" s="448"/>
      <c r="D124" s="449"/>
      <c r="F124" s="433"/>
      <c r="G124" s="433"/>
      <c r="H124" s="433"/>
      <c r="I124" s="433"/>
      <c r="J124" s="433"/>
      <c r="K124" s="433"/>
      <c r="L124" s="433"/>
      <c r="M124" s="433"/>
      <c r="N124" s="433"/>
      <c r="O124" s="433"/>
      <c r="P124" s="433"/>
      <c r="Q124" s="433"/>
      <c r="R124" s="433"/>
      <c r="S124" s="434"/>
      <c r="T124" s="432"/>
      <c r="U124" s="442" t="n">
        <v>59</v>
      </c>
      <c r="V124" s="448"/>
      <c r="W124" s="449"/>
      <c r="Y124" s="433"/>
      <c r="Z124" s="433"/>
      <c r="AA124" s="433"/>
      <c r="AB124" s="433"/>
      <c r="AC124" s="433"/>
      <c r="AD124" s="433"/>
      <c r="AE124" s="433"/>
      <c r="AF124" s="433"/>
      <c r="AG124" s="433"/>
      <c r="AH124" s="433"/>
      <c r="AI124" s="433"/>
      <c r="AJ124" s="433"/>
      <c r="AK124" s="433"/>
      <c r="AL124" s="434"/>
    </row>
    <row r="125" customFormat="false" ht="12.75" hidden="false" customHeight="false" outlineLevel="0" collapsed="false">
      <c r="A125" s="432"/>
      <c r="B125" s="442" t="n">
        <v>60</v>
      </c>
      <c r="C125" s="448"/>
      <c r="D125" s="449"/>
      <c r="F125" s="433"/>
      <c r="G125" s="433"/>
      <c r="H125" s="433"/>
      <c r="I125" s="433"/>
      <c r="J125" s="433"/>
      <c r="K125" s="433"/>
      <c r="L125" s="433"/>
      <c r="M125" s="433"/>
      <c r="N125" s="433"/>
      <c r="O125" s="433"/>
      <c r="P125" s="433"/>
      <c r="Q125" s="433"/>
      <c r="R125" s="433"/>
      <c r="S125" s="434"/>
      <c r="T125" s="432"/>
      <c r="U125" s="442" t="n">
        <v>60</v>
      </c>
      <c r="V125" s="448"/>
      <c r="W125" s="449"/>
      <c r="Y125" s="433"/>
      <c r="Z125" s="433"/>
      <c r="AA125" s="433"/>
      <c r="AB125" s="433"/>
      <c r="AC125" s="433"/>
      <c r="AD125" s="433"/>
      <c r="AE125" s="433"/>
      <c r="AF125" s="433"/>
      <c r="AG125" s="433"/>
      <c r="AH125" s="433"/>
      <c r="AI125" s="433"/>
      <c r="AJ125" s="433"/>
      <c r="AK125" s="433"/>
      <c r="AL125" s="434"/>
    </row>
    <row r="126" customFormat="false" ht="12.75" hidden="false" customHeight="false" outlineLevel="0" collapsed="false">
      <c r="A126" s="432"/>
      <c r="B126" s="442" t="n">
        <v>61</v>
      </c>
      <c r="C126" s="448"/>
      <c r="D126" s="449"/>
      <c r="F126" s="433"/>
      <c r="G126" s="433"/>
      <c r="H126" s="433"/>
      <c r="I126" s="433"/>
      <c r="J126" s="433"/>
      <c r="K126" s="433"/>
      <c r="L126" s="433"/>
      <c r="M126" s="433"/>
      <c r="N126" s="433"/>
      <c r="O126" s="433"/>
      <c r="P126" s="433"/>
      <c r="Q126" s="433"/>
      <c r="R126" s="433"/>
      <c r="S126" s="434"/>
      <c r="T126" s="432"/>
      <c r="U126" s="442" t="n">
        <v>61</v>
      </c>
      <c r="V126" s="448"/>
      <c r="W126" s="449"/>
      <c r="Y126" s="433"/>
      <c r="Z126" s="433"/>
      <c r="AA126" s="433"/>
      <c r="AB126" s="433"/>
      <c r="AC126" s="433"/>
      <c r="AD126" s="433"/>
      <c r="AE126" s="433"/>
      <c r="AF126" s="433"/>
      <c r="AG126" s="433"/>
      <c r="AH126" s="433"/>
      <c r="AI126" s="433"/>
      <c r="AJ126" s="433"/>
      <c r="AK126" s="433"/>
      <c r="AL126" s="434"/>
    </row>
    <row r="127" customFormat="false" ht="12.75" hidden="false" customHeight="false" outlineLevel="0" collapsed="false">
      <c r="A127" s="432"/>
      <c r="B127" s="442" t="n">
        <v>62</v>
      </c>
      <c r="C127" s="448"/>
      <c r="D127" s="449"/>
      <c r="F127" s="433"/>
      <c r="G127" s="433"/>
      <c r="H127" s="433"/>
      <c r="I127" s="433"/>
      <c r="J127" s="433"/>
      <c r="K127" s="433"/>
      <c r="L127" s="433"/>
      <c r="M127" s="433"/>
      <c r="N127" s="433"/>
      <c r="O127" s="433"/>
      <c r="P127" s="433"/>
      <c r="Q127" s="433"/>
      <c r="R127" s="433"/>
      <c r="S127" s="434"/>
      <c r="T127" s="432"/>
      <c r="U127" s="442" t="n">
        <v>62</v>
      </c>
      <c r="V127" s="448"/>
      <c r="W127" s="449"/>
      <c r="Y127" s="433"/>
      <c r="Z127" s="433"/>
      <c r="AA127" s="433"/>
      <c r="AB127" s="433"/>
      <c r="AC127" s="433"/>
      <c r="AD127" s="433"/>
      <c r="AE127" s="433"/>
      <c r="AF127" s="433"/>
      <c r="AG127" s="433"/>
      <c r="AH127" s="433"/>
      <c r="AI127" s="433"/>
      <c r="AJ127" s="433"/>
      <c r="AK127" s="433"/>
      <c r="AL127" s="434"/>
    </row>
    <row r="128" customFormat="false" ht="12.75" hidden="false" customHeight="false" outlineLevel="0" collapsed="false">
      <c r="A128" s="432"/>
      <c r="B128" s="442" t="n">
        <v>63</v>
      </c>
      <c r="C128" s="448"/>
      <c r="D128" s="449"/>
      <c r="F128" s="433"/>
      <c r="G128" s="433"/>
      <c r="H128" s="433"/>
      <c r="I128" s="433"/>
      <c r="J128" s="433"/>
      <c r="K128" s="433"/>
      <c r="L128" s="433"/>
      <c r="M128" s="433"/>
      <c r="N128" s="433"/>
      <c r="O128" s="433"/>
      <c r="P128" s="433"/>
      <c r="Q128" s="433"/>
      <c r="R128" s="433"/>
      <c r="S128" s="434"/>
      <c r="T128" s="432"/>
      <c r="U128" s="442" t="n">
        <v>63</v>
      </c>
      <c r="V128" s="448"/>
      <c r="W128" s="449"/>
      <c r="Y128" s="433"/>
      <c r="Z128" s="433"/>
      <c r="AA128" s="433"/>
      <c r="AB128" s="433"/>
      <c r="AC128" s="433"/>
      <c r="AD128" s="433"/>
      <c r="AE128" s="433"/>
      <c r="AF128" s="433"/>
      <c r="AG128" s="433"/>
      <c r="AH128" s="433"/>
      <c r="AI128" s="433"/>
      <c r="AJ128" s="433"/>
      <c r="AK128" s="433"/>
      <c r="AL128" s="434"/>
    </row>
    <row r="129" customFormat="false" ht="12.75" hidden="false" customHeight="false" outlineLevel="0" collapsed="false">
      <c r="A129" s="432"/>
      <c r="B129" s="442" t="n">
        <v>64</v>
      </c>
      <c r="C129" s="448"/>
      <c r="D129" s="449"/>
      <c r="F129" s="433"/>
      <c r="G129" s="433"/>
      <c r="H129" s="433"/>
      <c r="I129" s="433"/>
      <c r="J129" s="433"/>
      <c r="K129" s="433"/>
      <c r="L129" s="433"/>
      <c r="M129" s="433"/>
      <c r="N129" s="433"/>
      <c r="O129" s="433"/>
      <c r="P129" s="433"/>
      <c r="Q129" s="433"/>
      <c r="R129" s="433"/>
      <c r="S129" s="434"/>
      <c r="T129" s="432"/>
      <c r="U129" s="442" t="n">
        <v>64</v>
      </c>
      <c r="V129" s="448"/>
      <c r="W129" s="449"/>
      <c r="Y129" s="433"/>
      <c r="Z129" s="433"/>
      <c r="AA129" s="433"/>
      <c r="AB129" s="433"/>
      <c r="AC129" s="433"/>
      <c r="AD129" s="433"/>
      <c r="AE129" s="433"/>
      <c r="AF129" s="433"/>
      <c r="AG129" s="433"/>
      <c r="AH129" s="433"/>
      <c r="AI129" s="433"/>
      <c r="AJ129" s="433"/>
      <c r="AK129" s="433"/>
      <c r="AL129" s="434"/>
    </row>
    <row r="130" customFormat="false" ht="12.75" hidden="false" customHeight="false" outlineLevel="0" collapsed="false">
      <c r="A130" s="432"/>
      <c r="B130" s="442" t="n">
        <v>65</v>
      </c>
      <c r="C130" s="448"/>
      <c r="D130" s="449"/>
      <c r="F130" s="433"/>
      <c r="G130" s="433"/>
      <c r="H130" s="433"/>
      <c r="I130" s="433"/>
      <c r="J130" s="433"/>
      <c r="K130" s="433"/>
      <c r="L130" s="433"/>
      <c r="M130" s="433"/>
      <c r="N130" s="433"/>
      <c r="O130" s="433"/>
      <c r="P130" s="433"/>
      <c r="Q130" s="433"/>
      <c r="R130" s="433"/>
      <c r="S130" s="434"/>
      <c r="T130" s="432"/>
      <c r="U130" s="442" t="n">
        <v>65</v>
      </c>
      <c r="V130" s="448"/>
      <c r="W130" s="449"/>
      <c r="Y130" s="433"/>
      <c r="Z130" s="433"/>
      <c r="AA130" s="433"/>
      <c r="AB130" s="433"/>
      <c r="AC130" s="433"/>
      <c r="AD130" s="433"/>
      <c r="AE130" s="433"/>
      <c r="AF130" s="433"/>
      <c r="AG130" s="433"/>
      <c r="AH130" s="433"/>
      <c r="AI130" s="433"/>
      <c r="AJ130" s="433"/>
      <c r="AK130" s="433"/>
      <c r="AL130" s="434"/>
    </row>
    <row r="131" customFormat="false" ht="12.75" hidden="false" customHeight="false" outlineLevel="0" collapsed="false">
      <c r="A131" s="432"/>
      <c r="B131" s="442" t="n">
        <v>66</v>
      </c>
      <c r="C131" s="448"/>
      <c r="D131" s="449"/>
      <c r="F131" s="433"/>
      <c r="G131" s="433"/>
      <c r="H131" s="433"/>
      <c r="I131" s="433"/>
      <c r="J131" s="433"/>
      <c r="K131" s="433"/>
      <c r="L131" s="433"/>
      <c r="M131" s="433"/>
      <c r="N131" s="433"/>
      <c r="O131" s="433"/>
      <c r="P131" s="433"/>
      <c r="Q131" s="433"/>
      <c r="R131" s="433"/>
      <c r="S131" s="434"/>
      <c r="T131" s="432"/>
      <c r="U131" s="442" t="n">
        <v>66</v>
      </c>
      <c r="V131" s="448"/>
      <c r="W131" s="449"/>
      <c r="Y131" s="433"/>
      <c r="Z131" s="433"/>
      <c r="AA131" s="433"/>
      <c r="AB131" s="433"/>
      <c r="AC131" s="433"/>
      <c r="AD131" s="433"/>
      <c r="AE131" s="433"/>
      <c r="AF131" s="433"/>
      <c r="AG131" s="433"/>
      <c r="AH131" s="433"/>
      <c r="AI131" s="433"/>
      <c r="AJ131" s="433"/>
      <c r="AK131" s="433"/>
      <c r="AL131" s="434"/>
    </row>
    <row r="132" customFormat="false" ht="12.75" hidden="false" customHeight="false" outlineLevel="0" collapsed="false">
      <c r="A132" s="432"/>
      <c r="B132" s="442" t="n">
        <v>67</v>
      </c>
      <c r="C132" s="448"/>
      <c r="D132" s="449"/>
      <c r="F132" s="433"/>
      <c r="G132" s="433"/>
      <c r="H132" s="433"/>
      <c r="I132" s="433"/>
      <c r="J132" s="433"/>
      <c r="K132" s="433"/>
      <c r="L132" s="433"/>
      <c r="M132" s="433"/>
      <c r="N132" s="433"/>
      <c r="O132" s="433"/>
      <c r="P132" s="433"/>
      <c r="Q132" s="433"/>
      <c r="R132" s="433"/>
      <c r="S132" s="434"/>
      <c r="T132" s="432"/>
      <c r="U132" s="442" t="n">
        <v>67</v>
      </c>
      <c r="V132" s="448"/>
      <c r="W132" s="449"/>
      <c r="Y132" s="433"/>
      <c r="Z132" s="433"/>
      <c r="AA132" s="433"/>
      <c r="AB132" s="433"/>
      <c r="AC132" s="433"/>
      <c r="AD132" s="433"/>
      <c r="AE132" s="433"/>
      <c r="AF132" s="433"/>
      <c r="AG132" s="433"/>
      <c r="AH132" s="433"/>
      <c r="AI132" s="433"/>
      <c r="AJ132" s="433"/>
      <c r="AK132" s="433"/>
      <c r="AL132" s="434"/>
    </row>
    <row r="133" customFormat="false" ht="12.75" hidden="false" customHeight="false" outlineLevel="0" collapsed="false">
      <c r="A133" s="432"/>
      <c r="B133" s="442" t="n">
        <v>68</v>
      </c>
      <c r="C133" s="448"/>
      <c r="D133" s="449"/>
      <c r="F133" s="433"/>
      <c r="G133" s="433"/>
      <c r="H133" s="433"/>
      <c r="I133" s="433"/>
      <c r="J133" s="433"/>
      <c r="K133" s="433"/>
      <c r="L133" s="433"/>
      <c r="M133" s="433"/>
      <c r="N133" s="433"/>
      <c r="O133" s="433"/>
      <c r="P133" s="433"/>
      <c r="Q133" s="433"/>
      <c r="R133" s="433"/>
      <c r="S133" s="434"/>
      <c r="T133" s="432"/>
      <c r="U133" s="442" t="n">
        <v>68</v>
      </c>
      <c r="V133" s="448"/>
      <c r="W133" s="449"/>
      <c r="Y133" s="433"/>
      <c r="Z133" s="433"/>
      <c r="AA133" s="433"/>
      <c r="AB133" s="433"/>
      <c r="AC133" s="433"/>
      <c r="AD133" s="433"/>
      <c r="AE133" s="433"/>
      <c r="AF133" s="433"/>
      <c r="AG133" s="433"/>
      <c r="AH133" s="433"/>
      <c r="AI133" s="433"/>
      <c r="AJ133" s="433"/>
      <c r="AK133" s="433"/>
      <c r="AL133" s="434"/>
    </row>
    <row r="134" customFormat="false" ht="12.75" hidden="false" customHeight="false" outlineLevel="0" collapsed="false">
      <c r="A134" s="432"/>
      <c r="B134" s="442" t="n">
        <v>69</v>
      </c>
      <c r="C134" s="448"/>
      <c r="D134" s="449"/>
      <c r="F134" s="433"/>
      <c r="G134" s="433"/>
      <c r="H134" s="433"/>
      <c r="I134" s="433"/>
      <c r="J134" s="433"/>
      <c r="K134" s="433"/>
      <c r="L134" s="433"/>
      <c r="M134" s="433"/>
      <c r="N134" s="433"/>
      <c r="O134" s="433"/>
      <c r="P134" s="433"/>
      <c r="Q134" s="433"/>
      <c r="R134" s="433"/>
      <c r="S134" s="434"/>
      <c r="T134" s="432"/>
      <c r="U134" s="442" t="n">
        <v>69</v>
      </c>
      <c r="V134" s="448"/>
      <c r="W134" s="449"/>
      <c r="Y134" s="433"/>
      <c r="Z134" s="433"/>
      <c r="AA134" s="433"/>
      <c r="AB134" s="433"/>
      <c r="AC134" s="433"/>
      <c r="AD134" s="433"/>
      <c r="AE134" s="433"/>
      <c r="AF134" s="433"/>
      <c r="AG134" s="433"/>
      <c r="AH134" s="433"/>
      <c r="AI134" s="433"/>
      <c r="AJ134" s="433"/>
      <c r="AK134" s="433"/>
      <c r="AL134" s="434"/>
    </row>
    <row r="135" customFormat="false" ht="12.75" hidden="false" customHeight="false" outlineLevel="0" collapsed="false">
      <c r="A135" s="432"/>
      <c r="B135" s="442" t="n">
        <v>70</v>
      </c>
      <c r="C135" s="448"/>
      <c r="D135" s="449"/>
      <c r="F135" s="433"/>
      <c r="G135" s="433"/>
      <c r="H135" s="433"/>
      <c r="I135" s="433"/>
      <c r="J135" s="433"/>
      <c r="K135" s="433"/>
      <c r="L135" s="433"/>
      <c r="M135" s="433"/>
      <c r="N135" s="433"/>
      <c r="O135" s="433"/>
      <c r="P135" s="433"/>
      <c r="Q135" s="433"/>
      <c r="R135" s="433"/>
      <c r="S135" s="434"/>
      <c r="T135" s="432"/>
      <c r="U135" s="442" t="n">
        <v>70</v>
      </c>
      <c r="V135" s="448"/>
      <c r="W135" s="449"/>
      <c r="Y135" s="433"/>
      <c r="Z135" s="433"/>
      <c r="AA135" s="433"/>
      <c r="AB135" s="433"/>
      <c r="AC135" s="433"/>
      <c r="AD135" s="433"/>
      <c r="AE135" s="433"/>
      <c r="AF135" s="433"/>
      <c r="AG135" s="433"/>
      <c r="AH135" s="433"/>
      <c r="AI135" s="433"/>
      <c r="AJ135" s="433"/>
      <c r="AK135" s="433"/>
      <c r="AL135" s="434"/>
    </row>
    <row r="136" customFormat="false" ht="12.75" hidden="false" customHeight="false" outlineLevel="0" collapsed="false">
      <c r="A136" s="432"/>
      <c r="B136" s="442" t="n">
        <v>71</v>
      </c>
      <c r="C136" s="448"/>
      <c r="D136" s="449"/>
      <c r="F136" s="433"/>
      <c r="G136" s="433"/>
      <c r="H136" s="433"/>
      <c r="I136" s="433"/>
      <c r="J136" s="433"/>
      <c r="K136" s="433"/>
      <c r="L136" s="433"/>
      <c r="M136" s="433"/>
      <c r="N136" s="433"/>
      <c r="O136" s="433"/>
      <c r="P136" s="433"/>
      <c r="Q136" s="433"/>
      <c r="R136" s="433"/>
      <c r="S136" s="434"/>
      <c r="T136" s="432"/>
      <c r="U136" s="442" t="n">
        <v>71</v>
      </c>
      <c r="V136" s="448"/>
      <c r="W136" s="449"/>
      <c r="Y136" s="433"/>
      <c r="Z136" s="433"/>
      <c r="AA136" s="433"/>
      <c r="AB136" s="433"/>
      <c r="AC136" s="433"/>
      <c r="AD136" s="433"/>
      <c r="AE136" s="433"/>
      <c r="AF136" s="433"/>
      <c r="AG136" s="433"/>
      <c r="AH136" s="433"/>
      <c r="AI136" s="433"/>
      <c r="AJ136" s="433"/>
      <c r="AK136" s="433"/>
      <c r="AL136" s="434"/>
    </row>
    <row r="137" customFormat="false" ht="12.75" hidden="false" customHeight="false" outlineLevel="0" collapsed="false">
      <c r="A137" s="432"/>
      <c r="B137" s="442" t="n">
        <v>72</v>
      </c>
      <c r="C137" s="448"/>
      <c r="D137" s="449"/>
      <c r="F137" s="433"/>
      <c r="G137" s="433"/>
      <c r="H137" s="433"/>
      <c r="I137" s="433"/>
      <c r="J137" s="433"/>
      <c r="K137" s="433"/>
      <c r="L137" s="433"/>
      <c r="M137" s="433"/>
      <c r="N137" s="433"/>
      <c r="O137" s="433"/>
      <c r="P137" s="433"/>
      <c r="Q137" s="433"/>
      <c r="R137" s="433"/>
      <c r="S137" s="434"/>
      <c r="T137" s="432"/>
      <c r="U137" s="442" t="n">
        <v>72</v>
      </c>
      <c r="V137" s="448"/>
      <c r="W137" s="449"/>
      <c r="Y137" s="433"/>
      <c r="Z137" s="433"/>
      <c r="AA137" s="433"/>
      <c r="AB137" s="433"/>
      <c r="AC137" s="433"/>
      <c r="AD137" s="433"/>
      <c r="AE137" s="433"/>
      <c r="AF137" s="433"/>
      <c r="AG137" s="433"/>
      <c r="AH137" s="433"/>
      <c r="AI137" s="433"/>
      <c r="AJ137" s="433"/>
      <c r="AK137" s="433"/>
      <c r="AL137" s="434"/>
    </row>
    <row r="138" customFormat="false" ht="12.75" hidden="false" customHeight="false" outlineLevel="0" collapsed="false">
      <c r="A138" s="432"/>
      <c r="B138" s="442" t="n">
        <v>73</v>
      </c>
      <c r="C138" s="448"/>
      <c r="D138" s="449"/>
      <c r="F138" s="433"/>
      <c r="G138" s="433"/>
      <c r="H138" s="433"/>
      <c r="I138" s="433"/>
      <c r="J138" s="433"/>
      <c r="K138" s="433"/>
      <c r="L138" s="433"/>
      <c r="M138" s="433"/>
      <c r="N138" s="433"/>
      <c r="O138" s="433"/>
      <c r="P138" s="433"/>
      <c r="Q138" s="433"/>
      <c r="R138" s="433"/>
      <c r="S138" s="434"/>
      <c r="T138" s="432"/>
      <c r="U138" s="442" t="n">
        <v>73</v>
      </c>
      <c r="V138" s="448"/>
      <c r="W138" s="449"/>
      <c r="Y138" s="433"/>
      <c r="Z138" s="433"/>
      <c r="AA138" s="433"/>
      <c r="AB138" s="433"/>
      <c r="AC138" s="433"/>
      <c r="AD138" s="433"/>
      <c r="AE138" s="433"/>
      <c r="AF138" s="433"/>
      <c r="AG138" s="433"/>
      <c r="AH138" s="433"/>
      <c r="AI138" s="433"/>
      <c r="AJ138" s="433"/>
      <c r="AK138" s="433"/>
      <c r="AL138" s="434"/>
    </row>
    <row r="139" customFormat="false" ht="12.75" hidden="false" customHeight="false" outlineLevel="0" collapsed="false">
      <c r="A139" s="432"/>
      <c r="B139" s="442" t="n">
        <v>74</v>
      </c>
      <c r="C139" s="448"/>
      <c r="D139" s="449"/>
      <c r="F139" s="433"/>
      <c r="G139" s="433"/>
      <c r="H139" s="433"/>
      <c r="I139" s="433"/>
      <c r="J139" s="433"/>
      <c r="K139" s="433"/>
      <c r="L139" s="433"/>
      <c r="M139" s="433"/>
      <c r="N139" s="433"/>
      <c r="O139" s="433"/>
      <c r="P139" s="433"/>
      <c r="Q139" s="433"/>
      <c r="R139" s="433"/>
      <c r="S139" s="434"/>
      <c r="T139" s="432"/>
      <c r="U139" s="442" t="n">
        <v>74</v>
      </c>
      <c r="V139" s="448"/>
      <c r="W139" s="449"/>
      <c r="Y139" s="433"/>
      <c r="Z139" s="433"/>
      <c r="AA139" s="433"/>
      <c r="AB139" s="433"/>
      <c r="AC139" s="433"/>
      <c r="AD139" s="433"/>
      <c r="AE139" s="433"/>
      <c r="AF139" s="433"/>
      <c r="AG139" s="433"/>
      <c r="AH139" s="433"/>
      <c r="AI139" s="433"/>
      <c r="AJ139" s="433"/>
      <c r="AK139" s="433"/>
      <c r="AL139" s="434"/>
    </row>
    <row r="140" customFormat="false" ht="12.75" hidden="false" customHeight="false" outlineLevel="0" collapsed="false">
      <c r="A140" s="432"/>
      <c r="B140" s="442" t="n">
        <v>75</v>
      </c>
      <c r="C140" s="448"/>
      <c r="D140" s="449"/>
      <c r="F140" s="433"/>
      <c r="G140" s="433"/>
      <c r="H140" s="433"/>
      <c r="I140" s="433"/>
      <c r="J140" s="433"/>
      <c r="K140" s="433"/>
      <c r="L140" s="433"/>
      <c r="M140" s="433"/>
      <c r="N140" s="433"/>
      <c r="O140" s="433"/>
      <c r="P140" s="433"/>
      <c r="Q140" s="433"/>
      <c r="R140" s="433"/>
      <c r="S140" s="434"/>
      <c r="T140" s="432"/>
      <c r="U140" s="442" t="n">
        <v>75</v>
      </c>
      <c r="V140" s="448"/>
      <c r="W140" s="449"/>
      <c r="Y140" s="433"/>
      <c r="Z140" s="433"/>
      <c r="AA140" s="433"/>
      <c r="AB140" s="433"/>
      <c r="AC140" s="433"/>
      <c r="AD140" s="433"/>
      <c r="AE140" s="433"/>
      <c r="AF140" s="433"/>
      <c r="AG140" s="433"/>
      <c r="AH140" s="433"/>
      <c r="AI140" s="433"/>
      <c r="AJ140" s="433"/>
      <c r="AK140" s="433"/>
      <c r="AL140" s="434"/>
    </row>
    <row r="141" customFormat="false" ht="12.75" hidden="false" customHeight="false" outlineLevel="0" collapsed="false">
      <c r="A141" s="432"/>
      <c r="B141" s="442" t="n">
        <v>76</v>
      </c>
      <c r="C141" s="448"/>
      <c r="D141" s="449"/>
      <c r="F141" s="433"/>
      <c r="G141" s="433"/>
      <c r="H141" s="433"/>
      <c r="I141" s="433"/>
      <c r="J141" s="433"/>
      <c r="K141" s="433"/>
      <c r="L141" s="433"/>
      <c r="M141" s="433"/>
      <c r="N141" s="433"/>
      <c r="O141" s="433"/>
      <c r="P141" s="433"/>
      <c r="Q141" s="433"/>
      <c r="R141" s="433"/>
      <c r="S141" s="434"/>
      <c r="T141" s="432"/>
      <c r="U141" s="442" t="n">
        <v>76</v>
      </c>
      <c r="V141" s="448"/>
      <c r="W141" s="449"/>
      <c r="Y141" s="433"/>
      <c r="Z141" s="433"/>
      <c r="AA141" s="433"/>
      <c r="AB141" s="433"/>
      <c r="AC141" s="433"/>
      <c r="AD141" s="433"/>
      <c r="AE141" s="433"/>
      <c r="AF141" s="433"/>
      <c r="AG141" s="433"/>
      <c r="AH141" s="433"/>
      <c r="AI141" s="433"/>
      <c r="AJ141" s="433"/>
      <c r="AK141" s="433"/>
      <c r="AL141" s="434"/>
    </row>
    <row r="142" customFormat="false" ht="12.75" hidden="false" customHeight="false" outlineLevel="0" collapsed="false">
      <c r="A142" s="432"/>
      <c r="B142" s="442" t="n">
        <v>77</v>
      </c>
      <c r="C142" s="448"/>
      <c r="D142" s="449"/>
      <c r="F142" s="433"/>
      <c r="G142" s="433"/>
      <c r="H142" s="433"/>
      <c r="I142" s="433"/>
      <c r="J142" s="433"/>
      <c r="K142" s="433"/>
      <c r="L142" s="433"/>
      <c r="M142" s="433"/>
      <c r="N142" s="433"/>
      <c r="O142" s="433"/>
      <c r="P142" s="433"/>
      <c r="Q142" s="433"/>
      <c r="R142" s="433"/>
      <c r="S142" s="434"/>
      <c r="T142" s="432"/>
      <c r="U142" s="442" t="n">
        <v>77</v>
      </c>
      <c r="V142" s="448"/>
      <c r="W142" s="449"/>
      <c r="Y142" s="433"/>
      <c r="Z142" s="433"/>
      <c r="AA142" s="433"/>
      <c r="AB142" s="433"/>
      <c r="AC142" s="433"/>
      <c r="AD142" s="433"/>
      <c r="AE142" s="433"/>
      <c r="AF142" s="433"/>
      <c r="AG142" s="433"/>
      <c r="AH142" s="433"/>
      <c r="AI142" s="433"/>
      <c r="AJ142" s="433"/>
      <c r="AK142" s="433"/>
      <c r="AL142" s="434"/>
    </row>
    <row r="143" customFormat="false" ht="12.75" hidden="false" customHeight="false" outlineLevel="0" collapsed="false">
      <c r="A143" s="432"/>
      <c r="B143" s="442" t="n">
        <v>78</v>
      </c>
      <c r="C143" s="448"/>
      <c r="D143" s="449"/>
      <c r="F143" s="433"/>
      <c r="G143" s="433"/>
      <c r="H143" s="433"/>
      <c r="I143" s="433"/>
      <c r="J143" s="433"/>
      <c r="K143" s="433"/>
      <c r="L143" s="433"/>
      <c r="M143" s="433"/>
      <c r="N143" s="433"/>
      <c r="O143" s="433"/>
      <c r="P143" s="433"/>
      <c r="Q143" s="433"/>
      <c r="R143" s="433"/>
      <c r="S143" s="434"/>
      <c r="T143" s="432"/>
      <c r="U143" s="442" t="n">
        <v>78</v>
      </c>
      <c r="V143" s="448"/>
      <c r="W143" s="449"/>
      <c r="Y143" s="433"/>
      <c r="Z143" s="433"/>
      <c r="AA143" s="433"/>
      <c r="AB143" s="433"/>
      <c r="AC143" s="433"/>
      <c r="AD143" s="433"/>
      <c r="AE143" s="433"/>
      <c r="AF143" s="433"/>
      <c r="AG143" s="433"/>
      <c r="AH143" s="433"/>
      <c r="AI143" s="433"/>
      <c r="AJ143" s="433"/>
      <c r="AK143" s="433"/>
      <c r="AL143" s="434"/>
    </row>
    <row r="144" customFormat="false" ht="12.75" hidden="false" customHeight="false" outlineLevel="0" collapsed="false">
      <c r="A144" s="432"/>
      <c r="B144" s="442" t="n">
        <v>79</v>
      </c>
      <c r="C144" s="448"/>
      <c r="D144" s="449"/>
      <c r="F144" s="433"/>
      <c r="G144" s="433"/>
      <c r="H144" s="433"/>
      <c r="I144" s="433"/>
      <c r="J144" s="433"/>
      <c r="K144" s="433"/>
      <c r="L144" s="433"/>
      <c r="M144" s="433"/>
      <c r="N144" s="433"/>
      <c r="O144" s="433"/>
      <c r="P144" s="433"/>
      <c r="Q144" s="433"/>
      <c r="R144" s="433"/>
      <c r="S144" s="434"/>
      <c r="T144" s="432"/>
      <c r="U144" s="442" t="n">
        <v>79</v>
      </c>
      <c r="V144" s="448"/>
      <c r="W144" s="449"/>
      <c r="Y144" s="433"/>
      <c r="Z144" s="433"/>
      <c r="AA144" s="433"/>
      <c r="AB144" s="433"/>
      <c r="AC144" s="433"/>
      <c r="AD144" s="433"/>
      <c r="AE144" s="433"/>
      <c r="AF144" s="433"/>
      <c r="AG144" s="433"/>
      <c r="AH144" s="433"/>
      <c r="AI144" s="433"/>
      <c r="AJ144" s="433"/>
      <c r="AK144" s="433"/>
      <c r="AL144" s="434"/>
    </row>
    <row r="145" customFormat="false" ht="12.75" hidden="false" customHeight="false" outlineLevel="0" collapsed="false">
      <c r="A145" s="432"/>
      <c r="B145" s="442" t="n">
        <v>80</v>
      </c>
      <c r="C145" s="448"/>
      <c r="D145" s="449"/>
      <c r="F145" s="433"/>
      <c r="G145" s="433"/>
      <c r="H145" s="433"/>
      <c r="I145" s="433"/>
      <c r="J145" s="433"/>
      <c r="K145" s="433"/>
      <c r="L145" s="433"/>
      <c r="M145" s="433"/>
      <c r="N145" s="433"/>
      <c r="O145" s="433"/>
      <c r="P145" s="433"/>
      <c r="Q145" s="433"/>
      <c r="R145" s="433"/>
      <c r="S145" s="434"/>
      <c r="T145" s="432"/>
      <c r="U145" s="442" t="n">
        <v>80</v>
      </c>
      <c r="V145" s="448"/>
      <c r="W145" s="449"/>
      <c r="Y145" s="433"/>
      <c r="Z145" s="433"/>
      <c r="AA145" s="433"/>
      <c r="AB145" s="433"/>
      <c r="AC145" s="433"/>
      <c r="AD145" s="433"/>
      <c r="AE145" s="433"/>
      <c r="AF145" s="433"/>
      <c r="AG145" s="433"/>
      <c r="AH145" s="433"/>
      <c r="AI145" s="433"/>
      <c r="AJ145" s="433"/>
      <c r="AK145" s="433"/>
      <c r="AL145" s="434"/>
    </row>
    <row r="146" customFormat="false" ht="12.75" hidden="false" customHeight="false" outlineLevel="0" collapsed="false">
      <c r="A146" s="432"/>
      <c r="B146" s="442" t="n">
        <v>81</v>
      </c>
      <c r="C146" s="448"/>
      <c r="D146" s="449"/>
      <c r="F146" s="433"/>
      <c r="G146" s="433"/>
      <c r="H146" s="433"/>
      <c r="I146" s="433"/>
      <c r="J146" s="433"/>
      <c r="K146" s="433"/>
      <c r="L146" s="433"/>
      <c r="M146" s="433"/>
      <c r="N146" s="433"/>
      <c r="O146" s="433"/>
      <c r="P146" s="433"/>
      <c r="Q146" s="433"/>
      <c r="R146" s="433"/>
      <c r="S146" s="434"/>
      <c r="T146" s="432"/>
      <c r="U146" s="442" t="n">
        <v>81</v>
      </c>
      <c r="V146" s="448"/>
      <c r="W146" s="449"/>
      <c r="Y146" s="433"/>
      <c r="Z146" s="433"/>
      <c r="AA146" s="433"/>
      <c r="AB146" s="433"/>
      <c r="AC146" s="433"/>
      <c r="AD146" s="433"/>
      <c r="AE146" s="433"/>
      <c r="AF146" s="433"/>
      <c r="AG146" s="433"/>
      <c r="AH146" s="433"/>
      <c r="AI146" s="433"/>
      <c r="AJ146" s="433"/>
      <c r="AK146" s="433"/>
      <c r="AL146" s="434"/>
    </row>
    <row r="147" customFormat="false" ht="12.75" hidden="false" customHeight="false" outlineLevel="0" collapsed="false">
      <c r="A147" s="432"/>
      <c r="B147" s="442" t="n">
        <v>82</v>
      </c>
      <c r="C147" s="448"/>
      <c r="D147" s="449"/>
      <c r="F147" s="433"/>
      <c r="G147" s="433"/>
      <c r="H147" s="433"/>
      <c r="I147" s="433"/>
      <c r="J147" s="433"/>
      <c r="K147" s="433"/>
      <c r="L147" s="433"/>
      <c r="M147" s="433"/>
      <c r="N147" s="433"/>
      <c r="O147" s="433"/>
      <c r="P147" s="433"/>
      <c r="Q147" s="433"/>
      <c r="R147" s="433"/>
      <c r="S147" s="434"/>
      <c r="T147" s="432"/>
      <c r="U147" s="442" t="n">
        <v>82</v>
      </c>
      <c r="V147" s="448"/>
      <c r="W147" s="449"/>
      <c r="Y147" s="433"/>
      <c r="Z147" s="433"/>
      <c r="AA147" s="433"/>
      <c r="AB147" s="433"/>
      <c r="AC147" s="433"/>
      <c r="AD147" s="433"/>
      <c r="AE147" s="433"/>
      <c r="AF147" s="433"/>
      <c r="AG147" s="433"/>
      <c r="AH147" s="433"/>
      <c r="AI147" s="433"/>
      <c r="AJ147" s="433"/>
      <c r="AK147" s="433"/>
      <c r="AL147" s="434"/>
    </row>
    <row r="148" customFormat="false" ht="12.75" hidden="false" customHeight="false" outlineLevel="0" collapsed="false">
      <c r="A148" s="432"/>
      <c r="B148" s="442" t="n">
        <v>83</v>
      </c>
      <c r="C148" s="448"/>
      <c r="D148" s="449"/>
      <c r="F148" s="433"/>
      <c r="G148" s="433"/>
      <c r="H148" s="433"/>
      <c r="I148" s="433"/>
      <c r="J148" s="433"/>
      <c r="K148" s="433"/>
      <c r="L148" s="433"/>
      <c r="M148" s="433"/>
      <c r="N148" s="433"/>
      <c r="O148" s="433"/>
      <c r="P148" s="433"/>
      <c r="Q148" s="433"/>
      <c r="R148" s="433"/>
      <c r="S148" s="434"/>
      <c r="T148" s="432"/>
      <c r="U148" s="442" t="n">
        <v>83</v>
      </c>
      <c r="V148" s="448"/>
      <c r="W148" s="449"/>
      <c r="Y148" s="433"/>
      <c r="Z148" s="433"/>
      <c r="AA148" s="433"/>
      <c r="AB148" s="433"/>
      <c r="AC148" s="433"/>
      <c r="AD148" s="433"/>
      <c r="AE148" s="433"/>
      <c r="AF148" s="433"/>
      <c r="AG148" s="433"/>
      <c r="AH148" s="433"/>
      <c r="AI148" s="433"/>
      <c r="AJ148" s="433"/>
      <c r="AK148" s="433"/>
      <c r="AL148" s="434"/>
    </row>
    <row r="149" customFormat="false" ht="12.75" hidden="false" customHeight="false" outlineLevel="0" collapsed="false">
      <c r="A149" s="432"/>
      <c r="B149" s="442" t="n">
        <v>84</v>
      </c>
      <c r="C149" s="448"/>
      <c r="D149" s="449"/>
      <c r="F149" s="433"/>
      <c r="G149" s="433"/>
      <c r="H149" s="433"/>
      <c r="I149" s="433"/>
      <c r="J149" s="433"/>
      <c r="K149" s="433"/>
      <c r="L149" s="433"/>
      <c r="M149" s="433"/>
      <c r="N149" s="433"/>
      <c r="O149" s="433"/>
      <c r="P149" s="433"/>
      <c r="Q149" s="433"/>
      <c r="R149" s="433"/>
      <c r="S149" s="434"/>
      <c r="T149" s="432"/>
      <c r="U149" s="442" t="n">
        <v>84</v>
      </c>
      <c r="V149" s="448"/>
      <c r="W149" s="449"/>
      <c r="Y149" s="433"/>
      <c r="Z149" s="433"/>
      <c r="AA149" s="433"/>
      <c r="AB149" s="433"/>
      <c r="AC149" s="433"/>
      <c r="AD149" s="433"/>
      <c r="AE149" s="433"/>
      <c r="AF149" s="433"/>
      <c r="AG149" s="433"/>
      <c r="AH149" s="433"/>
      <c r="AI149" s="433"/>
      <c r="AJ149" s="433"/>
      <c r="AK149" s="433"/>
      <c r="AL149" s="434"/>
    </row>
    <row r="150" customFormat="false" ht="12.75" hidden="false" customHeight="false" outlineLevel="0" collapsed="false">
      <c r="A150" s="432"/>
      <c r="B150" s="442" t="n">
        <v>85</v>
      </c>
      <c r="C150" s="448"/>
      <c r="D150" s="449"/>
      <c r="F150" s="433"/>
      <c r="G150" s="433"/>
      <c r="H150" s="433"/>
      <c r="I150" s="433"/>
      <c r="J150" s="433"/>
      <c r="K150" s="433"/>
      <c r="L150" s="433"/>
      <c r="M150" s="433"/>
      <c r="N150" s="433"/>
      <c r="O150" s="433"/>
      <c r="P150" s="433"/>
      <c r="Q150" s="433"/>
      <c r="R150" s="433"/>
      <c r="S150" s="434"/>
      <c r="T150" s="432"/>
      <c r="U150" s="442" t="n">
        <v>85</v>
      </c>
      <c r="V150" s="448"/>
      <c r="W150" s="449"/>
      <c r="Y150" s="433"/>
      <c r="Z150" s="433"/>
      <c r="AA150" s="433"/>
      <c r="AB150" s="433"/>
      <c r="AC150" s="433"/>
      <c r="AD150" s="433"/>
      <c r="AE150" s="433"/>
      <c r="AF150" s="433"/>
      <c r="AG150" s="433"/>
      <c r="AH150" s="433"/>
      <c r="AI150" s="433"/>
      <c r="AJ150" s="433"/>
      <c r="AK150" s="433"/>
      <c r="AL150" s="434"/>
    </row>
    <row r="151" customFormat="false" ht="12.75" hidden="false" customHeight="false" outlineLevel="0" collapsed="false">
      <c r="A151" s="432"/>
      <c r="B151" s="442" t="n">
        <v>86</v>
      </c>
      <c r="C151" s="448"/>
      <c r="D151" s="449"/>
      <c r="F151" s="433"/>
      <c r="G151" s="433"/>
      <c r="H151" s="433"/>
      <c r="I151" s="433"/>
      <c r="J151" s="433"/>
      <c r="K151" s="433"/>
      <c r="L151" s="433"/>
      <c r="M151" s="433"/>
      <c r="N151" s="433"/>
      <c r="O151" s="433"/>
      <c r="P151" s="433"/>
      <c r="Q151" s="433"/>
      <c r="R151" s="433"/>
      <c r="S151" s="434"/>
      <c r="T151" s="432"/>
      <c r="U151" s="442" t="n">
        <v>86</v>
      </c>
      <c r="V151" s="448"/>
      <c r="W151" s="449"/>
      <c r="Y151" s="433"/>
      <c r="Z151" s="433"/>
      <c r="AA151" s="433"/>
      <c r="AB151" s="433"/>
      <c r="AC151" s="433"/>
      <c r="AD151" s="433"/>
      <c r="AE151" s="433"/>
      <c r="AF151" s="433"/>
      <c r="AG151" s="433"/>
      <c r="AH151" s="433"/>
      <c r="AI151" s="433"/>
      <c r="AJ151" s="433"/>
      <c r="AK151" s="433"/>
      <c r="AL151" s="434"/>
    </row>
    <row r="152" customFormat="false" ht="12.75" hidden="false" customHeight="false" outlineLevel="0" collapsed="false">
      <c r="A152" s="432"/>
      <c r="B152" s="442" t="n">
        <v>87</v>
      </c>
      <c r="C152" s="448"/>
      <c r="D152" s="449"/>
      <c r="F152" s="433"/>
      <c r="G152" s="433"/>
      <c r="H152" s="433"/>
      <c r="I152" s="433"/>
      <c r="J152" s="433"/>
      <c r="K152" s="433"/>
      <c r="L152" s="433"/>
      <c r="M152" s="433"/>
      <c r="N152" s="433"/>
      <c r="O152" s="433"/>
      <c r="P152" s="433"/>
      <c r="Q152" s="433"/>
      <c r="R152" s="433"/>
      <c r="S152" s="434"/>
      <c r="T152" s="432"/>
      <c r="U152" s="442" t="n">
        <v>87</v>
      </c>
      <c r="V152" s="448"/>
      <c r="W152" s="449"/>
      <c r="Y152" s="433"/>
      <c r="Z152" s="433"/>
      <c r="AA152" s="433"/>
      <c r="AB152" s="433"/>
      <c r="AC152" s="433"/>
      <c r="AD152" s="433"/>
      <c r="AE152" s="433"/>
      <c r="AF152" s="433"/>
      <c r="AG152" s="433"/>
      <c r="AH152" s="433"/>
      <c r="AI152" s="433"/>
      <c r="AJ152" s="433"/>
      <c r="AK152" s="433"/>
      <c r="AL152" s="434"/>
    </row>
    <row r="153" customFormat="false" ht="12.75" hidden="false" customHeight="false" outlineLevel="0" collapsed="false">
      <c r="A153" s="432"/>
      <c r="B153" s="442" t="n">
        <v>88</v>
      </c>
      <c r="C153" s="448"/>
      <c r="D153" s="449"/>
      <c r="F153" s="433"/>
      <c r="G153" s="433"/>
      <c r="H153" s="433"/>
      <c r="I153" s="433"/>
      <c r="J153" s="433"/>
      <c r="K153" s="433"/>
      <c r="L153" s="433"/>
      <c r="M153" s="433"/>
      <c r="N153" s="433"/>
      <c r="O153" s="433"/>
      <c r="P153" s="433"/>
      <c r="Q153" s="433"/>
      <c r="R153" s="433"/>
      <c r="S153" s="434"/>
      <c r="T153" s="432"/>
      <c r="U153" s="442" t="n">
        <v>88</v>
      </c>
      <c r="V153" s="448"/>
      <c r="W153" s="449"/>
      <c r="Y153" s="433"/>
      <c r="Z153" s="433"/>
      <c r="AA153" s="433"/>
      <c r="AB153" s="433"/>
      <c r="AC153" s="433"/>
      <c r="AD153" s="433"/>
      <c r="AE153" s="433"/>
      <c r="AF153" s="433"/>
      <c r="AG153" s="433"/>
      <c r="AH153" s="433"/>
      <c r="AI153" s="433"/>
      <c r="AJ153" s="433"/>
      <c r="AK153" s="433"/>
      <c r="AL153" s="434"/>
    </row>
    <row r="154" customFormat="false" ht="12.75" hidden="false" customHeight="false" outlineLevel="0" collapsed="false">
      <c r="A154" s="432"/>
      <c r="B154" s="442" t="n">
        <v>89</v>
      </c>
      <c r="C154" s="448"/>
      <c r="D154" s="449"/>
      <c r="F154" s="433"/>
      <c r="G154" s="433"/>
      <c r="H154" s="433"/>
      <c r="I154" s="433"/>
      <c r="J154" s="433"/>
      <c r="K154" s="433"/>
      <c r="L154" s="433"/>
      <c r="M154" s="433"/>
      <c r="N154" s="433"/>
      <c r="O154" s="433"/>
      <c r="P154" s="433"/>
      <c r="Q154" s="433"/>
      <c r="R154" s="433"/>
      <c r="S154" s="434"/>
      <c r="T154" s="432"/>
      <c r="U154" s="442" t="n">
        <v>89</v>
      </c>
      <c r="V154" s="448"/>
      <c r="W154" s="449"/>
      <c r="Y154" s="433"/>
      <c r="Z154" s="433"/>
      <c r="AA154" s="433"/>
      <c r="AB154" s="433"/>
      <c r="AC154" s="433"/>
      <c r="AD154" s="433"/>
      <c r="AE154" s="433"/>
      <c r="AF154" s="433"/>
      <c r="AG154" s="433"/>
      <c r="AH154" s="433"/>
      <c r="AI154" s="433"/>
      <c r="AJ154" s="433"/>
      <c r="AK154" s="433"/>
      <c r="AL154" s="434"/>
    </row>
    <row r="155" customFormat="false" ht="12.75" hidden="false" customHeight="false" outlineLevel="0" collapsed="false">
      <c r="A155" s="432"/>
      <c r="B155" s="442" t="n">
        <v>90</v>
      </c>
      <c r="C155" s="448"/>
      <c r="D155" s="449"/>
      <c r="F155" s="433"/>
      <c r="G155" s="433"/>
      <c r="H155" s="433"/>
      <c r="I155" s="433"/>
      <c r="J155" s="433"/>
      <c r="K155" s="433"/>
      <c r="L155" s="433"/>
      <c r="M155" s="433"/>
      <c r="N155" s="433"/>
      <c r="O155" s="433"/>
      <c r="P155" s="433"/>
      <c r="Q155" s="433"/>
      <c r="R155" s="433"/>
      <c r="S155" s="434"/>
      <c r="T155" s="432"/>
      <c r="U155" s="442" t="n">
        <v>90</v>
      </c>
      <c r="V155" s="448"/>
      <c r="W155" s="449"/>
      <c r="Y155" s="433"/>
      <c r="Z155" s="433"/>
      <c r="AA155" s="433"/>
      <c r="AB155" s="433"/>
      <c r="AC155" s="433"/>
      <c r="AD155" s="433"/>
      <c r="AE155" s="433"/>
      <c r="AF155" s="433"/>
      <c r="AG155" s="433"/>
      <c r="AH155" s="433"/>
      <c r="AI155" s="433"/>
      <c r="AJ155" s="433"/>
      <c r="AK155" s="433"/>
      <c r="AL155" s="434"/>
    </row>
    <row r="156" customFormat="false" ht="12.75" hidden="false" customHeight="false" outlineLevel="0" collapsed="false">
      <c r="A156" s="432"/>
      <c r="B156" s="442" t="n">
        <v>91</v>
      </c>
      <c r="C156" s="448"/>
      <c r="D156" s="449"/>
      <c r="F156" s="433"/>
      <c r="G156" s="433"/>
      <c r="H156" s="433"/>
      <c r="I156" s="433"/>
      <c r="J156" s="433"/>
      <c r="K156" s="433"/>
      <c r="L156" s="433"/>
      <c r="M156" s="433"/>
      <c r="N156" s="433"/>
      <c r="O156" s="433"/>
      <c r="P156" s="433"/>
      <c r="Q156" s="433"/>
      <c r="R156" s="433"/>
      <c r="S156" s="434"/>
      <c r="T156" s="432"/>
      <c r="U156" s="442" t="n">
        <v>91</v>
      </c>
      <c r="V156" s="448"/>
      <c r="W156" s="449"/>
      <c r="Y156" s="433"/>
      <c r="Z156" s="433"/>
      <c r="AA156" s="433"/>
      <c r="AB156" s="433"/>
      <c r="AC156" s="433"/>
      <c r="AD156" s="433"/>
      <c r="AE156" s="433"/>
      <c r="AF156" s="433"/>
      <c r="AG156" s="433"/>
      <c r="AH156" s="433"/>
      <c r="AI156" s="433"/>
      <c r="AJ156" s="433"/>
      <c r="AK156" s="433"/>
      <c r="AL156" s="434"/>
    </row>
    <row r="157" customFormat="false" ht="12.75" hidden="false" customHeight="false" outlineLevel="0" collapsed="false">
      <c r="A157" s="432"/>
      <c r="B157" s="442" t="n">
        <v>92</v>
      </c>
      <c r="C157" s="448"/>
      <c r="D157" s="449"/>
      <c r="F157" s="433"/>
      <c r="G157" s="433"/>
      <c r="H157" s="433"/>
      <c r="I157" s="433"/>
      <c r="J157" s="433"/>
      <c r="K157" s="433"/>
      <c r="L157" s="433"/>
      <c r="M157" s="433"/>
      <c r="N157" s="433"/>
      <c r="O157" s="433"/>
      <c r="P157" s="433"/>
      <c r="Q157" s="433"/>
      <c r="R157" s="433"/>
      <c r="S157" s="434"/>
      <c r="T157" s="432"/>
      <c r="U157" s="442" t="n">
        <v>92</v>
      </c>
      <c r="V157" s="448"/>
      <c r="W157" s="449"/>
      <c r="Y157" s="433"/>
      <c r="Z157" s="433"/>
      <c r="AA157" s="433"/>
      <c r="AB157" s="433"/>
      <c r="AC157" s="433"/>
      <c r="AD157" s="433"/>
      <c r="AE157" s="433"/>
      <c r="AF157" s="433"/>
      <c r="AG157" s="433"/>
      <c r="AH157" s="433"/>
      <c r="AI157" s="433"/>
      <c r="AJ157" s="433"/>
      <c r="AK157" s="433"/>
      <c r="AL157" s="434"/>
    </row>
    <row r="158" customFormat="false" ht="12.75" hidden="false" customHeight="false" outlineLevel="0" collapsed="false">
      <c r="A158" s="432"/>
      <c r="B158" s="442" t="n">
        <v>93</v>
      </c>
      <c r="C158" s="448"/>
      <c r="D158" s="449"/>
      <c r="F158" s="433"/>
      <c r="G158" s="433"/>
      <c r="H158" s="433"/>
      <c r="I158" s="433"/>
      <c r="J158" s="433"/>
      <c r="K158" s="433"/>
      <c r="L158" s="433"/>
      <c r="M158" s="433"/>
      <c r="N158" s="433"/>
      <c r="O158" s="433"/>
      <c r="P158" s="433"/>
      <c r="Q158" s="433"/>
      <c r="R158" s="433"/>
      <c r="S158" s="434"/>
      <c r="T158" s="432"/>
      <c r="U158" s="442" t="n">
        <v>93</v>
      </c>
      <c r="V158" s="448"/>
      <c r="W158" s="449"/>
      <c r="Y158" s="433"/>
      <c r="Z158" s="433"/>
      <c r="AA158" s="433"/>
      <c r="AB158" s="433"/>
      <c r="AC158" s="433"/>
      <c r="AD158" s="433"/>
      <c r="AE158" s="433"/>
      <c r="AF158" s="433"/>
      <c r="AG158" s="433"/>
      <c r="AH158" s="433"/>
      <c r="AI158" s="433"/>
      <c r="AJ158" s="433"/>
      <c r="AK158" s="433"/>
      <c r="AL158" s="434"/>
    </row>
    <row r="159" customFormat="false" ht="12.75" hidden="false" customHeight="false" outlineLevel="0" collapsed="false">
      <c r="A159" s="432"/>
      <c r="B159" s="442" t="n">
        <v>94</v>
      </c>
      <c r="C159" s="448"/>
      <c r="D159" s="449"/>
      <c r="F159" s="433"/>
      <c r="G159" s="433"/>
      <c r="H159" s="433"/>
      <c r="I159" s="433"/>
      <c r="J159" s="433"/>
      <c r="K159" s="433"/>
      <c r="L159" s="433"/>
      <c r="M159" s="433"/>
      <c r="N159" s="433"/>
      <c r="O159" s="433"/>
      <c r="P159" s="433"/>
      <c r="Q159" s="433"/>
      <c r="R159" s="433"/>
      <c r="S159" s="434"/>
      <c r="T159" s="432"/>
      <c r="U159" s="442" t="n">
        <v>94</v>
      </c>
      <c r="V159" s="448"/>
      <c r="W159" s="449"/>
      <c r="Y159" s="433"/>
      <c r="Z159" s="433"/>
      <c r="AA159" s="433"/>
      <c r="AB159" s="433"/>
      <c r="AC159" s="433"/>
      <c r="AD159" s="433"/>
      <c r="AE159" s="433"/>
      <c r="AF159" s="433"/>
      <c r="AG159" s="433"/>
      <c r="AH159" s="433"/>
      <c r="AI159" s="433"/>
      <c r="AJ159" s="433"/>
      <c r="AK159" s="433"/>
      <c r="AL159" s="434"/>
    </row>
    <row r="160" customFormat="false" ht="12.75" hidden="false" customHeight="false" outlineLevel="0" collapsed="false">
      <c r="A160" s="432"/>
      <c r="B160" s="442" t="n">
        <v>95</v>
      </c>
      <c r="C160" s="448"/>
      <c r="D160" s="449"/>
      <c r="F160" s="433"/>
      <c r="G160" s="433"/>
      <c r="H160" s="433"/>
      <c r="I160" s="433"/>
      <c r="J160" s="433"/>
      <c r="K160" s="433"/>
      <c r="L160" s="433"/>
      <c r="M160" s="433"/>
      <c r="N160" s="433"/>
      <c r="O160" s="433"/>
      <c r="P160" s="433"/>
      <c r="Q160" s="433"/>
      <c r="R160" s="433"/>
      <c r="S160" s="434"/>
      <c r="T160" s="432"/>
      <c r="U160" s="442" t="n">
        <v>95</v>
      </c>
      <c r="V160" s="448"/>
      <c r="W160" s="449"/>
      <c r="Y160" s="433"/>
      <c r="Z160" s="433"/>
      <c r="AA160" s="433"/>
      <c r="AB160" s="433"/>
      <c r="AC160" s="433"/>
      <c r="AD160" s="433"/>
      <c r="AE160" s="433"/>
      <c r="AF160" s="433"/>
      <c r="AG160" s="433"/>
      <c r="AH160" s="433"/>
      <c r="AI160" s="433"/>
      <c r="AJ160" s="433"/>
      <c r="AK160" s="433"/>
      <c r="AL160" s="434"/>
    </row>
    <row r="161" customFormat="false" ht="12.75" hidden="false" customHeight="false" outlineLevel="0" collapsed="false">
      <c r="A161" s="432"/>
      <c r="B161" s="442" t="n">
        <v>96</v>
      </c>
      <c r="C161" s="448"/>
      <c r="D161" s="449"/>
      <c r="F161" s="433"/>
      <c r="G161" s="433"/>
      <c r="H161" s="433"/>
      <c r="I161" s="433"/>
      <c r="J161" s="433"/>
      <c r="K161" s="433"/>
      <c r="L161" s="433"/>
      <c r="M161" s="433"/>
      <c r="N161" s="433"/>
      <c r="O161" s="433"/>
      <c r="P161" s="433"/>
      <c r="Q161" s="433"/>
      <c r="R161" s="433"/>
      <c r="S161" s="434"/>
      <c r="T161" s="432"/>
      <c r="U161" s="442" t="n">
        <v>96</v>
      </c>
      <c r="V161" s="448"/>
      <c r="W161" s="449"/>
      <c r="Y161" s="433"/>
      <c r="Z161" s="433"/>
      <c r="AA161" s="433"/>
      <c r="AB161" s="433"/>
      <c r="AC161" s="433"/>
      <c r="AD161" s="433"/>
      <c r="AE161" s="433"/>
      <c r="AF161" s="433"/>
      <c r="AG161" s="433"/>
      <c r="AH161" s="433"/>
      <c r="AI161" s="433"/>
      <c r="AJ161" s="433"/>
      <c r="AK161" s="433"/>
      <c r="AL161" s="434"/>
    </row>
    <row r="162" customFormat="false" ht="12.75" hidden="false" customHeight="false" outlineLevel="0" collapsed="false">
      <c r="A162" s="432"/>
      <c r="B162" s="442" t="n">
        <v>97</v>
      </c>
      <c r="C162" s="448"/>
      <c r="D162" s="449"/>
      <c r="F162" s="433"/>
      <c r="G162" s="433"/>
      <c r="H162" s="433"/>
      <c r="I162" s="433"/>
      <c r="J162" s="433"/>
      <c r="K162" s="433"/>
      <c r="L162" s="433"/>
      <c r="M162" s="433"/>
      <c r="N162" s="433"/>
      <c r="O162" s="433"/>
      <c r="P162" s="433"/>
      <c r="Q162" s="433"/>
      <c r="R162" s="433"/>
      <c r="S162" s="434"/>
      <c r="T162" s="432"/>
      <c r="U162" s="442" t="n">
        <v>97</v>
      </c>
      <c r="V162" s="448"/>
      <c r="W162" s="449"/>
      <c r="Y162" s="433"/>
      <c r="Z162" s="433"/>
      <c r="AA162" s="433"/>
      <c r="AB162" s="433"/>
      <c r="AC162" s="433"/>
      <c r="AD162" s="433"/>
      <c r="AE162" s="433"/>
      <c r="AF162" s="433"/>
      <c r="AG162" s="433"/>
      <c r="AH162" s="433"/>
      <c r="AI162" s="433"/>
      <c r="AJ162" s="433"/>
      <c r="AK162" s="433"/>
      <c r="AL162" s="434"/>
    </row>
    <row r="163" customFormat="false" ht="12.75" hidden="false" customHeight="false" outlineLevel="0" collapsed="false">
      <c r="A163" s="432"/>
      <c r="B163" s="442" t="n">
        <v>98</v>
      </c>
      <c r="C163" s="448"/>
      <c r="D163" s="449"/>
      <c r="F163" s="433"/>
      <c r="G163" s="433"/>
      <c r="H163" s="433"/>
      <c r="I163" s="433"/>
      <c r="J163" s="433"/>
      <c r="K163" s="433"/>
      <c r="L163" s="433"/>
      <c r="M163" s="433"/>
      <c r="N163" s="433"/>
      <c r="O163" s="433"/>
      <c r="P163" s="433"/>
      <c r="Q163" s="433"/>
      <c r="R163" s="433"/>
      <c r="S163" s="434"/>
      <c r="T163" s="432"/>
      <c r="U163" s="442" t="n">
        <v>98</v>
      </c>
      <c r="V163" s="448"/>
      <c r="W163" s="449"/>
      <c r="Y163" s="433"/>
      <c r="Z163" s="433"/>
      <c r="AA163" s="433"/>
      <c r="AB163" s="433"/>
      <c r="AC163" s="433"/>
      <c r="AD163" s="433"/>
      <c r="AE163" s="433"/>
      <c r="AF163" s="433"/>
      <c r="AG163" s="433"/>
      <c r="AH163" s="433"/>
      <c r="AI163" s="433"/>
      <c r="AJ163" s="433"/>
      <c r="AK163" s="433"/>
      <c r="AL163" s="434"/>
    </row>
    <row r="164" customFormat="false" ht="12.75" hidden="false" customHeight="false" outlineLevel="0" collapsed="false">
      <c r="A164" s="432"/>
      <c r="B164" s="442" t="n">
        <v>99</v>
      </c>
      <c r="C164" s="448"/>
      <c r="D164" s="449"/>
      <c r="F164" s="433"/>
      <c r="G164" s="433"/>
      <c r="H164" s="433"/>
      <c r="I164" s="433"/>
      <c r="J164" s="433"/>
      <c r="K164" s="433"/>
      <c r="L164" s="433"/>
      <c r="M164" s="433"/>
      <c r="N164" s="433"/>
      <c r="O164" s="433"/>
      <c r="P164" s="433"/>
      <c r="Q164" s="433"/>
      <c r="R164" s="433"/>
      <c r="S164" s="434"/>
      <c r="T164" s="432"/>
      <c r="U164" s="442" t="n">
        <v>99</v>
      </c>
      <c r="V164" s="448"/>
      <c r="W164" s="449"/>
      <c r="Y164" s="433"/>
      <c r="Z164" s="433"/>
      <c r="AA164" s="433"/>
      <c r="AB164" s="433"/>
      <c r="AC164" s="433"/>
      <c r="AD164" s="433"/>
      <c r="AE164" s="433"/>
      <c r="AF164" s="433"/>
      <c r="AG164" s="433"/>
      <c r="AH164" s="433"/>
      <c r="AI164" s="433"/>
      <c r="AJ164" s="433"/>
      <c r="AK164" s="433"/>
      <c r="AL164" s="434"/>
    </row>
    <row r="165" customFormat="false" ht="12.75" hidden="false" customHeight="false" outlineLevel="0" collapsed="false">
      <c r="A165" s="432"/>
      <c r="B165" s="442" t="n">
        <v>100</v>
      </c>
      <c r="C165" s="448"/>
      <c r="D165" s="449"/>
      <c r="F165" s="433"/>
      <c r="G165" s="433"/>
      <c r="H165" s="433"/>
      <c r="I165" s="433"/>
      <c r="J165" s="433"/>
      <c r="K165" s="433"/>
      <c r="L165" s="433"/>
      <c r="M165" s="433"/>
      <c r="N165" s="433"/>
      <c r="O165" s="433"/>
      <c r="P165" s="433"/>
      <c r="Q165" s="433"/>
      <c r="R165" s="433"/>
      <c r="S165" s="434"/>
      <c r="T165" s="432"/>
      <c r="U165" s="442" t="n">
        <v>100</v>
      </c>
      <c r="V165" s="448"/>
      <c r="W165" s="449"/>
      <c r="Y165" s="433"/>
      <c r="Z165" s="433"/>
      <c r="AA165" s="433"/>
      <c r="AB165" s="433"/>
      <c r="AC165" s="433"/>
      <c r="AD165" s="433"/>
      <c r="AE165" s="433"/>
      <c r="AF165" s="433"/>
      <c r="AG165" s="433"/>
      <c r="AH165" s="433"/>
      <c r="AI165" s="433"/>
      <c r="AJ165" s="433"/>
      <c r="AK165" s="433"/>
      <c r="AL165" s="434"/>
    </row>
    <row r="166" customFormat="false" ht="12.75" hidden="false" customHeight="false" outlineLevel="0" collapsed="false">
      <c r="A166" s="432"/>
      <c r="B166" s="442" t="n">
        <v>101</v>
      </c>
      <c r="C166" s="448"/>
      <c r="D166" s="449"/>
      <c r="F166" s="433"/>
      <c r="G166" s="433"/>
      <c r="H166" s="433"/>
      <c r="I166" s="433"/>
      <c r="J166" s="433"/>
      <c r="K166" s="433"/>
      <c r="L166" s="433"/>
      <c r="M166" s="433"/>
      <c r="N166" s="433"/>
      <c r="O166" s="433"/>
      <c r="P166" s="433"/>
      <c r="Q166" s="433"/>
      <c r="R166" s="433"/>
      <c r="S166" s="434"/>
      <c r="T166" s="432"/>
      <c r="U166" s="442" t="n">
        <v>101</v>
      </c>
      <c r="V166" s="448"/>
      <c r="W166" s="449"/>
      <c r="Y166" s="433"/>
      <c r="Z166" s="433"/>
      <c r="AA166" s="433"/>
      <c r="AB166" s="433"/>
      <c r="AC166" s="433"/>
      <c r="AD166" s="433"/>
      <c r="AE166" s="433"/>
      <c r="AF166" s="433"/>
      <c r="AG166" s="433"/>
      <c r="AH166" s="433"/>
      <c r="AI166" s="433"/>
      <c r="AJ166" s="433"/>
      <c r="AK166" s="433"/>
      <c r="AL166" s="434"/>
    </row>
    <row r="167" customFormat="false" ht="12.75" hidden="false" customHeight="false" outlineLevel="0" collapsed="false">
      <c r="A167" s="432"/>
      <c r="B167" s="442" t="n">
        <v>102</v>
      </c>
      <c r="C167" s="448"/>
      <c r="D167" s="449"/>
      <c r="F167" s="433"/>
      <c r="G167" s="433"/>
      <c r="H167" s="433"/>
      <c r="I167" s="433"/>
      <c r="J167" s="433"/>
      <c r="K167" s="433"/>
      <c r="L167" s="433"/>
      <c r="M167" s="433"/>
      <c r="N167" s="433"/>
      <c r="O167" s="433"/>
      <c r="P167" s="433"/>
      <c r="Q167" s="433"/>
      <c r="R167" s="433"/>
      <c r="S167" s="434"/>
      <c r="T167" s="432"/>
      <c r="U167" s="442" t="n">
        <v>102</v>
      </c>
      <c r="V167" s="448"/>
      <c r="W167" s="449"/>
      <c r="Y167" s="433"/>
      <c r="Z167" s="433"/>
      <c r="AA167" s="433"/>
      <c r="AB167" s="433"/>
      <c r="AC167" s="433"/>
      <c r="AD167" s="433"/>
      <c r="AE167" s="433"/>
      <c r="AF167" s="433"/>
      <c r="AG167" s="433"/>
      <c r="AH167" s="433"/>
      <c r="AI167" s="433"/>
      <c r="AJ167" s="433"/>
      <c r="AK167" s="433"/>
      <c r="AL167" s="434"/>
    </row>
    <row r="168" customFormat="false" ht="12.75" hidden="false" customHeight="false" outlineLevel="0" collapsed="false">
      <c r="A168" s="432"/>
      <c r="B168" s="442" t="n">
        <v>103</v>
      </c>
      <c r="C168" s="448"/>
      <c r="D168" s="449"/>
      <c r="F168" s="433"/>
      <c r="G168" s="433"/>
      <c r="H168" s="433"/>
      <c r="I168" s="433"/>
      <c r="J168" s="433"/>
      <c r="K168" s="433"/>
      <c r="L168" s="433"/>
      <c r="M168" s="433"/>
      <c r="N168" s="433"/>
      <c r="O168" s="433"/>
      <c r="P168" s="433"/>
      <c r="Q168" s="433"/>
      <c r="R168" s="433"/>
      <c r="S168" s="434"/>
      <c r="T168" s="432"/>
      <c r="U168" s="442" t="n">
        <v>103</v>
      </c>
      <c r="V168" s="448"/>
      <c r="W168" s="449"/>
      <c r="Y168" s="433"/>
      <c r="Z168" s="433"/>
      <c r="AA168" s="433"/>
      <c r="AB168" s="433"/>
      <c r="AC168" s="433"/>
      <c r="AD168" s="433"/>
      <c r="AE168" s="433"/>
      <c r="AF168" s="433"/>
      <c r="AG168" s="433"/>
      <c r="AH168" s="433"/>
      <c r="AI168" s="433"/>
      <c r="AJ168" s="433"/>
      <c r="AK168" s="433"/>
      <c r="AL168" s="434"/>
    </row>
    <row r="169" customFormat="false" ht="12.75" hidden="false" customHeight="false" outlineLevel="0" collapsed="false">
      <c r="A169" s="432"/>
      <c r="B169" s="442" t="n">
        <v>104</v>
      </c>
      <c r="C169" s="448"/>
      <c r="D169" s="449"/>
      <c r="F169" s="433"/>
      <c r="G169" s="433"/>
      <c r="H169" s="433"/>
      <c r="I169" s="433"/>
      <c r="J169" s="433"/>
      <c r="K169" s="433"/>
      <c r="L169" s="433"/>
      <c r="M169" s="433"/>
      <c r="N169" s="433"/>
      <c r="O169" s="433"/>
      <c r="P169" s="433"/>
      <c r="Q169" s="433"/>
      <c r="R169" s="433"/>
      <c r="S169" s="434"/>
      <c r="T169" s="432"/>
      <c r="U169" s="442" t="n">
        <v>104</v>
      </c>
      <c r="V169" s="448"/>
      <c r="W169" s="449"/>
      <c r="Y169" s="433"/>
      <c r="Z169" s="433"/>
      <c r="AA169" s="433"/>
      <c r="AB169" s="433"/>
      <c r="AC169" s="433"/>
      <c r="AD169" s="433"/>
      <c r="AE169" s="433"/>
      <c r="AF169" s="433"/>
      <c r="AG169" s="433"/>
      <c r="AH169" s="433"/>
      <c r="AI169" s="433"/>
      <c r="AJ169" s="433"/>
      <c r="AK169" s="433"/>
      <c r="AL169" s="434"/>
    </row>
    <row r="170" customFormat="false" ht="12.75" hidden="false" customHeight="false" outlineLevel="0" collapsed="false">
      <c r="A170" s="432"/>
      <c r="B170" s="442" t="n">
        <v>105</v>
      </c>
      <c r="C170" s="448"/>
      <c r="D170" s="449"/>
      <c r="F170" s="433"/>
      <c r="G170" s="433"/>
      <c r="H170" s="433"/>
      <c r="I170" s="433"/>
      <c r="J170" s="433"/>
      <c r="K170" s="433"/>
      <c r="L170" s="433"/>
      <c r="M170" s="433"/>
      <c r="N170" s="433"/>
      <c r="O170" s="433"/>
      <c r="P170" s="433"/>
      <c r="Q170" s="433"/>
      <c r="R170" s="433"/>
      <c r="S170" s="434"/>
      <c r="T170" s="432"/>
      <c r="U170" s="442" t="n">
        <v>105</v>
      </c>
      <c r="V170" s="448"/>
      <c r="W170" s="449"/>
      <c r="Y170" s="433"/>
      <c r="Z170" s="433"/>
      <c r="AA170" s="433"/>
      <c r="AB170" s="433"/>
      <c r="AC170" s="433"/>
      <c r="AD170" s="433"/>
      <c r="AE170" s="433"/>
      <c r="AF170" s="433"/>
      <c r="AG170" s="433"/>
      <c r="AH170" s="433"/>
      <c r="AI170" s="433"/>
      <c r="AJ170" s="433"/>
      <c r="AK170" s="433"/>
      <c r="AL170" s="434"/>
    </row>
    <row r="171" customFormat="false" ht="12.75" hidden="false" customHeight="false" outlineLevel="0" collapsed="false">
      <c r="A171" s="432"/>
      <c r="B171" s="442" t="n">
        <v>106</v>
      </c>
      <c r="C171" s="448"/>
      <c r="D171" s="449"/>
      <c r="F171" s="433"/>
      <c r="G171" s="433"/>
      <c r="H171" s="433"/>
      <c r="I171" s="433"/>
      <c r="J171" s="433"/>
      <c r="K171" s="433"/>
      <c r="L171" s="433"/>
      <c r="M171" s="433"/>
      <c r="N171" s="433"/>
      <c r="O171" s="433"/>
      <c r="P171" s="433"/>
      <c r="Q171" s="433"/>
      <c r="R171" s="433"/>
      <c r="S171" s="434"/>
      <c r="T171" s="432"/>
      <c r="U171" s="442" t="n">
        <v>106</v>
      </c>
      <c r="V171" s="448"/>
      <c r="W171" s="449"/>
      <c r="Y171" s="433"/>
      <c r="Z171" s="433"/>
      <c r="AA171" s="433"/>
      <c r="AB171" s="433"/>
      <c r="AC171" s="433"/>
      <c r="AD171" s="433"/>
      <c r="AE171" s="433"/>
      <c r="AF171" s="433"/>
      <c r="AG171" s="433"/>
      <c r="AH171" s="433"/>
      <c r="AI171" s="433"/>
      <c r="AJ171" s="433"/>
      <c r="AK171" s="433"/>
      <c r="AL171" s="434"/>
    </row>
    <row r="172" customFormat="false" ht="12.75" hidden="false" customHeight="false" outlineLevel="0" collapsed="false">
      <c r="A172" s="432"/>
      <c r="B172" s="442" t="n">
        <v>107</v>
      </c>
      <c r="C172" s="448"/>
      <c r="D172" s="449"/>
      <c r="F172" s="433"/>
      <c r="G172" s="433"/>
      <c r="H172" s="433"/>
      <c r="I172" s="433"/>
      <c r="J172" s="433"/>
      <c r="K172" s="433"/>
      <c r="L172" s="433"/>
      <c r="M172" s="433"/>
      <c r="N172" s="433"/>
      <c r="O172" s="433"/>
      <c r="P172" s="433"/>
      <c r="Q172" s="433"/>
      <c r="R172" s="433"/>
      <c r="S172" s="434"/>
      <c r="T172" s="432"/>
      <c r="U172" s="442" t="n">
        <v>107</v>
      </c>
      <c r="V172" s="448"/>
      <c r="W172" s="449"/>
      <c r="Y172" s="433"/>
      <c r="Z172" s="433"/>
      <c r="AA172" s="433"/>
      <c r="AB172" s="433"/>
      <c r="AC172" s="433"/>
      <c r="AD172" s="433"/>
      <c r="AE172" s="433"/>
      <c r="AF172" s="433"/>
      <c r="AG172" s="433"/>
      <c r="AH172" s="433"/>
      <c r="AI172" s="433"/>
      <c r="AJ172" s="433"/>
      <c r="AK172" s="433"/>
      <c r="AL172" s="434"/>
    </row>
    <row r="173" customFormat="false" ht="12.75" hidden="false" customHeight="false" outlineLevel="0" collapsed="false">
      <c r="A173" s="432"/>
      <c r="B173" s="442" t="n">
        <v>108</v>
      </c>
      <c r="C173" s="448"/>
      <c r="D173" s="449"/>
      <c r="F173" s="433"/>
      <c r="G173" s="433"/>
      <c r="H173" s="433"/>
      <c r="I173" s="433"/>
      <c r="J173" s="433"/>
      <c r="K173" s="433"/>
      <c r="L173" s="433"/>
      <c r="M173" s="433"/>
      <c r="N173" s="433"/>
      <c r="O173" s="433"/>
      <c r="P173" s="433"/>
      <c r="Q173" s="433"/>
      <c r="R173" s="433"/>
      <c r="S173" s="434"/>
      <c r="T173" s="432"/>
      <c r="U173" s="442" t="n">
        <v>108</v>
      </c>
      <c r="V173" s="448"/>
      <c r="W173" s="449"/>
      <c r="Y173" s="433"/>
      <c r="Z173" s="433"/>
      <c r="AA173" s="433"/>
      <c r="AB173" s="433"/>
      <c r="AC173" s="433"/>
      <c r="AD173" s="433"/>
      <c r="AE173" s="433"/>
      <c r="AF173" s="433"/>
      <c r="AG173" s="433"/>
      <c r="AH173" s="433"/>
      <c r="AI173" s="433"/>
      <c r="AJ173" s="433"/>
      <c r="AK173" s="433"/>
      <c r="AL173" s="434"/>
    </row>
    <row r="174" customFormat="false" ht="12.75" hidden="false" customHeight="false" outlineLevel="0" collapsed="false">
      <c r="A174" s="432"/>
      <c r="B174" s="442" t="n">
        <v>109</v>
      </c>
      <c r="C174" s="448"/>
      <c r="D174" s="449"/>
      <c r="F174" s="433"/>
      <c r="G174" s="433"/>
      <c r="H174" s="433"/>
      <c r="I174" s="433"/>
      <c r="J174" s="433"/>
      <c r="K174" s="433"/>
      <c r="L174" s="433"/>
      <c r="M174" s="433"/>
      <c r="N174" s="433"/>
      <c r="O174" s="433"/>
      <c r="P174" s="433"/>
      <c r="Q174" s="433"/>
      <c r="R174" s="433"/>
      <c r="S174" s="434"/>
      <c r="T174" s="432"/>
      <c r="U174" s="442" t="n">
        <v>109</v>
      </c>
      <c r="V174" s="448"/>
      <c r="W174" s="449"/>
      <c r="Y174" s="433"/>
      <c r="Z174" s="433"/>
      <c r="AA174" s="433"/>
      <c r="AB174" s="433"/>
      <c r="AC174" s="433"/>
      <c r="AD174" s="433"/>
      <c r="AE174" s="433"/>
      <c r="AF174" s="433"/>
      <c r="AG174" s="433"/>
      <c r="AH174" s="433"/>
      <c r="AI174" s="433"/>
      <c r="AJ174" s="433"/>
      <c r="AK174" s="433"/>
      <c r="AL174" s="434"/>
    </row>
    <row r="175" customFormat="false" ht="12.75" hidden="false" customHeight="false" outlineLevel="0" collapsed="false">
      <c r="A175" s="432"/>
      <c r="B175" s="442" t="n">
        <v>110</v>
      </c>
      <c r="C175" s="448"/>
      <c r="D175" s="449"/>
      <c r="F175" s="433"/>
      <c r="G175" s="433"/>
      <c r="H175" s="433"/>
      <c r="I175" s="433"/>
      <c r="J175" s="433"/>
      <c r="K175" s="433"/>
      <c r="L175" s="433"/>
      <c r="M175" s="433"/>
      <c r="N175" s="433"/>
      <c r="O175" s="433"/>
      <c r="P175" s="433"/>
      <c r="Q175" s="433"/>
      <c r="R175" s="433"/>
      <c r="S175" s="434"/>
      <c r="T175" s="432"/>
      <c r="U175" s="442" t="n">
        <v>110</v>
      </c>
      <c r="V175" s="448"/>
      <c r="W175" s="449"/>
      <c r="Y175" s="433"/>
      <c r="Z175" s="433"/>
      <c r="AA175" s="433"/>
      <c r="AB175" s="433"/>
      <c r="AC175" s="433"/>
      <c r="AD175" s="433"/>
      <c r="AE175" s="433"/>
      <c r="AF175" s="433"/>
      <c r="AG175" s="433"/>
      <c r="AH175" s="433"/>
      <c r="AI175" s="433"/>
      <c r="AJ175" s="433"/>
      <c r="AK175" s="433"/>
      <c r="AL175" s="434"/>
    </row>
    <row r="176" customFormat="false" ht="12.75" hidden="false" customHeight="false" outlineLevel="0" collapsed="false">
      <c r="A176" s="432"/>
      <c r="B176" s="442" t="n">
        <v>111</v>
      </c>
      <c r="C176" s="448"/>
      <c r="D176" s="449"/>
      <c r="F176" s="433"/>
      <c r="G176" s="433"/>
      <c r="H176" s="433"/>
      <c r="I176" s="433"/>
      <c r="J176" s="433"/>
      <c r="K176" s="433"/>
      <c r="L176" s="433"/>
      <c r="M176" s="433"/>
      <c r="N176" s="433"/>
      <c r="O176" s="433"/>
      <c r="P176" s="433"/>
      <c r="Q176" s="433"/>
      <c r="R176" s="433"/>
      <c r="S176" s="434"/>
      <c r="T176" s="432"/>
      <c r="U176" s="442" t="n">
        <v>111</v>
      </c>
      <c r="V176" s="448"/>
      <c r="W176" s="449"/>
      <c r="Y176" s="433"/>
      <c r="Z176" s="433"/>
      <c r="AA176" s="433"/>
      <c r="AB176" s="433"/>
      <c r="AC176" s="433"/>
      <c r="AD176" s="433"/>
      <c r="AE176" s="433"/>
      <c r="AF176" s="433"/>
      <c r="AG176" s="433"/>
      <c r="AH176" s="433"/>
      <c r="AI176" s="433"/>
      <c r="AJ176" s="433"/>
      <c r="AK176" s="433"/>
      <c r="AL176" s="434"/>
    </row>
    <row r="177" customFormat="false" ht="12.75" hidden="false" customHeight="false" outlineLevel="0" collapsed="false">
      <c r="A177" s="432"/>
      <c r="B177" s="442" t="n">
        <v>112</v>
      </c>
      <c r="C177" s="448"/>
      <c r="D177" s="449"/>
      <c r="F177" s="433"/>
      <c r="G177" s="433"/>
      <c r="H177" s="433"/>
      <c r="I177" s="433"/>
      <c r="J177" s="433"/>
      <c r="K177" s="433"/>
      <c r="L177" s="433"/>
      <c r="M177" s="433"/>
      <c r="N177" s="433"/>
      <c r="O177" s="433"/>
      <c r="P177" s="433"/>
      <c r="Q177" s="433"/>
      <c r="R177" s="433"/>
      <c r="S177" s="434"/>
      <c r="T177" s="432"/>
      <c r="U177" s="442" t="n">
        <v>112</v>
      </c>
      <c r="V177" s="448"/>
      <c r="W177" s="449"/>
      <c r="Y177" s="433"/>
      <c r="Z177" s="433"/>
      <c r="AA177" s="433"/>
      <c r="AB177" s="433"/>
      <c r="AC177" s="433"/>
      <c r="AD177" s="433"/>
      <c r="AE177" s="433"/>
      <c r="AF177" s="433"/>
      <c r="AG177" s="433"/>
      <c r="AH177" s="433"/>
      <c r="AI177" s="433"/>
      <c r="AJ177" s="433"/>
      <c r="AK177" s="433"/>
      <c r="AL177" s="434"/>
    </row>
    <row r="178" customFormat="false" ht="12.75" hidden="false" customHeight="false" outlineLevel="0" collapsed="false">
      <c r="A178" s="432"/>
      <c r="B178" s="442" t="n">
        <v>113</v>
      </c>
      <c r="C178" s="448"/>
      <c r="D178" s="449"/>
      <c r="F178" s="433"/>
      <c r="G178" s="433"/>
      <c r="H178" s="433"/>
      <c r="I178" s="433"/>
      <c r="J178" s="433"/>
      <c r="K178" s="433"/>
      <c r="L178" s="433"/>
      <c r="M178" s="433"/>
      <c r="N178" s="433"/>
      <c r="O178" s="433"/>
      <c r="P178" s="433"/>
      <c r="Q178" s="433"/>
      <c r="R178" s="433"/>
      <c r="S178" s="434"/>
      <c r="T178" s="432"/>
      <c r="U178" s="442" t="n">
        <v>113</v>
      </c>
      <c r="V178" s="448"/>
      <c r="W178" s="449"/>
      <c r="Y178" s="433"/>
      <c r="Z178" s="433"/>
      <c r="AA178" s="433"/>
      <c r="AB178" s="433"/>
      <c r="AC178" s="433"/>
      <c r="AD178" s="433"/>
      <c r="AE178" s="433"/>
      <c r="AF178" s="433"/>
      <c r="AG178" s="433"/>
      <c r="AH178" s="433"/>
      <c r="AI178" s="433"/>
      <c r="AJ178" s="433"/>
      <c r="AK178" s="433"/>
      <c r="AL178" s="434"/>
    </row>
    <row r="179" customFormat="false" ht="12.75" hidden="false" customHeight="false" outlineLevel="0" collapsed="false">
      <c r="A179" s="432"/>
      <c r="B179" s="442" t="n">
        <v>114</v>
      </c>
      <c r="C179" s="448"/>
      <c r="D179" s="449"/>
      <c r="F179" s="433"/>
      <c r="G179" s="433"/>
      <c r="H179" s="433"/>
      <c r="I179" s="433"/>
      <c r="J179" s="433"/>
      <c r="K179" s="433"/>
      <c r="L179" s="433"/>
      <c r="M179" s="433"/>
      <c r="N179" s="433"/>
      <c r="O179" s="433"/>
      <c r="P179" s="433"/>
      <c r="Q179" s="433"/>
      <c r="R179" s="433"/>
      <c r="S179" s="434"/>
      <c r="T179" s="432"/>
      <c r="U179" s="442" t="n">
        <v>114</v>
      </c>
      <c r="V179" s="448"/>
      <c r="W179" s="449"/>
      <c r="Y179" s="433"/>
      <c r="Z179" s="433"/>
      <c r="AA179" s="433"/>
      <c r="AB179" s="433"/>
      <c r="AC179" s="433"/>
      <c r="AD179" s="433"/>
      <c r="AE179" s="433"/>
      <c r="AF179" s="433"/>
      <c r="AG179" s="433"/>
      <c r="AH179" s="433"/>
      <c r="AI179" s="433"/>
      <c r="AJ179" s="433"/>
      <c r="AK179" s="433"/>
      <c r="AL179" s="434"/>
    </row>
    <row r="180" customFormat="false" ht="12.75" hidden="false" customHeight="false" outlineLevel="0" collapsed="false">
      <c r="A180" s="432"/>
      <c r="B180" s="442" t="n">
        <v>115</v>
      </c>
      <c r="C180" s="448"/>
      <c r="D180" s="449"/>
      <c r="F180" s="433"/>
      <c r="G180" s="433"/>
      <c r="H180" s="433"/>
      <c r="I180" s="433"/>
      <c r="J180" s="433"/>
      <c r="K180" s="433"/>
      <c r="L180" s="433"/>
      <c r="M180" s="433"/>
      <c r="N180" s="433"/>
      <c r="O180" s="433"/>
      <c r="P180" s="433"/>
      <c r="Q180" s="433"/>
      <c r="R180" s="433"/>
      <c r="S180" s="434"/>
      <c r="T180" s="432"/>
      <c r="U180" s="442" t="n">
        <v>115</v>
      </c>
      <c r="V180" s="448"/>
      <c r="W180" s="449"/>
      <c r="Y180" s="433"/>
      <c r="Z180" s="433"/>
      <c r="AA180" s="433"/>
      <c r="AB180" s="433"/>
      <c r="AC180" s="433"/>
      <c r="AD180" s="433"/>
      <c r="AE180" s="433"/>
      <c r="AF180" s="433"/>
      <c r="AG180" s="433"/>
      <c r="AH180" s="433"/>
      <c r="AI180" s="433"/>
      <c r="AJ180" s="433"/>
      <c r="AK180" s="433"/>
      <c r="AL180" s="434"/>
    </row>
    <row r="181" customFormat="false" ht="12.75" hidden="false" customHeight="false" outlineLevel="0" collapsed="false">
      <c r="A181" s="432"/>
      <c r="B181" s="442" t="n">
        <v>116</v>
      </c>
      <c r="C181" s="448"/>
      <c r="D181" s="449"/>
      <c r="F181" s="433"/>
      <c r="G181" s="433"/>
      <c r="H181" s="433"/>
      <c r="I181" s="433"/>
      <c r="J181" s="433"/>
      <c r="K181" s="433"/>
      <c r="L181" s="433"/>
      <c r="M181" s="433"/>
      <c r="N181" s="433"/>
      <c r="O181" s="433"/>
      <c r="P181" s="433"/>
      <c r="Q181" s="433"/>
      <c r="R181" s="433"/>
      <c r="S181" s="434"/>
      <c r="T181" s="432"/>
      <c r="U181" s="442" t="n">
        <v>116</v>
      </c>
      <c r="V181" s="448"/>
      <c r="W181" s="449"/>
      <c r="Y181" s="433"/>
      <c r="Z181" s="433"/>
      <c r="AA181" s="433"/>
      <c r="AB181" s="433"/>
      <c r="AC181" s="433"/>
      <c r="AD181" s="433"/>
      <c r="AE181" s="433"/>
      <c r="AF181" s="433"/>
      <c r="AG181" s="433"/>
      <c r="AH181" s="433"/>
      <c r="AI181" s="433"/>
      <c r="AJ181" s="433"/>
      <c r="AK181" s="433"/>
      <c r="AL181" s="434"/>
    </row>
    <row r="182" customFormat="false" ht="12.75" hidden="false" customHeight="false" outlineLevel="0" collapsed="false">
      <c r="A182" s="432"/>
      <c r="B182" s="442" t="n">
        <v>117</v>
      </c>
      <c r="C182" s="448"/>
      <c r="D182" s="449"/>
      <c r="F182" s="433"/>
      <c r="G182" s="433"/>
      <c r="H182" s="433"/>
      <c r="I182" s="433"/>
      <c r="J182" s="433"/>
      <c r="K182" s="433"/>
      <c r="L182" s="433"/>
      <c r="M182" s="433"/>
      <c r="N182" s="433"/>
      <c r="O182" s="433"/>
      <c r="P182" s="433"/>
      <c r="Q182" s="433"/>
      <c r="R182" s="433"/>
      <c r="S182" s="434"/>
      <c r="T182" s="432"/>
      <c r="U182" s="442" t="n">
        <v>117</v>
      </c>
      <c r="V182" s="448"/>
      <c r="W182" s="449"/>
      <c r="Y182" s="433"/>
      <c r="Z182" s="433"/>
      <c r="AA182" s="433"/>
      <c r="AB182" s="433"/>
      <c r="AC182" s="433"/>
      <c r="AD182" s="433"/>
      <c r="AE182" s="433"/>
      <c r="AF182" s="433"/>
      <c r="AG182" s="433"/>
      <c r="AH182" s="433"/>
      <c r="AI182" s="433"/>
      <c r="AJ182" s="433"/>
      <c r="AK182" s="433"/>
      <c r="AL182" s="434"/>
    </row>
    <row r="183" customFormat="false" ht="12.75" hidden="false" customHeight="false" outlineLevel="0" collapsed="false">
      <c r="A183" s="432"/>
      <c r="B183" s="442" t="n">
        <v>118</v>
      </c>
      <c r="C183" s="448"/>
      <c r="D183" s="449"/>
      <c r="F183" s="433"/>
      <c r="G183" s="433"/>
      <c r="H183" s="433"/>
      <c r="I183" s="433"/>
      <c r="J183" s="433"/>
      <c r="K183" s="433"/>
      <c r="L183" s="433"/>
      <c r="M183" s="433"/>
      <c r="N183" s="433"/>
      <c r="O183" s="433"/>
      <c r="P183" s="433"/>
      <c r="Q183" s="433"/>
      <c r="R183" s="433"/>
      <c r="S183" s="434"/>
      <c r="T183" s="432"/>
      <c r="U183" s="442" t="n">
        <v>118</v>
      </c>
      <c r="V183" s="448"/>
      <c r="W183" s="449"/>
      <c r="Y183" s="433"/>
      <c r="Z183" s="433"/>
      <c r="AA183" s="433"/>
      <c r="AB183" s="433"/>
      <c r="AC183" s="433"/>
      <c r="AD183" s="433"/>
      <c r="AE183" s="433"/>
      <c r="AF183" s="433"/>
      <c r="AG183" s="433"/>
      <c r="AH183" s="433"/>
      <c r="AI183" s="433"/>
      <c r="AJ183" s="433"/>
      <c r="AK183" s="433"/>
      <c r="AL183" s="434"/>
    </row>
    <row r="184" customFormat="false" ht="12.75" hidden="false" customHeight="false" outlineLevel="0" collapsed="false">
      <c r="A184" s="432"/>
      <c r="B184" s="442" t="n">
        <v>119</v>
      </c>
      <c r="C184" s="448"/>
      <c r="D184" s="449"/>
      <c r="F184" s="433"/>
      <c r="G184" s="433"/>
      <c r="H184" s="433"/>
      <c r="I184" s="433"/>
      <c r="J184" s="433"/>
      <c r="K184" s="433"/>
      <c r="L184" s="433"/>
      <c r="M184" s="433"/>
      <c r="N184" s="433"/>
      <c r="O184" s="433"/>
      <c r="P184" s="433"/>
      <c r="Q184" s="433"/>
      <c r="R184" s="433"/>
      <c r="S184" s="434"/>
      <c r="T184" s="432"/>
      <c r="U184" s="442" t="n">
        <v>119</v>
      </c>
      <c r="V184" s="448"/>
      <c r="W184" s="449"/>
      <c r="Y184" s="433"/>
      <c r="Z184" s="433"/>
      <c r="AA184" s="433"/>
      <c r="AB184" s="433"/>
      <c r="AC184" s="433"/>
      <c r="AD184" s="433"/>
      <c r="AE184" s="433"/>
      <c r="AF184" s="433"/>
      <c r="AG184" s="433"/>
      <c r="AH184" s="433"/>
      <c r="AI184" s="433"/>
      <c r="AJ184" s="433"/>
      <c r="AK184" s="433"/>
      <c r="AL184" s="434"/>
    </row>
    <row r="185" customFormat="false" ht="12.75" hidden="false" customHeight="false" outlineLevel="0" collapsed="false">
      <c r="A185" s="432"/>
      <c r="B185" s="442" t="n">
        <v>120</v>
      </c>
      <c r="C185" s="448"/>
      <c r="D185" s="449"/>
      <c r="F185" s="433"/>
      <c r="G185" s="433"/>
      <c r="H185" s="433"/>
      <c r="I185" s="433"/>
      <c r="J185" s="433"/>
      <c r="K185" s="433"/>
      <c r="L185" s="433"/>
      <c r="M185" s="433"/>
      <c r="N185" s="433"/>
      <c r="O185" s="433"/>
      <c r="P185" s="433"/>
      <c r="Q185" s="433"/>
      <c r="R185" s="433"/>
      <c r="S185" s="434"/>
      <c r="T185" s="432"/>
      <c r="U185" s="442" t="n">
        <v>120</v>
      </c>
      <c r="V185" s="448"/>
      <c r="W185" s="449"/>
      <c r="Y185" s="433"/>
      <c r="Z185" s="433"/>
      <c r="AA185" s="433"/>
      <c r="AB185" s="433"/>
      <c r="AC185" s="433"/>
      <c r="AD185" s="433"/>
      <c r="AE185" s="433"/>
      <c r="AF185" s="433"/>
      <c r="AG185" s="433"/>
      <c r="AH185" s="433"/>
      <c r="AI185" s="433"/>
      <c r="AJ185" s="433"/>
      <c r="AK185" s="433"/>
      <c r="AL185" s="434"/>
    </row>
    <row r="186" customFormat="false" ht="12.75" hidden="false" customHeight="false" outlineLevel="0" collapsed="false">
      <c r="A186" s="433"/>
      <c r="B186" s="442" t="n">
        <v>121</v>
      </c>
      <c r="C186" s="448"/>
      <c r="D186" s="449"/>
      <c r="F186" s="433"/>
      <c r="G186" s="433"/>
      <c r="H186" s="433"/>
      <c r="I186" s="433"/>
      <c r="J186" s="433"/>
      <c r="K186" s="433"/>
      <c r="L186" s="433"/>
      <c r="M186" s="433"/>
      <c r="N186" s="433"/>
      <c r="O186" s="433"/>
      <c r="P186" s="433"/>
      <c r="Q186" s="433"/>
      <c r="R186" s="433"/>
      <c r="S186" s="434"/>
      <c r="T186" s="433"/>
      <c r="U186" s="442" t="n">
        <v>121</v>
      </c>
      <c r="V186" s="448"/>
      <c r="W186" s="449"/>
      <c r="Y186" s="433"/>
      <c r="Z186" s="433"/>
      <c r="AA186" s="433"/>
      <c r="AB186" s="433"/>
      <c r="AC186" s="433"/>
      <c r="AD186" s="433"/>
      <c r="AE186" s="433"/>
      <c r="AF186" s="433"/>
      <c r="AG186" s="433"/>
      <c r="AH186" s="433"/>
      <c r="AI186" s="433"/>
      <c r="AJ186" s="433"/>
      <c r="AK186" s="433"/>
      <c r="AL186" s="434"/>
    </row>
    <row r="187" customFormat="false" ht="12.75" hidden="false" customHeight="false" outlineLevel="0" collapsed="false">
      <c r="B187" s="442" t="n">
        <v>122</v>
      </c>
      <c r="C187" s="448"/>
      <c r="D187" s="449"/>
      <c r="S187" s="347"/>
      <c r="U187" s="442" t="n">
        <v>122</v>
      </c>
      <c r="V187" s="448"/>
      <c r="W187" s="449"/>
      <c r="AL187" s="347"/>
    </row>
    <row r="188" customFormat="false" ht="12.75" hidden="false" customHeight="false" outlineLevel="0" collapsed="false">
      <c r="B188" s="442" t="n">
        <v>123</v>
      </c>
      <c r="C188" s="448"/>
      <c r="D188" s="449"/>
      <c r="S188" s="347"/>
      <c r="U188" s="442" t="n">
        <v>123</v>
      </c>
      <c r="V188" s="448"/>
      <c r="W188" s="449"/>
      <c r="AL188" s="347"/>
    </row>
    <row r="189" customFormat="false" ht="12.75" hidden="false" customHeight="false" outlineLevel="0" collapsed="false">
      <c r="B189" s="442" t="n">
        <v>124</v>
      </c>
      <c r="C189" s="448"/>
      <c r="D189" s="449"/>
      <c r="S189" s="347"/>
      <c r="U189" s="442" t="n">
        <v>124</v>
      </c>
      <c r="V189" s="448"/>
      <c r="W189" s="449"/>
      <c r="AL189" s="347"/>
    </row>
    <row r="190" customFormat="false" ht="12.75" hidden="false" customHeight="false" outlineLevel="0" collapsed="false">
      <c r="B190" s="442" t="n">
        <v>125</v>
      </c>
      <c r="C190" s="448"/>
      <c r="D190" s="449"/>
      <c r="S190" s="347"/>
      <c r="U190" s="442" t="n">
        <v>125</v>
      </c>
      <c r="V190" s="448"/>
      <c r="W190" s="449"/>
      <c r="AL190" s="347"/>
    </row>
    <row r="191" customFormat="false" ht="12.75" hidden="false" customHeight="false" outlineLevel="0" collapsed="false">
      <c r="B191" s="442" t="n">
        <v>126</v>
      </c>
      <c r="C191" s="448"/>
      <c r="D191" s="449"/>
      <c r="S191" s="347"/>
      <c r="U191" s="442" t="n">
        <v>126</v>
      </c>
      <c r="V191" s="448"/>
      <c r="W191" s="449"/>
      <c r="AL191" s="347"/>
    </row>
    <row r="192" customFormat="false" ht="12.75" hidden="false" customHeight="false" outlineLevel="0" collapsed="false">
      <c r="B192" s="442" t="n">
        <v>127</v>
      </c>
      <c r="C192" s="448"/>
      <c r="D192" s="449"/>
      <c r="S192" s="347"/>
      <c r="U192" s="442" t="n">
        <v>127</v>
      </c>
      <c r="V192" s="448"/>
      <c r="W192" s="449"/>
      <c r="AL192" s="347"/>
    </row>
    <row r="193" customFormat="false" ht="12.75" hidden="false" customHeight="false" outlineLevel="0" collapsed="false">
      <c r="B193" s="442" t="n">
        <v>128</v>
      </c>
      <c r="C193" s="448"/>
      <c r="D193" s="449"/>
      <c r="S193" s="347"/>
      <c r="U193" s="442" t="n">
        <v>128</v>
      </c>
      <c r="V193" s="448"/>
      <c r="W193" s="449"/>
      <c r="AL193" s="347"/>
    </row>
    <row r="194" customFormat="false" ht="12.75" hidden="false" customHeight="false" outlineLevel="0" collapsed="false">
      <c r="B194" s="442" t="n">
        <v>129</v>
      </c>
      <c r="C194" s="448"/>
      <c r="D194" s="449"/>
      <c r="S194" s="347"/>
      <c r="U194" s="442" t="n">
        <v>129</v>
      </c>
      <c r="V194" s="448"/>
      <c r="W194" s="449"/>
      <c r="AL194" s="347"/>
    </row>
    <row r="195" customFormat="false" ht="12.75" hidden="false" customHeight="false" outlineLevel="0" collapsed="false">
      <c r="B195" s="442" t="n">
        <v>130</v>
      </c>
      <c r="C195" s="448"/>
      <c r="D195" s="449"/>
      <c r="S195" s="347"/>
      <c r="U195" s="442" t="n">
        <v>130</v>
      </c>
      <c r="V195" s="448"/>
      <c r="W195" s="449"/>
      <c r="AL195" s="347"/>
    </row>
    <row r="196" customFormat="false" ht="12.75" hidden="false" customHeight="false" outlineLevel="0" collapsed="false">
      <c r="B196" s="442" t="n">
        <v>131</v>
      </c>
      <c r="C196" s="448"/>
      <c r="D196" s="449"/>
      <c r="S196" s="347"/>
      <c r="U196" s="442" t="n">
        <v>131</v>
      </c>
      <c r="V196" s="448"/>
      <c r="W196" s="449"/>
      <c r="AL196" s="347"/>
    </row>
    <row r="197" customFormat="false" ht="12.75" hidden="false" customHeight="false" outlineLevel="0" collapsed="false">
      <c r="B197" s="442" t="n">
        <v>132</v>
      </c>
      <c r="C197" s="448"/>
      <c r="D197" s="449"/>
      <c r="S197" s="347"/>
      <c r="U197" s="442" t="n">
        <v>132</v>
      </c>
      <c r="V197" s="448"/>
      <c r="W197" s="449"/>
      <c r="AL197" s="347"/>
    </row>
    <row r="198" customFormat="false" ht="12.75" hidden="false" customHeight="false" outlineLevel="0" collapsed="false">
      <c r="B198" s="442" t="n">
        <v>133</v>
      </c>
      <c r="C198" s="448"/>
      <c r="D198" s="449"/>
      <c r="S198" s="347"/>
      <c r="U198" s="442" t="n">
        <v>133</v>
      </c>
      <c r="V198" s="448"/>
      <c r="W198" s="449"/>
      <c r="AL198" s="347"/>
    </row>
    <row r="199" customFormat="false" ht="12.75" hidden="false" customHeight="false" outlineLevel="0" collapsed="false">
      <c r="B199" s="442" t="n">
        <v>134</v>
      </c>
      <c r="C199" s="448"/>
      <c r="D199" s="449"/>
      <c r="S199" s="347"/>
      <c r="U199" s="442" t="n">
        <v>134</v>
      </c>
      <c r="V199" s="448"/>
      <c r="W199" s="449"/>
      <c r="AL199" s="347"/>
    </row>
    <row r="200" customFormat="false" ht="12.75" hidden="false" customHeight="false" outlineLevel="0" collapsed="false">
      <c r="B200" s="442" t="n">
        <v>135</v>
      </c>
      <c r="C200" s="448"/>
      <c r="D200" s="449"/>
      <c r="S200" s="347"/>
      <c r="U200" s="442" t="n">
        <v>135</v>
      </c>
      <c r="V200" s="448"/>
      <c r="W200" s="449"/>
      <c r="AL200" s="347"/>
    </row>
    <row r="201" customFormat="false" ht="12.75" hidden="false" customHeight="false" outlineLevel="0" collapsed="false">
      <c r="B201" s="442" t="n">
        <v>136</v>
      </c>
      <c r="C201" s="448"/>
      <c r="D201" s="449"/>
      <c r="S201" s="347"/>
      <c r="U201" s="442" t="n">
        <v>136</v>
      </c>
      <c r="V201" s="448"/>
      <c r="W201" s="449"/>
      <c r="AL201" s="347"/>
    </row>
    <row r="202" customFormat="false" ht="12.75" hidden="false" customHeight="false" outlineLevel="0" collapsed="false">
      <c r="B202" s="442" t="n">
        <v>137</v>
      </c>
      <c r="C202" s="448"/>
      <c r="D202" s="449"/>
      <c r="S202" s="347"/>
      <c r="U202" s="442" t="n">
        <v>137</v>
      </c>
      <c r="V202" s="448"/>
      <c r="W202" s="449"/>
      <c r="AL202" s="347"/>
    </row>
    <row r="203" customFormat="false" ht="12.75" hidden="false" customHeight="false" outlineLevel="0" collapsed="false">
      <c r="B203" s="442" t="n">
        <v>138</v>
      </c>
      <c r="C203" s="448"/>
      <c r="D203" s="449"/>
      <c r="S203" s="347"/>
      <c r="U203" s="442" t="n">
        <v>138</v>
      </c>
      <c r="V203" s="448"/>
      <c r="W203" s="449"/>
      <c r="AL203" s="347"/>
    </row>
    <row r="204" customFormat="false" ht="12.75" hidden="false" customHeight="false" outlineLevel="0" collapsed="false">
      <c r="B204" s="442" t="n">
        <v>139</v>
      </c>
      <c r="C204" s="448"/>
      <c r="D204" s="449"/>
      <c r="S204" s="347"/>
      <c r="U204" s="442" t="n">
        <v>139</v>
      </c>
      <c r="V204" s="448"/>
      <c r="W204" s="449"/>
      <c r="AL204" s="347"/>
    </row>
    <row r="205" customFormat="false" ht="12.75" hidden="false" customHeight="false" outlineLevel="0" collapsed="false">
      <c r="B205" s="442" t="n">
        <v>140</v>
      </c>
      <c r="C205" s="448"/>
      <c r="D205" s="449"/>
      <c r="S205" s="347"/>
      <c r="U205" s="442" t="n">
        <v>140</v>
      </c>
      <c r="V205" s="448"/>
      <c r="W205" s="449"/>
      <c r="AL205" s="347"/>
    </row>
    <row r="206" customFormat="false" ht="12.75" hidden="false" customHeight="false" outlineLevel="0" collapsed="false">
      <c r="B206" s="442" t="n">
        <v>141</v>
      </c>
      <c r="C206" s="448"/>
      <c r="D206" s="449"/>
      <c r="S206" s="347"/>
      <c r="U206" s="442" t="n">
        <v>141</v>
      </c>
      <c r="V206" s="448"/>
      <c r="W206" s="449"/>
      <c r="AL206" s="347"/>
    </row>
    <row r="207" customFormat="false" ht="12.75" hidden="false" customHeight="false" outlineLevel="0" collapsed="false">
      <c r="B207" s="442" t="n">
        <v>142</v>
      </c>
      <c r="C207" s="448"/>
      <c r="D207" s="449"/>
      <c r="S207" s="347"/>
      <c r="U207" s="442" t="n">
        <v>142</v>
      </c>
      <c r="V207" s="448"/>
      <c r="W207" s="449"/>
      <c r="AL207" s="347"/>
    </row>
    <row r="208" customFormat="false" ht="12.75" hidden="false" customHeight="false" outlineLevel="0" collapsed="false">
      <c r="B208" s="442" t="n">
        <v>143</v>
      </c>
      <c r="C208" s="448"/>
      <c r="D208" s="449"/>
      <c r="S208" s="347"/>
      <c r="U208" s="442" t="n">
        <v>143</v>
      </c>
      <c r="V208" s="448"/>
      <c r="W208" s="449"/>
      <c r="AL208" s="347"/>
    </row>
    <row r="209" customFormat="false" ht="12.75" hidden="false" customHeight="false" outlineLevel="0" collapsed="false">
      <c r="B209" s="442" t="n">
        <v>144</v>
      </c>
      <c r="C209" s="448"/>
      <c r="D209" s="449"/>
      <c r="S209" s="347"/>
      <c r="U209" s="442" t="n">
        <v>144</v>
      </c>
      <c r="V209" s="448"/>
      <c r="W209" s="449"/>
      <c r="AL209" s="347"/>
    </row>
    <row r="210" customFormat="false" ht="12.75" hidden="false" customHeight="false" outlineLevel="0" collapsed="false">
      <c r="B210" s="442" t="n">
        <v>145</v>
      </c>
      <c r="C210" s="448"/>
      <c r="D210" s="449"/>
      <c r="S210" s="347"/>
      <c r="U210" s="442" t="n">
        <v>145</v>
      </c>
      <c r="V210" s="448"/>
      <c r="W210" s="449"/>
      <c r="AL210" s="347"/>
    </row>
    <row r="211" customFormat="false" ht="12.75" hidden="false" customHeight="false" outlineLevel="0" collapsed="false">
      <c r="B211" s="442" t="n">
        <v>146</v>
      </c>
      <c r="C211" s="448"/>
      <c r="D211" s="449"/>
      <c r="S211" s="347"/>
      <c r="U211" s="442" t="n">
        <v>146</v>
      </c>
      <c r="V211" s="448"/>
      <c r="W211" s="449"/>
      <c r="AL211" s="347"/>
    </row>
    <row r="212" customFormat="false" ht="12.75" hidden="false" customHeight="false" outlineLevel="0" collapsed="false">
      <c r="B212" s="442" t="n">
        <v>147</v>
      </c>
      <c r="C212" s="448"/>
      <c r="D212" s="449"/>
      <c r="S212" s="347"/>
      <c r="U212" s="442" t="n">
        <v>147</v>
      </c>
      <c r="V212" s="448"/>
      <c r="W212" s="449"/>
      <c r="AL212" s="347"/>
    </row>
    <row r="213" customFormat="false" ht="12.75" hidden="false" customHeight="false" outlineLevel="0" collapsed="false">
      <c r="B213" s="442" t="n">
        <v>148</v>
      </c>
      <c r="C213" s="448"/>
      <c r="D213" s="449"/>
      <c r="S213" s="347"/>
      <c r="U213" s="442" t="n">
        <v>148</v>
      </c>
      <c r="V213" s="448"/>
      <c r="W213" s="449"/>
      <c r="AL213" s="347"/>
    </row>
    <row r="214" customFormat="false" ht="12.75" hidden="false" customHeight="false" outlineLevel="0" collapsed="false">
      <c r="B214" s="442" t="n">
        <v>149</v>
      </c>
      <c r="C214" s="448"/>
      <c r="D214" s="449"/>
      <c r="S214" s="347"/>
      <c r="U214" s="442" t="n">
        <v>149</v>
      </c>
      <c r="V214" s="448"/>
      <c r="W214" s="449"/>
      <c r="AL214" s="347"/>
    </row>
    <row r="215" customFormat="false" ht="12.75" hidden="false" customHeight="false" outlineLevel="0" collapsed="false">
      <c r="B215" s="442" t="n">
        <v>150</v>
      </c>
      <c r="C215" s="448"/>
      <c r="D215" s="449"/>
      <c r="S215" s="347"/>
      <c r="U215" s="442" t="n">
        <v>150</v>
      </c>
      <c r="V215" s="448"/>
      <c r="W215" s="449"/>
      <c r="AL215" s="347"/>
    </row>
    <row r="216" customFormat="false" ht="12.75" hidden="false" customHeight="false" outlineLevel="0" collapsed="false">
      <c r="B216" s="442" t="n">
        <v>151</v>
      </c>
      <c r="C216" s="448"/>
      <c r="D216" s="449"/>
      <c r="S216" s="347"/>
      <c r="U216" s="442" t="n">
        <v>151</v>
      </c>
      <c r="V216" s="448"/>
      <c r="W216" s="449"/>
      <c r="AL216" s="347"/>
    </row>
    <row r="217" customFormat="false" ht="12.75" hidden="false" customHeight="false" outlineLevel="0" collapsed="false">
      <c r="B217" s="442" t="n">
        <v>152</v>
      </c>
      <c r="C217" s="448"/>
      <c r="D217" s="449"/>
      <c r="S217" s="347"/>
      <c r="U217" s="442" t="n">
        <v>152</v>
      </c>
      <c r="V217" s="448"/>
      <c r="W217" s="449"/>
      <c r="AL217" s="347"/>
    </row>
    <row r="218" customFormat="false" ht="12.75" hidden="false" customHeight="false" outlineLevel="0" collapsed="false">
      <c r="B218" s="442" t="n">
        <v>153</v>
      </c>
      <c r="C218" s="448"/>
      <c r="D218" s="449"/>
      <c r="S218" s="347"/>
      <c r="U218" s="442" t="n">
        <v>153</v>
      </c>
      <c r="V218" s="448"/>
      <c r="W218" s="449"/>
      <c r="AL218" s="347"/>
    </row>
    <row r="219" customFormat="false" ht="12.75" hidden="false" customHeight="false" outlineLevel="0" collapsed="false">
      <c r="B219" s="442" t="n">
        <v>154</v>
      </c>
      <c r="C219" s="448"/>
      <c r="D219" s="449"/>
      <c r="S219" s="347"/>
      <c r="U219" s="442" t="n">
        <v>154</v>
      </c>
      <c r="V219" s="448"/>
      <c r="W219" s="449"/>
      <c r="AL219" s="347"/>
    </row>
    <row r="220" customFormat="false" ht="12.75" hidden="false" customHeight="false" outlineLevel="0" collapsed="false">
      <c r="B220" s="442" t="n">
        <v>155</v>
      </c>
      <c r="C220" s="448"/>
      <c r="D220" s="449"/>
      <c r="S220" s="347"/>
      <c r="U220" s="442" t="n">
        <v>155</v>
      </c>
      <c r="V220" s="448"/>
      <c r="W220" s="449"/>
      <c r="AL220" s="347"/>
    </row>
    <row r="221" customFormat="false" ht="12.75" hidden="false" customHeight="false" outlineLevel="0" collapsed="false">
      <c r="B221" s="442" t="n">
        <v>156</v>
      </c>
      <c r="C221" s="448"/>
      <c r="D221" s="449"/>
      <c r="S221" s="347"/>
      <c r="U221" s="442" t="n">
        <v>156</v>
      </c>
      <c r="V221" s="448"/>
      <c r="W221" s="449"/>
      <c r="AL221" s="347"/>
    </row>
    <row r="222" customFormat="false" ht="12.75" hidden="false" customHeight="false" outlineLevel="0" collapsed="false">
      <c r="B222" s="442" t="n">
        <v>157</v>
      </c>
      <c r="C222" s="448"/>
      <c r="D222" s="449"/>
      <c r="S222" s="347"/>
      <c r="U222" s="442" t="n">
        <v>157</v>
      </c>
      <c r="V222" s="448"/>
      <c r="W222" s="449"/>
      <c r="AL222" s="347"/>
    </row>
    <row r="223" customFormat="false" ht="12.75" hidden="false" customHeight="false" outlineLevel="0" collapsed="false">
      <c r="B223" s="442" t="n">
        <v>158</v>
      </c>
      <c r="C223" s="448"/>
      <c r="D223" s="449"/>
      <c r="S223" s="347"/>
      <c r="U223" s="442" t="n">
        <v>158</v>
      </c>
      <c r="V223" s="448"/>
      <c r="W223" s="449"/>
      <c r="AL223" s="347"/>
    </row>
    <row r="224" customFormat="false" ht="12.75" hidden="false" customHeight="false" outlineLevel="0" collapsed="false">
      <c r="B224" s="442" t="n">
        <v>159</v>
      </c>
      <c r="C224" s="448"/>
      <c r="D224" s="449"/>
      <c r="S224" s="347"/>
      <c r="U224" s="442" t="n">
        <v>159</v>
      </c>
      <c r="V224" s="448"/>
      <c r="W224" s="449"/>
      <c r="AL224" s="347"/>
    </row>
    <row r="225" customFormat="false" ht="12.75" hidden="false" customHeight="false" outlineLevel="0" collapsed="false">
      <c r="B225" s="442" t="n">
        <v>160</v>
      </c>
      <c r="C225" s="448"/>
      <c r="D225" s="449"/>
      <c r="S225" s="347"/>
      <c r="U225" s="442" t="n">
        <v>160</v>
      </c>
      <c r="V225" s="448"/>
      <c r="W225" s="449"/>
      <c r="AL225" s="347"/>
    </row>
    <row r="226" customFormat="false" ht="12.75" hidden="false" customHeight="false" outlineLevel="0" collapsed="false">
      <c r="B226" s="442" t="n">
        <v>161</v>
      </c>
      <c r="C226" s="448"/>
      <c r="D226" s="449"/>
      <c r="S226" s="347"/>
      <c r="U226" s="442" t="n">
        <v>161</v>
      </c>
      <c r="V226" s="448"/>
      <c r="W226" s="449"/>
      <c r="AL226" s="347"/>
    </row>
    <row r="227" customFormat="false" ht="12.75" hidden="false" customHeight="false" outlineLevel="0" collapsed="false">
      <c r="B227" s="442" t="n">
        <v>162</v>
      </c>
      <c r="C227" s="448"/>
      <c r="D227" s="449"/>
      <c r="S227" s="347"/>
      <c r="U227" s="442" t="n">
        <v>162</v>
      </c>
      <c r="V227" s="448"/>
      <c r="W227" s="449"/>
      <c r="AL227" s="347"/>
    </row>
    <row r="228" customFormat="false" ht="12.75" hidden="false" customHeight="false" outlineLevel="0" collapsed="false">
      <c r="B228" s="442" t="n">
        <v>163</v>
      </c>
      <c r="C228" s="448"/>
      <c r="D228" s="449"/>
      <c r="S228" s="347"/>
      <c r="U228" s="442" t="n">
        <v>163</v>
      </c>
      <c r="V228" s="448"/>
      <c r="W228" s="449"/>
      <c r="AL228" s="347"/>
    </row>
    <row r="229" customFormat="false" ht="12.75" hidden="false" customHeight="false" outlineLevel="0" collapsed="false">
      <c r="B229" s="442" t="n">
        <v>164</v>
      </c>
      <c r="C229" s="448"/>
      <c r="D229" s="449"/>
      <c r="S229" s="347"/>
      <c r="U229" s="442" t="n">
        <v>164</v>
      </c>
      <c r="V229" s="448"/>
      <c r="W229" s="449"/>
      <c r="AL229" s="347"/>
    </row>
    <row r="230" customFormat="false" ht="12.75" hidden="false" customHeight="false" outlineLevel="0" collapsed="false">
      <c r="B230" s="442" t="n">
        <v>165</v>
      </c>
      <c r="C230" s="448"/>
      <c r="D230" s="449"/>
      <c r="S230" s="347"/>
      <c r="U230" s="442" t="n">
        <v>165</v>
      </c>
      <c r="V230" s="448"/>
      <c r="W230" s="449"/>
      <c r="AL230" s="347"/>
    </row>
    <row r="231" customFormat="false" ht="12.75" hidden="false" customHeight="false" outlineLevel="0" collapsed="false">
      <c r="B231" s="442" t="n">
        <v>166</v>
      </c>
      <c r="C231" s="448"/>
      <c r="D231" s="449"/>
      <c r="S231" s="347"/>
      <c r="U231" s="442" t="n">
        <v>166</v>
      </c>
      <c r="V231" s="448"/>
      <c r="W231" s="449"/>
      <c r="AL231" s="347"/>
    </row>
    <row r="232" customFormat="false" ht="12.75" hidden="false" customHeight="false" outlineLevel="0" collapsed="false">
      <c r="B232" s="442" t="n">
        <v>167</v>
      </c>
      <c r="C232" s="448"/>
      <c r="D232" s="449"/>
      <c r="S232" s="347"/>
      <c r="U232" s="442" t="n">
        <v>167</v>
      </c>
      <c r="V232" s="448"/>
      <c r="W232" s="449"/>
      <c r="AL232" s="347"/>
    </row>
    <row r="233" customFormat="false" ht="12.75" hidden="false" customHeight="false" outlineLevel="0" collapsed="false">
      <c r="B233" s="442" t="n">
        <v>168</v>
      </c>
      <c r="C233" s="448"/>
      <c r="D233" s="449"/>
      <c r="S233" s="347"/>
      <c r="U233" s="442" t="n">
        <v>168</v>
      </c>
      <c r="V233" s="448"/>
      <c r="W233" s="449"/>
      <c r="AL233" s="347"/>
    </row>
    <row r="234" customFormat="false" ht="12.75" hidden="false" customHeight="false" outlineLevel="0" collapsed="false">
      <c r="B234" s="442" t="n">
        <v>169</v>
      </c>
      <c r="C234" s="448"/>
      <c r="D234" s="449"/>
      <c r="S234" s="347"/>
      <c r="U234" s="442" t="n">
        <v>169</v>
      </c>
      <c r="V234" s="448"/>
      <c r="W234" s="449"/>
      <c r="AL234" s="347"/>
    </row>
    <row r="235" customFormat="false" ht="12.75" hidden="false" customHeight="false" outlineLevel="0" collapsed="false">
      <c r="B235" s="442" t="n">
        <v>170</v>
      </c>
      <c r="C235" s="448"/>
      <c r="D235" s="449"/>
      <c r="S235" s="347"/>
      <c r="U235" s="442" t="n">
        <v>170</v>
      </c>
      <c r="V235" s="448"/>
      <c r="W235" s="449"/>
      <c r="AL235" s="347"/>
    </row>
    <row r="236" customFormat="false" ht="12.75" hidden="false" customHeight="false" outlineLevel="0" collapsed="false">
      <c r="B236" s="442" t="n">
        <v>171</v>
      </c>
      <c r="C236" s="448"/>
      <c r="D236" s="449"/>
      <c r="S236" s="347"/>
      <c r="U236" s="442" t="n">
        <v>171</v>
      </c>
      <c r="V236" s="448"/>
      <c r="W236" s="449"/>
      <c r="AL236" s="347"/>
    </row>
    <row r="237" customFormat="false" ht="12.75" hidden="false" customHeight="false" outlineLevel="0" collapsed="false">
      <c r="B237" s="442" t="n">
        <v>172</v>
      </c>
      <c r="C237" s="448"/>
      <c r="D237" s="457"/>
      <c r="S237" s="347"/>
      <c r="U237" s="442" t="n">
        <v>172</v>
      </c>
      <c r="V237" s="448"/>
      <c r="W237" s="457"/>
      <c r="AL237" s="347"/>
    </row>
    <row r="238" customFormat="false" ht="12.75" hidden="false" customHeight="false" outlineLevel="0" collapsed="false">
      <c r="B238" s="442" t="n">
        <v>173</v>
      </c>
      <c r="C238" s="458"/>
      <c r="D238" s="457"/>
      <c r="S238" s="347"/>
      <c r="U238" s="442" t="n">
        <v>173</v>
      </c>
      <c r="V238" s="458"/>
      <c r="W238" s="457"/>
      <c r="AL238" s="347"/>
    </row>
    <row r="239" customFormat="false" ht="12.75" hidden="false" customHeight="false" outlineLevel="0" collapsed="false">
      <c r="B239" s="442" t="n">
        <v>174</v>
      </c>
      <c r="C239" s="458"/>
      <c r="D239" s="457"/>
      <c r="S239" s="347"/>
      <c r="U239" s="442" t="n">
        <v>174</v>
      </c>
      <c r="V239" s="458"/>
      <c r="W239" s="457"/>
      <c r="AL239" s="347"/>
    </row>
    <row r="240" customFormat="false" ht="12.75" hidden="false" customHeight="false" outlineLevel="0" collapsed="false">
      <c r="B240" s="442" t="n">
        <v>175</v>
      </c>
      <c r="C240" s="458"/>
      <c r="D240" s="457"/>
      <c r="S240" s="347"/>
      <c r="U240" s="442" t="n">
        <v>175</v>
      </c>
      <c r="V240" s="458"/>
      <c r="W240" s="457"/>
      <c r="AL240" s="347"/>
    </row>
    <row r="241" customFormat="false" ht="12.75" hidden="false" customHeight="false" outlineLevel="0" collapsed="false">
      <c r="B241" s="442" t="n">
        <v>176</v>
      </c>
      <c r="C241" s="458"/>
      <c r="D241" s="457"/>
      <c r="S241" s="347"/>
      <c r="U241" s="442" t="n">
        <v>176</v>
      </c>
      <c r="V241" s="458"/>
      <c r="W241" s="457"/>
      <c r="AL241" s="347"/>
    </row>
    <row r="242" customFormat="false" ht="12.75" hidden="false" customHeight="false" outlineLevel="0" collapsed="false">
      <c r="B242" s="442" t="n">
        <v>177</v>
      </c>
      <c r="C242" s="458"/>
      <c r="D242" s="457"/>
      <c r="S242" s="347"/>
      <c r="U242" s="442" t="n">
        <v>177</v>
      </c>
      <c r="V242" s="458"/>
      <c r="W242" s="457"/>
      <c r="AL242" s="347"/>
    </row>
    <row r="243" customFormat="false" ht="12.75" hidden="false" customHeight="false" outlineLevel="0" collapsed="false">
      <c r="B243" s="442" t="n">
        <v>178</v>
      </c>
      <c r="C243" s="458"/>
      <c r="D243" s="457"/>
      <c r="S243" s="347"/>
      <c r="U243" s="442" t="n">
        <v>178</v>
      </c>
      <c r="V243" s="458"/>
      <c r="W243" s="457"/>
      <c r="AL243" s="347"/>
    </row>
    <row r="244" customFormat="false" ht="12.75" hidden="false" customHeight="false" outlineLevel="0" collapsed="false">
      <c r="B244" s="442" t="n">
        <v>179</v>
      </c>
      <c r="C244" s="458"/>
      <c r="D244" s="457"/>
      <c r="S244" s="347"/>
      <c r="U244" s="442" t="n">
        <v>179</v>
      </c>
      <c r="V244" s="458"/>
      <c r="W244" s="457"/>
      <c r="AL244" s="347"/>
    </row>
    <row r="245" customFormat="false" ht="12.75" hidden="false" customHeight="false" outlineLevel="0" collapsed="false">
      <c r="B245" s="442" t="n">
        <v>180</v>
      </c>
      <c r="C245" s="458"/>
      <c r="D245" s="457"/>
      <c r="S245" s="347"/>
      <c r="U245" s="442" t="n">
        <v>180</v>
      </c>
      <c r="V245" s="458"/>
      <c r="W245" s="457"/>
      <c r="AL245" s="347"/>
    </row>
    <row r="246" customFormat="false" ht="12.75" hidden="false" customHeight="false" outlineLevel="0" collapsed="false">
      <c r="B246" s="442" t="n">
        <v>181</v>
      </c>
      <c r="C246" s="458"/>
      <c r="D246" s="457"/>
      <c r="S246" s="347"/>
      <c r="U246" s="442" t="n">
        <v>181</v>
      </c>
      <c r="V246" s="458"/>
      <c r="W246" s="457"/>
      <c r="AL246" s="347"/>
    </row>
    <row r="247" customFormat="false" ht="12.75" hidden="false" customHeight="false" outlineLevel="0" collapsed="false">
      <c r="B247" s="442" t="n">
        <v>182</v>
      </c>
      <c r="C247" s="458"/>
      <c r="D247" s="457"/>
      <c r="S247" s="347"/>
      <c r="U247" s="442" t="n">
        <v>182</v>
      </c>
      <c r="V247" s="458"/>
      <c r="W247" s="457"/>
      <c r="AL247" s="347"/>
    </row>
    <row r="248" customFormat="false" ht="12.75" hidden="false" customHeight="false" outlineLevel="0" collapsed="false">
      <c r="B248" s="442" t="n">
        <v>183</v>
      </c>
      <c r="C248" s="458"/>
      <c r="D248" s="457"/>
      <c r="S248" s="347"/>
      <c r="U248" s="442" t="n">
        <v>183</v>
      </c>
      <c r="V248" s="458"/>
      <c r="W248" s="457"/>
      <c r="AL248" s="347"/>
    </row>
    <row r="249" customFormat="false" ht="12.75" hidden="false" customHeight="false" outlineLevel="0" collapsed="false">
      <c r="B249" s="442" t="n">
        <v>184</v>
      </c>
      <c r="C249" s="458"/>
      <c r="D249" s="457"/>
      <c r="S249" s="347"/>
      <c r="U249" s="442" t="n">
        <v>184</v>
      </c>
      <c r="V249" s="458"/>
      <c r="W249" s="457"/>
      <c r="AL249" s="347"/>
    </row>
    <row r="250" customFormat="false" ht="12.75" hidden="false" customHeight="false" outlineLevel="0" collapsed="false">
      <c r="B250" s="442" t="n">
        <v>185</v>
      </c>
      <c r="C250" s="458"/>
      <c r="D250" s="457"/>
      <c r="S250" s="347"/>
      <c r="U250" s="442" t="n">
        <v>185</v>
      </c>
      <c r="V250" s="458"/>
      <c r="W250" s="457"/>
      <c r="AL250" s="347"/>
    </row>
    <row r="251" customFormat="false" ht="12.75" hidden="false" customHeight="false" outlineLevel="0" collapsed="false">
      <c r="B251" s="442" t="n">
        <v>186</v>
      </c>
      <c r="C251" s="458"/>
      <c r="D251" s="457"/>
      <c r="S251" s="347"/>
      <c r="U251" s="442" t="n">
        <v>186</v>
      </c>
      <c r="V251" s="458"/>
      <c r="W251" s="457"/>
      <c r="AL251" s="347"/>
    </row>
    <row r="252" customFormat="false" ht="12.75" hidden="false" customHeight="false" outlineLevel="0" collapsed="false">
      <c r="B252" s="442" t="n">
        <v>187</v>
      </c>
      <c r="C252" s="458"/>
      <c r="D252" s="457"/>
      <c r="S252" s="347"/>
      <c r="U252" s="442" t="n">
        <v>187</v>
      </c>
      <c r="V252" s="458"/>
      <c r="W252" s="457"/>
      <c r="AL252" s="347"/>
    </row>
    <row r="253" customFormat="false" ht="12.75" hidden="false" customHeight="false" outlineLevel="0" collapsed="false">
      <c r="B253" s="442" t="n">
        <v>188</v>
      </c>
      <c r="C253" s="458"/>
      <c r="D253" s="457"/>
      <c r="S253" s="347"/>
      <c r="U253" s="442" t="n">
        <v>188</v>
      </c>
      <c r="V253" s="458"/>
      <c r="W253" s="457"/>
      <c r="AL253" s="347"/>
    </row>
    <row r="254" customFormat="false" ht="12.75" hidden="false" customHeight="false" outlineLevel="0" collapsed="false">
      <c r="B254" s="442" t="n">
        <v>189</v>
      </c>
      <c r="C254" s="458"/>
      <c r="D254" s="457"/>
      <c r="S254" s="347"/>
      <c r="U254" s="442" t="n">
        <v>189</v>
      </c>
      <c r="V254" s="458"/>
      <c r="W254" s="457"/>
      <c r="AL254" s="347"/>
    </row>
    <row r="255" customFormat="false" ht="12.75" hidden="false" customHeight="false" outlineLevel="0" collapsed="false">
      <c r="B255" s="442" t="n">
        <v>190</v>
      </c>
      <c r="C255" s="458"/>
      <c r="D255" s="457"/>
      <c r="S255" s="347"/>
      <c r="U255" s="442" t="n">
        <v>190</v>
      </c>
      <c r="V255" s="458"/>
      <c r="W255" s="457"/>
      <c r="AL255" s="347"/>
    </row>
    <row r="256" customFormat="false" ht="12.75" hidden="false" customHeight="false" outlineLevel="0" collapsed="false">
      <c r="B256" s="442" t="n">
        <v>191</v>
      </c>
      <c r="C256" s="458"/>
      <c r="D256" s="457"/>
      <c r="S256" s="347"/>
      <c r="U256" s="442" t="n">
        <v>191</v>
      </c>
      <c r="V256" s="458"/>
      <c r="W256" s="457"/>
      <c r="AL256" s="347"/>
    </row>
    <row r="257" customFormat="false" ht="12.75" hidden="false" customHeight="false" outlineLevel="0" collapsed="false">
      <c r="B257" s="442" t="n">
        <v>192</v>
      </c>
      <c r="C257" s="458"/>
      <c r="D257" s="457"/>
      <c r="S257" s="347"/>
      <c r="U257" s="442" t="n">
        <v>192</v>
      </c>
      <c r="V257" s="458"/>
      <c r="W257" s="457"/>
      <c r="AL257" s="347"/>
    </row>
    <row r="258" customFormat="false" ht="12.75" hidden="false" customHeight="false" outlineLevel="0" collapsed="false">
      <c r="B258" s="442" t="n">
        <v>193</v>
      </c>
      <c r="C258" s="458"/>
      <c r="D258" s="457"/>
      <c r="S258" s="347"/>
      <c r="U258" s="442" t="n">
        <v>193</v>
      </c>
      <c r="V258" s="458"/>
      <c r="W258" s="457"/>
      <c r="AL258" s="347"/>
    </row>
    <row r="259" customFormat="false" ht="12.75" hidden="false" customHeight="false" outlineLevel="0" collapsed="false">
      <c r="B259" s="442" t="n">
        <v>194</v>
      </c>
      <c r="C259" s="458"/>
      <c r="D259" s="457"/>
      <c r="S259" s="347"/>
      <c r="U259" s="442" t="n">
        <v>194</v>
      </c>
      <c r="V259" s="458"/>
      <c r="W259" s="457"/>
      <c r="AL259" s="347"/>
    </row>
    <row r="260" customFormat="false" ht="12.75" hidden="false" customHeight="false" outlineLevel="0" collapsed="false">
      <c r="B260" s="442" t="n">
        <v>195</v>
      </c>
      <c r="C260" s="458"/>
      <c r="D260" s="457"/>
      <c r="S260" s="347"/>
      <c r="U260" s="442" t="n">
        <v>195</v>
      </c>
      <c r="V260" s="458"/>
      <c r="W260" s="457"/>
      <c r="AL260" s="347"/>
    </row>
    <row r="261" customFormat="false" ht="12.75" hidden="false" customHeight="false" outlineLevel="0" collapsed="false">
      <c r="B261" s="442" t="n">
        <v>196</v>
      </c>
      <c r="C261" s="458"/>
      <c r="D261" s="457"/>
      <c r="S261" s="347"/>
      <c r="U261" s="442" t="n">
        <v>196</v>
      </c>
      <c r="V261" s="458"/>
      <c r="W261" s="457"/>
      <c r="AL261" s="347"/>
    </row>
    <row r="262" customFormat="false" ht="12.75" hidden="false" customHeight="false" outlineLevel="0" collapsed="false">
      <c r="B262" s="442" t="n">
        <v>197</v>
      </c>
      <c r="C262" s="458"/>
      <c r="D262" s="457"/>
      <c r="S262" s="347"/>
      <c r="U262" s="442" t="n">
        <v>197</v>
      </c>
      <c r="V262" s="458"/>
      <c r="W262" s="457"/>
      <c r="AL262" s="347"/>
    </row>
    <row r="263" customFormat="false" ht="12.75" hidden="false" customHeight="false" outlineLevel="0" collapsed="false">
      <c r="B263" s="442" t="n">
        <v>198</v>
      </c>
      <c r="C263" s="458"/>
      <c r="D263" s="457"/>
      <c r="S263" s="347"/>
      <c r="U263" s="442" t="n">
        <v>198</v>
      </c>
      <c r="V263" s="458"/>
      <c r="W263" s="457"/>
      <c r="AL263" s="347"/>
    </row>
    <row r="264" customFormat="false" ht="12.75" hidden="false" customHeight="false" outlineLevel="0" collapsed="false">
      <c r="B264" s="442" t="n">
        <v>199</v>
      </c>
      <c r="C264" s="458"/>
      <c r="D264" s="457"/>
      <c r="S264" s="347"/>
      <c r="U264" s="442" t="n">
        <v>199</v>
      </c>
      <c r="V264" s="458"/>
      <c r="W264" s="457"/>
      <c r="AL264" s="347"/>
    </row>
    <row r="265" customFormat="false" ht="12.75" hidden="false" customHeight="false" outlineLevel="0" collapsed="false">
      <c r="B265" s="442" t="n">
        <v>200</v>
      </c>
      <c r="C265" s="458"/>
      <c r="D265" s="457"/>
      <c r="S265" s="347"/>
      <c r="U265" s="442" t="n">
        <v>200</v>
      </c>
      <c r="V265" s="458"/>
      <c r="W265" s="457"/>
      <c r="AL265" s="347"/>
    </row>
    <row r="266" customFormat="false" ht="12.75" hidden="false" customHeight="false" outlineLevel="0" collapsed="false">
      <c r="B266" s="442" t="n">
        <v>201</v>
      </c>
      <c r="C266" s="458"/>
      <c r="D266" s="457"/>
      <c r="S266" s="347"/>
      <c r="U266" s="442" t="n">
        <v>201</v>
      </c>
      <c r="V266" s="458"/>
      <c r="W266" s="457"/>
      <c r="AL266" s="347"/>
    </row>
    <row r="267" customFormat="false" ht="12.75" hidden="false" customHeight="false" outlineLevel="0" collapsed="false">
      <c r="B267" s="442" t="n">
        <v>202</v>
      </c>
      <c r="C267" s="458"/>
      <c r="D267" s="457"/>
      <c r="S267" s="347"/>
      <c r="U267" s="442" t="n">
        <v>202</v>
      </c>
      <c r="V267" s="458"/>
      <c r="W267" s="457"/>
      <c r="AL267" s="347"/>
    </row>
    <row r="268" customFormat="false" ht="12.75" hidden="false" customHeight="false" outlineLevel="0" collapsed="false">
      <c r="B268" s="442" t="n">
        <v>203</v>
      </c>
      <c r="C268" s="458"/>
      <c r="D268" s="457"/>
      <c r="S268" s="347"/>
      <c r="U268" s="442" t="n">
        <v>203</v>
      </c>
      <c r="V268" s="458"/>
      <c r="W268" s="457"/>
      <c r="AL268" s="347"/>
    </row>
    <row r="269" customFormat="false" ht="12.75" hidden="false" customHeight="false" outlineLevel="0" collapsed="false">
      <c r="B269" s="442" t="n">
        <v>204</v>
      </c>
      <c r="C269" s="458"/>
      <c r="D269" s="457"/>
      <c r="S269" s="347"/>
      <c r="U269" s="442" t="n">
        <v>204</v>
      </c>
      <c r="V269" s="458"/>
      <c r="W269" s="457"/>
      <c r="AL269" s="347"/>
    </row>
    <row r="270" customFormat="false" ht="12.75" hidden="false" customHeight="false" outlineLevel="0" collapsed="false">
      <c r="B270" s="442" t="n">
        <v>205</v>
      </c>
      <c r="C270" s="458"/>
      <c r="D270" s="457"/>
      <c r="S270" s="347"/>
      <c r="U270" s="442" t="n">
        <v>205</v>
      </c>
      <c r="V270" s="458"/>
      <c r="W270" s="457"/>
      <c r="AL270" s="347"/>
    </row>
    <row r="271" customFormat="false" ht="12.75" hidden="false" customHeight="false" outlineLevel="0" collapsed="false">
      <c r="B271" s="442" t="n">
        <v>206</v>
      </c>
      <c r="C271" s="458"/>
      <c r="D271" s="457"/>
      <c r="S271" s="347"/>
      <c r="U271" s="442" t="n">
        <v>206</v>
      </c>
      <c r="V271" s="458"/>
      <c r="W271" s="457"/>
      <c r="AL271" s="347"/>
    </row>
    <row r="272" customFormat="false" ht="12.75" hidden="false" customHeight="false" outlineLevel="0" collapsed="false">
      <c r="B272" s="442" t="n">
        <v>207</v>
      </c>
      <c r="C272" s="458"/>
      <c r="D272" s="457"/>
      <c r="S272" s="347"/>
      <c r="U272" s="442" t="n">
        <v>207</v>
      </c>
      <c r="V272" s="458"/>
      <c r="W272" s="457"/>
      <c r="AL272" s="347"/>
    </row>
    <row r="273" customFormat="false" ht="12.75" hidden="false" customHeight="false" outlineLevel="0" collapsed="false">
      <c r="B273" s="442" t="n">
        <v>208</v>
      </c>
      <c r="C273" s="458"/>
      <c r="D273" s="457"/>
      <c r="S273" s="347"/>
      <c r="U273" s="442" t="n">
        <v>208</v>
      </c>
      <c r="V273" s="458"/>
      <c r="W273" s="457"/>
      <c r="AL273" s="347"/>
    </row>
    <row r="274" customFormat="false" ht="12.75" hidden="false" customHeight="false" outlineLevel="0" collapsed="false">
      <c r="B274" s="442" t="n">
        <v>209</v>
      </c>
      <c r="C274" s="458"/>
      <c r="D274" s="457"/>
      <c r="S274" s="347"/>
      <c r="U274" s="442" t="n">
        <v>209</v>
      </c>
      <c r="V274" s="458"/>
      <c r="W274" s="457"/>
      <c r="AL274" s="347"/>
    </row>
    <row r="275" customFormat="false" ht="12.75" hidden="false" customHeight="false" outlineLevel="0" collapsed="false">
      <c r="B275" s="442" t="n">
        <v>210</v>
      </c>
      <c r="C275" s="458"/>
      <c r="D275" s="457"/>
      <c r="S275" s="347"/>
      <c r="U275" s="442" t="n">
        <v>210</v>
      </c>
      <c r="V275" s="458"/>
      <c r="W275" s="457"/>
      <c r="AL275" s="347"/>
    </row>
    <row r="276" customFormat="false" ht="12.75" hidden="false" customHeight="false" outlineLevel="0" collapsed="false">
      <c r="B276" s="442" t="n">
        <v>211</v>
      </c>
      <c r="C276" s="458"/>
      <c r="D276" s="457"/>
      <c r="S276" s="347"/>
      <c r="U276" s="442" t="n">
        <v>211</v>
      </c>
      <c r="V276" s="458"/>
      <c r="W276" s="457"/>
      <c r="AL276" s="347"/>
    </row>
    <row r="277" customFormat="false" ht="12.75" hidden="false" customHeight="false" outlineLevel="0" collapsed="false">
      <c r="B277" s="442" t="n">
        <v>212</v>
      </c>
      <c r="C277" s="458"/>
      <c r="D277" s="457"/>
      <c r="S277" s="347"/>
      <c r="U277" s="442" t="n">
        <v>212</v>
      </c>
      <c r="V277" s="458"/>
      <c r="W277" s="457"/>
      <c r="AL277" s="347"/>
    </row>
    <row r="278" customFormat="false" ht="12.75" hidden="false" customHeight="false" outlineLevel="0" collapsed="false">
      <c r="B278" s="442" t="n">
        <v>213</v>
      </c>
      <c r="C278" s="458"/>
      <c r="D278" s="457"/>
      <c r="S278" s="347"/>
      <c r="U278" s="442" t="n">
        <v>213</v>
      </c>
      <c r="V278" s="458"/>
      <c r="W278" s="457"/>
      <c r="AL278" s="347"/>
    </row>
    <row r="279" customFormat="false" ht="12.75" hidden="false" customHeight="false" outlineLevel="0" collapsed="false">
      <c r="B279" s="442" t="n">
        <v>214</v>
      </c>
      <c r="C279" s="458"/>
      <c r="D279" s="457"/>
      <c r="S279" s="347"/>
      <c r="U279" s="442" t="n">
        <v>214</v>
      </c>
      <c r="V279" s="458"/>
      <c r="W279" s="457"/>
      <c r="AL279" s="347"/>
    </row>
    <row r="280" customFormat="false" ht="12.75" hidden="false" customHeight="false" outlineLevel="0" collapsed="false">
      <c r="B280" s="442" t="n">
        <v>215</v>
      </c>
      <c r="C280" s="458"/>
      <c r="D280" s="457"/>
      <c r="S280" s="347"/>
      <c r="U280" s="442" t="n">
        <v>215</v>
      </c>
      <c r="V280" s="458"/>
      <c r="W280" s="457"/>
      <c r="AL280" s="347"/>
    </row>
    <row r="281" customFormat="false" ht="12.75" hidden="false" customHeight="false" outlineLevel="0" collapsed="false">
      <c r="B281" s="442" t="n">
        <v>216</v>
      </c>
      <c r="C281" s="458"/>
      <c r="D281" s="457"/>
      <c r="S281" s="347"/>
      <c r="U281" s="442" t="n">
        <v>216</v>
      </c>
      <c r="V281" s="458"/>
      <c r="W281" s="457"/>
      <c r="AL281" s="347"/>
    </row>
    <row r="282" customFormat="false" ht="12.75" hidden="false" customHeight="false" outlineLevel="0" collapsed="false">
      <c r="B282" s="442" t="n">
        <v>217</v>
      </c>
      <c r="C282" s="458"/>
      <c r="D282" s="457"/>
      <c r="S282" s="347"/>
      <c r="U282" s="442" t="n">
        <v>217</v>
      </c>
      <c r="V282" s="458"/>
      <c r="W282" s="457"/>
      <c r="AL282" s="347"/>
    </row>
    <row r="283" customFormat="false" ht="12.75" hidden="false" customHeight="false" outlineLevel="0" collapsed="false">
      <c r="B283" s="442" t="n">
        <v>218</v>
      </c>
      <c r="C283" s="458"/>
      <c r="D283" s="457"/>
      <c r="S283" s="347"/>
      <c r="U283" s="442" t="n">
        <v>218</v>
      </c>
      <c r="V283" s="458"/>
      <c r="W283" s="457"/>
      <c r="AL283" s="347"/>
    </row>
    <row r="284" customFormat="false" ht="12.75" hidden="false" customHeight="false" outlineLevel="0" collapsed="false">
      <c r="B284" s="442" t="n">
        <v>219</v>
      </c>
      <c r="C284" s="458"/>
      <c r="D284" s="457"/>
      <c r="S284" s="347"/>
      <c r="U284" s="442" t="n">
        <v>219</v>
      </c>
      <c r="V284" s="458"/>
      <c r="W284" s="457"/>
      <c r="AL284" s="347"/>
    </row>
    <row r="285" customFormat="false" ht="12.75" hidden="false" customHeight="false" outlineLevel="0" collapsed="false">
      <c r="B285" s="442" t="n">
        <v>220</v>
      </c>
      <c r="C285" s="458"/>
      <c r="D285" s="457"/>
      <c r="S285" s="347"/>
      <c r="U285" s="442" t="n">
        <v>220</v>
      </c>
      <c r="V285" s="458"/>
      <c r="W285" s="457"/>
      <c r="AL285" s="347"/>
    </row>
    <row r="286" customFormat="false" ht="12.75" hidden="false" customHeight="false" outlineLevel="0" collapsed="false">
      <c r="B286" s="442" t="n">
        <v>221</v>
      </c>
      <c r="C286" s="458"/>
      <c r="D286" s="457"/>
      <c r="S286" s="347"/>
      <c r="U286" s="442" t="n">
        <v>221</v>
      </c>
      <c r="V286" s="458"/>
      <c r="W286" s="457"/>
      <c r="AL286" s="347"/>
    </row>
    <row r="287" customFormat="false" ht="12.75" hidden="false" customHeight="false" outlineLevel="0" collapsed="false">
      <c r="B287" s="442" t="n">
        <v>222</v>
      </c>
      <c r="C287" s="458"/>
      <c r="D287" s="457"/>
      <c r="S287" s="347"/>
      <c r="U287" s="442" t="n">
        <v>222</v>
      </c>
      <c r="V287" s="458"/>
      <c r="W287" s="457"/>
      <c r="AL287" s="347"/>
    </row>
    <row r="288" customFormat="false" ht="12.75" hidden="false" customHeight="false" outlineLevel="0" collapsed="false">
      <c r="B288" s="442" t="n">
        <v>223</v>
      </c>
      <c r="C288" s="458"/>
      <c r="D288" s="457"/>
      <c r="S288" s="347"/>
      <c r="U288" s="442" t="n">
        <v>223</v>
      </c>
      <c r="V288" s="458"/>
      <c r="W288" s="457"/>
      <c r="AL288" s="347"/>
    </row>
    <row r="289" customFormat="false" ht="12.75" hidden="false" customHeight="false" outlineLevel="0" collapsed="false">
      <c r="B289" s="442" t="n">
        <v>224</v>
      </c>
      <c r="C289" s="458"/>
      <c r="D289" s="457"/>
      <c r="S289" s="347"/>
      <c r="U289" s="442" t="n">
        <v>224</v>
      </c>
      <c r="V289" s="458"/>
      <c r="W289" s="457"/>
      <c r="AL289" s="347"/>
    </row>
    <row r="290" customFormat="false" ht="12.75" hidden="false" customHeight="false" outlineLevel="0" collapsed="false">
      <c r="B290" s="442" t="n">
        <v>225</v>
      </c>
      <c r="C290" s="458"/>
      <c r="D290" s="457"/>
      <c r="S290" s="347"/>
      <c r="U290" s="442" t="n">
        <v>225</v>
      </c>
      <c r="V290" s="458"/>
      <c r="W290" s="457"/>
      <c r="AL290" s="347"/>
    </row>
    <row r="291" customFormat="false" ht="12.75" hidden="false" customHeight="false" outlineLevel="0" collapsed="false">
      <c r="B291" s="442" t="n">
        <v>226</v>
      </c>
      <c r="C291" s="458"/>
      <c r="D291" s="457"/>
      <c r="S291" s="347"/>
      <c r="U291" s="442" t="n">
        <v>226</v>
      </c>
      <c r="V291" s="458"/>
      <c r="W291" s="457"/>
      <c r="AL291" s="347"/>
    </row>
    <row r="292" customFormat="false" ht="12.75" hidden="false" customHeight="false" outlineLevel="0" collapsed="false">
      <c r="B292" s="442" t="n">
        <v>227</v>
      </c>
      <c r="C292" s="458"/>
      <c r="D292" s="457"/>
      <c r="S292" s="347"/>
      <c r="U292" s="442" t="n">
        <v>227</v>
      </c>
      <c r="V292" s="458"/>
      <c r="W292" s="457"/>
      <c r="AL292" s="347"/>
    </row>
    <row r="293" customFormat="false" ht="12.75" hidden="false" customHeight="false" outlineLevel="0" collapsed="false">
      <c r="B293" s="442" t="n">
        <v>228</v>
      </c>
      <c r="C293" s="458"/>
      <c r="D293" s="457"/>
      <c r="S293" s="347"/>
      <c r="U293" s="442" t="n">
        <v>228</v>
      </c>
      <c r="V293" s="458"/>
      <c r="W293" s="457"/>
      <c r="AL293" s="347"/>
    </row>
    <row r="294" customFormat="false" ht="12.75" hidden="false" customHeight="false" outlineLevel="0" collapsed="false">
      <c r="B294" s="442" t="n">
        <v>229</v>
      </c>
      <c r="C294" s="458"/>
      <c r="D294" s="457"/>
      <c r="S294" s="347"/>
      <c r="U294" s="442" t="n">
        <v>229</v>
      </c>
      <c r="V294" s="458"/>
      <c r="W294" s="457"/>
      <c r="AL294" s="347"/>
    </row>
    <row r="295" customFormat="false" ht="12.75" hidden="false" customHeight="false" outlineLevel="0" collapsed="false">
      <c r="B295" s="442" t="n">
        <v>230</v>
      </c>
      <c r="C295" s="458"/>
      <c r="D295" s="457"/>
      <c r="S295" s="347"/>
      <c r="U295" s="442" t="n">
        <v>230</v>
      </c>
      <c r="V295" s="458"/>
      <c r="W295" s="457"/>
      <c r="AL295" s="347"/>
    </row>
    <row r="296" customFormat="false" ht="12.75" hidden="false" customHeight="false" outlineLevel="0" collapsed="false">
      <c r="B296" s="442" t="n">
        <v>231</v>
      </c>
      <c r="C296" s="458"/>
      <c r="D296" s="457"/>
      <c r="S296" s="347"/>
      <c r="U296" s="442" t="n">
        <v>231</v>
      </c>
      <c r="V296" s="458"/>
      <c r="W296" s="457"/>
      <c r="AL296" s="347"/>
    </row>
    <row r="297" customFormat="false" ht="12.75" hidden="false" customHeight="false" outlineLevel="0" collapsed="false">
      <c r="B297" s="442" t="n">
        <v>232</v>
      </c>
      <c r="C297" s="458"/>
      <c r="D297" s="457"/>
      <c r="S297" s="347"/>
      <c r="U297" s="442" t="n">
        <v>232</v>
      </c>
      <c r="V297" s="458"/>
      <c r="W297" s="457"/>
      <c r="AL297" s="347"/>
    </row>
    <row r="298" customFormat="false" ht="12.75" hidden="false" customHeight="false" outlineLevel="0" collapsed="false">
      <c r="B298" s="442" t="n">
        <v>233</v>
      </c>
      <c r="C298" s="458"/>
      <c r="D298" s="457"/>
      <c r="S298" s="347"/>
      <c r="U298" s="442" t="n">
        <v>233</v>
      </c>
      <c r="V298" s="458"/>
      <c r="W298" s="457"/>
      <c r="AL298" s="347"/>
    </row>
    <row r="299" customFormat="false" ht="12.75" hidden="false" customHeight="false" outlineLevel="0" collapsed="false">
      <c r="B299" s="442" t="n">
        <v>234</v>
      </c>
      <c r="C299" s="458"/>
      <c r="D299" s="457"/>
      <c r="S299" s="347"/>
      <c r="U299" s="442" t="n">
        <v>234</v>
      </c>
      <c r="V299" s="458"/>
      <c r="W299" s="457"/>
      <c r="AL299" s="347"/>
    </row>
    <row r="300" customFormat="false" ht="12.75" hidden="false" customHeight="false" outlineLevel="0" collapsed="false">
      <c r="B300" s="442" t="n">
        <v>235</v>
      </c>
      <c r="C300" s="458"/>
      <c r="D300" s="457"/>
      <c r="S300" s="347"/>
      <c r="U300" s="442" t="n">
        <v>235</v>
      </c>
      <c r="V300" s="458"/>
      <c r="W300" s="457"/>
      <c r="AL300" s="347"/>
    </row>
    <row r="301" customFormat="false" ht="12.75" hidden="false" customHeight="false" outlineLevel="0" collapsed="false">
      <c r="B301" s="442" t="n">
        <v>236</v>
      </c>
      <c r="C301" s="458"/>
      <c r="D301" s="457"/>
      <c r="S301" s="347"/>
      <c r="U301" s="442" t="n">
        <v>236</v>
      </c>
      <c r="V301" s="458"/>
      <c r="W301" s="457"/>
      <c r="AL301" s="347"/>
    </row>
    <row r="302" customFormat="false" ht="12.75" hidden="false" customHeight="false" outlineLevel="0" collapsed="false">
      <c r="B302" s="442" t="n">
        <v>237</v>
      </c>
      <c r="C302" s="458"/>
      <c r="D302" s="457"/>
      <c r="S302" s="347"/>
      <c r="U302" s="442" t="n">
        <v>237</v>
      </c>
      <c r="V302" s="458"/>
      <c r="W302" s="457"/>
      <c r="AL302" s="347"/>
    </row>
    <row r="303" customFormat="false" ht="12.75" hidden="false" customHeight="false" outlineLevel="0" collapsed="false">
      <c r="B303" s="442" t="n">
        <v>238</v>
      </c>
      <c r="C303" s="458"/>
      <c r="D303" s="457"/>
      <c r="S303" s="347"/>
      <c r="U303" s="442" t="n">
        <v>238</v>
      </c>
      <c r="V303" s="458"/>
      <c r="W303" s="457"/>
      <c r="AL303" s="347"/>
    </row>
    <row r="304" customFormat="false" ht="12.75" hidden="false" customHeight="false" outlineLevel="0" collapsed="false">
      <c r="B304" s="442" t="n">
        <v>239</v>
      </c>
      <c r="C304" s="458"/>
      <c r="D304" s="457"/>
      <c r="S304" s="347"/>
      <c r="U304" s="442" t="n">
        <v>239</v>
      </c>
      <c r="V304" s="458"/>
      <c r="W304" s="457"/>
      <c r="AL304" s="347"/>
    </row>
    <row r="305" customFormat="false" ht="12.75" hidden="false" customHeight="false" outlineLevel="0" collapsed="false">
      <c r="B305" s="442" t="n">
        <v>240</v>
      </c>
      <c r="C305" s="458"/>
      <c r="D305" s="457"/>
      <c r="S305" s="347"/>
      <c r="U305" s="442" t="n">
        <v>240</v>
      </c>
      <c r="V305" s="458"/>
      <c r="W305" s="457"/>
      <c r="AL305" s="347"/>
    </row>
    <row r="306" customFormat="false" ht="12.75" hidden="false" customHeight="false" outlineLevel="0" collapsed="false">
      <c r="B306" s="442" t="n">
        <v>241</v>
      </c>
      <c r="C306" s="458"/>
      <c r="D306" s="457"/>
      <c r="S306" s="347"/>
      <c r="U306" s="442" t="n">
        <v>241</v>
      </c>
      <c r="V306" s="458"/>
      <c r="W306" s="457"/>
      <c r="AL306" s="347"/>
    </row>
    <row r="307" customFormat="false" ht="12.75" hidden="false" customHeight="false" outlineLevel="0" collapsed="false">
      <c r="B307" s="442" t="n">
        <v>242</v>
      </c>
      <c r="C307" s="458"/>
      <c r="D307" s="457"/>
      <c r="S307" s="347"/>
      <c r="U307" s="442" t="n">
        <v>242</v>
      </c>
      <c r="V307" s="458"/>
      <c r="W307" s="457"/>
      <c r="AL307" s="347"/>
    </row>
    <row r="308" customFormat="false" ht="12.75" hidden="false" customHeight="false" outlineLevel="0" collapsed="false">
      <c r="B308" s="442" t="n">
        <v>243</v>
      </c>
      <c r="C308" s="458"/>
      <c r="D308" s="457"/>
      <c r="S308" s="347"/>
      <c r="U308" s="442" t="n">
        <v>243</v>
      </c>
      <c r="V308" s="458"/>
      <c r="W308" s="457"/>
      <c r="AL308" s="347"/>
    </row>
    <row r="309" customFormat="false" ht="12.75" hidden="false" customHeight="false" outlineLevel="0" collapsed="false">
      <c r="B309" s="442" t="n">
        <v>244</v>
      </c>
      <c r="C309" s="458"/>
      <c r="D309" s="457"/>
      <c r="S309" s="347"/>
      <c r="U309" s="442" t="n">
        <v>244</v>
      </c>
      <c r="V309" s="458"/>
      <c r="W309" s="457"/>
      <c r="AL309" s="347"/>
    </row>
    <row r="310" customFormat="false" ht="12.75" hidden="false" customHeight="false" outlineLevel="0" collapsed="false">
      <c r="B310" s="442" t="n">
        <v>245</v>
      </c>
      <c r="C310" s="458"/>
      <c r="D310" s="457"/>
      <c r="S310" s="347"/>
      <c r="U310" s="442" t="n">
        <v>245</v>
      </c>
      <c r="V310" s="458"/>
      <c r="W310" s="457"/>
      <c r="AL310" s="347"/>
    </row>
    <row r="311" customFormat="false" ht="12.75" hidden="false" customHeight="false" outlineLevel="0" collapsed="false">
      <c r="B311" s="442" t="n">
        <v>246</v>
      </c>
      <c r="C311" s="458"/>
      <c r="D311" s="457"/>
      <c r="S311" s="347"/>
      <c r="U311" s="442" t="n">
        <v>246</v>
      </c>
      <c r="V311" s="458"/>
      <c r="W311" s="457"/>
      <c r="AL311" s="347"/>
    </row>
    <row r="312" customFormat="false" ht="12.75" hidden="false" customHeight="false" outlineLevel="0" collapsed="false">
      <c r="B312" s="442" t="n">
        <v>247</v>
      </c>
      <c r="C312" s="458"/>
      <c r="D312" s="457"/>
      <c r="S312" s="347"/>
      <c r="U312" s="442" t="n">
        <v>247</v>
      </c>
      <c r="V312" s="458"/>
      <c r="W312" s="457"/>
      <c r="AL312" s="347"/>
    </row>
    <row r="313" customFormat="false" ht="12.75" hidden="false" customHeight="false" outlineLevel="0" collapsed="false">
      <c r="B313" s="442" t="n">
        <v>248</v>
      </c>
      <c r="C313" s="458"/>
      <c r="D313" s="457"/>
      <c r="S313" s="347"/>
      <c r="U313" s="442" t="n">
        <v>248</v>
      </c>
      <c r="V313" s="458"/>
      <c r="W313" s="457"/>
      <c r="AL313" s="347"/>
    </row>
    <row r="314" customFormat="false" ht="12.75" hidden="false" customHeight="false" outlineLevel="0" collapsed="false">
      <c r="B314" s="442" t="n">
        <v>249</v>
      </c>
      <c r="C314" s="458"/>
      <c r="D314" s="457"/>
      <c r="S314" s="347"/>
      <c r="U314" s="442" t="n">
        <v>249</v>
      </c>
      <c r="V314" s="458"/>
      <c r="W314" s="457"/>
      <c r="AL314" s="347"/>
    </row>
    <row r="315" customFormat="false" ht="12.75" hidden="false" customHeight="false" outlineLevel="0" collapsed="false">
      <c r="B315" s="442" t="n">
        <v>250</v>
      </c>
      <c r="C315" s="458"/>
      <c r="D315" s="457"/>
      <c r="S315" s="347"/>
      <c r="U315" s="442" t="n">
        <v>250</v>
      </c>
      <c r="V315" s="458"/>
      <c r="W315" s="457"/>
      <c r="AL315" s="347"/>
    </row>
    <row r="316" customFormat="false" ht="12.75" hidden="false" customHeight="false" outlineLevel="0" collapsed="false">
      <c r="B316" s="442" t="n">
        <v>251</v>
      </c>
      <c r="C316" s="458"/>
      <c r="D316" s="457"/>
      <c r="S316" s="347"/>
      <c r="U316" s="442" t="n">
        <v>251</v>
      </c>
      <c r="V316" s="458"/>
      <c r="W316" s="457"/>
      <c r="AL316" s="347"/>
    </row>
    <row r="317" customFormat="false" ht="12.75" hidden="false" customHeight="false" outlineLevel="0" collapsed="false">
      <c r="B317" s="442" t="n">
        <v>252</v>
      </c>
      <c r="C317" s="458"/>
      <c r="D317" s="457"/>
      <c r="S317" s="347"/>
      <c r="U317" s="442" t="n">
        <v>252</v>
      </c>
      <c r="V317" s="458"/>
      <c r="W317" s="457"/>
      <c r="AL317" s="347"/>
    </row>
    <row r="318" customFormat="false" ht="12.75" hidden="false" customHeight="false" outlineLevel="0" collapsed="false">
      <c r="B318" s="442" t="n">
        <v>253</v>
      </c>
      <c r="C318" s="458"/>
      <c r="D318" s="457"/>
      <c r="S318" s="347"/>
      <c r="U318" s="442" t="n">
        <v>253</v>
      </c>
      <c r="V318" s="458"/>
      <c r="W318" s="457"/>
      <c r="AL318" s="347"/>
    </row>
    <row r="319" customFormat="false" ht="12.75" hidden="false" customHeight="false" outlineLevel="0" collapsed="false">
      <c r="B319" s="442" t="n">
        <v>254</v>
      </c>
      <c r="C319" s="458"/>
      <c r="D319" s="457"/>
      <c r="S319" s="347"/>
      <c r="U319" s="442" t="n">
        <v>254</v>
      </c>
      <c r="V319" s="458"/>
      <c r="W319" s="457"/>
      <c r="AL319" s="347"/>
    </row>
    <row r="320" customFormat="false" ht="12.75" hidden="false" customHeight="false" outlineLevel="0" collapsed="false">
      <c r="B320" s="442" t="n">
        <v>255</v>
      </c>
      <c r="C320" s="458"/>
      <c r="D320" s="457"/>
      <c r="S320" s="347"/>
      <c r="U320" s="442" t="n">
        <v>255</v>
      </c>
      <c r="V320" s="458"/>
      <c r="W320" s="457"/>
      <c r="AL320" s="347"/>
    </row>
    <row r="321" customFormat="false" ht="12.75" hidden="false" customHeight="false" outlineLevel="0" collapsed="false">
      <c r="B321" s="442" t="n">
        <v>256</v>
      </c>
      <c r="C321" s="458"/>
      <c r="D321" s="457"/>
      <c r="S321" s="347"/>
      <c r="U321" s="442" t="n">
        <v>256</v>
      </c>
      <c r="V321" s="458"/>
      <c r="W321" s="457"/>
      <c r="AL321" s="347"/>
    </row>
    <row r="322" customFormat="false" ht="12.75" hidden="false" customHeight="false" outlineLevel="0" collapsed="false">
      <c r="B322" s="442" t="n">
        <v>257</v>
      </c>
      <c r="C322" s="458"/>
      <c r="D322" s="457"/>
      <c r="S322" s="347"/>
      <c r="U322" s="442" t="n">
        <v>257</v>
      </c>
      <c r="V322" s="458"/>
      <c r="W322" s="457"/>
      <c r="AL322" s="347"/>
    </row>
    <row r="323" customFormat="false" ht="12.75" hidden="false" customHeight="false" outlineLevel="0" collapsed="false">
      <c r="B323" s="442" t="n">
        <v>258</v>
      </c>
      <c r="C323" s="458"/>
      <c r="D323" s="457"/>
      <c r="S323" s="347"/>
      <c r="U323" s="442" t="n">
        <v>258</v>
      </c>
      <c r="V323" s="458"/>
      <c r="W323" s="457"/>
      <c r="AL323" s="347"/>
    </row>
    <row r="324" customFormat="false" ht="12.75" hidden="false" customHeight="false" outlineLevel="0" collapsed="false">
      <c r="B324" s="442" t="n">
        <v>259</v>
      </c>
      <c r="C324" s="458"/>
      <c r="D324" s="457"/>
      <c r="S324" s="347"/>
      <c r="U324" s="442" t="n">
        <v>259</v>
      </c>
      <c r="V324" s="458"/>
      <c r="W324" s="457"/>
      <c r="AL324" s="347"/>
    </row>
    <row r="325" customFormat="false" ht="12.75" hidden="false" customHeight="false" outlineLevel="0" collapsed="false">
      <c r="B325" s="442" t="n">
        <v>260</v>
      </c>
      <c r="C325" s="458"/>
      <c r="D325" s="457"/>
      <c r="S325" s="347"/>
      <c r="U325" s="442" t="n">
        <v>260</v>
      </c>
      <c r="V325" s="458"/>
      <c r="W325" s="457"/>
      <c r="AL325" s="347"/>
    </row>
    <row r="326" customFormat="false" ht="12.75" hidden="false" customHeight="false" outlineLevel="0" collapsed="false">
      <c r="B326" s="442" t="n">
        <v>261</v>
      </c>
      <c r="C326" s="458"/>
      <c r="D326" s="457"/>
      <c r="S326" s="347"/>
      <c r="U326" s="442" t="n">
        <v>261</v>
      </c>
      <c r="V326" s="458"/>
      <c r="W326" s="457"/>
      <c r="AL326" s="347"/>
    </row>
    <row r="327" customFormat="false" ht="12.75" hidden="false" customHeight="false" outlineLevel="0" collapsed="false">
      <c r="B327" s="442" t="n">
        <v>262</v>
      </c>
      <c r="C327" s="458"/>
      <c r="D327" s="457"/>
      <c r="S327" s="347"/>
      <c r="U327" s="442" t="n">
        <v>262</v>
      </c>
      <c r="V327" s="458"/>
      <c r="W327" s="457"/>
      <c r="AL327" s="347"/>
    </row>
    <row r="328" customFormat="false" ht="12.75" hidden="false" customHeight="false" outlineLevel="0" collapsed="false">
      <c r="B328" s="442" t="n">
        <v>263</v>
      </c>
      <c r="C328" s="458"/>
      <c r="D328" s="457"/>
      <c r="S328" s="347"/>
      <c r="U328" s="442" t="n">
        <v>263</v>
      </c>
      <c r="V328" s="458"/>
      <c r="W328" s="457"/>
      <c r="AL328" s="347"/>
    </row>
    <row r="329" customFormat="false" ht="12.75" hidden="false" customHeight="false" outlineLevel="0" collapsed="false">
      <c r="B329" s="442" t="n">
        <v>264</v>
      </c>
      <c r="C329" s="458"/>
      <c r="D329" s="457"/>
      <c r="S329" s="347"/>
      <c r="U329" s="442" t="n">
        <v>264</v>
      </c>
      <c r="V329" s="458"/>
      <c r="W329" s="457"/>
      <c r="AL329" s="347"/>
    </row>
    <row r="330" customFormat="false" ht="12.75" hidden="false" customHeight="false" outlineLevel="0" collapsed="false">
      <c r="B330" s="442" t="n">
        <v>265</v>
      </c>
      <c r="C330" s="458"/>
      <c r="D330" s="457"/>
      <c r="S330" s="347"/>
      <c r="U330" s="442" t="n">
        <v>265</v>
      </c>
      <c r="V330" s="458"/>
      <c r="W330" s="457"/>
      <c r="AL330" s="347"/>
    </row>
    <row r="331" customFormat="false" ht="12.75" hidden="false" customHeight="false" outlineLevel="0" collapsed="false">
      <c r="B331" s="442" t="n">
        <v>266</v>
      </c>
      <c r="C331" s="458"/>
      <c r="D331" s="457"/>
      <c r="S331" s="347"/>
      <c r="U331" s="442" t="n">
        <v>266</v>
      </c>
      <c r="V331" s="458"/>
      <c r="W331" s="457"/>
      <c r="AL331" s="347"/>
    </row>
    <row r="332" customFormat="false" ht="12.75" hidden="false" customHeight="false" outlineLevel="0" collapsed="false">
      <c r="B332" s="442" t="n">
        <v>267</v>
      </c>
      <c r="C332" s="458"/>
      <c r="D332" s="457"/>
      <c r="S332" s="347"/>
      <c r="U332" s="442" t="n">
        <v>267</v>
      </c>
      <c r="V332" s="458"/>
      <c r="W332" s="457"/>
      <c r="AL332" s="347"/>
    </row>
    <row r="333" customFormat="false" ht="12.75" hidden="false" customHeight="false" outlineLevel="0" collapsed="false">
      <c r="B333" s="442" t="n">
        <v>268</v>
      </c>
      <c r="C333" s="458"/>
      <c r="D333" s="457"/>
      <c r="S333" s="347"/>
      <c r="U333" s="442" t="n">
        <v>268</v>
      </c>
      <c r="V333" s="458"/>
      <c r="W333" s="457"/>
      <c r="AL333" s="347"/>
    </row>
    <row r="334" customFormat="false" ht="12.75" hidden="false" customHeight="false" outlineLevel="0" collapsed="false">
      <c r="B334" s="442" t="n">
        <v>269</v>
      </c>
      <c r="C334" s="458"/>
      <c r="D334" s="457"/>
      <c r="S334" s="347"/>
      <c r="U334" s="442" t="n">
        <v>269</v>
      </c>
      <c r="V334" s="458"/>
      <c r="W334" s="457"/>
      <c r="AL334" s="347"/>
    </row>
    <row r="335" customFormat="false" ht="12.75" hidden="false" customHeight="false" outlineLevel="0" collapsed="false">
      <c r="B335" s="442" t="n">
        <v>270</v>
      </c>
      <c r="C335" s="458"/>
      <c r="D335" s="457"/>
      <c r="S335" s="347"/>
      <c r="U335" s="442" t="n">
        <v>270</v>
      </c>
      <c r="V335" s="458"/>
      <c r="W335" s="457"/>
      <c r="AL335" s="347"/>
    </row>
    <row r="336" customFormat="false" ht="12.75" hidden="false" customHeight="false" outlineLevel="0" collapsed="false">
      <c r="B336" s="442" t="n">
        <v>271</v>
      </c>
      <c r="C336" s="458"/>
      <c r="D336" s="457"/>
      <c r="S336" s="347"/>
      <c r="U336" s="442" t="n">
        <v>271</v>
      </c>
      <c r="V336" s="458"/>
      <c r="W336" s="457"/>
      <c r="AL336" s="347"/>
    </row>
    <row r="337" customFormat="false" ht="12.75" hidden="false" customHeight="false" outlineLevel="0" collapsed="false">
      <c r="B337" s="442" t="n">
        <v>272</v>
      </c>
      <c r="C337" s="458"/>
      <c r="D337" s="457"/>
      <c r="S337" s="347"/>
      <c r="U337" s="442" t="n">
        <v>272</v>
      </c>
      <c r="V337" s="458"/>
      <c r="W337" s="457"/>
      <c r="AL337" s="347"/>
    </row>
    <row r="338" customFormat="false" ht="12.75" hidden="false" customHeight="false" outlineLevel="0" collapsed="false">
      <c r="B338" s="442" t="n">
        <v>273</v>
      </c>
      <c r="C338" s="458"/>
      <c r="D338" s="457"/>
      <c r="S338" s="347"/>
      <c r="U338" s="442" t="n">
        <v>273</v>
      </c>
      <c r="V338" s="458"/>
      <c r="W338" s="457"/>
      <c r="AL338" s="347"/>
    </row>
    <row r="339" customFormat="false" ht="12.75" hidden="false" customHeight="false" outlineLevel="0" collapsed="false">
      <c r="B339" s="442" t="n">
        <v>274</v>
      </c>
      <c r="C339" s="458"/>
      <c r="D339" s="457"/>
      <c r="S339" s="347"/>
      <c r="U339" s="442" t="n">
        <v>274</v>
      </c>
      <c r="V339" s="458"/>
      <c r="W339" s="457"/>
      <c r="AL339" s="347"/>
    </row>
    <row r="340" customFormat="false" ht="12.75" hidden="false" customHeight="false" outlineLevel="0" collapsed="false">
      <c r="B340" s="442" t="n">
        <v>275</v>
      </c>
      <c r="C340" s="458"/>
      <c r="D340" s="457"/>
      <c r="S340" s="347"/>
      <c r="U340" s="442" t="n">
        <v>275</v>
      </c>
      <c r="V340" s="458"/>
      <c r="W340" s="457"/>
      <c r="AL340" s="347"/>
    </row>
    <row r="341" customFormat="false" ht="12.75" hidden="false" customHeight="false" outlineLevel="0" collapsed="false">
      <c r="B341" s="442" t="n">
        <v>276</v>
      </c>
      <c r="C341" s="458"/>
      <c r="D341" s="457"/>
      <c r="S341" s="347"/>
      <c r="U341" s="442" t="n">
        <v>276</v>
      </c>
      <c r="V341" s="458"/>
      <c r="W341" s="457"/>
      <c r="AL341" s="347"/>
    </row>
    <row r="342" customFormat="false" ht="12.75" hidden="false" customHeight="false" outlineLevel="0" collapsed="false">
      <c r="B342" s="442" t="n">
        <v>277</v>
      </c>
      <c r="C342" s="458"/>
      <c r="D342" s="457"/>
      <c r="S342" s="347"/>
      <c r="U342" s="442" t="n">
        <v>277</v>
      </c>
      <c r="V342" s="458"/>
      <c r="W342" s="457"/>
      <c r="AL342" s="347"/>
    </row>
    <row r="343" customFormat="false" ht="12.75" hidden="false" customHeight="false" outlineLevel="0" collapsed="false">
      <c r="B343" s="442" t="n">
        <v>278</v>
      </c>
      <c r="C343" s="458"/>
      <c r="D343" s="457"/>
      <c r="S343" s="347"/>
      <c r="U343" s="442" t="n">
        <v>278</v>
      </c>
      <c r="V343" s="458"/>
      <c r="W343" s="457"/>
      <c r="AL343" s="347"/>
    </row>
    <row r="344" customFormat="false" ht="12.75" hidden="false" customHeight="false" outlineLevel="0" collapsed="false">
      <c r="B344" s="442" t="n">
        <v>279</v>
      </c>
      <c r="C344" s="458"/>
      <c r="D344" s="457"/>
      <c r="S344" s="347"/>
      <c r="U344" s="442" t="n">
        <v>279</v>
      </c>
      <c r="V344" s="458"/>
      <c r="W344" s="457"/>
      <c r="AL344" s="347"/>
    </row>
    <row r="345" customFormat="false" ht="12.75" hidden="false" customHeight="false" outlineLevel="0" collapsed="false">
      <c r="B345" s="442" t="n">
        <v>280</v>
      </c>
      <c r="C345" s="458"/>
      <c r="D345" s="457"/>
      <c r="S345" s="347"/>
      <c r="U345" s="442" t="n">
        <v>280</v>
      </c>
      <c r="V345" s="458"/>
      <c r="W345" s="457"/>
      <c r="AL345" s="347"/>
    </row>
    <row r="346" customFormat="false" ht="12.75" hidden="false" customHeight="false" outlineLevel="0" collapsed="false">
      <c r="B346" s="442" t="n">
        <v>281</v>
      </c>
      <c r="C346" s="458"/>
      <c r="D346" s="457"/>
      <c r="S346" s="347"/>
      <c r="U346" s="442" t="n">
        <v>281</v>
      </c>
      <c r="V346" s="458"/>
      <c r="W346" s="457"/>
      <c r="AL346" s="347"/>
    </row>
    <row r="347" customFormat="false" ht="12.75" hidden="false" customHeight="false" outlineLevel="0" collapsed="false">
      <c r="B347" s="442" t="n">
        <v>282</v>
      </c>
      <c r="C347" s="458"/>
      <c r="D347" s="457"/>
      <c r="S347" s="347"/>
      <c r="U347" s="442" t="n">
        <v>282</v>
      </c>
      <c r="V347" s="458"/>
      <c r="W347" s="457"/>
      <c r="AL347" s="347"/>
    </row>
    <row r="348" customFormat="false" ht="12.75" hidden="false" customHeight="false" outlineLevel="0" collapsed="false">
      <c r="B348" s="442" t="n">
        <v>283</v>
      </c>
      <c r="C348" s="458"/>
      <c r="D348" s="457"/>
      <c r="S348" s="347"/>
      <c r="U348" s="442" t="n">
        <v>283</v>
      </c>
      <c r="V348" s="458"/>
      <c r="W348" s="457"/>
      <c r="AL348" s="347"/>
    </row>
    <row r="349" customFormat="false" ht="12.75" hidden="false" customHeight="false" outlineLevel="0" collapsed="false">
      <c r="B349" s="442" t="n">
        <v>284</v>
      </c>
      <c r="C349" s="458"/>
      <c r="D349" s="457"/>
      <c r="S349" s="347"/>
      <c r="U349" s="442" t="n">
        <v>284</v>
      </c>
      <c r="V349" s="458"/>
      <c r="W349" s="457"/>
      <c r="AL349" s="347"/>
    </row>
    <row r="350" customFormat="false" ht="12.75" hidden="false" customHeight="false" outlineLevel="0" collapsed="false">
      <c r="B350" s="442" t="n">
        <v>285</v>
      </c>
      <c r="C350" s="458"/>
      <c r="D350" s="457"/>
      <c r="S350" s="347"/>
      <c r="U350" s="442" t="n">
        <v>285</v>
      </c>
      <c r="V350" s="458"/>
      <c r="W350" s="457"/>
      <c r="AL350" s="347"/>
    </row>
    <row r="351" customFormat="false" ht="12.75" hidden="false" customHeight="false" outlineLevel="0" collapsed="false">
      <c r="B351" s="442" t="n">
        <v>286</v>
      </c>
      <c r="C351" s="458"/>
      <c r="D351" s="457"/>
      <c r="S351" s="347"/>
      <c r="U351" s="442" t="n">
        <v>286</v>
      </c>
      <c r="V351" s="458"/>
      <c r="W351" s="457"/>
      <c r="AL351" s="347"/>
    </row>
    <row r="352" customFormat="false" ht="12.75" hidden="false" customHeight="false" outlineLevel="0" collapsed="false">
      <c r="B352" s="442" t="n">
        <v>287</v>
      </c>
      <c r="C352" s="458"/>
      <c r="D352" s="457"/>
      <c r="S352" s="347"/>
      <c r="U352" s="442" t="n">
        <v>287</v>
      </c>
      <c r="V352" s="458"/>
      <c r="W352" s="457"/>
      <c r="AL352" s="347"/>
    </row>
    <row r="353" customFormat="false" ht="12.75" hidden="false" customHeight="false" outlineLevel="0" collapsed="false">
      <c r="B353" s="442" t="n">
        <v>288</v>
      </c>
      <c r="C353" s="458"/>
      <c r="D353" s="457"/>
      <c r="S353" s="347"/>
      <c r="U353" s="442" t="n">
        <v>288</v>
      </c>
      <c r="V353" s="458"/>
      <c r="W353" s="457"/>
      <c r="AL353" s="347"/>
    </row>
    <row r="354" customFormat="false" ht="12.75" hidden="false" customHeight="false" outlineLevel="0" collapsed="false">
      <c r="B354" s="442" t="n">
        <v>289</v>
      </c>
      <c r="C354" s="458"/>
      <c r="D354" s="457"/>
      <c r="S354" s="347"/>
      <c r="U354" s="442" t="n">
        <v>289</v>
      </c>
      <c r="V354" s="458"/>
      <c r="W354" s="457"/>
      <c r="AL354" s="347"/>
    </row>
    <row r="355" customFormat="false" ht="12.75" hidden="false" customHeight="false" outlineLevel="0" collapsed="false">
      <c r="B355" s="442" t="n">
        <v>290</v>
      </c>
      <c r="C355" s="458"/>
      <c r="D355" s="457"/>
      <c r="S355" s="347"/>
      <c r="U355" s="442" t="n">
        <v>290</v>
      </c>
      <c r="V355" s="458"/>
      <c r="W355" s="457"/>
      <c r="AL355" s="347"/>
    </row>
    <row r="356" customFormat="false" ht="12.75" hidden="false" customHeight="false" outlineLevel="0" collapsed="false">
      <c r="B356" s="442" t="n">
        <v>291</v>
      </c>
      <c r="C356" s="458"/>
      <c r="D356" s="457"/>
      <c r="S356" s="347"/>
      <c r="U356" s="442" t="n">
        <v>291</v>
      </c>
      <c r="V356" s="458"/>
      <c r="W356" s="457"/>
      <c r="AL356" s="347"/>
    </row>
    <row r="357" customFormat="false" ht="12.75" hidden="false" customHeight="false" outlineLevel="0" collapsed="false">
      <c r="B357" s="442" t="n">
        <v>292</v>
      </c>
      <c r="C357" s="458"/>
      <c r="D357" s="457"/>
      <c r="S357" s="347"/>
      <c r="U357" s="442" t="n">
        <v>292</v>
      </c>
      <c r="V357" s="458"/>
      <c r="W357" s="457"/>
      <c r="AL357" s="347"/>
    </row>
    <row r="358" customFormat="false" ht="12.75" hidden="false" customHeight="false" outlineLevel="0" collapsed="false">
      <c r="B358" s="442" t="n">
        <v>293</v>
      </c>
      <c r="C358" s="458"/>
      <c r="D358" s="457"/>
      <c r="S358" s="347"/>
      <c r="U358" s="442" t="n">
        <v>293</v>
      </c>
      <c r="V358" s="458"/>
      <c r="W358" s="457"/>
      <c r="AL358" s="347"/>
    </row>
    <row r="359" customFormat="false" ht="12.75" hidden="false" customHeight="false" outlineLevel="0" collapsed="false">
      <c r="B359" s="442" t="n">
        <v>294</v>
      </c>
      <c r="C359" s="458"/>
      <c r="D359" s="457"/>
      <c r="S359" s="347"/>
      <c r="U359" s="442" t="n">
        <v>294</v>
      </c>
      <c r="V359" s="458"/>
      <c r="W359" s="457"/>
      <c r="AL359" s="347"/>
    </row>
    <row r="360" customFormat="false" ht="12.75" hidden="false" customHeight="false" outlineLevel="0" collapsed="false">
      <c r="B360" s="442" t="n">
        <v>295</v>
      </c>
      <c r="C360" s="458"/>
      <c r="D360" s="457"/>
      <c r="S360" s="347"/>
      <c r="U360" s="442" t="n">
        <v>295</v>
      </c>
      <c r="V360" s="458"/>
      <c r="W360" s="457"/>
      <c r="AL360" s="347"/>
    </row>
    <row r="361" customFormat="false" ht="12.75" hidden="false" customHeight="false" outlineLevel="0" collapsed="false">
      <c r="B361" s="442" t="n">
        <v>296</v>
      </c>
      <c r="C361" s="458"/>
      <c r="D361" s="457"/>
      <c r="S361" s="347"/>
      <c r="U361" s="442" t="n">
        <v>296</v>
      </c>
      <c r="V361" s="458"/>
      <c r="W361" s="457"/>
      <c r="AL361" s="347"/>
    </row>
    <row r="362" customFormat="false" ht="12.75" hidden="false" customHeight="false" outlineLevel="0" collapsed="false">
      <c r="B362" s="442" t="n">
        <v>297</v>
      </c>
      <c r="C362" s="458"/>
      <c r="D362" s="457"/>
      <c r="S362" s="347"/>
      <c r="U362" s="442" t="n">
        <v>297</v>
      </c>
      <c r="V362" s="458"/>
      <c r="W362" s="457"/>
      <c r="AL362" s="347"/>
    </row>
    <row r="363" customFormat="false" ht="12.75" hidden="false" customHeight="false" outlineLevel="0" collapsed="false">
      <c r="B363" s="442" t="n">
        <v>298</v>
      </c>
      <c r="C363" s="458"/>
      <c r="D363" s="457"/>
      <c r="S363" s="347"/>
      <c r="U363" s="442" t="n">
        <v>298</v>
      </c>
      <c r="V363" s="458"/>
      <c r="W363" s="457"/>
      <c r="AL363" s="347"/>
    </row>
    <row r="364" customFormat="false" ht="12.75" hidden="false" customHeight="false" outlineLevel="0" collapsed="false">
      <c r="B364" s="442" t="n">
        <v>299</v>
      </c>
      <c r="C364" s="458"/>
      <c r="D364" s="457"/>
      <c r="S364" s="347"/>
      <c r="U364" s="442" t="n">
        <v>299</v>
      </c>
      <c r="V364" s="458"/>
      <c r="W364" s="457"/>
      <c r="AL364" s="347"/>
    </row>
    <row r="365" customFormat="false" ht="12.75" hidden="false" customHeight="false" outlineLevel="0" collapsed="false">
      <c r="B365" s="442" t="n">
        <v>300</v>
      </c>
      <c r="C365" s="458"/>
      <c r="D365" s="457"/>
      <c r="S365" s="347"/>
      <c r="U365" s="442" t="n">
        <v>300</v>
      </c>
      <c r="V365" s="458"/>
      <c r="W365" s="457"/>
      <c r="AL365" s="347"/>
    </row>
    <row r="366" customFormat="false" ht="12.75" hidden="false" customHeight="false" outlineLevel="0" collapsed="false">
      <c r="A366" s="20"/>
      <c r="B366" s="20"/>
      <c r="C366" s="20"/>
      <c r="D366" s="20"/>
      <c r="E366" s="20"/>
      <c r="F366" s="20"/>
      <c r="G366" s="20"/>
      <c r="H366" s="20"/>
      <c r="I366" s="20"/>
      <c r="J366" s="20"/>
      <c r="K366" s="20"/>
      <c r="L366" s="20"/>
      <c r="M366" s="20"/>
      <c r="N366" s="20"/>
      <c r="O366" s="20"/>
      <c r="P366" s="20"/>
      <c r="Q366" s="20"/>
      <c r="R366" s="20"/>
      <c r="S366" s="355"/>
      <c r="T366" s="20"/>
      <c r="U366" s="20"/>
      <c r="V366" s="20"/>
      <c r="W366" s="20"/>
      <c r="X366" s="20"/>
      <c r="Y366" s="20"/>
      <c r="Z366" s="20"/>
      <c r="AA366" s="20"/>
      <c r="AB366" s="20"/>
      <c r="AC366" s="20"/>
      <c r="AD366" s="20"/>
      <c r="AE366" s="20"/>
      <c r="AF366" s="20"/>
      <c r="AG366" s="20"/>
      <c r="AH366" s="20"/>
      <c r="AI366" s="20"/>
      <c r="AJ366" s="20"/>
      <c r="AK366" s="20"/>
      <c r="AL366" s="355"/>
    </row>
  </sheetData>
  <sheetProtection algorithmName="SHA-512" hashValue="aljQ9gX46bIgwHA6LDGJGV6Z975uVGpr3pwaEY/4nqsjYh7NfBO6v8oFSjH+WRf1IOm4BlkiU3vxmp5a/LJ88A==" saltValue="4zyvBKrLcyCvg/csONs/YQ==" spinCount="100000" sheet="true" scenarios="true"/>
  <protectedRanges>
    <protectedRange name="Range1" sqref="A5:AL18 A21:AL42 C46:D47 G46:H47 C50 C53:D57 V46:W47 Z46:AA47 V51:W53"/>
    <protectedRange name="Range1_1" sqref="C66:E365"/>
    <protectedRange name="Range1_2" sqref="V66:X365"/>
  </protectedRanges>
  <mergeCells count="51">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A47:B47"/>
    <mergeCell ref="C47:D47"/>
    <mergeCell ref="E47:F47"/>
    <mergeCell ref="G47:H47"/>
    <mergeCell ref="T47:U47"/>
    <mergeCell ref="V47:W47"/>
    <mergeCell ref="X47:Y47"/>
    <mergeCell ref="Z47:AA47"/>
    <mergeCell ref="A50:B50"/>
    <mergeCell ref="C50:D50"/>
    <mergeCell ref="V50:W50"/>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priority="2" operator="greaterThanOrEqual" aboveAverage="0" equalAverage="0" bottom="0" percent="0" rank="0" text="" dxfId="251">
      <formula>100</formula>
    </cfRule>
    <cfRule type="cellIs" priority="3" operator="lessThan" aboveAverage="0" equalAverage="0" bottom="0" percent="0" rank="0" text="" dxfId="252">
      <formula>75</formula>
    </cfRule>
    <cfRule type="cellIs" priority="4" operator="greaterThanOrEqual" aboveAverage="0" equalAverage="0" bottom="0" percent="0" rank="0" text="" dxfId="253">
      <formula>75</formula>
    </cfRule>
  </conditionalFormatting>
  <hyperlinks>
    <hyperlink ref="AM2" location="'Cover Sheet'!A1" display="BACK to COVER SHEET"/>
  </hyperlinks>
  <printOptions headings="false" gridLines="false" gridLinesSet="true" horizontalCentered="tru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AO361"/>
  <sheetViews>
    <sheetView showFormulas="false" showGridLines="false" showRowColHeaders="true" showZeros="true" rightToLeft="false" tabSelected="false" showOutlineSymbols="true" defaultGridColor="true" view="pageBreakPreview" topLeftCell="A18"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8" min="1" style="0" width="5.01"/>
    <col collapsed="false" customWidth="true" hidden="false" outlineLevel="0" max="1025" min="39" style="0" width="11.4"/>
  </cols>
  <sheetData>
    <row r="1" customFormat="false" ht="13.15" hidden="false" customHeight="false" outlineLevel="0" collapsed="false">
      <c r="A1" s="26" t="s">
        <v>445</v>
      </c>
      <c r="B1" s="26"/>
      <c r="C1" s="26"/>
      <c r="D1" s="26"/>
      <c r="E1" s="26"/>
      <c r="F1" s="26"/>
      <c r="G1" s="26"/>
      <c r="H1" s="26"/>
      <c r="I1" s="26"/>
      <c r="J1" s="26"/>
      <c r="K1" s="26"/>
      <c r="L1" s="26"/>
      <c r="M1" s="26"/>
      <c r="N1" s="26"/>
      <c r="O1" s="26"/>
      <c r="P1" s="26"/>
      <c r="Q1" s="26"/>
      <c r="R1" s="26"/>
      <c r="S1" s="26"/>
      <c r="T1" s="26" t="s">
        <v>445</v>
      </c>
      <c r="U1" s="26"/>
      <c r="V1" s="26"/>
      <c r="W1" s="26"/>
      <c r="X1" s="26"/>
      <c r="Y1" s="26"/>
      <c r="Z1" s="26"/>
      <c r="AA1" s="26"/>
      <c r="AB1" s="26"/>
      <c r="AC1" s="26"/>
      <c r="AD1" s="26"/>
      <c r="AE1" s="26"/>
      <c r="AF1" s="26"/>
      <c r="AG1" s="26"/>
      <c r="AH1" s="26"/>
      <c r="AI1" s="26"/>
      <c r="AJ1" s="26"/>
      <c r="AK1" s="26"/>
      <c r="AL1" s="26"/>
    </row>
    <row r="2" customFormat="false" ht="12.75" hidden="false" customHeight="false" outlineLevel="0" collapsed="false">
      <c r="AM2" s="48" t="s">
        <v>259</v>
      </c>
      <c r="AN2" s="214"/>
      <c r="AO2" s="214"/>
    </row>
    <row r="3" customFormat="false" ht="12.75" hidden="false" customHeight="false" outlineLevel="0" collapsed="false">
      <c r="A3" s="0" t="s">
        <v>48</v>
      </c>
      <c r="D3" s="100" t="str">
        <f aca="false">IF('Cover Sheet'!$D$14&gt;0,'Cover Sheet'!$D$14,"")</f>
        <v>Ecole Centrale Lyon</v>
      </c>
      <c r="E3" s="100"/>
      <c r="F3" s="100"/>
      <c r="G3" s="100"/>
      <c r="H3" s="100"/>
      <c r="I3" s="100"/>
      <c r="J3" s="100"/>
      <c r="K3" s="0" t="s">
        <v>50</v>
      </c>
      <c r="O3" s="100" t="str">
        <f aca="false">IF('Cover Sheet'!$O$14&gt;0,'Cover Sheet'!$O$14,"")</f>
        <v/>
      </c>
      <c r="P3" s="100"/>
      <c r="Q3" s="100"/>
      <c r="R3" s="100"/>
      <c r="S3" s="100"/>
      <c r="T3" s="0" t="s">
        <v>48</v>
      </c>
      <c r="W3" s="100" t="str">
        <f aca="false">IF('Cover Sheet'!$D$14&gt;0,'Cover Sheet'!$D$14,"")</f>
        <v>Ecole Centrale Lyon</v>
      </c>
      <c r="X3" s="100"/>
      <c r="Y3" s="100"/>
      <c r="Z3" s="100"/>
      <c r="AA3" s="100"/>
      <c r="AB3" s="100"/>
      <c r="AC3" s="100"/>
      <c r="AD3" s="0" t="s">
        <v>50</v>
      </c>
      <c r="AH3" s="100" t="str">
        <f aca="false">IF('Cover Sheet'!$O$14&gt;0,'Cover Sheet'!$O$14,"")</f>
        <v/>
      </c>
      <c r="AI3" s="100"/>
      <c r="AJ3" s="100"/>
      <c r="AK3" s="100"/>
      <c r="AL3" s="100"/>
      <c r="AM3" s="469" t="s">
        <v>341</v>
      </c>
    </row>
    <row r="5" customFormat="false" ht="12.75" hidden="false" customHeight="true" outlineLevel="0" collapsed="false">
      <c r="A5" s="459"/>
      <c r="B5" s="459"/>
      <c r="C5" s="459"/>
      <c r="D5" s="459"/>
      <c r="E5" s="459"/>
      <c r="F5" s="459"/>
      <c r="G5" s="459"/>
      <c r="H5" s="459"/>
      <c r="I5" s="459"/>
      <c r="J5" s="459"/>
      <c r="K5" s="459"/>
      <c r="L5" s="459"/>
      <c r="M5" s="459"/>
      <c r="N5" s="459"/>
      <c r="O5" s="459"/>
      <c r="P5" s="459"/>
      <c r="Q5" s="459"/>
      <c r="R5" s="459"/>
      <c r="S5" s="459"/>
      <c r="T5" s="459"/>
      <c r="U5" s="459"/>
      <c r="V5" s="459"/>
      <c r="W5" s="459"/>
      <c r="X5" s="459"/>
      <c r="Y5" s="459"/>
      <c r="Z5" s="459"/>
      <c r="AA5" s="459"/>
      <c r="AB5" s="459"/>
      <c r="AC5" s="459"/>
      <c r="AD5" s="459"/>
      <c r="AE5" s="459"/>
      <c r="AF5" s="459"/>
      <c r="AG5" s="459"/>
      <c r="AH5" s="459"/>
      <c r="AI5" s="459"/>
      <c r="AJ5" s="459"/>
      <c r="AK5" s="459"/>
      <c r="AL5" s="459"/>
    </row>
    <row r="6" customFormat="false" ht="17.25" hidden="false" customHeight="true" outlineLevel="0" collapsed="false">
      <c r="A6" s="383"/>
      <c r="B6" s="383"/>
      <c r="C6" s="96"/>
      <c r="D6" s="383"/>
      <c r="E6" s="96"/>
      <c r="F6" s="96"/>
      <c r="G6" s="96"/>
      <c r="H6" s="96"/>
      <c r="I6" s="96"/>
      <c r="J6" s="96"/>
      <c r="K6" s="96"/>
      <c r="L6" s="96"/>
      <c r="M6" s="96"/>
      <c r="N6" s="96"/>
      <c r="O6" s="96"/>
      <c r="P6" s="96"/>
      <c r="Q6" s="96"/>
      <c r="R6" s="96"/>
      <c r="S6" s="135"/>
      <c r="T6" s="383"/>
      <c r="U6" s="383"/>
      <c r="V6" s="96"/>
      <c r="W6" s="383"/>
      <c r="X6" s="96"/>
      <c r="Y6" s="96"/>
      <c r="Z6" s="96"/>
      <c r="AA6" s="96"/>
      <c r="AB6" s="96"/>
      <c r="AC6" s="96"/>
      <c r="AD6" s="96"/>
      <c r="AE6" s="96"/>
      <c r="AF6" s="96"/>
      <c r="AG6" s="96"/>
      <c r="AH6" s="96"/>
      <c r="AI6" s="96"/>
      <c r="AJ6" s="96"/>
      <c r="AK6" s="96"/>
      <c r="AL6" s="135"/>
    </row>
    <row r="7" customFormat="false" ht="12.75" hidden="false" customHeight="false" outlineLevel="0" collapsed="false">
      <c r="A7" s="383"/>
      <c r="B7" s="382" t="s">
        <v>367</v>
      </c>
      <c r="C7" s="96"/>
      <c r="D7" s="383"/>
      <c r="E7" s="96"/>
      <c r="F7" s="96"/>
      <c r="G7" s="96"/>
      <c r="H7" s="96"/>
      <c r="I7" s="96"/>
      <c r="J7" s="96"/>
      <c r="K7" s="96"/>
      <c r="L7" s="96"/>
      <c r="M7" s="96"/>
      <c r="N7" s="96"/>
      <c r="O7" s="96"/>
      <c r="P7" s="96"/>
      <c r="Q7" s="96"/>
      <c r="R7" s="96"/>
      <c r="S7" s="135"/>
      <c r="T7" s="383"/>
      <c r="U7" s="382" t="s">
        <v>367</v>
      </c>
      <c r="V7" s="96"/>
      <c r="W7" s="383"/>
      <c r="X7" s="96"/>
      <c r="Y7" s="96"/>
      <c r="Z7" s="96"/>
      <c r="AA7" s="96"/>
      <c r="AB7" s="96"/>
      <c r="AC7" s="96"/>
      <c r="AD7" s="96"/>
      <c r="AE7" s="96"/>
      <c r="AF7" s="96"/>
      <c r="AG7" s="96"/>
      <c r="AH7" s="96"/>
      <c r="AI7" s="96"/>
      <c r="AJ7" s="96"/>
      <c r="AK7" s="96"/>
      <c r="AL7" s="135"/>
    </row>
    <row r="8" customFormat="false" ht="12.75" hidden="false" customHeight="false" outlineLevel="0" collapsed="false">
      <c r="A8" s="383"/>
      <c r="B8" s="98"/>
      <c r="C8" s="96"/>
      <c r="D8" s="383"/>
      <c r="E8" s="96"/>
      <c r="F8" s="96"/>
      <c r="G8" s="96"/>
      <c r="H8" s="96"/>
      <c r="I8" s="96"/>
      <c r="J8" s="96"/>
      <c r="K8" s="96"/>
      <c r="L8" s="96"/>
      <c r="M8" s="96"/>
      <c r="N8" s="96"/>
      <c r="O8" s="96"/>
      <c r="P8" s="96"/>
      <c r="Q8" s="96"/>
      <c r="R8" s="96"/>
      <c r="S8" s="135"/>
      <c r="T8" s="383"/>
      <c r="U8" s="98"/>
      <c r="V8" s="96"/>
      <c r="W8" s="383"/>
      <c r="X8" s="96"/>
      <c r="Y8" s="96"/>
      <c r="Z8" s="96"/>
      <c r="AA8" s="96"/>
      <c r="AB8" s="96"/>
      <c r="AC8" s="96"/>
      <c r="AD8" s="96"/>
      <c r="AE8" s="96"/>
      <c r="AF8" s="96"/>
      <c r="AG8" s="96"/>
      <c r="AH8" s="96"/>
      <c r="AI8" s="96"/>
      <c r="AJ8" s="96"/>
      <c r="AK8" s="96"/>
      <c r="AL8" s="135"/>
    </row>
    <row r="9" customFormat="false" ht="12.75" hidden="false" customHeight="false" outlineLevel="0" collapsed="false">
      <c r="A9" s="383"/>
      <c r="B9" s="382" t="s">
        <v>368</v>
      </c>
      <c r="C9" s="96"/>
      <c r="D9" s="383"/>
      <c r="E9" s="96"/>
      <c r="F9" s="96"/>
      <c r="G9" s="96"/>
      <c r="H9" s="96"/>
      <c r="I9" s="96"/>
      <c r="J9" s="96"/>
      <c r="K9" s="96"/>
      <c r="L9" s="96"/>
      <c r="M9" s="96"/>
      <c r="N9" s="96"/>
      <c r="O9" s="96"/>
      <c r="P9" s="96"/>
      <c r="Q9" s="96"/>
      <c r="R9" s="96"/>
      <c r="S9" s="135"/>
      <c r="T9" s="383"/>
      <c r="U9" s="382" t="s">
        <v>368</v>
      </c>
      <c r="V9" s="96"/>
      <c r="W9" s="383"/>
      <c r="X9" s="96"/>
      <c r="Y9" s="96"/>
      <c r="Z9" s="96"/>
      <c r="AA9" s="96"/>
      <c r="AB9" s="96"/>
      <c r="AC9" s="96"/>
      <c r="AD9" s="96"/>
      <c r="AE9" s="96"/>
      <c r="AF9" s="96"/>
      <c r="AG9" s="96"/>
      <c r="AH9" s="96"/>
      <c r="AI9" s="96"/>
      <c r="AJ9" s="96"/>
      <c r="AK9" s="96"/>
      <c r="AL9" s="135"/>
    </row>
    <row r="10" customFormat="false" ht="12.75" hidden="false" customHeight="false" outlineLevel="0" collapsed="false">
      <c r="A10" s="383"/>
      <c r="B10" s="98"/>
      <c r="C10" s="96"/>
      <c r="D10" s="96"/>
      <c r="E10" s="96"/>
      <c r="F10" s="96"/>
      <c r="G10" s="96"/>
      <c r="H10" s="96"/>
      <c r="I10" s="96"/>
      <c r="J10" s="96"/>
      <c r="K10" s="96"/>
      <c r="L10" s="96"/>
      <c r="M10" s="96"/>
      <c r="N10" s="96"/>
      <c r="O10" s="96"/>
      <c r="P10" s="96"/>
      <c r="Q10" s="96"/>
      <c r="R10" s="96"/>
      <c r="S10" s="135"/>
      <c r="T10" s="383"/>
      <c r="U10" s="98"/>
      <c r="V10" s="96"/>
      <c r="W10" s="96"/>
      <c r="X10" s="96"/>
      <c r="Y10" s="96"/>
      <c r="Z10" s="96"/>
      <c r="AA10" s="96"/>
      <c r="AB10" s="96"/>
      <c r="AC10" s="96"/>
      <c r="AD10" s="96"/>
      <c r="AE10" s="96"/>
      <c r="AF10" s="96"/>
      <c r="AG10" s="96"/>
      <c r="AH10" s="96"/>
      <c r="AI10" s="96"/>
      <c r="AJ10" s="96"/>
      <c r="AK10" s="96"/>
      <c r="AL10" s="135"/>
    </row>
    <row r="11" customFormat="false" ht="12.75" hidden="false" customHeight="false" outlineLevel="0" collapsed="false">
      <c r="A11" s="134"/>
      <c r="B11" s="382" t="s">
        <v>369</v>
      </c>
      <c r="C11" s="96"/>
      <c r="D11" s="96"/>
      <c r="E11" s="96"/>
      <c r="F11" s="96"/>
      <c r="G11" s="96"/>
      <c r="H11" s="96"/>
      <c r="I11" s="96"/>
      <c r="J11" s="96"/>
      <c r="K11" s="96"/>
      <c r="L11" s="96"/>
      <c r="M11" s="96"/>
      <c r="N11" s="96"/>
      <c r="O11" s="96"/>
      <c r="P11" s="96"/>
      <c r="Q11" s="96"/>
      <c r="R11" s="96"/>
      <c r="S11" s="135"/>
      <c r="T11" s="134"/>
      <c r="U11" s="382" t="s">
        <v>369</v>
      </c>
      <c r="V11" s="96"/>
      <c r="W11" s="96"/>
      <c r="X11" s="96"/>
      <c r="Y11" s="96"/>
      <c r="Z11" s="96"/>
      <c r="AA11" s="96"/>
      <c r="AB11" s="96"/>
      <c r="AC11" s="96"/>
      <c r="AD11" s="96"/>
      <c r="AE11" s="96"/>
      <c r="AF11" s="96"/>
      <c r="AG11" s="96"/>
      <c r="AH11" s="96"/>
      <c r="AI11" s="96"/>
      <c r="AJ11" s="96"/>
      <c r="AK11" s="96"/>
      <c r="AL11" s="135"/>
    </row>
    <row r="12" customFormat="false" ht="12.75" hidden="false" customHeight="false" outlineLevel="0" collapsed="false">
      <c r="A12" s="380"/>
      <c r="B12" s="98"/>
      <c r="C12" s="136"/>
      <c r="D12" s="136"/>
      <c r="E12" s="136"/>
      <c r="F12" s="136"/>
      <c r="G12" s="136"/>
      <c r="H12" s="136"/>
      <c r="I12" s="136"/>
      <c r="J12" s="136"/>
      <c r="K12" s="136"/>
      <c r="L12" s="136"/>
      <c r="M12" s="136"/>
      <c r="N12" s="136"/>
      <c r="O12" s="136"/>
      <c r="P12" s="136"/>
      <c r="Q12" s="136"/>
      <c r="R12" s="136"/>
      <c r="S12" s="381"/>
      <c r="T12" s="380"/>
      <c r="U12" s="98"/>
      <c r="V12" s="136"/>
      <c r="W12" s="136"/>
      <c r="X12" s="136"/>
      <c r="Y12" s="136"/>
      <c r="Z12" s="136"/>
      <c r="AA12" s="136"/>
      <c r="AB12" s="136"/>
      <c r="AC12" s="136"/>
      <c r="AD12" s="136"/>
      <c r="AE12" s="136"/>
      <c r="AF12" s="136"/>
      <c r="AG12" s="136"/>
      <c r="AH12" s="136"/>
      <c r="AI12" s="136"/>
      <c r="AJ12" s="136"/>
      <c r="AK12" s="136"/>
      <c r="AL12" s="381"/>
    </row>
    <row r="13" customFormat="false" ht="12.75" hidden="false" customHeight="false" outlineLevel="0" collapsed="false">
      <c r="A13" s="380"/>
      <c r="B13" s="470" t="s">
        <v>446</v>
      </c>
      <c r="C13" s="136"/>
      <c r="D13" s="136"/>
      <c r="E13" s="136"/>
      <c r="F13" s="136"/>
      <c r="G13" s="383"/>
      <c r="H13" s="136"/>
      <c r="I13" s="136"/>
      <c r="J13" s="136"/>
      <c r="K13" s="136"/>
      <c r="L13" s="136"/>
      <c r="M13" s="136"/>
      <c r="N13" s="136"/>
      <c r="O13" s="136"/>
      <c r="P13" s="136"/>
      <c r="Q13" s="136"/>
      <c r="R13" s="136"/>
      <c r="S13" s="381"/>
      <c r="T13" s="380"/>
      <c r="U13" s="470" t="s">
        <v>447</v>
      </c>
      <c r="V13" s="136"/>
      <c r="W13" s="136"/>
      <c r="X13" s="136"/>
      <c r="Y13" s="136"/>
      <c r="Z13" s="383"/>
      <c r="AA13" s="136"/>
      <c r="AB13" s="136"/>
      <c r="AC13" s="136"/>
      <c r="AD13" s="136"/>
      <c r="AE13" s="136"/>
      <c r="AF13" s="136"/>
      <c r="AG13" s="136"/>
      <c r="AH13" s="136"/>
      <c r="AI13" s="136"/>
      <c r="AJ13" s="136"/>
      <c r="AK13" s="136"/>
      <c r="AL13" s="381"/>
    </row>
    <row r="14" customFormat="false" ht="12.75" hidden="false" customHeight="false" outlineLevel="0" collapsed="false">
      <c r="A14" s="380"/>
      <c r="B14" s="136"/>
      <c r="C14" s="136"/>
      <c r="D14" s="136"/>
      <c r="E14" s="136"/>
      <c r="F14" s="136"/>
      <c r="G14" s="136"/>
      <c r="H14" s="136"/>
      <c r="I14" s="136"/>
      <c r="J14" s="136"/>
      <c r="K14" s="136"/>
      <c r="L14" s="136"/>
      <c r="M14" s="136"/>
      <c r="N14" s="136"/>
      <c r="O14" s="136"/>
      <c r="P14" s="136"/>
      <c r="Q14" s="136"/>
      <c r="R14" s="136"/>
      <c r="S14" s="381"/>
      <c r="T14" s="380"/>
      <c r="U14" s="136"/>
      <c r="V14" s="136"/>
      <c r="W14" s="136"/>
      <c r="X14" s="136"/>
      <c r="Y14" s="136"/>
      <c r="Z14" s="136"/>
      <c r="AA14" s="136"/>
      <c r="AB14" s="136"/>
      <c r="AC14" s="136"/>
      <c r="AD14" s="136"/>
      <c r="AE14" s="136"/>
      <c r="AF14" s="136"/>
      <c r="AG14" s="136"/>
      <c r="AH14" s="136"/>
      <c r="AI14" s="136"/>
      <c r="AJ14" s="136"/>
      <c r="AK14" s="136"/>
      <c r="AL14" s="381"/>
    </row>
    <row r="15" customFormat="false" ht="12.75" hidden="false" customHeight="false" outlineLevel="0" collapsed="false">
      <c r="A15" s="380"/>
      <c r="B15" s="136"/>
      <c r="C15" s="136"/>
      <c r="D15" s="136"/>
      <c r="E15" s="136"/>
      <c r="F15" s="136"/>
      <c r="G15" s="471"/>
      <c r="H15" s="136"/>
      <c r="I15" s="136"/>
      <c r="J15" s="136"/>
      <c r="K15" s="136"/>
      <c r="L15" s="136"/>
      <c r="M15" s="136"/>
      <c r="N15" s="136"/>
      <c r="O15" s="136"/>
      <c r="P15" s="136"/>
      <c r="Q15" s="136"/>
      <c r="R15" s="136"/>
      <c r="S15" s="381"/>
      <c r="T15" s="380"/>
      <c r="U15" s="136"/>
      <c r="V15" s="136"/>
      <c r="W15" s="136"/>
      <c r="X15" s="136"/>
      <c r="Y15" s="136"/>
      <c r="Z15" s="471"/>
      <c r="AA15" s="136"/>
      <c r="AB15" s="136"/>
      <c r="AC15" s="136"/>
      <c r="AD15" s="136"/>
      <c r="AE15" s="136"/>
      <c r="AF15" s="136"/>
      <c r="AG15" s="136"/>
      <c r="AH15" s="136"/>
      <c r="AI15" s="136"/>
      <c r="AJ15" s="136"/>
      <c r="AK15" s="136"/>
      <c r="AL15" s="381"/>
    </row>
    <row r="16" customFormat="false" ht="12.75" hidden="false" customHeight="false" outlineLevel="0" collapsed="false">
      <c r="A16" s="380"/>
      <c r="B16" s="136"/>
      <c r="C16" s="136"/>
      <c r="D16" s="136"/>
      <c r="E16" s="136"/>
      <c r="F16" s="136"/>
      <c r="G16" s="96"/>
      <c r="H16" s="136"/>
      <c r="I16" s="136"/>
      <c r="J16" s="136"/>
      <c r="K16" s="136"/>
      <c r="L16" s="136"/>
      <c r="M16" s="136"/>
      <c r="N16" s="136"/>
      <c r="O16" s="136"/>
      <c r="P16" s="136"/>
      <c r="Q16" s="136"/>
      <c r="R16" s="136"/>
      <c r="S16" s="381"/>
      <c r="T16" s="380"/>
      <c r="U16" s="136"/>
      <c r="V16" s="136"/>
      <c r="W16" s="136"/>
      <c r="X16" s="136"/>
      <c r="Y16" s="136"/>
      <c r="Z16" s="136"/>
      <c r="AA16" s="136"/>
      <c r="AB16" s="136"/>
      <c r="AC16" s="136"/>
      <c r="AD16" s="136"/>
      <c r="AE16" s="136"/>
      <c r="AF16" s="136"/>
      <c r="AG16" s="136"/>
      <c r="AH16" s="136"/>
      <c r="AI16" s="136"/>
      <c r="AJ16" s="136"/>
      <c r="AK16" s="136"/>
      <c r="AL16" s="381"/>
    </row>
    <row r="17" customFormat="false" ht="12.75" hidden="false" customHeight="false" outlineLevel="0" collapsed="false">
      <c r="A17" s="380"/>
      <c r="B17" s="136"/>
      <c r="C17" s="136"/>
      <c r="D17" s="136"/>
      <c r="E17" s="136"/>
      <c r="F17" s="136"/>
      <c r="G17" s="136"/>
      <c r="H17" s="136"/>
      <c r="I17" s="136"/>
      <c r="J17" s="136"/>
      <c r="K17" s="136"/>
      <c r="L17" s="136"/>
      <c r="M17" s="136"/>
      <c r="N17" s="136"/>
      <c r="O17" s="136"/>
      <c r="P17" s="136"/>
      <c r="Q17" s="136"/>
      <c r="R17" s="136"/>
      <c r="S17" s="381"/>
      <c r="T17" s="380"/>
      <c r="U17" s="136"/>
      <c r="V17" s="136"/>
      <c r="W17" s="136"/>
      <c r="X17" s="136"/>
      <c r="Y17" s="136"/>
      <c r="Z17" s="136"/>
      <c r="AA17" s="136"/>
      <c r="AB17" s="136"/>
      <c r="AC17" s="136"/>
      <c r="AD17" s="136"/>
      <c r="AE17" s="136"/>
      <c r="AF17" s="136"/>
      <c r="AG17" s="136"/>
      <c r="AH17" s="136"/>
      <c r="AI17" s="136"/>
      <c r="AJ17" s="136"/>
      <c r="AK17" s="136"/>
      <c r="AL17" s="381"/>
    </row>
    <row r="18" customFormat="false" ht="12.75" hidden="false" customHeight="false" outlineLevel="0" collapsed="false">
      <c r="A18" s="384"/>
      <c r="B18" s="144"/>
      <c r="C18" s="144"/>
      <c r="D18" s="144"/>
      <c r="E18" s="142"/>
      <c r="F18" s="142"/>
      <c r="G18" s="144"/>
      <c r="H18" s="142"/>
      <c r="I18" s="144"/>
      <c r="J18" s="144"/>
      <c r="K18" s="144"/>
      <c r="L18" s="144"/>
      <c r="M18" s="144"/>
      <c r="N18" s="144"/>
      <c r="O18" s="144"/>
      <c r="P18" s="144"/>
      <c r="Q18" s="144"/>
      <c r="R18" s="144"/>
      <c r="S18" s="385"/>
      <c r="T18" s="384"/>
      <c r="U18" s="144"/>
      <c r="V18" s="144"/>
      <c r="W18" s="144"/>
      <c r="X18" s="142"/>
      <c r="Y18" s="142"/>
      <c r="Z18" s="144"/>
      <c r="AA18" s="142"/>
      <c r="AB18" s="144"/>
      <c r="AC18" s="144"/>
      <c r="AD18" s="144"/>
      <c r="AE18" s="144"/>
      <c r="AF18" s="144"/>
      <c r="AG18" s="144"/>
      <c r="AH18" s="144"/>
      <c r="AI18" s="144"/>
      <c r="AJ18" s="144"/>
      <c r="AK18" s="144"/>
      <c r="AL18" s="385"/>
    </row>
    <row r="19" customFormat="false" ht="12.75" hidden="false" customHeight="false" outlineLevel="0" collapsed="false">
      <c r="A19" s="386" t="s">
        <v>448</v>
      </c>
      <c r="B19" s="95"/>
      <c r="C19" s="95"/>
      <c r="D19" s="95"/>
      <c r="E19" s="95"/>
      <c r="F19" s="95"/>
      <c r="G19" s="95"/>
      <c r="H19" s="95"/>
      <c r="I19" s="95"/>
      <c r="J19" s="95"/>
      <c r="K19" s="95"/>
      <c r="L19" s="95"/>
      <c r="M19" s="95"/>
      <c r="N19" s="95"/>
      <c r="O19" s="95"/>
      <c r="P19" s="95"/>
      <c r="Q19" s="95"/>
      <c r="R19" s="95"/>
      <c r="S19" s="387"/>
      <c r="T19" s="460" t="s">
        <v>449</v>
      </c>
      <c r="U19" s="95"/>
      <c r="V19" s="95"/>
      <c r="W19" s="95"/>
      <c r="X19" s="95"/>
      <c r="Y19" s="95"/>
      <c r="Z19" s="95"/>
      <c r="AA19" s="95"/>
      <c r="AB19" s="95"/>
      <c r="AC19" s="95"/>
      <c r="AD19" s="95"/>
      <c r="AE19" s="95"/>
      <c r="AF19" s="95"/>
      <c r="AG19" s="95"/>
      <c r="AH19" s="95"/>
      <c r="AI19" s="95"/>
      <c r="AJ19" s="95"/>
      <c r="AK19" s="95"/>
      <c r="AL19" s="387"/>
    </row>
    <row r="20" customFormat="false" ht="12.75" hidden="false" customHeight="false" outlineLevel="0" collapsed="false">
      <c r="A20" s="388"/>
      <c r="B20" s="95"/>
      <c r="C20" s="95"/>
      <c r="D20" s="95"/>
      <c r="E20" s="95"/>
      <c r="F20" s="95"/>
      <c r="G20" s="95"/>
      <c r="H20" s="95"/>
      <c r="I20" s="95"/>
      <c r="J20" s="95"/>
      <c r="K20" s="95"/>
      <c r="L20" s="95"/>
      <c r="M20" s="95"/>
      <c r="N20" s="95"/>
      <c r="O20" s="95"/>
      <c r="P20" s="95"/>
      <c r="Q20" s="95"/>
      <c r="R20" s="95"/>
      <c r="S20" s="387"/>
      <c r="T20" s="388"/>
      <c r="U20" s="95"/>
      <c r="V20" s="95"/>
      <c r="W20" s="95"/>
      <c r="X20" s="95"/>
      <c r="Y20" s="95"/>
      <c r="Z20" s="95"/>
      <c r="AA20" s="95"/>
      <c r="AB20" s="95"/>
      <c r="AC20" s="95"/>
      <c r="AD20" s="95"/>
      <c r="AE20" s="95"/>
      <c r="AF20" s="95"/>
      <c r="AG20" s="95"/>
      <c r="AH20" s="95"/>
      <c r="AI20" s="95"/>
      <c r="AJ20" s="95"/>
      <c r="AK20" s="95"/>
      <c r="AL20" s="387"/>
    </row>
    <row r="21" customFormat="false" ht="12.75" hidden="false" customHeight="false" outlineLevel="0" collapsed="false">
      <c r="A21" s="215"/>
      <c r="B21" s="216"/>
      <c r="C21" s="216"/>
      <c r="D21" s="216"/>
      <c r="E21" s="216"/>
      <c r="F21" s="216"/>
      <c r="G21" s="216"/>
      <c r="H21" s="216"/>
      <c r="I21" s="216"/>
      <c r="J21" s="216"/>
      <c r="K21" s="216"/>
      <c r="L21" s="216"/>
      <c r="M21" s="216"/>
      <c r="N21" s="216"/>
      <c r="O21" s="216"/>
      <c r="P21" s="216"/>
      <c r="Q21" s="216"/>
      <c r="R21" s="216"/>
      <c r="S21" s="217"/>
      <c r="T21" s="215"/>
      <c r="U21" s="216"/>
      <c r="V21" s="216"/>
      <c r="W21" s="216"/>
      <c r="X21" s="216"/>
      <c r="Y21" s="216"/>
      <c r="Z21" s="216"/>
      <c r="AA21" s="216"/>
      <c r="AB21" s="216"/>
      <c r="AC21" s="216"/>
      <c r="AD21" s="216"/>
      <c r="AE21" s="216"/>
      <c r="AF21" s="216"/>
      <c r="AG21" s="216"/>
      <c r="AH21" s="216"/>
      <c r="AI21" s="216"/>
      <c r="AJ21" s="216"/>
      <c r="AK21" s="216"/>
      <c r="AL21" s="217"/>
    </row>
    <row r="22" customFormat="false" ht="12.75" hidden="false" customHeight="false" outlineLevel="0" collapsed="false">
      <c r="A22" s="134"/>
      <c r="B22" s="96"/>
      <c r="C22" s="96"/>
      <c r="D22" s="96"/>
      <c r="E22" s="96"/>
      <c r="F22" s="96"/>
      <c r="G22" s="96"/>
      <c r="H22" s="96"/>
      <c r="I22" s="96"/>
      <c r="J22" s="96"/>
      <c r="K22" s="96"/>
      <c r="L22" s="96"/>
      <c r="M22" s="96"/>
      <c r="N22" s="96"/>
      <c r="O22" s="96"/>
      <c r="P22" s="96"/>
      <c r="Q22" s="96"/>
      <c r="R22" s="96"/>
      <c r="S22" s="135"/>
      <c r="T22" s="134"/>
      <c r="U22" s="96"/>
      <c r="V22" s="96"/>
      <c r="W22" s="96"/>
      <c r="X22" s="96"/>
      <c r="Y22" s="96"/>
      <c r="Z22" s="96"/>
      <c r="AA22" s="96"/>
      <c r="AB22" s="96"/>
      <c r="AC22" s="96"/>
      <c r="AD22" s="96"/>
      <c r="AE22" s="96"/>
      <c r="AF22" s="96"/>
      <c r="AG22" s="96"/>
      <c r="AH22" s="96"/>
      <c r="AI22" s="96"/>
      <c r="AJ22" s="96"/>
      <c r="AK22" s="96"/>
      <c r="AL22" s="135"/>
    </row>
    <row r="23" customFormat="false" ht="12.75" hidden="false" customHeight="false" outlineLevel="0" collapsed="false">
      <c r="A23" s="134"/>
      <c r="B23" s="382" t="s">
        <v>372</v>
      </c>
      <c r="C23" s="96"/>
      <c r="D23" s="96"/>
      <c r="E23" s="96"/>
      <c r="F23" s="96"/>
      <c r="G23" s="96"/>
      <c r="H23" s="96"/>
      <c r="I23" s="96"/>
      <c r="J23" s="96"/>
      <c r="K23" s="96"/>
      <c r="L23" s="96"/>
      <c r="M23" s="96"/>
      <c r="N23" s="96"/>
      <c r="O23" s="96"/>
      <c r="P23" s="96"/>
      <c r="Q23" s="96"/>
      <c r="R23" s="96"/>
      <c r="S23" s="135"/>
      <c r="T23" s="134"/>
      <c r="U23" s="382" t="s">
        <v>372</v>
      </c>
      <c r="V23" s="96"/>
      <c r="W23" s="96"/>
      <c r="X23" s="96"/>
      <c r="Y23" s="96"/>
      <c r="Z23" s="96"/>
      <c r="AA23" s="96"/>
      <c r="AB23" s="96"/>
      <c r="AC23" s="96"/>
      <c r="AD23" s="96"/>
      <c r="AE23" s="96"/>
      <c r="AF23" s="96"/>
      <c r="AG23" s="96"/>
      <c r="AH23" s="96"/>
      <c r="AI23" s="96"/>
      <c r="AJ23" s="96"/>
      <c r="AK23" s="96"/>
      <c r="AL23" s="135"/>
    </row>
    <row r="24" customFormat="false" ht="12.75" hidden="false" customHeight="false" outlineLevel="0" collapsed="false">
      <c r="A24" s="134"/>
      <c r="B24" s="97"/>
      <c r="C24" s="96"/>
      <c r="D24" s="96"/>
      <c r="E24" s="96"/>
      <c r="F24" s="96"/>
      <c r="G24" s="96"/>
      <c r="H24" s="96"/>
      <c r="I24" s="96"/>
      <c r="J24" s="96"/>
      <c r="K24" s="96"/>
      <c r="L24" s="96"/>
      <c r="M24" s="96"/>
      <c r="N24" s="96"/>
      <c r="O24" s="96"/>
      <c r="P24" s="96"/>
      <c r="Q24" s="96"/>
      <c r="R24" s="96"/>
      <c r="S24" s="135"/>
      <c r="T24" s="134"/>
      <c r="U24" s="97"/>
      <c r="V24" s="96"/>
      <c r="W24" s="96"/>
      <c r="X24" s="96"/>
      <c r="Y24" s="96"/>
      <c r="Z24" s="96"/>
      <c r="AA24" s="96"/>
      <c r="AB24" s="96"/>
      <c r="AC24" s="96"/>
      <c r="AD24" s="96"/>
      <c r="AE24" s="96"/>
      <c r="AF24" s="96"/>
      <c r="AG24" s="96"/>
      <c r="AH24" s="96"/>
      <c r="AI24" s="96"/>
      <c r="AJ24" s="96"/>
      <c r="AK24" s="96"/>
      <c r="AL24" s="135"/>
    </row>
    <row r="25" customFormat="false" ht="12.75" hidden="false" customHeight="false" outlineLevel="0" collapsed="false">
      <c r="A25" s="134"/>
      <c r="B25" s="382" t="s">
        <v>373</v>
      </c>
      <c r="C25" s="96"/>
      <c r="D25" s="96"/>
      <c r="E25" s="96"/>
      <c r="F25" s="96"/>
      <c r="G25" s="96"/>
      <c r="H25" s="96"/>
      <c r="I25" s="96"/>
      <c r="J25" s="96"/>
      <c r="K25" s="96"/>
      <c r="L25" s="96"/>
      <c r="M25" s="96"/>
      <c r="N25" s="96"/>
      <c r="O25" s="96"/>
      <c r="P25" s="96"/>
      <c r="Q25" s="96"/>
      <c r="R25" s="96"/>
      <c r="S25" s="135"/>
      <c r="T25" s="134"/>
      <c r="U25" s="382" t="s">
        <v>373</v>
      </c>
      <c r="V25" s="96"/>
      <c r="W25" s="96"/>
      <c r="X25" s="96"/>
      <c r="Y25" s="96"/>
      <c r="Z25" s="96"/>
      <c r="AA25" s="96"/>
      <c r="AB25" s="96"/>
      <c r="AC25" s="96"/>
      <c r="AD25" s="96"/>
      <c r="AE25" s="96"/>
      <c r="AF25" s="96"/>
      <c r="AG25" s="96"/>
      <c r="AH25" s="96"/>
      <c r="AI25" s="96"/>
      <c r="AJ25" s="96"/>
      <c r="AK25" s="96"/>
      <c r="AL25" s="135"/>
    </row>
    <row r="26" customFormat="false" ht="12.75" hidden="false" customHeight="false" outlineLevel="0" collapsed="false">
      <c r="A26" s="134"/>
      <c r="B26" s="97"/>
      <c r="C26" s="96"/>
      <c r="D26" s="96"/>
      <c r="E26" s="96"/>
      <c r="F26" s="96"/>
      <c r="G26" s="96"/>
      <c r="H26" s="96"/>
      <c r="I26" s="96"/>
      <c r="J26" s="96"/>
      <c r="K26" s="96"/>
      <c r="L26" s="96"/>
      <c r="M26" s="96"/>
      <c r="N26" s="96"/>
      <c r="O26" s="96"/>
      <c r="P26" s="96"/>
      <c r="Q26" s="96"/>
      <c r="R26" s="96"/>
      <c r="S26" s="135"/>
      <c r="T26" s="134"/>
      <c r="U26" s="97"/>
      <c r="V26" s="96"/>
      <c r="W26" s="96"/>
      <c r="X26" s="96"/>
      <c r="Y26" s="96"/>
      <c r="Z26" s="96"/>
      <c r="AA26" s="96"/>
      <c r="AB26" s="96"/>
      <c r="AC26" s="96"/>
      <c r="AD26" s="96"/>
      <c r="AE26" s="96"/>
      <c r="AF26" s="96"/>
      <c r="AG26" s="96"/>
      <c r="AH26" s="96"/>
      <c r="AI26" s="96"/>
      <c r="AJ26" s="96"/>
      <c r="AK26" s="96"/>
      <c r="AL26" s="135"/>
    </row>
    <row r="27" customFormat="false" ht="12.75" hidden="false" customHeight="false" outlineLevel="0" collapsed="false">
      <c r="A27" s="134"/>
      <c r="B27" s="382" t="s">
        <v>374</v>
      </c>
      <c r="C27" s="96"/>
      <c r="D27" s="96"/>
      <c r="E27" s="96"/>
      <c r="F27" s="96"/>
      <c r="G27" s="96"/>
      <c r="H27" s="96"/>
      <c r="I27" s="96"/>
      <c r="J27" s="96"/>
      <c r="K27" s="96"/>
      <c r="L27" s="96"/>
      <c r="M27" s="96"/>
      <c r="N27" s="96"/>
      <c r="O27" s="96"/>
      <c r="P27" s="96"/>
      <c r="Q27" s="96"/>
      <c r="R27" s="96"/>
      <c r="S27" s="135"/>
      <c r="T27" s="134"/>
      <c r="U27" s="382" t="s">
        <v>374</v>
      </c>
      <c r="V27" s="96"/>
      <c r="W27" s="96"/>
      <c r="X27" s="96"/>
      <c r="Y27" s="96"/>
      <c r="Z27" s="96"/>
      <c r="AA27" s="96"/>
      <c r="AB27" s="96"/>
      <c r="AC27" s="96"/>
      <c r="AD27" s="96"/>
      <c r="AE27" s="96"/>
      <c r="AF27" s="96"/>
      <c r="AG27" s="96"/>
      <c r="AH27" s="96"/>
      <c r="AI27" s="96"/>
      <c r="AJ27" s="96"/>
      <c r="AK27" s="96"/>
      <c r="AL27" s="135"/>
    </row>
    <row r="28" customFormat="false" ht="12.75" hidden="false" customHeight="false" outlineLevel="0" collapsed="false">
      <c r="A28" s="380"/>
      <c r="B28" s="98"/>
      <c r="C28" s="136"/>
      <c r="D28" s="136"/>
      <c r="E28" s="136"/>
      <c r="F28" s="136"/>
      <c r="G28" s="136"/>
      <c r="H28" s="136"/>
      <c r="I28" s="136"/>
      <c r="J28" s="136"/>
      <c r="K28" s="136"/>
      <c r="L28" s="136"/>
      <c r="M28" s="136"/>
      <c r="N28" s="136"/>
      <c r="O28" s="136"/>
      <c r="P28" s="136"/>
      <c r="Q28" s="136"/>
      <c r="R28" s="136"/>
      <c r="S28" s="381"/>
      <c r="T28" s="380"/>
      <c r="U28" s="98"/>
      <c r="V28" s="136"/>
      <c r="W28" s="136"/>
      <c r="X28" s="136"/>
      <c r="Y28" s="136"/>
      <c r="Z28" s="136"/>
      <c r="AA28" s="136"/>
      <c r="AB28" s="136"/>
      <c r="AC28" s="136"/>
      <c r="AD28" s="136"/>
      <c r="AE28" s="136"/>
      <c r="AF28" s="136"/>
      <c r="AG28" s="136"/>
      <c r="AH28" s="136"/>
      <c r="AI28" s="136"/>
      <c r="AJ28" s="136"/>
      <c r="AK28" s="136"/>
      <c r="AL28" s="381"/>
    </row>
    <row r="29" customFormat="false" ht="12.75" hidden="false" customHeight="false" outlineLevel="0" collapsed="false">
      <c r="A29" s="380"/>
      <c r="B29" s="382" t="s">
        <v>375</v>
      </c>
      <c r="C29" s="136"/>
      <c r="D29" s="136"/>
      <c r="E29" s="136"/>
      <c r="F29" s="136"/>
      <c r="G29" s="136"/>
      <c r="H29" s="136"/>
      <c r="I29" s="136"/>
      <c r="J29" s="136"/>
      <c r="K29" s="136"/>
      <c r="L29" s="136"/>
      <c r="M29" s="136"/>
      <c r="N29" s="136"/>
      <c r="O29" s="136"/>
      <c r="P29" s="136"/>
      <c r="Q29" s="136"/>
      <c r="R29" s="136"/>
      <c r="S29" s="381"/>
      <c r="T29" s="380"/>
      <c r="U29" s="382" t="s">
        <v>375</v>
      </c>
      <c r="V29" s="136"/>
      <c r="W29" s="136"/>
      <c r="X29" s="136"/>
      <c r="Y29" s="136"/>
      <c r="Z29" s="136"/>
      <c r="AA29" s="136"/>
      <c r="AB29" s="136"/>
      <c r="AC29" s="136"/>
      <c r="AD29" s="136"/>
      <c r="AE29" s="136"/>
      <c r="AF29" s="136"/>
      <c r="AG29" s="136"/>
      <c r="AH29" s="136"/>
      <c r="AI29" s="136"/>
      <c r="AJ29" s="136"/>
      <c r="AK29" s="136"/>
      <c r="AL29" s="381"/>
    </row>
    <row r="30" customFormat="false" ht="12.75" hidden="false" customHeight="false" outlineLevel="0" collapsed="false">
      <c r="A30" s="380"/>
      <c r="B30" s="382" t="s">
        <v>376</v>
      </c>
      <c r="C30" s="136"/>
      <c r="D30" s="136"/>
      <c r="E30" s="136"/>
      <c r="F30" s="136"/>
      <c r="G30" s="136"/>
      <c r="H30" s="136"/>
      <c r="I30" s="136"/>
      <c r="J30" s="136"/>
      <c r="K30" s="136"/>
      <c r="L30" s="136"/>
      <c r="M30" s="136"/>
      <c r="N30" s="136"/>
      <c r="O30" s="136"/>
      <c r="P30" s="136"/>
      <c r="Q30" s="136"/>
      <c r="R30" s="136"/>
      <c r="S30" s="381"/>
      <c r="T30" s="380"/>
      <c r="U30" s="382" t="s">
        <v>376</v>
      </c>
      <c r="V30" s="136"/>
      <c r="W30" s="136"/>
      <c r="X30" s="136"/>
      <c r="Y30" s="136"/>
      <c r="Z30" s="136"/>
      <c r="AA30" s="136"/>
      <c r="AB30" s="136"/>
      <c r="AC30" s="136"/>
      <c r="AD30" s="136"/>
      <c r="AE30" s="136"/>
      <c r="AF30" s="136"/>
      <c r="AG30" s="136"/>
      <c r="AH30" s="136"/>
      <c r="AI30" s="136"/>
      <c r="AJ30" s="136"/>
      <c r="AK30" s="136"/>
      <c r="AL30" s="381"/>
    </row>
    <row r="31" customFormat="false" ht="12.75" hidden="false" customHeight="false" outlineLevel="0" collapsed="false">
      <c r="A31" s="380"/>
      <c r="B31" s="96"/>
      <c r="C31" s="136"/>
      <c r="D31" s="136"/>
      <c r="E31" s="136"/>
      <c r="F31" s="136"/>
      <c r="G31" s="136"/>
      <c r="H31" s="136"/>
      <c r="I31" s="136"/>
      <c r="J31" s="136"/>
      <c r="K31" s="136"/>
      <c r="L31" s="136"/>
      <c r="M31" s="136"/>
      <c r="N31" s="136"/>
      <c r="O31" s="136"/>
      <c r="P31" s="136"/>
      <c r="Q31" s="136"/>
      <c r="R31" s="136"/>
      <c r="S31" s="381"/>
      <c r="T31" s="380"/>
      <c r="U31" s="96"/>
      <c r="V31" s="136"/>
      <c r="W31" s="136"/>
      <c r="X31" s="136"/>
      <c r="Y31" s="136"/>
      <c r="Z31" s="136"/>
      <c r="AA31" s="136"/>
      <c r="AB31" s="136"/>
      <c r="AC31" s="136"/>
      <c r="AD31" s="136"/>
      <c r="AE31" s="136"/>
      <c r="AF31" s="136"/>
      <c r="AG31" s="136"/>
      <c r="AH31" s="136"/>
      <c r="AI31" s="136"/>
      <c r="AJ31" s="136"/>
      <c r="AK31" s="136"/>
      <c r="AL31" s="381"/>
    </row>
    <row r="32" customFormat="false" ht="12.75" hidden="false" customHeight="false" outlineLevel="0" collapsed="false">
      <c r="A32" s="380"/>
      <c r="B32" s="472"/>
      <c r="C32" s="136"/>
      <c r="D32" s="136"/>
      <c r="E32" s="96"/>
      <c r="F32" s="96"/>
      <c r="G32" s="383"/>
      <c r="H32" s="136"/>
      <c r="I32" s="136"/>
      <c r="J32" s="136"/>
      <c r="K32" s="136"/>
      <c r="L32" s="136"/>
      <c r="M32" s="136"/>
      <c r="N32" s="136"/>
      <c r="O32" s="136"/>
      <c r="P32" s="136"/>
      <c r="Q32" s="136"/>
      <c r="R32" s="136"/>
      <c r="S32" s="381"/>
      <c r="T32" s="380"/>
      <c r="U32" s="136"/>
      <c r="V32" s="136"/>
      <c r="W32" s="136"/>
      <c r="X32" s="96"/>
      <c r="Y32" s="96"/>
      <c r="Z32" s="383"/>
      <c r="AA32" s="136"/>
      <c r="AB32" s="136"/>
      <c r="AC32" s="136"/>
      <c r="AD32" s="136"/>
      <c r="AE32" s="136"/>
      <c r="AF32" s="136"/>
      <c r="AG32" s="136"/>
      <c r="AH32" s="136"/>
      <c r="AI32" s="136"/>
      <c r="AJ32" s="136"/>
      <c r="AK32" s="136"/>
      <c r="AL32" s="381"/>
    </row>
    <row r="33" customFormat="false" ht="12.75" hidden="false" customHeight="false" outlineLevel="0" collapsed="false">
      <c r="A33" s="380"/>
      <c r="B33" s="136"/>
      <c r="C33" s="136"/>
      <c r="D33" s="383"/>
      <c r="E33" s="96"/>
      <c r="F33" s="136"/>
      <c r="G33" s="96"/>
      <c r="H33" s="136"/>
      <c r="I33" s="136"/>
      <c r="J33" s="136"/>
      <c r="K33" s="136"/>
      <c r="L33" s="136"/>
      <c r="M33" s="136"/>
      <c r="N33" s="136"/>
      <c r="O33" s="136"/>
      <c r="P33" s="136"/>
      <c r="Q33" s="136"/>
      <c r="R33" s="136"/>
      <c r="S33" s="381"/>
      <c r="T33" s="380"/>
      <c r="U33" s="136"/>
      <c r="V33" s="136"/>
      <c r="W33" s="383"/>
      <c r="X33" s="96"/>
      <c r="Y33" s="136"/>
      <c r="Z33" s="96"/>
      <c r="AA33" s="136"/>
      <c r="AB33" s="136"/>
      <c r="AC33" s="136"/>
      <c r="AD33" s="136"/>
      <c r="AE33" s="136"/>
      <c r="AF33" s="136"/>
      <c r="AG33" s="136"/>
      <c r="AH33" s="136"/>
      <c r="AI33" s="136"/>
      <c r="AJ33" s="136"/>
      <c r="AK33" s="136"/>
      <c r="AL33" s="381"/>
    </row>
    <row r="34" customFormat="false" ht="12.75" hidden="false" customHeight="false" outlineLevel="0" collapsed="false">
      <c r="A34" s="380"/>
      <c r="B34" s="136"/>
      <c r="C34" s="136"/>
      <c r="D34" s="136"/>
      <c r="E34" s="136"/>
      <c r="F34" s="136"/>
      <c r="G34" s="383"/>
      <c r="H34" s="383"/>
      <c r="I34" s="136"/>
      <c r="J34" s="136"/>
      <c r="K34" s="136"/>
      <c r="L34" s="136"/>
      <c r="M34" s="136"/>
      <c r="N34" s="136"/>
      <c r="O34" s="136"/>
      <c r="P34" s="136"/>
      <c r="Q34" s="136"/>
      <c r="R34" s="136"/>
      <c r="S34" s="381"/>
      <c r="T34" s="380"/>
      <c r="U34" s="136"/>
      <c r="V34" s="136"/>
      <c r="W34" s="136"/>
      <c r="X34" s="136"/>
      <c r="Y34" s="136"/>
      <c r="Z34" s="383"/>
      <c r="AA34" s="136"/>
      <c r="AB34" s="136"/>
      <c r="AC34" s="136"/>
      <c r="AD34" s="136"/>
      <c r="AE34" s="136"/>
      <c r="AF34" s="136"/>
      <c r="AG34" s="136"/>
      <c r="AH34" s="136"/>
      <c r="AI34" s="136"/>
      <c r="AJ34" s="136"/>
      <c r="AK34" s="136"/>
      <c r="AL34" s="381"/>
    </row>
    <row r="35" customFormat="false" ht="12.75" hidden="false" customHeight="false" outlineLevel="0" collapsed="false">
      <c r="A35" s="134"/>
      <c r="B35" s="136"/>
      <c r="C35" s="136"/>
      <c r="D35" s="136"/>
      <c r="E35" s="136"/>
      <c r="F35" s="136"/>
      <c r="G35" s="136"/>
      <c r="H35" s="136"/>
      <c r="I35" s="136"/>
      <c r="J35" s="136"/>
      <c r="K35" s="136"/>
      <c r="L35" s="136"/>
      <c r="M35" s="136"/>
      <c r="N35" s="136"/>
      <c r="O35" s="136"/>
      <c r="P35" s="136"/>
      <c r="Q35" s="136"/>
      <c r="R35" s="136"/>
      <c r="S35" s="381"/>
      <c r="T35" s="134"/>
      <c r="U35" s="136"/>
      <c r="V35" s="136"/>
      <c r="W35" s="136"/>
      <c r="X35" s="136"/>
      <c r="Y35" s="136"/>
      <c r="Z35" s="136"/>
      <c r="AA35" s="136"/>
      <c r="AB35" s="136"/>
      <c r="AC35" s="136"/>
      <c r="AD35" s="136"/>
      <c r="AE35" s="136"/>
      <c r="AF35" s="136"/>
      <c r="AG35" s="136"/>
      <c r="AH35" s="136"/>
      <c r="AI35" s="136"/>
      <c r="AJ35" s="136"/>
      <c r="AK35" s="136"/>
      <c r="AL35" s="381"/>
    </row>
    <row r="36" customFormat="false" ht="12.75" hidden="false" customHeight="false" outlineLevel="0" collapsed="false">
      <c r="A36" s="134"/>
      <c r="B36" s="136"/>
      <c r="C36" s="136"/>
      <c r="D36" s="136"/>
      <c r="E36" s="136"/>
      <c r="F36" s="136"/>
      <c r="G36" s="136"/>
      <c r="H36" s="136"/>
      <c r="I36" s="136"/>
      <c r="J36" s="136"/>
      <c r="K36" s="136"/>
      <c r="L36" s="136"/>
      <c r="M36" s="136"/>
      <c r="N36" s="136"/>
      <c r="O36" s="136"/>
      <c r="P36" s="136"/>
      <c r="Q36" s="136"/>
      <c r="R36" s="136"/>
      <c r="S36" s="381"/>
      <c r="T36" s="134"/>
      <c r="U36" s="136"/>
      <c r="V36" s="136"/>
      <c r="W36" s="136"/>
      <c r="X36" s="136"/>
      <c r="Y36" s="136"/>
      <c r="Z36" s="136"/>
      <c r="AA36" s="136"/>
      <c r="AB36" s="136"/>
      <c r="AC36" s="136"/>
      <c r="AD36" s="136"/>
      <c r="AE36" s="136"/>
      <c r="AF36" s="136"/>
      <c r="AG36" s="136"/>
      <c r="AH36" s="136"/>
      <c r="AI36" s="136"/>
      <c r="AJ36" s="136"/>
      <c r="AK36" s="136"/>
      <c r="AL36" s="381"/>
    </row>
    <row r="37" customFormat="false" ht="12.75" hidden="false" customHeight="false" outlineLevel="0" collapsed="false">
      <c r="A37" s="134"/>
      <c r="B37" s="136"/>
      <c r="C37" s="136"/>
      <c r="D37" s="136"/>
      <c r="E37" s="136"/>
      <c r="F37" s="136"/>
      <c r="G37" s="136"/>
      <c r="H37" s="136"/>
      <c r="I37" s="136"/>
      <c r="J37" s="136"/>
      <c r="K37" s="136"/>
      <c r="L37" s="136"/>
      <c r="M37" s="136"/>
      <c r="N37" s="136"/>
      <c r="O37" s="136"/>
      <c r="P37" s="136"/>
      <c r="Q37" s="136"/>
      <c r="R37" s="136"/>
      <c r="S37" s="381"/>
      <c r="T37" s="134"/>
      <c r="U37" s="136"/>
      <c r="V37" s="136"/>
      <c r="W37" s="136"/>
      <c r="X37" s="136"/>
      <c r="Y37" s="136"/>
      <c r="Z37" s="136"/>
      <c r="AA37" s="136"/>
      <c r="AB37" s="136"/>
      <c r="AC37" s="136"/>
      <c r="AD37" s="136"/>
      <c r="AE37" s="136"/>
      <c r="AF37" s="136"/>
      <c r="AG37" s="136"/>
      <c r="AH37" s="136"/>
      <c r="AI37" s="136"/>
      <c r="AJ37" s="136"/>
      <c r="AK37" s="136"/>
      <c r="AL37" s="381"/>
    </row>
    <row r="38" customFormat="false" ht="12.75" hidden="false" customHeight="false" outlineLevel="0" collapsed="false">
      <c r="A38" s="134"/>
      <c r="B38" s="136"/>
      <c r="C38" s="136"/>
      <c r="D38" s="136"/>
      <c r="E38" s="136"/>
      <c r="F38" s="136"/>
      <c r="G38" s="136"/>
      <c r="H38" s="136"/>
      <c r="I38" s="136"/>
      <c r="J38" s="136"/>
      <c r="K38" s="136"/>
      <c r="L38" s="136"/>
      <c r="M38" s="136"/>
      <c r="N38" s="136"/>
      <c r="O38" s="136"/>
      <c r="P38" s="136"/>
      <c r="Q38" s="136"/>
      <c r="R38" s="136"/>
      <c r="S38" s="381"/>
      <c r="T38" s="134"/>
      <c r="U38" s="136"/>
      <c r="V38" s="136"/>
      <c r="W38" s="136"/>
      <c r="X38" s="136"/>
      <c r="Y38" s="136"/>
      <c r="Z38" s="136"/>
      <c r="AA38" s="136"/>
      <c r="AB38" s="136"/>
      <c r="AC38" s="136"/>
      <c r="AD38" s="136"/>
      <c r="AE38" s="136"/>
      <c r="AF38" s="136"/>
      <c r="AG38" s="136"/>
      <c r="AH38" s="136"/>
      <c r="AI38" s="136"/>
      <c r="AJ38" s="136"/>
      <c r="AK38" s="136"/>
      <c r="AL38" s="381"/>
    </row>
    <row r="39" customFormat="false" ht="12.75" hidden="false" customHeight="false" outlineLevel="0" collapsed="false">
      <c r="A39" s="134"/>
      <c r="B39" s="136"/>
      <c r="C39" s="136"/>
      <c r="D39" s="136"/>
      <c r="E39" s="136"/>
      <c r="F39" s="136"/>
      <c r="G39" s="136"/>
      <c r="H39" s="136"/>
      <c r="I39" s="136"/>
      <c r="J39" s="136"/>
      <c r="K39" s="136"/>
      <c r="L39" s="136"/>
      <c r="M39" s="136"/>
      <c r="N39" s="136"/>
      <c r="O39" s="136"/>
      <c r="P39" s="136"/>
      <c r="Q39" s="136"/>
      <c r="R39" s="136"/>
      <c r="S39" s="381"/>
      <c r="T39" s="134"/>
      <c r="U39" s="136"/>
      <c r="V39" s="136"/>
      <c r="W39" s="136"/>
      <c r="X39" s="136"/>
      <c r="Y39" s="136"/>
      <c r="Z39" s="136"/>
      <c r="AA39" s="136"/>
      <c r="AB39" s="136"/>
      <c r="AC39" s="136"/>
      <c r="AD39" s="136"/>
      <c r="AE39" s="136"/>
      <c r="AF39" s="136"/>
      <c r="AG39" s="136"/>
      <c r="AH39" s="136"/>
      <c r="AI39" s="136"/>
      <c r="AJ39" s="136"/>
      <c r="AK39" s="136"/>
      <c r="AL39" s="381"/>
    </row>
    <row r="40" customFormat="false" ht="12.75" hidden="false" customHeight="false" outlineLevel="0" collapsed="false">
      <c r="A40" s="134"/>
      <c r="B40" s="136"/>
      <c r="C40" s="136"/>
      <c r="D40" s="136"/>
      <c r="E40" s="136"/>
      <c r="F40" s="136"/>
      <c r="G40" s="136"/>
      <c r="H40" s="136"/>
      <c r="I40" s="136"/>
      <c r="J40" s="136"/>
      <c r="K40" s="136"/>
      <c r="L40" s="136"/>
      <c r="M40" s="136"/>
      <c r="N40" s="136"/>
      <c r="O40" s="136"/>
      <c r="P40" s="136"/>
      <c r="Q40" s="136"/>
      <c r="R40" s="136"/>
      <c r="S40" s="381"/>
      <c r="T40" s="134"/>
      <c r="U40" s="136"/>
      <c r="V40" s="136"/>
      <c r="W40" s="136"/>
      <c r="X40" s="136"/>
      <c r="Y40" s="136"/>
      <c r="Z40" s="136"/>
      <c r="AA40" s="136"/>
      <c r="AB40" s="136"/>
      <c r="AC40" s="136"/>
      <c r="AD40" s="136"/>
      <c r="AE40" s="136"/>
      <c r="AF40" s="136"/>
      <c r="AG40" s="136"/>
      <c r="AH40" s="136"/>
      <c r="AI40" s="136"/>
      <c r="AJ40" s="136"/>
      <c r="AK40" s="136"/>
      <c r="AL40" s="381"/>
    </row>
    <row r="41" customFormat="false" ht="12.75" hidden="false" customHeight="false" outlineLevel="0" collapsed="false">
      <c r="A41" s="134"/>
      <c r="B41" s="136"/>
      <c r="C41" s="136"/>
      <c r="D41" s="136"/>
      <c r="E41" s="136"/>
      <c r="F41" s="136"/>
      <c r="G41" s="136"/>
      <c r="H41" s="136"/>
      <c r="I41" s="136"/>
      <c r="J41" s="136"/>
      <c r="K41" s="136"/>
      <c r="L41" s="136"/>
      <c r="M41" s="136"/>
      <c r="N41" s="136"/>
      <c r="O41" s="136"/>
      <c r="P41" s="136"/>
      <c r="Q41" s="136"/>
      <c r="R41" s="136"/>
      <c r="S41" s="381"/>
      <c r="T41" s="134"/>
      <c r="U41" s="136"/>
      <c r="V41" s="136"/>
      <c r="W41" s="136"/>
      <c r="X41" s="136"/>
      <c r="Y41" s="136"/>
      <c r="Z41" s="136"/>
      <c r="AA41" s="136"/>
      <c r="AB41" s="136"/>
      <c r="AC41" s="136"/>
      <c r="AD41" s="136"/>
      <c r="AE41" s="136"/>
      <c r="AF41" s="136"/>
      <c r="AG41" s="136"/>
      <c r="AH41" s="136"/>
      <c r="AI41" s="136"/>
      <c r="AJ41" s="136"/>
      <c r="AK41" s="136"/>
      <c r="AL41" s="381"/>
    </row>
    <row r="42" customFormat="false" ht="12.75" hidden="false" customHeight="false" outlineLevel="0" collapsed="false">
      <c r="A42" s="134"/>
      <c r="B42" s="136"/>
      <c r="C42" s="136"/>
      <c r="D42" s="136"/>
      <c r="E42" s="136"/>
      <c r="F42" s="136"/>
      <c r="G42" s="136"/>
      <c r="H42" s="136"/>
      <c r="I42" s="136"/>
      <c r="J42" s="136"/>
      <c r="K42" s="136"/>
      <c r="L42" s="136"/>
      <c r="M42" s="136"/>
      <c r="N42" s="136"/>
      <c r="O42" s="136"/>
      <c r="P42" s="136"/>
      <c r="Q42" s="136"/>
      <c r="R42" s="136"/>
      <c r="S42" s="381"/>
      <c r="T42" s="134"/>
      <c r="U42" s="136"/>
      <c r="V42" s="136"/>
      <c r="W42" s="136"/>
      <c r="X42" s="136"/>
      <c r="Y42" s="136"/>
      <c r="Z42" s="136"/>
      <c r="AA42" s="136"/>
      <c r="AB42" s="136"/>
      <c r="AC42" s="136"/>
      <c r="AD42" s="136"/>
      <c r="AE42" s="136"/>
      <c r="AF42" s="136"/>
      <c r="AG42" s="136"/>
      <c r="AH42" s="136"/>
      <c r="AI42" s="136"/>
      <c r="AJ42" s="136"/>
      <c r="AK42" s="136"/>
      <c r="AL42" s="381"/>
    </row>
    <row r="43" customFormat="false" ht="12.75" hidden="false" customHeight="false" outlineLevel="0" collapsed="false">
      <c r="A43" s="134"/>
      <c r="B43" s="472"/>
      <c r="C43" s="136"/>
      <c r="D43" s="136"/>
      <c r="E43" s="136"/>
      <c r="F43" s="136"/>
      <c r="G43" s="136"/>
      <c r="H43" s="136"/>
      <c r="I43" s="136"/>
      <c r="J43" s="136"/>
      <c r="K43" s="136"/>
      <c r="L43" s="136"/>
      <c r="M43" s="136"/>
      <c r="N43" s="136"/>
      <c r="O43" s="136"/>
      <c r="P43" s="136"/>
      <c r="Q43" s="136"/>
      <c r="R43" s="136"/>
      <c r="S43" s="381"/>
      <c r="T43" s="134"/>
      <c r="U43" s="136"/>
      <c r="V43" s="136"/>
      <c r="W43" s="136"/>
      <c r="X43" s="136"/>
      <c r="Y43" s="136"/>
      <c r="Z43" s="136"/>
      <c r="AA43" s="136"/>
      <c r="AB43" s="136"/>
      <c r="AC43" s="136"/>
      <c r="AD43" s="136"/>
      <c r="AE43" s="136"/>
      <c r="AF43" s="136"/>
      <c r="AG43" s="136"/>
      <c r="AH43" s="136"/>
      <c r="AI43" s="136"/>
      <c r="AJ43" s="136"/>
      <c r="AK43" s="136"/>
      <c r="AL43" s="381"/>
    </row>
    <row r="44" customFormat="false" ht="12.75" hidden="false" customHeight="false" outlineLevel="0" collapsed="false">
      <c r="A44" s="141"/>
      <c r="B44" s="144"/>
      <c r="C44" s="144"/>
      <c r="D44" s="144"/>
      <c r="E44" s="144"/>
      <c r="F44" s="144"/>
      <c r="G44" s="144"/>
      <c r="H44" s="144"/>
      <c r="I44" s="144"/>
      <c r="J44" s="144"/>
      <c r="K44" s="144"/>
      <c r="L44" s="144"/>
      <c r="M44" s="144"/>
      <c r="N44" s="144"/>
      <c r="O44" s="144"/>
      <c r="P44" s="144"/>
      <c r="Q44" s="144"/>
      <c r="R44" s="144"/>
      <c r="S44" s="385"/>
      <c r="T44" s="141"/>
      <c r="U44" s="144"/>
      <c r="V44" s="144"/>
      <c r="W44" s="144"/>
      <c r="X44" s="144"/>
      <c r="Y44" s="144"/>
      <c r="Z44" s="144"/>
      <c r="AA44" s="144"/>
      <c r="AB44" s="144"/>
      <c r="AC44" s="144"/>
      <c r="AD44" s="144"/>
      <c r="AE44" s="144"/>
      <c r="AF44" s="144"/>
      <c r="AG44" s="144"/>
      <c r="AH44" s="144"/>
      <c r="AI44" s="144"/>
      <c r="AJ44" s="144"/>
      <c r="AK44" s="144"/>
      <c r="AL44" s="385"/>
    </row>
    <row r="45" customFormat="false" ht="12.75" hidden="false" customHeight="false" outlineLevel="0" collapsed="false">
      <c r="A45" s="460" t="s">
        <v>450</v>
      </c>
      <c r="B45" s="95"/>
      <c r="C45" s="95"/>
      <c r="D45" s="95"/>
      <c r="E45" s="95"/>
      <c r="F45" s="95"/>
      <c r="G45" s="95"/>
      <c r="H45" s="95"/>
      <c r="I45" s="95"/>
      <c r="J45" s="95"/>
      <c r="K45" s="95"/>
      <c r="L45" s="95"/>
      <c r="M45" s="95"/>
      <c r="N45" s="95"/>
      <c r="O45" s="95"/>
      <c r="P45" s="95"/>
      <c r="Q45" s="95"/>
      <c r="R45" s="95"/>
      <c r="S45" s="387"/>
      <c r="T45" s="460" t="s">
        <v>451</v>
      </c>
      <c r="U45" s="95"/>
      <c r="V45" s="95"/>
      <c r="W45" s="95"/>
      <c r="X45" s="95"/>
      <c r="Y45" s="95"/>
      <c r="Z45" s="95"/>
      <c r="AA45" s="95"/>
      <c r="AB45" s="95"/>
      <c r="AC45" s="95"/>
      <c r="AD45" s="95"/>
      <c r="AE45" s="95"/>
      <c r="AF45" s="95"/>
      <c r="AG45" s="95"/>
      <c r="AH45" s="95"/>
      <c r="AI45" s="95"/>
      <c r="AJ45" s="95"/>
      <c r="AK45" s="95"/>
      <c r="AL45" s="387"/>
    </row>
    <row r="46" customFormat="false" ht="12.75" hidden="false" customHeight="false" outlineLevel="0" collapsed="false">
      <c r="A46" s="388"/>
      <c r="B46" s="95"/>
      <c r="C46" s="95"/>
      <c r="D46" s="95"/>
      <c r="E46" s="95"/>
      <c r="F46" s="95"/>
      <c r="G46" s="95"/>
      <c r="H46" s="95"/>
      <c r="I46" s="95"/>
      <c r="J46" s="95"/>
      <c r="K46" s="95"/>
      <c r="L46" s="95"/>
      <c r="M46" s="95"/>
      <c r="N46" s="95"/>
      <c r="O46" s="95"/>
      <c r="P46" s="95"/>
      <c r="Q46" s="95"/>
      <c r="R46" s="95"/>
      <c r="S46" s="387"/>
      <c r="T46" s="388"/>
      <c r="U46" s="95"/>
      <c r="V46" s="95"/>
      <c r="W46" s="95"/>
      <c r="X46" s="95"/>
      <c r="Y46" s="95"/>
      <c r="Z46" s="95"/>
      <c r="AA46" s="95"/>
      <c r="AB46" s="95"/>
      <c r="AC46" s="95"/>
      <c r="AD46" s="95"/>
      <c r="AE46" s="95"/>
      <c r="AF46" s="95"/>
      <c r="AG46" s="95"/>
      <c r="AH46" s="95"/>
      <c r="AI46" s="95"/>
      <c r="AJ46" s="95"/>
      <c r="AK46" s="95"/>
      <c r="AL46" s="387"/>
    </row>
    <row r="47" customFormat="false" ht="12.75" hidden="false" customHeight="false" outlineLevel="0" collapsed="false">
      <c r="A47" s="386" t="s">
        <v>452</v>
      </c>
      <c r="B47" s="393"/>
      <c r="C47" s="393"/>
      <c r="D47" s="393"/>
      <c r="E47" s="393"/>
      <c r="F47" s="393"/>
      <c r="G47" s="393"/>
      <c r="H47" s="393"/>
      <c r="I47" s="393"/>
      <c r="J47" s="393"/>
      <c r="K47" s="393"/>
      <c r="L47" s="393"/>
      <c r="M47" s="393"/>
      <c r="N47" s="393"/>
      <c r="O47" s="393"/>
      <c r="P47" s="393"/>
      <c r="Q47" s="393"/>
      <c r="R47" s="393"/>
      <c r="S47" s="394"/>
      <c r="T47" s="386" t="s">
        <v>452</v>
      </c>
      <c r="U47" s="393"/>
      <c r="V47" s="393"/>
      <c r="W47" s="393"/>
      <c r="X47" s="393"/>
      <c r="Y47" s="393"/>
      <c r="Z47" s="393"/>
      <c r="AA47" s="393"/>
      <c r="AB47" s="393"/>
      <c r="AC47" s="393"/>
      <c r="AD47" s="393"/>
      <c r="AE47" s="393"/>
      <c r="AF47" s="393"/>
      <c r="AG47" s="393"/>
      <c r="AH47" s="393"/>
      <c r="AI47" s="393"/>
      <c r="AJ47" s="393"/>
      <c r="AK47" s="393"/>
      <c r="AL47" s="394"/>
    </row>
    <row r="48" customFormat="false" ht="12.75" hidden="false" customHeight="true" outlineLevel="0" collapsed="false">
      <c r="A48" s="473" t="s">
        <v>453</v>
      </c>
      <c r="B48" s="473"/>
      <c r="C48" s="473"/>
      <c r="D48" s="396"/>
      <c r="E48" s="396"/>
      <c r="F48" s="474" t="s">
        <v>454</v>
      </c>
      <c r="G48" s="91"/>
      <c r="H48" s="390"/>
      <c r="I48" s="393"/>
      <c r="J48" s="393"/>
      <c r="K48" s="393"/>
      <c r="L48" s="393"/>
      <c r="M48" s="393"/>
      <c r="N48" s="393"/>
      <c r="O48" s="393"/>
      <c r="P48" s="393"/>
      <c r="Q48" s="393"/>
      <c r="R48" s="393"/>
      <c r="S48" s="394"/>
      <c r="T48" s="473" t="s">
        <v>453</v>
      </c>
      <c r="U48" s="473"/>
      <c r="V48" s="473"/>
      <c r="W48" s="475"/>
      <c r="X48" s="475"/>
      <c r="Y48" s="474" t="s">
        <v>455</v>
      </c>
      <c r="Z48" s="91"/>
      <c r="AA48" s="390"/>
      <c r="AB48" s="393"/>
      <c r="AC48" s="393"/>
      <c r="AD48" s="393"/>
      <c r="AE48" s="393"/>
      <c r="AF48" s="393"/>
      <c r="AG48" s="393"/>
      <c r="AH48" s="393"/>
      <c r="AI48" s="393"/>
      <c r="AJ48" s="393"/>
      <c r="AK48" s="393"/>
      <c r="AL48" s="394"/>
    </row>
    <row r="49" customFormat="false" ht="12.75" hidden="false" customHeight="true" outlineLevel="0" collapsed="false">
      <c r="A49" s="395" t="s">
        <v>456</v>
      </c>
      <c r="B49" s="395"/>
      <c r="C49" s="395"/>
      <c r="D49" s="396"/>
      <c r="E49" s="396"/>
      <c r="F49" s="476" t="str">
        <f aca="false">IF(D49&gt;=4000,"PASS","FAIL")</f>
        <v>FAIL</v>
      </c>
      <c r="G49" s="476"/>
      <c r="H49" s="390"/>
      <c r="I49" s="393"/>
      <c r="J49" s="393"/>
      <c r="K49" s="393"/>
      <c r="L49" s="393"/>
      <c r="M49" s="393"/>
      <c r="N49" s="393"/>
      <c r="O49" s="393"/>
      <c r="P49" s="393"/>
      <c r="Q49" s="393"/>
      <c r="R49" s="393"/>
      <c r="S49" s="394"/>
      <c r="T49" s="395" t="s">
        <v>456</v>
      </c>
      <c r="U49" s="395"/>
      <c r="V49" s="395"/>
      <c r="W49" s="475"/>
      <c r="X49" s="475"/>
      <c r="Y49" s="476" t="str">
        <f aca="false">IF(W49&gt;=7500,"PASS","FAIL")</f>
        <v>FAIL</v>
      </c>
      <c r="Z49" s="476"/>
      <c r="AA49" s="390"/>
      <c r="AB49" s="393"/>
      <c r="AC49" s="393"/>
      <c r="AD49" s="393"/>
      <c r="AE49" s="393"/>
      <c r="AF49" s="393"/>
      <c r="AG49" s="393"/>
      <c r="AH49" s="393"/>
      <c r="AI49" s="393"/>
      <c r="AJ49" s="393"/>
      <c r="AK49" s="393"/>
      <c r="AL49" s="394"/>
    </row>
    <row r="50" customFormat="false" ht="12.75" hidden="false" customHeight="false" outlineLevel="0" collapsed="false">
      <c r="A50" s="409"/>
      <c r="B50" s="393"/>
      <c r="C50" s="393"/>
      <c r="D50" s="393"/>
      <c r="E50" s="393"/>
      <c r="F50" s="393"/>
      <c r="G50" s="393"/>
      <c r="H50" s="393"/>
      <c r="I50" s="393"/>
      <c r="J50" s="393"/>
      <c r="K50" s="393"/>
      <c r="L50" s="393"/>
      <c r="M50" s="393"/>
      <c r="N50" s="393"/>
      <c r="O50" s="393"/>
      <c r="P50" s="393"/>
      <c r="Q50" s="393"/>
      <c r="R50" s="393"/>
      <c r="S50" s="394"/>
      <c r="T50" s="409"/>
      <c r="U50" s="393"/>
      <c r="V50" s="393"/>
      <c r="W50" s="393"/>
      <c r="X50" s="393"/>
      <c r="Y50" s="393"/>
      <c r="Z50" s="393"/>
      <c r="AA50" s="393"/>
      <c r="AB50" s="393"/>
      <c r="AC50" s="393"/>
      <c r="AD50" s="393"/>
      <c r="AE50" s="393"/>
      <c r="AF50" s="393"/>
      <c r="AG50" s="393"/>
      <c r="AH50" s="393"/>
      <c r="AI50" s="393"/>
      <c r="AJ50" s="393"/>
      <c r="AK50" s="393"/>
      <c r="AL50" s="394"/>
    </row>
    <row r="51" customFormat="false" ht="12.75" hidden="false" customHeight="false" outlineLevel="0" collapsed="false">
      <c r="A51" s="392" t="s">
        <v>457</v>
      </c>
      <c r="B51" s="393"/>
      <c r="C51" s="393"/>
      <c r="D51" s="393"/>
      <c r="E51" s="393"/>
      <c r="F51" s="393"/>
      <c r="G51" s="393"/>
      <c r="H51" s="393"/>
      <c r="I51" s="393"/>
      <c r="J51" s="393"/>
      <c r="K51" s="393"/>
      <c r="L51" s="393"/>
      <c r="M51" s="393"/>
      <c r="N51" s="393"/>
      <c r="O51" s="393"/>
      <c r="P51" s="393"/>
      <c r="Q51" s="393"/>
      <c r="R51" s="393"/>
      <c r="S51" s="394"/>
      <c r="T51" s="392" t="s">
        <v>457</v>
      </c>
      <c r="U51" s="393"/>
      <c r="V51" s="393"/>
      <c r="W51" s="393"/>
      <c r="X51" s="393"/>
      <c r="Y51" s="393"/>
      <c r="Z51" s="393"/>
      <c r="AA51" s="393"/>
      <c r="AB51" s="393"/>
      <c r="AC51" s="393"/>
      <c r="AD51" s="393"/>
      <c r="AE51" s="393"/>
      <c r="AF51" s="393"/>
      <c r="AG51" s="393"/>
      <c r="AH51" s="393"/>
      <c r="AI51" s="393"/>
      <c r="AJ51" s="393"/>
      <c r="AK51" s="393"/>
      <c r="AL51" s="394"/>
    </row>
    <row r="52" customFormat="false" ht="15.75" hidden="false" customHeight="true" outlineLevel="0" collapsed="false">
      <c r="B52" s="418" t="s">
        <v>458</v>
      </c>
      <c r="C52" s="418"/>
      <c r="D52" s="477"/>
      <c r="E52" s="477"/>
      <c r="F52" s="390"/>
      <c r="G52" s="390"/>
      <c r="H52" s="390"/>
      <c r="I52" s="390"/>
      <c r="J52" s="390"/>
      <c r="K52" s="390"/>
      <c r="L52" s="390"/>
      <c r="M52" s="390"/>
      <c r="N52" s="390"/>
      <c r="O52" s="393"/>
      <c r="P52" s="393"/>
      <c r="Q52" s="393"/>
      <c r="R52" s="393"/>
      <c r="S52" s="394"/>
      <c r="U52" s="418" t="s">
        <v>458</v>
      </c>
      <c r="V52" s="418"/>
      <c r="W52" s="477"/>
      <c r="X52" s="477"/>
      <c r="Y52" s="390"/>
      <c r="Z52" s="390"/>
      <c r="AA52" s="390"/>
      <c r="AB52" s="390"/>
      <c r="AC52" s="390"/>
      <c r="AD52" s="390"/>
      <c r="AE52" s="390"/>
      <c r="AF52" s="390"/>
      <c r="AG52" s="390"/>
      <c r="AH52" s="393"/>
      <c r="AI52" s="393"/>
      <c r="AJ52" s="393"/>
      <c r="AK52" s="393"/>
      <c r="AL52" s="394"/>
    </row>
    <row r="53" customFormat="false" ht="15.75" hidden="false" customHeight="true" outlineLevel="0" collapsed="false">
      <c r="A53" s="419"/>
      <c r="B53" s="398"/>
      <c r="C53" s="423"/>
      <c r="D53" s="478"/>
      <c r="E53" s="390"/>
      <c r="F53" s="390"/>
      <c r="G53" s="390"/>
      <c r="H53" s="390"/>
      <c r="I53" s="390"/>
      <c r="J53" s="390"/>
      <c r="K53" s="390"/>
      <c r="L53" s="390"/>
      <c r="M53" s="390"/>
      <c r="N53" s="390"/>
      <c r="O53" s="393"/>
      <c r="P53" s="393"/>
      <c r="Q53" s="393"/>
      <c r="R53" s="393"/>
      <c r="S53" s="394"/>
      <c r="T53" s="419"/>
      <c r="U53" s="398"/>
      <c r="V53" s="423"/>
      <c r="W53" s="478"/>
      <c r="X53" s="390"/>
      <c r="Y53" s="390"/>
      <c r="Z53" s="390"/>
      <c r="AA53" s="390"/>
      <c r="AB53" s="390"/>
      <c r="AC53" s="390"/>
      <c r="AD53" s="390"/>
      <c r="AE53" s="390"/>
      <c r="AF53" s="390"/>
      <c r="AG53" s="390"/>
      <c r="AH53" s="393"/>
      <c r="AI53" s="393"/>
      <c r="AJ53" s="393"/>
      <c r="AK53" s="393"/>
      <c r="AL53" s="394"/>
    </row>
    <row r="54" customFormat="false" ht="15.75" hidden="false" customHeight="true" outlineLevel="0" collapsed="false">
      <c r="A54" s="479" t="s">
        <v>459</v>
      </c>
      <c r="B54" s="479"/>
      <c r="C54" s="479"/>
      <c r="D54" s="480" t="n">
        <f aca="false">IF(D52&gt;0,D48/(PI()*25*D52),0)</f>
        <v>0</v>
      </c>
      <c r="E54" s="480"/>
      <c r="F54" s="390" t="s">
        <v>460</v>
      </c>
      <c r="G54" s="390"/>
      <c r="H54" s="390"/>
      <c r="I54" s="390"/>
      <c r="J54" s="390"/>
      <c r="K54" s="390"/>
      <c r="L54" s="390"/>
      <c r="M54" s="390"/>
      <c r="N54" s="390"/>
      <c r="O54" s="390"/>
      <c r="P54" s="393"/>
      <c r="Q54" s="393"/>
      <c r="R54" s="393"/>
      <c r="S54" s="394"/>
      <c r="T54" s="479" t="s">
        <v>459</v>
      </c>
      <c r="U54" s="479"/>
      <c r="V54" s="479"/>
      <c r="W54" s="480" t="n">
        <f aca="false">IF(W52&gt;0,W48/(PI()*25*W52),0)</f>
        <v>0</v>
      </c>
      <c r="X54" s="480"/>
      <c r="Y54" s="390" t="s">
        <v>460</v>
      </c>
      <c r="Z54" s="390"/>
      <c r="AA54" s="390"/>
      <c r="AB54" s="390"/>
      <c r="AC54" s="390"/>
      <c r="AD54" s="390"/>
      <c r="AE54" s="390"/>
      <c r="AF54" s="390"/>
      <c r="AG54" s="390"/>
      <c r="AH54" s="390"/>
      <c r="AI54" s="393"/>
      <c r="AJ54" s="393"/>
      <c r="AK54" s="393"/>
      <c r="AL54" s="394"/>
    </row>
    <row r="55" customFormat="false" ht="12.75" hidden="false" customHeight="false" outlineLevel="0" collapsed="false">
      <c r="A55" s="424"/>
      <c r="B55" s="427"/>
      <c r="C55" s="427"/>
      <c r="D55" s="427"/>
      <c r="E55" s="427"/>
      <c r="F55" s="427"/>
      <c r="G55" s="427"/>
      <c r="H55" s="427"/>
      <c r="I55" s="427"/>
      <c r="J55" s="427"/>
      <c r="K55" s="427"/>
      <c r="L55" s="427"/>
      <c r="M55" s="427"/>
      <c r="N55" s="427"/>
      <c r="O55" s="427"/>
      <c r="P55" s="427"/>
      <c r="Q55" s="427"/>
      <c r="R55" s="427"/>
      <c r="S55" s="428"/>
      <c r="T55" s="424"/>
      <c r="U55" s="427"/>
      <c r="V55" s="427"/>
      <c r="W55" s="427"/>
      <c r="X55" s="427"/>
      <c r="Y55" s="427"/>
      <c r="Z55" s="427"/>
      <c r="AA55" s="427"/>
      <c r="AB55" s="427"/>
      <c r="AC55" s="427"/>
      <c r="AD55" s="427"/>
      <c r="AE55" s="427"/>
      <c r="AF55" s="427"/>
      <c r="AG55" s="427"/>
      <c r="AH55" s="427"/>
      <c r="AI55" s="427"/>
      <c r="AJ55" s="427"/>
      <c r="AK55" s="427"/>
      <c r="AL55" s="428"/>
    </row>
    <row r="56" customFormat="false" ht="12.75" hidden="false" customHeight="false" outlineLevel="0" collapsed="false">
      <c r="A56" s="431" t="s">
        <v>420</v>
      </c>
      <c r="S56" s="347"/>
      <c r="T56" s="431" t="s">
        <v>420</v>
      </c>
      <c r="AL56" s="347"/>
    </row>
    <row r="57" customFormat="false" ht="12.75" hidden="false" customHeight="false" outlineLevel="0" collapsed="false">
      <c r="A57" s="118" t="s">
        <v>421</v>
      </c>
      <c r="S57" s="347"/>
      <c r="T57" s="118" t="s">
        <v>421</v>
      </c>
      <c r="AL57" s="347"/>
    </row>
    <row r="58" customFormat="false" ht="12.75" hidden="false" customHeight="false" outlineLevel="0" collapsed="false">
      <c r="A58" s="432" t="s">
        <v>422</v>
      </c>
      <c r="B58" s="433"/>
      <c r="C58" s="433"/>
      <c r="D58" s="433"/>
      <c r="E58" s="433"/>
      <c r="F58" s="433"/>
      <c r="G58" s="433"/>
      <c r="H58" s="433"/>
      <c r="I58" s="433"/>
      <c r="J58" s="433"/>
      <c r="K58" s="433"/>
      <c r="L58" s="433"/>
      <c r="M58" s="433"/>
      <c r="N58" s="433"/>
      <c r="O58" s="433"/>
      <c r="P58" s="433"/>
      <c r="Q58" s="433"/>
      <c r="R58" s="433"/>
      <c r="S58" s="434"/>
      <c r="T58" s="432" t="s">
        <v>422</v>
      </c>
      <c r="U58" s="433"/>
      <c r="V58" s="433"/>
      <c r="W58" s="433"/>
      <c r="X58" s="433"/>
      <c r="Y58" s="433"/>
      <c r="Z58" s="433"/>
      <c r="AA58" s="433"/>
      <c r="AB58" s="433"/>
      <c r="AC58" s="433"/>
      <c r="AD58" s="433"/>
      <c r="AE58" s="433"/>
      <c r="AF58" s="433"/>
      <c r="AG58" s="433"/>
      <c r="AH58" s="433"/>
      <c r="AI58" s="433"/>
      <c r="AJ58" s="433"/>
      <c r="AK58" s="433"/>
      <c r="AL58" s="434"/>
    </row>
    <row r="59" customFormat="false" ht="12.75" hidden="false" customHeight="false" outlineLevel="0" collapsed="false">
      <c r="A59" s="432"/>
      <c r="B59" s="433"/>
      <c r="C59" s="433"/>
      <c r="D59" s="433"/>
      <c r="E59" s="433"/>
      <c r="F59" s="433"/>
      <c r="G59" s="433"/>
      <c r="H59" s="433"/>
      <c r="I59" s="433"/>
      <c r="J59" s="433"/>
      <c r="K59" s="433"/>
      <c r="L59" s="433"/>
      <c r="M59" s="433"/>
      <c r="N59" s="433"/>
      <c r="O59" s="433"/>
      <c r="P59" s="433"/>
      <c r="Q59" s="433"/>
      <c r="R59" s="433"/>
      <c r="S59" s="434"/>
      <c r="T59" s="432"/>
      <c r="U59" s="433"/>
      <c r="V59" s="433"/>
      <c r="W59" s="433"/>
      <c r="X59" s="433"/>
      <c r="Y59" s="433"/>
      <c r="Z59" s="433"/>
      <c r="AA59" s="433"/>
      <c r="AB59" s="433"/>
      <c r="AC59" s="433"/>
      <c r="AD59" s="433"/>
      <c r="AE59" s="433"/>
      <c r="AF59" s="433"/>
      <c r="AG59" s="433"/>
      <c r="AH59" s="433"/>
      <c r="AI59" s="433"/>
      <c r="AJ59" s="433"/>
      <c r="AK59" s="433"/>
      <c r="AL59" s="434"/>
    </row>
    <row r="60" customFormat="false" ht="23.25" hidden="false" customHeight="false" outlineLevel="0" collapsed="false">
      <c r="A60" s="432"/>
      <c r="B60" s="436"/>
      <c r="C60" s="437" t="s">
        <v>423</v>
      </c>
      <c r="D60" s="438" t="s">
        <v>424</v>
      </c>
      <c r="F60" s="433"/>
      <c r="G60" s="433"/>
      <c r="H60" s="465"/>
      <c r="I60" s="465"/>
      <c r="J60" s="433"/>
      <c r="K60" s="433"/>
      <c r="L60" s="433"/>
      <c r="M60" s="433"/>
      <c r="N60" s="433"/>
      <c r="O60" s="433"/>
      <c r="P60" s="433"/>
      <c r="Q60" s="433"/>
      <c r="R60" s="433"/>
      <c r="S60" s="434"/>
      <c r="T60" s="432"/>
      <c r="U60" s="436"/>
      <c r="V60" s="437" t="s">
        <v>423</v>
      </c>
      <c r="W60" s="438" t="s">
        <v>424</v>
      </c>
      <c r="Y60" s="433"/>
      <c r="Z60" s="433"/>
      <c r="AA60" s="465"/>
      <c r="AB60" s="465"/>
      <c r="AC60" s="433"/>
      <c r="AD60" s="433"/>
      <c r="AE60" s="433"/>
      <c r="AF60" s="433"/>
      <c r="AG60" s="433"/>
      <c r="AH60" s="433"/>
      <c r="AI60" s="433"/>
      <c r="AJ60" s="433"/>
      <c r="AK60" s="433"/>
      <c r="AL60" s="434"/>
    </row>
    <row r="61" customFormat="false" ht="14.25" hidden="false" customHeight="false" outlineLevel="0" collapsed="false">
      <c r="A61" s="432"/>
      <c r="B61" s="442" t="n">
        <v>1</v>
      </c>
      <c r="C61" s="448"/>
      <c r="D61" s="449"/>
      <c r="F61" s="433"/>
      <c r="G61" s="166"/>
      <c r="H61" s="466"/>
      <c r="I61" s="481"/>
      <c r="J61" s="482"/>
      <c r="K61" s="482"/>
      <c r="L61" s="483"/>
      <c r="M61" s="483"/>
      <c r="N61" s="433"/>
      <c r="O61" s="433"/>
      <c r="P61" s="433"/>
      <c r="Q61" s="433"/>
      <c r="R61" s="433"/>
      <c r="S61" s="434"/>
      <c r="T61" s="432"/>
      <c r="U61" s="442" t="n">
        <v>1</v>
      </c>
      <c r="V61" s="448"/>
      <c r="W61" s="449"/>
      <c r="Y61" s="433"/>
      <c r="Z61" s="166"/>
      <c r="AA61" s="466"/>
      <c r="AB61" s="466"/>
      <c r="AC61" s="433"/>
      <c r="AD61" s="433"/>
      <c r="AE61" s="433"/>
      <c r="AF61" s="433"/>
      <c r="AG61" s="433"/>
      <c r="AH61" s="433"/>
      <c r="AI61" s="433"/>
      <c r="AJ61" s="433"/>
      <c r="AK61" s="433"/>
      <c r="AL61" s="434"/>
    </row>
    <row r="62" customFormat="false" ht="12.75" hidden="false" customHeight="false" outlineLevel="0" collapsed="false">
      <c r="A62" s="432"/>
      <c r="B62" s="442" t="n">
        <v>2</v>
      </c>
      <c r="C62" s="448"/>
      <c r="D62" s="449"/>
      <c r="F62" s="433"/>
      <c r="G62" s="166"/>
      <c r="I62" s="482"/>
      <c r="J62" s="482"/>
      <c r="K62" s="482"/>
      <c r="L62" s="483"/>
      <c r="M62" s="483"/>
      <c r="N62" s="433"/>
      <c r="O62" s="433"/>
      <c r="P62" s="433"/>
      <c r="Q62" s="433"/>
      <c r="R62" s="433"/>
      <c r="S62" s="434"/>
      <c r="T62" s="432"/>
      <c r="U62" s="442" t="n">
        <v>2</v>
      </c>
      <c r="V62" s="448"/>
      <c r="W62" s="449"/>
      <c r="Y62" s="433"/>
      <c r="Z62" s="166"/>
      <c r="AC62" s="433"/>
      <c r="AD62" s="433"/>
      <c r="AE62" s="433"/>
      <c r="AF62" s="433"/>
      <c r="AG62" s="433"/>
      <c r="AH62" s="433"/>
      <c r="AI62" s="433"/>
      <c r="AJ62" s="433"/>
      <c r="AK62" s="433"/>
      <c r="AL62" s="434"/>
    </row>
    <row r="63" customFormat="false" ht="12.75" hidden="false" customHeight="false" outlineLevel="0" collapsed="false">
      <c r="A63" s="432"/>
      <c r="B63" s="442" t="n">
        <v>3</v>
      </c>
      <c r="C63" s="448"/>
      <c r="D63" s="449"/>
      <c r="F63" s="433"/>
      <c r="G63" s="166"/>
      <c r="J63" s="433"/>
      <c r="K63" s="433"/>
      <c r="L63" s="433"/>
      <c r="M63" s="433"/>
      <c r="N63" s="433"/>
      <c r="O63" s="433"/>
      <c r="P63" s="433"/>
      <c r="Q63" s="433"/>
      <c r="R63" s="433"/>
      <c r="S63" s="434"/>
      <c r="T63" s="432"/>
      <c r="U63" s="442" t="n">
        <v>3</v>
      </c>
      <c r="V63" s="448"/>
      <c r="W63" s="449"/>
      <c r="Y63" s="433"/>
      <c r="Z63" s="166"/>
      <c r="AC63" s="433"/>
      <c r="AD63" s="433"/>
      <c r="AE63" s="433"/>
      <c r="AF63" s="433"/>
      <c r="AG63" s="433"/>
      <c r="AH63" s="433"/>
      <c r="AI63" s="433"/>
      <c r="AJ63" s="433"/>
      <c r="AK63" s="433"/>
      <c r="AL63" s="434"/>
    </row>
    <row r="64" customFormat="false" ht="12.75" hidden="false" customHeight="false" outlineLevel="0" collapsed="false">
      <c r="A64" s="432"/>
      <c r="B64" s="442" t="n">
        <v>4</v>
      </c>
      <c r="C64" s="448"/>
      <c r="D64" s="449"/>
      <c r="F64" s="433"/>
      <c r="G64" s="433"/>
      <c r="H64" s="433"/>
      <c r="I64" s="433"/>
      <c r="J64" s="433"/>
      <c r="K64" s="433"/>
      <c r="L64" s="433"/>
      <c r="M64" s="433"/>
      <c r="N64" s="433"/>
      <c r="O64" s="433"/>
      <c r="P64" s="433"/>
      <c r="Q64" s="433"/>
      <c r="R64" s="433"/>
      <c r="S64" s="434"/>
      <c r="T64" s="432"/>
      <c r="U64" s="442" t="n">
        <v>4</v>
      </c>
      <c r="V64" s="448"/>
      <c r="W64" s="449"/>
      <c r="Y64" s="433"/>
      <c r="Z64" s="433"/>
      <c r="AA64" s="433"/>
      <c r="AB64" s="433"/>
      <c r="AC64" s="433"/>
      <c r="AD64" s="433"/>
      <c r="AE64" s="433"/>
      <c r="AF64" s="433"/>
      <c r="AG64" s="433"/>
      <c r="AH64" s="433"/>
      <c r="AI64" s="433"/>
      <c r="AJ64" s="433"/>
      <c r="AK64" s="433"/>
      <c r="AL64" s="434"/>
    </row>
    <row r="65" customFormat="false" ht="12.75" hidden="false" customHeight="false" outlineLevel="0" collapsed="false">
      <c r="A65" s="432"/>
      <c r="B65" s="442" t="n">
        <v>5</v>
      </c>
      <c r="C65" s="448"/>
      <c r="D65" s="449"/>
      <c r="F65" s="433"/>
      <c r="G65" s="433"/>
      <c r="H65" s="433"/>
      <c r="I65" s="433"/>
      <c r="J65" s="433"/>
      <c r="K65" s="433"/>
      <c r="L65" s="433"/>
      <c r="M65" s="433"/>
      <c r="N65" s="433"/>
      <c r="O65" s="433"/>
      <c r="P65" s="433"/>
      <c r="Q65" s="433"/>
      <c r="R65" s="433"/>
      <c r="S65" s="434"/>
      <c r="T65" s="432"/>
      <c r="U65" s="442" t="n">
        <v>5</v>
      </c>
      <c r="V65" s="448"/>
      <c r="W65" s="449"/>
      <c r="Y65" s="433"/>
      <c r="Z65" s="433"/>
      <c r="AA65" s="433"/>
      <c r="AB65" s="433"/>
      <c r="AC65" s="433"/>
      <c r="AD65" s="433"/>
      <c r="AE65" s="433"/>
      <c r="AF65" s="433"/>
      <c r="AG65" s="433"/>
      <c r="AH65" s="433"/>
      <c r="AI65" s="433"/>
      <c r="AJ65" s="433"/>
      <c r="AK65" s="433"/>
      <c r="AL65" s="434"/>
    </row>
    <row r="66" customFormat="false" ht="12.75" hidden="false" customHeight="false" outlineLevel="0" collapsed="false">
      <c r="A66" s="432"/>
      <c r="B66" s="442" t="n">
        <v>6</v>
      </c>
      <c r="C66" s="448"/>
      <c r="D66" s="449"/>
      <c r="F66" s="433"/>
      <c r="G66" s="433"/>
      <c r="H66" s="433"/>
      <c r="I66" s="433"/>
      <c r="J66" s="433"/>
      <c r="K66" s="433"/>
      <c r="L66" s="433"/>
      <c r="M66" s="433"/>
      <c r="N66" s="433"/>
      <c r="O66" s="433"/>
      <c r="P66" s="433"/>
      <c r="Q66" s="433"/>
      <c r="R66" s="433"/>
      <c r="S66" s="434"/>
      <c r="T66" s="432"/>
      <c r="U66" s="442" t="n">
        <v>6</v>
      </c>
      <c r="V66" s="448"/>
      <c r="W66" s="449"/>
      <c r="Y66" s="433"/>
      <c r="Z66" s="433"/>
      <c r="AA66" s="433"/>
      <c r="AB66" s="433"/>
      <c r="AC66" s="433"/>
      <c r="AD66" s="433"/>
      <c r="AE66" s="433"/>
      <c r="AF66" s="433"/>
      <c r="AG66" s="433"/>
      <c r="AH66" s="433"/>
      <c r="AI66" s="433"/>
      <c r="AJ66" s="433"/>
      <c r="AK66" s="433"/>
      <c r="AL66" s="434"/>
    </row>
    <row r="67" customFormat="false" ht="12.75" hidden="false" customHeight="false" outlineLevel="0" collapsed="false">
      <c r="A67" s="432"/>
      <c r="B67" s="442" t="n">
        <v>7</v>
      </c>
      <c r="C67" s="448"/>
      <c r="D67" s="449"/>
      <c r="F67" s="433"/>
      <c r="G67" s="433"/>
      <c r="H67" s="433"/>
      <c r="I67" s="433"/>
      <c r="J67" s="433"/>
      <c r="K67" s="433"/>
      <c r="L67" s="433"/>
      <c r="M67" s="433"/>
      <c r="N67" s="433"/>
      <c r="O67" s="433"/>
      <c r="P67" s="433"/>
      <c r="Q67" s="433"/>
      <c r="R67" s="433"/>
      <c r="S67" s="434"/>
      <c r="T67" s="432"/>
      <c r="U67" s="442" t="n">
        <v>7</v>
      </c>
      <c r="V67" s="448"/>
      <c r="W67" s="449"/>
      <c r="Y67" s="433"/>
      <c r="Z67" s="433"/>
      <c r="AA67" s="433"/>
      <c r="AB67" s="433"/>
      <c r="AC67" s="433"/>
      <c r="AD67" s="433"/>
      <c r="AE67" s="433"/>
      <c r="AF67" s="433"/>
      <c r="AG67" s="433"/>
      <c r="AH67" s="433"/>
      <c r="AI67" s="433"/>
      <c r="AJ67" s="433"/>
      <c r="AK67" s="433"/>
      <c r="AL67" s="434"/>
    </row>
    <row r="68" customFormat="false" ht="12.75" hidden="false" customHeight="false" outlineLevel="0" collapsed="false">
      <c r="A68" s="432"/>
      <c r="B68" s="442" t="n">
        <v>8</v>
      </c>
      <c r="C68" s="448"/>
      <c r="D68" s="449"/>
      <c r="F68" s="433"/>
      <c r="G68" s="433"/>
      <c r="H68" s="433"/>
      <c r="I68" s="433"/>
      <c r="J68" s="433"/>
      <c r="K68" s="433"/>
      <c r="L68" s="433"/>
      <c r="M68" s="433"/>
      <c r="N68" s="433"/>
      <c r="O68" s="433"/>
      <c r="P68" s="433"/>
      <c r="Q68" s="433"/>
      <c r="R68" s="433"/>
      <c r="S68" s="434"/>
      <c r="T68" s="432"/>
      <c r="U68" s="442" t="n">
        <v>8</v>
      </c>
      <c r="V68" s="448"/>
      <c r="W68" s="449"/>
      <c r="Y68" s="433"/>
      <c r="Z68" s="433"/>
      <c r="AA68" s="433"/>
      <c r="AB68" s="433"/>
      <c r="AC68" s="433"/>
      <c r="AD68" s="433"/>
      <c r="AE68" s="433"/>
      <c r="AF68" s="433"/>
      <c r="AG68" s="433"/>
      <c r="AH68" s="433"/>
      <c r="AI68" s="433"/>
      <c r="AJ68" s="433"/>
      <c r="AK68" s="433"/>
      <c r="AL68" s="434"/>
    </row>
    <row r="69" customFormat="false" ht="12.75" hidden="false" customHeight="false" outlineLevel="0" collapsed="false">
      <c r="A69" s="432"/>
      <c r="B69" s="442" t="n">
        <v>9</v>
      </c>
      <c r="C69" s="448"/>
      <c r="D69" s="449"/>
      <c r="F69" s="433"/>
      <c r="G69" s="433"/>
      <c r="H69" s="433"/>
      <c r="I69" s="433"/>
      <c r="J69" s="433"/>
      <c r="K69" s="433"/>
      <c r="L69" s="433"/>
      <c r="M69" s="433"/>
      <c r="N69" s="433"/>
      <c r="O69" s="433"/>
      <c r="P69" s="433"/>
      <c r="Q69" s="433"/>
      <c r="R69" s="433"/>
      <c r="S69" s="434"/>
      <c r="T69" s="432"/>
      <c r="U69" s="442" t="n">
        <v>9</v>
      </c>
      <c r="V69" s="448"/>
      <c r="W69" s="449"/>
      <c r="Y69" s="433"/>
      <c r="Z69" s="433"/>
      <c r="AA69" s="433"/>
      <c r="AB69" s="433"/>
      <c r="AC69" s="433"/>
      <c r="AD69" s="433"/>
      <c r="AE69" s="433"/>
      <c r="AF69" s="433"/>
      <c r="AG69" s="433"/>
      <c r="AH69" s="433"/>
      <c r="AI69" s="433"/>
      <c r="AJ69" s="433"/>
      <c r="AK69" s="433"/>
      <c r="AL69" s="434"/>
    </row>
    <row r="70" customFormat="false" ht="12.75" hidden="false" customHeight="false" outlineLevel="0" collapsed="false">
      <c r="A70" s="432"/>
      <c r="B70" s="442" t="n">
        <v>10</v>
      </c>
      <c r="C70" s="448"/>
      <c r="D70" s="449"/>
      <c r="F70" s="433"/>
      <c r="G70" s="433"/>
      <c r="H70" s="433"/>
      <c r="I70" s="433"/>
      <c r="J70" s="433"/>
      <c r="K70" s="433"/>
      <c r="L70" s="433"/>
      <c r="M70" s="433"/>
      <c r="N70" s="433"/>
      <c r="O70" s="433"/>
      <c r="P70" s="433"/>
      <c r="Q70" s="433"/>
      <c r="R70" s="433"/>
      <c r="S70" s="434"/>
      <c r="T70" s="432"/>
      <c r="U70" s="442" t="n">
        <v>10</v>
      </c>
      <c r="V70" s="448"/>
      <c r="W70" s="449"/>
      <c r="Y70" s="433"/>
      <c r="Z70" s="433"/>
      <c r="AA70" s="433"/>
      <c r="AB70" s="433"/>
      <c r="AC70" s="433"/>
      <c r="AD70" s="433"/>
      <c r="AE70" s="433"/>
      <c r="AF70" s="433"/>
      <c r="AG70" s="433"/>
      <c r="AH70" s="433"/>
      <c r="AI70" s="433"/>
      <c r="AJ70" s="433"/>
      <c r="AK70" s="433"/>
      <c r="AL70" s="434"/>
    </row>
    <row r="71" customFormat="false" ht="12.75" hidden="false" customHeight="false" outlineLevel="0" collapsed="false">
      <c r="A71" s="432"/>
      <c r="B71" s="442" t="n">
        <v>11</v>
      </c>
      <c r="C71" s="448"/>
      <c r="D71" s="449"/>
      <c r="F71" s="433"/>
      <c r="G71" s="433"/>
      <c r="H71" s="433"/>
      <c r="I71" s="433"/>
      <c r="J71" s="433"/>
      <c r="K71" s="433"/>
      <c r="L71" s="433"/>
      <c r="M71" s="433"/>
      <c r="N71" s="433"/>
      <c r="O71" s="433"/>
      <c r="P71" s="433"/>
      <c r="Q71" s="433"/>
      <c r="R71" s="433"/>
      <c r="S71" s="434"/>
      <c r="T71" s="432"/>
      <c r="U71" s="442" t="n">
        <v>11</v>
      </c>
      <c r="V71" s="448"/>
      <c r="W71" s="449"/>
      <c r="Y71" s="433"/>
      <c r="Z71" s="433"/>
      <c r="AA71" s="433"/>
      <c r="AB71" s="433"/>
      <c r="AC71" s="433"/>
      <c r="AD71" s="433"/>
      <c r="AE71" s="433"/>
      <c r="AF71" s="433"/>
      <c r="AG71" s="433"/>
      <c r="AH71" s="433"/>
      <c r="AI71" s="433"/>
      <c r="AJ71" s="433"/>
      <c r="AK71" s="433"/>
      <c r="AL71" s="434"/>
    </row>
    <row r="72" customFormat="false" ht="12.75" hidden="false" customHeight="false" outlineLevel="0" collapsed="false">
      <c r="A72" s="432"/>
      <c r="B72" s="442" t="n">
        <v>12</v>
      </c>
      <c r="C72" s="448"/>
      <c r="D72" s="449"/>
      <c r="F72" s="433"/>
      <c r="G72" s="433"/>
      <c r="H72" s="433"/>
      <c r="I72" s="433"/>
      <c r="J72" s="433"/>
      <c r="K72" s="433"/>
      <c r="L72" s="433"/>
      <c r="M72" s="433"/>
      <c r="N72" s="433"/>
      <c r="O72" s="433"/>
      <c r="P72" s="433"/>
      <c r="Q72" s="433"/>
      <c r="R72" s="433"/>
      <c r="S72" s="434"/>
      <c r="T72" s="432"/>
      <c r="U72" s="442" t="n">
        <v>12</v>
      </c>
      <c r="V72" s="448"/>
      <c r="W72" s="449"/>
      <c r="Y72" s="433"/>
      <c r="Z72" s="433"/>
      <c r="AA72" s="433"/>
      <c r="AB72" s="433"/>
      <c r="AC72" s="433"/>
      <c r="AD72" s="433"/>
      <c r="AE72" s="433"/>
      <c r="AF72" s="433"/>
      <c r="AG72" s="433"/>
      <c r="AH72" s="433"/>
      <c r="AI72" s="433"/>
      <c r="AJ72" s="433"/>
      <c r="AK72" s="433"/>
      <c r="AL72" s="434"/>
    </row>
    <row r="73" customFormat="false" ht="12.75" hidden="false" customHeight="false" outlineLevel="0" collapsed="false">
      <c r="A73" s="432"/>
      <c r="B73" s="442" t="n">
        <v>13</v>
      </c>
      <c r="C73" s="448"/>
      <c r="D73" s="449"/>
      <c r="F73" s="433"/>
      <c r="G73" s="433"/>
      <c r="H73" s="433"/>
      <c r="I73" s="433"/>
      <c r="J73" s="433"/>
      <c r="K73" s="433"/>
      <c r="L73" s="433"/>
      <c r="M73" s="433"/>
      <c r="N73" s="433"/>
      <c r="O73" s="433"/>
      <c r="P73" s="433"/>
      <c r="Q73" s="433"/>
      <c r="R73" s="433"/>
      <c r="S73" s="434"/>
      <c r="T73" s="432"/>
      <c r="U73" s="442" t="n">
        <v>13</v>
      </c>
      <c r="V73" s="448"/>
      <c r="W73" s="449"/>
      <c r="Y73" s="433"/>
      <c r="Z73" s="433"/>
      <c r="AA73" s="433"/>
      <c r="AB73" s="433"/>
      <c r="AC73" s="433"/>
      <c r="AD73" s="433"/>
      <c r="AE73" s="433"/>
      <c r="AF73" s="433"/>
      <c r="AG73" s="433"/>
      <c r="AH73" s="433"/>
      <c r="AI73" s="433"/>
      <c r="AJ73" s="433"/>
      <c r="AK73" s="433"/>
      <c r="AL73" s="434"/>
    </row>
    <row r="74" customFormat="false" ht="12.75" hidden="false" customHeight="false" outlineLevel="0" collapsed="false">
      <c r="A74" s="432"/>
      <c r="B74" s="442" t="n">
        <v>14</v>
      </c>
      <c r="C74" s="448"/>
      <c r="D74" s="449"/>
      <c r="F74" s="433"/>
      <c r="G74" s="433"/>
      <c r="H74" s="433"/>
      <c r="I74" s="433"/>
      <c r="J74" s="433"/>
      <c r="K74" s="433"/>
      <c r="L74" s="433"/>
      <c r="M74" s="433"/>
      <c r="N74" s="433"/>
      <c r="O74" s="433"/>
      <c r="P74" s="433"/>
      <c r="Q74" s="433"/>
      <c r="R74" s="433"/>
      <c r="S74" s="434"/>
      <c r="T74" s="432"/>
      <c r="U74" s="442" t="n">
        <v>14</v>
      </c>
      <c r="V74" s="448"/>
      <c r="W74" s="449"/>
      <c r="Y74" s="433"/>
      <c r="Z74" s="433"/>
      <c r="AA74" s="433"/>
      <c r="AB74" s="433"/>
      <c r="AC74" s="433"/>
      <c r="AD74" s="433"/>
      <c r="AE74" s="433"/>
      <c r="AF74" s="433"/>
      <c r="AG74" s="433"/>
      <c r="AH74" s="433"/>
      <c r="AI74" s="433"/>
      <c r="AJ74" s="433"/>
      <c r="AK74" s="433"/>
      <c r="AL74" s="434"/>
    </row>
    <row r="75" customFormat="false" ht="12.75" hidden="false" customHeight="false" outlineLevel="0" collapsed="false">
      <c r="A75" s="432"/>
      <c r="B75" s="442" t="n">
        <v>15</v>
      </c>
      <c r="C75" s="448"/>
      <c r="D75" s="449"/>
      <c r="F75" s="433"/>
      <c r="G75" s="433"/>
      <c r="H75" s="433"/>
      <c r="I75" s="433"/>
      <c r="J75" s="433"/>
      <c r="K75" s="433"/>
      <c r="L75" s="433"/>
      <c r="M75" s="433"/>
      <c r="N75" s="433"/>
      <c r="O75" s="433"/>
      <c r="P75" s="433"/>
      <c r="Q75" s="433"/>
      <c r="R75" s="433"/>
      <c r="S75" s="434"/>
      <c r="T75" s="432"/>
      <c r="U75" s="442" t="n">
        <v>15</v>
      </c>
      <c r="V75" s="448"/>
      <c r="W75" s="449"/>
      <c r="Y75" s="433"/>
      <c r="Z75" s="433"/>
      <c r="AA75" s="433"/>
      <c r="AB75" s="433"/>
      <c r="AC75" s="433"/>
      <c r="AD75" s="433"/>
      <c r="AE75" s="433"/>
      <c r="AF75" s="433"/>
      <c r="AG75" s="433"/>
      <c r="AH75" s="433"/>
      <c r="AI75" s="433"/>
      <c r="AJ75" s="433"/>
      <c r="AK75" s="433"/>
      <c r="AL75" s="434"/>
    </row>
    <row r="76" customFormat="false" ht="12.75" hidden="false" customHeight="false" outlineLevel="0" collapsed="false">
      <c r="A76" s="432"/>
      <c r="B76" s="442" t="n">
        <v>16</v>
      </c>
      <c r="C76" s="448"/>
      <c r="D76" s="449"/>
      <c r="F76" s="433"/>
      <c r="G76" s="433"/>
      <c r="H76" s="433"/>
      <c r="I76" s="433"/>
      <c r="J76" s="433"/>
      <c r="K76" s="433"/>
      <c r="L76" s="433"/>
      <c r="M76" s="433"/>
      <c r="N76" s="433"/>
      <c r="O76" s="433"/>
      <c r="P76" s="433"/>
      <c r="Q76" s="433"/>
      <c r="R76" s="433"/>
      <c r="S76" s="434"/>
      <c r="T76" s="432"/>
      <c r="U76" s="442" t="n">
        <v>16</v>
      </c>
      <c r="V76" s="448"/>
      <c r="W76" s="449"/>
      <c r="Y76" s="433"/>
      <c r="Z76" s="433"/>
      <c r="AA76" s="433"/>
      <c r="AB76" s="433"/>
      <c r="AC76" s="433"/>
      <c r="AD76" s="433"/>
      <c r="AE76" s="433"/>
      <c r="AF76" s="433"/>
      <c r="AG76" s="433"/>
      <c r="AH76" s="433"/>
      <c r="AI76" s="433"/>
      <c r="AJ76" s="433"/>
      <c r="AK76" s="433"/>
      <c r="AL76" s="434"/>
    </row>
    <row r="77" customFormat="false" ht="12.75" hidden="false" customHeight="false" outlineLevel="0" collapsed="false">
      <c r="A77" s="432"/>
      <c r="B77" s="442" t="n">
        <v>17</v>
      </c>
      <c r="C77" s="448"/>
      <c r="D77" s="449"/>
      <c r="F77" s="433"/>
      <c r="G77" s="433"/>
      <c r="H77" s="433"/>
      <c r="I77" s="433"/>
      <c r="J77" s="433"/>
      <c r="K77" s="433"/>
      <c r="L77" s="433"/>
      <c r="M77" s="433"/>
      <c r="N77" s="433"/>
      <c r="O77" s="433"/>
      <c r="P77" s="433"/>
      <c r="Q77" s="433"/>
      <c r="R77" s="433"/>
      <c r="S77" s="434"/>
      <c r="T77" s="432"/>
      <c r="U77" s="442" t="n">
        <v>17</v>
      </c>
      <c r="V77" s="448"/>
      <c r="W77" s="449"/>
      <c r="Y77" s="433"/>
      <c r="Z77" s="433"/>
      <c r="AA77" s="433"/>
      <c r="AB77" s="433"/>
      <c r="AC77" s="433"/>
      <c r="AD77" s="433"/>
      <c r="AE77" s="433"/>
      <c r="AF77" s="433"/>
      <c r="AG77" s="433"/>
      <c r="AH77" s="433"/>
      <c r="AI77" s="433"/>
      <c r="AJ77" s="433"/>
      <c r="AK77" s="433"/>
      <c r="AL77" s="434"/>
    </row>
    <row r="78" customFormat="false" ht="12.75" hidden="false" customHeight="false" outlineLevel="0" collapsed="false">
      <c r="A78" s="432"/>
      <c r="B78" s="442" t="n">
        <v>18</v>
      </c>
      <c r="C78" s="448"/>
      <c r="D78" s="449"/>
      <c r="F78" s="433"/>
      <c r="G78" s="433"/>
      <c r="H78" s="433"/>
      <c r="I78" s="433"/>
      <c r="J78" s="433"/>
      <c r="K78" s="433"/>
      <c r="L78" s="433"/>
      <c r="M78" s="433"/>
      <c r="N78" s="433"/>
      <c r="O78" s="433"/>
      <c r="P78" s="433"/>
      <c r="Q78" s="433"/>
      <c r="R78" s="433"/>
      <c r="S78" s="434"/>
      <c r="T78" s="432"/>
      <c r="U78" s="442" t="n">
        <v>18</v>
      </c>
      <c r="V78" s="448"/>
      <c r="W78" s="449"/>
      <c r="Y78" s="433"/>
      <c r="Z78" s="433"/>
      <c r="AA78" s="433"/>
      <c r="AB78" s="433"/>
      <c r="AC78" s="433"/>
      <c r="AD78" s="433"/>
      <c r="AE78" s="433"/>
      <c r="AF78" s="433"/>
      <c r="AG78" s="433"/>
      <c r="AH78" s="433"/>
      <c r="AI78" s="433"/>
      <c r="AJ78" s="433"/>
      <c r="AK78" s="433"/>
      <c r="AL78" s="434"/>
    </row>
    <row r="79" customFormat="false" ht="12.75" hidden="false" customHeight="false" outlineLevel="0" collapsed="false">
      <c r="A79" s="432"/>
      <c r="B79" s="442" t="n">
        <v>19</v>
      </c>
      <c r="C79" s="448"/>
      <c r="D79" s="449"/>
      <c r="F79" s="433"/>
      <c r="G79" s="433"/>
      <c r="H79" s="433"/>
      <c r="I79" s="433"/>
      <c r="J79" s="433"/>
      <c r="K79" s="433"/>
      <c r="L79" s="433"/>
      <c r="M79" s="433"/>
      <c r="N79" s="433"/>
      <c r="O79" s="433"/>
      <c r="P79" s="433"/>
      <c r="Q79" s="433"/>
      <c r="R79" s="433"/>
      <c r="S79" s="434"/>
      <c r="T79" s="432"/>
      <c r="U79" s="442" t="n">
        <v>19</v>
      </c>
      <c r="V79" s="448"/>
      <c r="W79" s="449"/>
      <c r="Y79" s="433"/>
      <c r="Z79" s="433"/>
      <c r="AA79" s="433"/>
      <c r="AB79" s="433"/>
      <c r="AC79" s="433"/>
      <c r="AD79" s="433"/>
      <c r="AE79" s="433"/>
      <c r="AF79" s="433"/>
      <c r="AG79" s="433"/>
      <c r="AH79" s="433"/>
      <c r="AI79" s="433"/>
      <c r="AJ79" s="433"/>
      <c r="AK79" s="433"/>
      <c r="AL79" s="434"/>
    </row>
    <row r="80" customFormat="false" ht="12.75" hidden="false" customHeight="false" outlineLevel="0" collapsed="false">
      <c r="A80" s="432"/>
      <c r="B80" s="442" t="n">
        <v>20</v>
      </c>
      <c r="C80" s="448"/>
      <c r="D80" s="449"/>
      <c r="F80" s="433"/>
      <c r="G80" s="433"/>
      <c r="H80" s="433"/>
      <c r="I80" s="433"/>
      <c r="J80" s="433"/>
      <c r="K80" s="433"/>
      <c r="L80" s="433"/>
      <c r="M80" s="433"/>
      <c r="N80" s="433"/>
      <c r="O80" s="433"/>
      <c r="P80" s="433"/>
      <c r="Q80" s="433"/>
      <c r="R80" s="433"/>
      <c r="S80" s="434"/>
      <c r="T80" s="432"/>
      <c r="U80" s="442" t="n">
        <v>20</v>
      </c>
      <c r="V80" s="448"/>
      <c r="W80" s="449"/>
      <c r="Y80" s="433"/>
      <c r="Z80" s="433"/>
      <c r="AA80" s="433"/>
      <c r="AB80" s="433"/>
      <c r="AC80" s="433"/>
      <c r="AD80" s="433"/>
      <c r="AE80" s="433"/>
      <c r="AF80" s="433"/>
      <c r="AG80" s="433"/>
      <c r="AH80" s="433"/>
      <c r="AI80" s="433"/>
      <c r="AJ80" s="433"/>
      <c r="AK80" s="433"/>
      <c r="AL80" s="434"/>
    </row>
    <row r="81" customFormat="false" ht="12.75" hidden="false" customHeight="false" outlineLevel="0" collapsed="false">
      <c r="A81" s="432"/>
      <c r="B81" s="442" t="n">
        <v>21</v>
      </c>
      <c r="C81" s="448"/>
      <c r="D81" s="449"/>
      <c r="F81" s="433"/>
      <c r="G81" s="433"/>
      <c r="H81" s="433"/>
      <c r="I81" s="433"/>
      <c r="J81" s="433"/>
      <c r="K81" s="433"/>
      <c r="L81" s="433"/>
      <c r="M81" s="433"/>
      <c r="N81" s="433"/>
      <c r="O81" s="433"/>
      <c r="P81" s="433"/>
      <c r="Q81" s="433"/>
      <c r="R81" s="433"/>
      <c r="S81" s="434"/>
      <c r="T81" s="432"/>
      <c r="U81" s="442" t="n">
        <v>21</v>
      </c>
      <c r="V81" s="448"/>
      <c r="W81" s="449"/>
      <c r="Y81" s="433"/>
      <c r="Z81" s="433"/>
      <c r="AA81" s="433"/>
      <c r="AB81" s="433"/>
      <c r="AC81" s="433"/>
      <c r="AD81" s="433"/>
      <c r="AE81" s="433"/>
      <c r="AF81" s="433"/>
      <c r="AG81" s="433"/>
      <c r="AH81" s="433"/>
      <c r="AI81" s="433"/>
      <c r="AJ81" s="433"/>
      <c r="AK81" s="433"/>
      <c r="AL81" s="434"/>
    </row>
    <row r="82" customFormat="false" ht="12.75" hidden="false" customHeight="false" outlineLevel="0" collapsed="false">
      <c r="A82" s="432"/>
      <c r="B82" s="442" t="n">
        <v>22</v>
      </c>
      <c r="C82" s="448"/>
      <c r="D82" s="449"/>
      <c r="F82" s="433"/>
      <c r="G82" s="433"/>
      <c r="H82" s="433"/>
      <c r="I82" s="433"/>
      <c r="J82" s="433"/>
      <c r="K82" s="433"/>
      <c r="L82" s="433"/>
      <c r="M82" s="433"/>
      <c r="N82" s="433"/>
      <c r="O82" s="433"/>
      <c r="P82" s="433"/>
      <c r="Q82" s="433"/>
      <c r="R82" s="433"/>
      <c r="S82" s="434"/>
      <c r="T82" s="432"/>
      <c r="U82" s="442" t="n">
        <v>22</v>
      </c>
      <c r="V82" s="448"/>
      <c r="W82" s="449"/>
      <c r="Y82" s="433"/>
      <c r="Z82" s="433"/>
      <c r="AA82" s="433"/>
      <c r="AB82" s="433"/>
      <c r="AC82" s="433"/>
      <c r="AD82" s="433"/>
      <c r="AE82" s="433"/>
      <c r="AF82" s="433"/>
      <c r="AG82" s="433"/>
      <c r="AH82" s="433"/>
      <c r="AI82" s="433"/>
      <c r="AJ82" s="433"/>
      <c r="AK82" s="433"/>
      <c r="AL82" s="434"/>
    </row>
    <row r="83" customFormat="false" ht="12.75" hidden="false" customHeight="false" outlineLevel="0" collapsed="false">
      <c r="A83" s="432"/>
      <c r="B83" s="442" t="n">
        <v>23</v>
      </c>
      <c r="C83" s="448"/>
      <c r="D83" s="449"/>
      <c r="F83" s="433"/>
      <c r="G83" s="433"/>
      <c r="H83" s="433"/>
      <c r="I83" s="433"/>
      <c r="J83" s="433"/>
      <c r="K83" s="433"/>
      <c r="L83" s="433"/>
      <c r="M83" s="433"/>
      <c r="N83" s="433"/>
      <c r="O83" s="433"/>
      <c r="P83" s="433"/>
      <c r="Q83" s="433"/>
      <c r="R83" s="433"/>
      <c r="S83" s="434"/>
      <c r="T83" s="432"/>
      <c r="U83" s="442" t="n">
        <v>23</v>
      </c>
      <c r="V83" s="448"/>
      <c r="W83" s="449"/>
      <c r="Y83" s="433"/>
      <c r="Z83" s="433"/>
      <c r="AA83" s="433"/>
      <c r="AB83" s="433"/>
      <c r="AC83" s="433"/>
      <c r="AD83" s="433"/>
      <c r="AE83" s="433"/>
      <c r="AF83" s="433"/>
      <c r="AG83" s="433"/>
      <c r="AH83" s="433"/>
      <c r="AI83" s="433"/>
      <c r="AJ83" s="433"/>
      <c r="AK83" s="433"/>
      <c r="AL83" s="434"/>
    </row>
    <row r="84" customFormat="false" ht="12.75" hidden="false" customHeight="false" outlineLevel="0" collapsed="false">
      <c r="A84" s="432"/>
      <c r="B84" s="442" t="n">
        <v>24</v>
      </c>
      <c r="C84" s="448"/>
      <c r="D84" s="449"/>
      <c r="F84" s="433"/>
      <c r="G84" s="433"/>
      <c r="H84" s="433"/>
      <c r="I84" s="433"/>
      <c r="J84" s="433"/>
      <c r="K84" s="433"/>
      <c r="L84" s="433"/>
      <c r="M84" s="433"/>
      <c r="N84" s="433"/>
      <c r="O84" s="433"/>
      <c r="P84" s="433"/>
      <c r="Q84" s="433"/>
      <c r="R84" s="433"/>
      <c r="S84" s="434"/>
      <c r="T84" s="432"/>
      <c r="U84" s="442" t="n">
        <v>24</v>
      </c>
      <c r="V84" s="448"/>
      <c r="W84" s="449"/>
      <c r="Y84" s="433"/>
      <c r="Z84" s="433"/>
      <c r="AA84" s="433"/>
      <c r="AB84" s="433"/>
      <c r="AC84" s="433"/>
      <c r="AD84" s="433"/>
      <c r="AE84" s="433"/>
      <c r="AF84" s="433"/>
      <c r="AG84" s="433"/>
      <c r="AH84" s="433"/>
      <c r="AI84" s="433"/>
      <c r="AJ84" s="433"/>
      <c r="AK84" s="433"/>
      <c r="AL84" s="434"/>
    </row>
    <row r="85" customFormat="false" ht="12.75" hidden="false" customHeight="false" outlineLevel="0" collapsed="false">
      <c r="A85" s="432"/>
      <c r="B85" s="442" t="n">
        <v>25</v>
      </c>
      <c r="C85" s="448"/>
      <c r="D85" s="449"/>
      <c r="F85" s="433"/>
      <c r="G85" s="433"/>
      <c r="H85" s="433"/>
      <c r="I85" s="433"/>
      <c r="J85" s="433"/>
      <c r="K85" s="433"/>
      <c r="L85" s="433"/>
      <c r="M85" s="433"/>
      <c r="N85" s="433"/>
      <c r="O85" s="433"/>
      <c r="P85" s="433"/>
      <c r="Q85" s="433"/>
      <c r="R85" s="433"/>
      <c r="S85" s="434"/>
      <c r="T85" s="432"/>
      <c r="U85" s="442" t="n">
        <v>25</v>
      </c>
      <c r="V85" s="448"/>
      <c r="W85" s="449"/>
      <c r="Y85" s="433"/>
      <c r="Z85" s="433"/>
      <c r="AA85" s="433"/>
      <c r="AB85" s="433"/>
      <c r="AC85" s="433"/>
      <c r="AD85" s="433"/>
      <c r="AE85" s="433"/>
      <c r="AF85" s="433"/>
      <c r="AG85" s="433"/>
      <c r="AH85" s="433"/>
      <c r="AI85" s="433"/>
      <c r="AJ85" s="433"/>
      <c r="AK85" s="433"/>
      <c r="AL85" s="434"/>
    </row>
    <row r="86" customFormat="false" ht="12.75" hidden="false" customHeight="false" outlineLevel="0" collapsed="false">
      <c r="A86" s="432"/>
      <c r="B86" s="442" t="n">
        <v>26</v>
      </c>
      <c r="C86" s="448"/>
      <c r="D86" s="449"/>
      <c r="F86" s="433"/>
      <c r="G86" s="433"/>
      <c r="H86" s="433"/>
      <c r="I86" s="433"/>
      <c r="J86" s="433"/>
      <c r="K86" s="433"/>
      <c r="L86" s="433"/>
      <c r="M86" s="433"/>
      <c r="N86" s="433"/>
      <c r="O86" s="433"/>
      <c r="P86" s="433"/>
      <c r="Q86" s="433"/>
      <c r="R86" s="433"/>
      <c r="S86" s="434"/>
      <c r="T86" s="432"/>
      <c r="U86" s="442" t="n">
        <v>26</v>
      </c>
      <c r="V86" s="448"/>
      <c r="W86" s="449"/>
      <c r="Y86" s="433"/>
      <c r="Z86" s="433"/>
      <c r="AA86" s="433"/>
      <c r="AB86" s="433"/>
      <c r="AC86" s="433"/>
      <c r="AD86" s="433"/>
      <c r="AE86" s="433"/>
      <c r="AF86" s="433"/>
      <c r="AG86" s="433"/>
      <c r="AH86" s="433"/>
      <c r="AI86" s="433"/>
      <c r="AJ86" s="433"/>
      <c r="AK86" s="433"/>
      <c r="AL86" s="434"/>
    </row>
    <row r="87" customFormat="false" ht="12.75" hidden="false" customHeight="false" outlineLevel="0" collapsed="false">
      <c r="A87" s="432"/>
      <c r="B87" s="442" t="n">
        <v>27</v>
      </c>
      <c r="C87" s="448"/>
      <c r="D87" s="449"/>
      <c r="F87" s="433"/>
      <c r="G87" s="433"/>
      <c r="H87" s="433"/>
      <c r="I87" s="433"/>
      <c r="J87" s="433"/>
      <c r="K87" s="433"/>
      <c r="L87" s="433"/>
      <c r="M87" s="433"/>
      <c r="N87" s="433"/>
      <c r="O87" s="433"/>
      <c r="P87" s="433"/>
      <c r="Q87" s="433"/>
      <c r="R87" s="433"/>
      <c r="S87" s="434"/>
      <c r="T87" s="432"/>
      <c r="U87" s="442" t="n">
        <v>27</v>
      </c>
      <c r="V87" s="448"/>
      <c r="W87" s="449"/>
      <c r="Y87" s="433"/>
      <c r="Z87" s="433"/>
      <c r="AA87" s="433"/>
      <c r="AB87" s="433"/>
      <c r="AC87" s="433"/>
      <c r="AD87" s="433"/>
      <c r="AE87" s="433"/>
      <c r="AF87" s="433"/>
      <c r="AG87" s="433"/>
      <c r="AH87" s="433"/>
      <c r="AI87" s="433"/>
      <c r="AJ87" s="433"/>
      <c r="AK87" s="433"/>
      <c r="AL87" s="434"/>
    </row>
    <row r="88" customFormat="false" ht="12.75" hidden="false" customHeight="false" outlineLevel="0" collapsed="false">
      <c r="A88" s="432"/>
      <c r="B88" s="442" t="n">
        <v>28</v>
      </c>
      <c r="C88" s="448"/>
      <c r="D88" s="449"/>
      <c r="F88" s="433"/>
      <c r="G88" s="433"/>
      <c r="H88" s="433"/>
      <c r="I88" s="433"/>
      <c r="J88" s="433"/>
      <c r="K88" s="433"/>
      <c r="L88" s="433"/>
      <c r="M88" s="433"/>
      <c r="N88" s="433"/>
      <c r="O88" s="433"/>
      <c r="P88" s="433"/>
      <c r="Q88" s="433"/>
      <c r="R88" s="433"/>
      <c r="S88" s="434"/>
      <c r="T88" s="432"/>
      <c r="U88" s="442" t="n">
        <v>28</v>
      </c>
      <c r="V88" s="448"/>
      <c r="W88" s="449"/>
      <c r="Y88" s="433"/>
      <c r="Z88" s="433"/>
      <c r="AA88" s="433"/>
      <c r="AB88" s="433"/>
      <c r="AC88" s="433"/>
      <c r="AD88" s="433"/>
      <c r="AE88" s="433"/>
      <c r="AF88" s="433"/>
      <c r="AG88" s="433"/>
      <c r="AH88" s="433"/>
      <c r="AI88" s="433"/>
      <c r="AJ88" s="433"/>
      <c r="AK88" s="433"/>
      <c r="AL88" s="434"/>
    </row>
    <row r="89" customFormat="false" ht="12.75" hidden="false" customHeight="false" outlineLevel="0" collapsed="false">
      <c r="A89" s="432"/>
      <c r="B89" s="442" t="n">
        <v>29</v>
      </c>
      <c r="C89" s="448"/>
      <c r="D89" s="449"/>
      <c r="F89" s="433"/>
      <c r="G89" s="433"/>
      <c r="H89" s="433"/>
      <c r="I89" s="433"/>
      <c r="J89" s="433"/>
      <c r="K89" s="433"/>
      <c r="L89" s="433"/>
      <c r="M89" s="433"/>
      <c r="N89" s="433"/>
      <c r="O89" s="433"/>
      <c r="P89" s="433"/>
      <c r="Q89" s="433"/>
      <c r="R89" s="433"/>
      <c r="S89" s="434"/>
      <c r="T89" s="432"/>
      <c r="U89" s="442" t="n">
        <v>29</v>
      </c>
      <c r="V89" s="448"/>
      <c r="W89" s="449"/>
      <c r="Y89" s="433"/>
      <c r="Z89" s="433"/>
      <c r="AA89" s="433"/>
      <c r="AB89" s="433"/>
      <c r="AC89" s="433"/>
      <c r="AD89" s="433"/>
      <c r="AE89" s="433"/>
      <c r="AF89" s="433"/>
      <c r="AG89" s="433"/>
      <c r="AH89" s="433"/>
      <c r="AI89" s="433"/>
      <c r="AJ89" s="433"/>
      <c r="AK89" s="433"/>
      <c r="AL89" s="434"/>
    </row>
    <row r="90" customFormat="false" ht="12.75" hidden="false" customHeight="false" outlineLevel="0" collapsed="false">
      <c r="A90" s="432"/>
      <c r="B90" s="442" t="n">
        <v>30</v>
      </c>
      <c r="C90" s="448"/>
      <c r="D90" s="449"/>
      <c r="F90" s="433"/>
      <c r="G90" s="433"/>
      <c r="H90" s="433"/>
      <c r="I90" s="433"/>
      <c r="J90" s="433"/>
      <c r="K90" s="433"/>
      <c r="L90" s="433"/>
      <c r="M90" s="433"/>
      <c r="N90" s="433"/>
      <c r="O90" s="433"/>
      <c r="P90" s="433"/>
      <c r="Q90" s="433"/>
      <c r="R90" s="433"/>
      <c r="S90" s="434"/>
      <c r="T90" s="432"/>
      <c r="U90" s="442" t="n">
        <v>30</v>
      </c>
      <c r="V90" s="448"/>
      <c r="W90" s="449"/>
      <c r="Y90" s="433"/>
      <c r="Z90" s="433"/>
      <c r="AA90" s="433"/>
      <c r="AB90" s="433"/>
      <c r="AC90" s="433"/>
      <c r="AD90" s="433"/>
      <c r="AE90" s="433"/>
      <c r="AF90" s="433"/>
      <c r="AG90" s="433"/>
      <c r="AH90" s="433"/>
      <c r="AI90" s="433"/>
      <c r="AJ90" s="433"/>
      <c r="AK90" s="433"/>
      <c r="AL90" s="434"/>
    </row>
    <row r="91" customFormat="false" ht="12.75" hidden="false" customHeight="false" outlineLevel="0" collapsed="false">
      <c r="A91" s="432"/>
      <c r="B91" s="442" t="n">
        <v>31</v>
      </c>
      <c r="C91" s="448"/>
      <c r="D91" s="449"/>
      <c r="F91" s="433"/>
      <c r="G91" s="433"/>
      <c r="H91" s="433"/>
      <c r="I91" s="433"/>
      <c r="J91" s="433"/>
      <c r="K91" s="433"/>
      <c r="L91" s="433"/>
      <c r="M91" s="433"/>
      <c r="N91" s="433"/>
      <c r="O91" s="433"/>
      <c r="P91" s="433"/>
      <c r="Q91" s="433"/>
      <c r="R91" s="433"/>
      <c r="S91" s="434"/>
      <c r="T91" s="432"/>
      <c r="U91" s="442" t="n">
        <v>31</v>
      </c>
      <c r="V91" s="448"/>
      <c r="W91" s="449"/>
      <c r="Y91" s="433"/>
      <c r="Z91" s="433"/>
      <c r="AA91" s="433"/>
      <c r="AB91" s="433"/>
      <c r="AC91" s="433"/>
      <c r="AD91" s="433"/>
      <c r="AE91" s="433"/>
      <c r="AF91" s="433"/>
      <c r="AG91" s="433"/>
      <c r="AH91" s="433"/>
      <c r="AI91" s="433"/>
      <c r="AJ91" s="433"/>
      <c r="AK91" s="433"/>
      <c r="AL91" s="434"/>
    </row>
    <row r="92" customFormat="false" ht="12.75" hidden="false" customHeight="false" outlineLevel="0" collapsed="false">
      <c r="A92" s="432"/>
      <c r="B92" s="442" t="n">
        <v>32</v>
      </c>
      <c r="C92" s="448"/>
      <c r="D92" s="449"/>
      <c r="F92" s="433"/>
      <c r="G92" s="433"/>
      <c r="H92" s="433"/>
      <c r="I92" s="433"/>
      <c r="J92" s="433"/>
      <c r="K92" s="433"/>
      <c r="L92" s="433"/>
      <c r="M92" s="433"/>
      <c r="N92" s="433"/>
      <c r="O92" s="433"/>
      <c r="P92" s="433"/>
      <c r="Q92" s="433"/>
      <c r="R92" s="433"/>
      <c r="S92" s="434"/>
      <c r="T92" s="432"/>
      <c r="U92" s="442" t="n">
        <v>32</v>
      </c>
      <c r="V92" s="448"/>
      <c r="W92" s="449"/>
      <c r="Y92" s="433"/>
      <c r="Z92" s="433"/>
      <c r="AA92" s="433"/>
      <c r="AB92" s="433"/>
      <c r="AC92" s="433"/>
      <c r="AD92" s="433"/>
      <c r="AE92" s="433"/>
      <c r="AF92" s="433"/>
      <c r="AG92" s="433"/>
      <c r="AH92" s="433"/>
      <c r="AI92" s="433"/>
      <c r="AJ92" s="433"/>
      <c r="AK92" s="433"/>
      <c r="AL92" s="434"/>
    </row>
    <row r="93" customFormat="false" ht="12.75" hidden="false" customHeight="false" outlineLevel="0" collapsed="false">
      <c r="A93" s="432"/>
      <c r="B93" s="442" t="n">
        <v>33</v>
      </c>
      <c r="C93" s="448"/>
      <c r="D93" s="449"/>
      <c r="F93" s="433"/>
      <c r="G93" s="433"/>
      <c r="H93" s="433"/>
      <c r="I93" s="433"/>
      <c r="J93" s="433"/>
      <c r="K93" s="433"/>
      <c r="L93" s="433"/>
      <c r="M93" s="433"/>
      <c r="N93" s="433"/>
      <c r="O93" s="433"/>
      <c r="P93" s="433"/>
      <c r="Q93" s="433"/>
      <c r="R93" s="433"/>
      <c r="S93" s="434"/>
      <c r="T93" s="432"/>
      <c r="U93" s="442" t="n">
        <v>33</v>
      </c>
      <c r="V93" s="448"/>
      <c r="W93" s="449"/>
      <c r="Y93" s="433"/>
      <c r="Z93" s="433"/>
      <c r="AA93" s="433"/>
      <c r="AB93" s="433"/>
      <c r="AC93" s="433"/>
      <c r="AD93" s="433"/>
      <c r="AE93" s="433"/>
      <c r="AF93" s="433"/>
      <c r="AG93" s="433"/>
      <c r="AH93" s="433"/>
      <c r="AI93" s="433"/>
      <c r="AJ93" s="433"/>
      <c r="AK93" s="433"/>
      <c r="AL93" s="434"/>
    </row>
    <row r="94" customFormat="false" ht="12.75" hidden="false" customHeight="false" outlineLevel="0" collapsed="false">
      <c r="A94" s="432"/>
      <c r="B94" s="442" t="n">
        <v>34</v>
      </c>
      <c r="C94" s="448"/>
      <c r="D94" s="449"/>
      <c r="F94" s="433"/>
      <c r="G94" s="433"/>
      <c r="H94" s="433"/>
      <c r="I94" s="433"/>
      <c r="J94" s="433"/>
      <c r="K94" s="433"/>
      <c r="L94" s="433"/>
      <c r="M94" s="433"/>
      <c r="N94" s="433"/>
      <c r="O94" s="433"/>
      <c r="P94" s="433"/>
      <c r="Q94" s="433"/>
      <c r="R94" s="433"/>
      <c r="S94" s="434"/>
      <c r="T94" s="432"/>
      <c r="U94" s="442" t="n">
        <v>34</v>
      </c>
      <c r="V94" s="448"/>
      <c r="W94" s="449"/>
      <c r="Y94" s="433"/>
      <c r="Z94" s="433"/>
      <c r="AA94" s="433"/>
      <c r="AB94" s="433"/>
      <c r="AC94" s="433"/>
      <c r="AD94" s="433"/>
      <c r="AE94" s="433"/>
      <c r="AF94" s="433"/>
      <c r="AG94" s="433"/>
      <c r="AH94" s="433"/>
      <c r="AI94" s="433"/>
      <c r="AJ94" s="433"/>
      <c r="AK94" s="433"/>
      <c r="AL94" s="434"/>
    </row>
    <row r="95" customFormat="false" ht="12.75" hidden="false" customHeight="false" outlineLevel="0" collapsed="false">
      <c r="A95" s="432"/>
      <c r="B95" s="442" t="n">
        <v>35</v>
      </c>
      <c r="C95" s="448"/>
      <c r="D95" s="449"/>
      <c r="F95" s="433"/>
      <c r="G95" s="433"/>
      <c r="H95" s="433"/>
      <c r="I95" s="433"/>
      <c r="J95" s="433"/>
      <c r="K95" s="433"/>
      <c r="L95" s="433"/>
      <c r="M95" s="433"/>
      <c r="N95" s="433"/>
      <c r="O95" s="433"/>
      <c r="P95" s="433"/>
      <c r="Q95" s="433"/>
      <c r="R95" s="433"/>
      <c r="S95" s="434"/>
      <c r="T95" s="432"/>
      <c r="U95" s="442" t="n">
        <v>35</v>
      </c>
      <c r="V95" s="448"/>
      <c r="W95" s="449"/>
      <c r="Y95" s="433"/>
      <c r="Z95" s="433"/>
      <c r="AA95" s="433"/>
      <c r="AB95" s="433"/>
      <c r="AC95" s="433"/>
      <c r="AD95" s="433"/>
      <c r="AE95" s="433"/>
      <c r="AF95" s="433"/>
      <c r="AG95" s="433"/>
      <c r="AH95" s="433"/>
      <c r="AI95" s="433"/>
      <c r="AJ95" s="433"/>
      <c r="AK95" s="433"/>
      <c r="AL95" s="434"/>
    </row>
    <row r="96" customFormat="false" ht="12.75" hidden="false" customHeight="false" outlineLevel="0" collapsed="false">
      <c r="A96" s="432"/>
      <c r="B96" s="442" t="n">
        <v>36</v>
      </c>
      <c r="C96" s="448"/>
      <c r="D96" s="449"/>
      <c r="F96" s="433"/>
      <c r="G96" s="433"/>
      <c r="H96" s="433"/>
      <c r="I96" s="433"/>
      <c r="J96" s="433"/>
      <c r="K96" s="433"/>
      <c r="L96" s="433"/>
      <c r="M96" s="433"/>
      <c r="N96" s="433"/>
      <c r="O96" s="433"/>
      <c r="P96" s="433"/>
      <c r="Q96" s="433"/>
      <c r="R96" s="433"/>
      <c r="S96" s="434"/>
      <c r="T96" s="432"/>
      <c r="U96" s="442" t="n">
        <v>36</v>
      </c>
      <c r="V96" s="448"/>
      <c r="W96" s="449"/>
      <c r="Y96" s="433"/>
      <c r="Z96" s="433"/>
      <c r="AA96" s="433"/>
      <c r="AB96" s="433"/>
      <c r="AC96" s="433"/>
      <c r="AD96" s="433"/>
      <c r="AE96" s="433"/>
      <c r="AF96" s="433"/>
      <c r="AG96" s="433"/>
      <c r="AH96" s="433"/>
      <c r="AI96" s="433"/>
      <c r="AJ96" s="433"/>
      <c r="AK96" s="433"/>
      <c r="AL96" s="434"/>
    </row>
    <row r="97" customFormat="false" ht="12.75" hidden="false" customHeight="false" outlineLevel="0" collapsed="false">
      <c r="A97" s="432"/>
      <c r="B97" s="442" t="n">
        <v>37</v>
      </c>
      <c r="C97" s="448"/>
      <c r="D97" s="449"/>
      <c r="F97" s="433"/>
      <c r="G97" s="433"/>
      <c r="H97" s="433"/>
      <c r="I97" s="433"/>
      <c r="J97" s="433"/>
      <c r="K97" s="433"/>
      <c r="L97" s="433"/>
      <c r="M97" s="433"/>
      <c r="N97" s="433"/>
      <c r="O97" s="433"/>
      <c r="P97" s="433"/>
      <c r="Q97" s="433"/>
      <c r="R97" s="433"/>
      <c r="S97" s="434"/>
      <c r="T97" s="432"/>
      <c r="U97" s="442" t="n">
        <v>37</v>
      </c>
      <c r="V97" s="448"/>
      <c r="W97" s="449"/>
      <c r="Y97" s="433"/>
      <c r="Z97" s="433"/>
      <c r="AA97" s="433"/>
      <c r="AB97" s="433"/>
      <c r="AC97" s="433"/>
      <c r="AD97" s="433"/>
      <c r="AE97" s="433"/>
      <c r="AF97" s="433"/>
      <c r="AG97" s="433"/>
      <c r="AH97" s="433"/>
      <c r="AI97" s="433"/>
      <c r="AJ97" s="433"/>
      <c r="AK97" s="433"/>
      <c r="AL97" s="434"/>
    </row>
    <row r="98" customFormat="false" ht="12.75" hidden="false" customHeight="false" outlineLevel="0" collapsed="false">
      <c r="A98" s="432"/>
      <c r="B98" s="442" t="n">
        <v>38</v>
      </c>
      <c r="C98" s="448"/>
      <c r="D98" s="449"/>
      <c r="F98" s="433"/>
      <c r="G98" s="433"/>
      <c r="H98" s="433"/>
      <c r="I98" s="433"/>
      <c r="J98" s="433"/>
      <c r="K98" s="433"/>
      <c r="L98" s="433"/>
      <c r="M98" s="433"/>
      <c r="N98" s="433"/>
      <c r="O98" s="433"/>
      <c r="P98" s="433"/>
      <c r="Q98" s="433"/>
      <c r="R98" s="433"/>
      <c r="S98" s="434"/>
      <c r="T98" s="432"/>
      <c r="U98" s="442" t="n">
        <v>38</v>
      </c>
      <c r="V98" s="448"/>
      <c r="W98" s="449"/>
      <c r="Y98" s="433"/>
      <c r="Z98" s="433"/>
      <c r="AA98" s="433"/>
      <c r="AB98" s="433"/>
      <c r="AC98" s="433"/>
      <c r="AD98" s="433"/>
      <c r="AE98" s="433"/>
      <c r="AF98" s="433"/>
      <c r="AG98" s="433"/>
      <c r="AH98" s="433"/>
      <c r="AI98" s="433"/>
      <c r="AJ98" s="433"/>
      <c r="AK98" s="433"/>
      <c r="AL98" s="434"/>
    </row>
    <row r="99" customFormat="false" ht="12.75" hidden="false" customHeight="false" outlineLevel="0" collapsed="false">
      <c r="A99" s="432"/>
      <c r="B99" s="442" t="n">
        <v>39</v>
      </c>
      <c r="C99" s="448"/>
      <c r="D99" s="449"/>
      <c r="F99" s="433"/>
      <c r="G99" s="433"/>
      <c r="H99" s="433"/>
      <c r="I99" s="433"/>
      <c r="J99" s="433"/>
      <c r="K99" s="433"/>
      <c r="L99" s="433"/>
      <c r="M99" s="433"/>
      <c r="N99" s="433"/>
      <c r="O99" s="433"/>
      <c r="P99" s="433"/>
      <c r="Q99" s="433"/>
      <c r="R99" s="433"/>
      <c r="S99" s="434"/>
      <c r="T99" s="432"/>
      <c r="U99" s="442" t="n">
        <v>39</v>
      </c>
      <c r="V99" s="448"/>
      <c r="W99" s="449"/>
      <c r="Y99" s="433"/>
      <c r="Z99" s="433"/>
      <c r="AA99" s="433"/>
      <c r="AB99" s="433"/>
      <c r="AC99" s="433"/>
      <c r="AD99" s="433"/>
      <c r="AE99" s="433"/>
      <c r="AF99" s="433"/>
      <c r="AG99" s="433"/>
      <c r="AH99" s="433"/>
      <c r="AI99" s="433"/>
      <c r="AJ99" s="433"/>
      <c r="AK99" s="433"/>
      <c r="AL99" s="434"/>
    </row>
    <row r="100" customFormat="false" ht="12.75" hidden="false" customHeight="false" outlineLevel="0" collapsed="false">
      <c r="A100" s="432"/>
      <c r="B100" s="442" t="n">
        <v>40</v>
      </c>
      <c r="C100" s="448"/>
      <c r="D100" s="449"/>
      <c r="F100" s="433"/>
      <c r="G100" s="433"/>
      <c r="H100" s="433"/>
      <c r="I100" s="433"/>
      <c r="J100" s="433"/>
      <c r="K100" s="433"/>
      <c r="L100" s="433"/>
      <c r="M100" s="433"/>
      <c r="N100" s="433"/>
      <c r="O100" s="433"/>
      <c r="P100" s="433"/>
      <c r="Q100" s="433"/>
      <c r="R100" s="433"/>
      <c r="S100" s="434"/>
      <c r="T100" s="432"/>
      <c r="U100" s="442" t="n">
        <v>40</v>
      </c>
      <c r="V100" s="448"/>
      <c r="W100" s="449"/>
      <c r="Y100" s="433"/>
      <c r="Z100" s="433"/>
      <c r="AA100" s="433"/>
      <c r="AB100" s="433"/>
      <c r="AC100" s="433"/>
      <c r="AD100" s="433"/>
      <c r="AE100" s="433"/>
      <c r="AF100" s="433"/>
      <c r="AG100" s="433"/>
      <c r="AH100" s="433"/>
      <c r="AI100" s="433"/>
      <c r="AJ100" s="433"/>
      <c r="AK100" s="433"/>
      <c r="AL100" s="434"/>
    </row>
    <row r="101" customFormat="false" ht="12.75" hidden="false" customHeight="false" outlineLevel="0" collapsed="false">
      <c r="A101" s="432"/>
      <c r="B101" s="442" t="n">
        <v>41</v>
      </c>
      <c r="C101" s="448"/>
      <c r="D101" s="449"/>
      <c r="F101" s="433"/>
      <c r="G101" s="433"/>
      <c r="H101" s="433"/>
      <c r="I101" s="433"/>
      <c r="J101" s="433"/>
      <c r="K101" s="433"/>
      <c r="L101" s="433"/>
      <c r="M101" s="433"/>
      <c r="N101" s="433"/>
      <c r="O101" s="433"/>
      <c r="P101" s="433"/>
      <c r="Q101" s="433"/>
      <c r="R101" s="433"/>
      <c r="S101" s="434"/>
      <c r="T101" s="432"/>
      <c r="U101" s="442" t="n">
        <v>41</v>
      </c>
      <c r="V101" s="448"/>
      <c r="W101" s="449"/>
      <c r="Y101" s="433"/>
      <c r="Z101" s="433"/>
      <c r="AA101" s="433"/>
      <c r="AB101" s="433"/>
      <c r="AC101" s="433"/>
      <c r="AD101" s="433"/>
      <c r="AE101" s="433"/>
      <c r="AF101" s="433"/>
      <c r="AG101" s="433"/>
      <c r="AH101" s="433"/>
      <c r="AI101" s="433"/>
      <c r="AJ101" s="433"/>
      <c r="AK101" s="433"/>
      <c r="AL101" s="434"/>
    </row>
    <row r="102" customFormat="false" ht="12.75" hidden="false" customHeight="false" outlineLevel="0" collapsed="false">
      <c r="A102" s="432"/>
      <c r="B102" s="442" t="n">
        <v>42</v>
      </c>
      <c r="C102" s="448"/>
      <c r="D102" s="449"/>
      <c r="F102" s="433"/>
      <c r="G102" s="433"/>
      <c r="H102" s="433"/>
      <c r="I102" s="433"/>
      <c r="J102" s="433"/>
      <c r="K102" s="433"/>
      <c r="L102" s="433"/>
      <c r="M102" s="433"/>
      <c r="N102" s="433"/>
      <c r="O102" s="433"/>
      <c r="P102" s="433"/>
      <c r="Q102" s="433"/>
      <c r="R102" s="433"/>
      <c r="S102" s="434"/>
      <c r="T102" s="432"/>
      <c r="U102" s="442" t="n">
        <v>42</v>
      </c>
      <c r="V102" s="448"/>
      <c r="W102" s="449"/>
      <c r="Y102" s="433"/>
      <c r="Z102" s="433"/>
      <c r="AA102" s="433"/>
      <c r="AB102" s="433"/>
      <c r="AC102" s="433"/>
      <c r="AD102" s="433"/>
      <c r="AE102" s="433"/>
      <c r="AF102" s="433"/>
      <c r="AG102" s="433"/>
      <c r="AH102" s="433"/>
      <c r="AI102" s="433"/>
      <c r="AJ102" s="433"/>
      <c r="AK102" s="433"/>
      <c r="AL102" s="434"/>
    </row>
    <row r="103" customFormat="false" ht="12.75" hidden="false" customHeight="false" outlineLevel="0" collapsed="false">
      <c r="A103" s="432"/>
      <c r="B103" s="442" t="n">
        <v>43</v>
      </c>
      <c r="C103" s="448"/>
      <c r="D103" s="449"/>
      <c r="F103" s="433"/>
      <c r="G103" s="433"/>
      <c r="H103" s="433"/>
      <c r="I103" s="433"/>
      <c r="J103" s="433"/>
      <c r="K103" s="433"/>
      <c r="L103" s="433"/>
      <c r="M103" s="433"/>
      <c r="N103" s="433"/>
      <c r="O103" s="433"/>
      <c r="P103" s="433"/>
      <c r="Q103" s="433"/>
      <c r="R103" s="433"/>
      <c r="S103" s="434"/>
      <c r="T103" s="432"/>
      <c r="U103" s="442" t="n">
        <v>43</v>
      </c>
      <c r="V103" s="448"/>
      <c r="W103" s="449"/>
      <c r="Y103" s="433"/>
      <c r="Z103" s="433"/>
      <c r="AA103" s="433"/>
      <c r="AB103" s="433"/>
      <c r="AC103" s="433"/>
      <c r="AD103" s="433"/>
      <c r="AE103" s="433"/>
      <c r="AF103" s="433"/>
      <c r="AG103" s="433"/>
      <c r="AH103" s="433"/>
      <c r="AI103" s="433"/>
      <c r="AJ103" s="433"/>
      <c r="AK103" s="433"/>
      <c r="AL103" s="434"/>
    </row>
    <row r="104" customFormat="false" ht="12.75" hidden="false" customHeight="false" outlineLevel="0" collapsed="false">
      <c r="A104" s="432"/>
      <c r="B104" s="442" t="n">
        <v>44</v>
      </c>
      <c r="C104" s="448"/>
      <c r="D104" s="449"/>
      <c r="F104" s="433"/>
      <c r="G104" s="433"/>
      <c r="H104" s="433"/>
      <c r="I104" s="433"/>
      <c r="J104" s="433"/>
      <c r="K104" s="433"/>
      <c r="L104" s="433"/>
      <c r="M104" s="433"/>
      <c r="N104" s="433"/>
      <c r="O104" s="433"/>
      <c r="P104" s="433"/>
      <c r="Q104" s="433"/>
      <c r="R104" s="433"/>
      <c r="S104" s="434"/>
      <c r="T104" s="432"/>
      <c r="U104" s="442" t="n">
        <v>44</v>
      </c>
      <c r="V104" s="448"/>
      <c r="W104" s="449"/>
      <c r="Y104" s="433"/>
      <c r="Z104" s="433"/>
      <c r="AA104" s="433"/>
      <c r="AB104" s="433"/>
      <c r="AC104" s="433"/>
      <c r="AD104" s="433"/>
      <c r="AE104" s="433"/>
      <c r="AF104" s="433"/>
      <c r="AG104" s="433"/>
      <c r="AH104" s="433"/>
      <c r="AI104" s="433"/>
      <c r="AJ104" s="433"/>
      <c r="AK104" s="433"/>
      <c r="AL104" s="434"/>
    </row>
    <row r="105" customFormat="false" ht="12.75" hidden="false" customHeight="false" outlineLevel="0" collapsed="false">
      <c r="A105" s="432"/>
      <c r="B105" s="442" t="n">
        <v>45</v>
      </c>
      <c r="C105" s="448"/>
      <c r="D105" s="449"/>
      <c r="F105" s="433"/>
      <c r="G105" s="433"/>
      <c r="H105" s="433"/>
      <c r="I105" s="433"/>
      <c r="J105" s="433"/>
      <c r="K105" s="433"/>
      <c r="L105" s="433"/>
      <c r="M105" s="433"/>
      <c r="N105" s="433"/>
      <c r="O105" s="433"/>
      <c r="P105" s="433"/>
      <c r="Q105" s="433"/>
      <c r="R105" s="433"/>
      <c r="S105" s="434"/>
      <c r="T105" s="432"/>
      <c r="U105" s="442" t="n">
        <v>45</v>
      </c>
      <c r="V105" s="448"/>
      <c r="W105" s="449"/>
      <c r="Y105" s="433"/>
      <c r="Z105" s="433"/>
      <c r="AA105" s="433"/>
      <c r="AB105" s="433"/>
      <c r="AC105" s="433"/>
      <c r="AD105" s="433"/>
      <c r="AE105" s="433"/>
      <c r="AF105" s="433"/>
      <c r="AG105" s="433"/>
      <c r="AH105" s="433"/>
      <c r="AI105" s="433"/>
      <c r="AJ105" s="433"/>
      <c r="AK105" s="433"/>
      <c r="AL105" s="434"/>
    </row>
    <row r="106" customFormat="false" ht="12.75" hidden="false" customHeight="false" outlineLevel="0" collapsed="false">
      <c r="A106" s="432"/>
      <c r="B106" s="442" t="n">
        <v>46</v>
      </c>
      <c r="C106" s="448"/>
      <c r="D106" s="449"/>
      <c r="F106" s="433"/>
      <c r="G106" s="433"/>
      <c r="H106" s="433"/>
      <c r="I106" s="433"/>
      <c r="J106" s="433"/>
      <c r="K106" s="433"/>
      <c r="L106" s="433"/>
      <c r="M106" s="433"/>
      <c r="N106" s="433"/>
      <c r="O106" s="433"/>
      <c r="P106" s="433"/>
      <c r="Q106" s="433"/>
      <c r="R106" s="433"/>
      <c r="S106" s="434"/>
      <c r="T106" s="432"/>
      <c r="U106" s="442" t="n">
        <v>46</v>
      </c>
      <c r="V106" s="448"/>
      <c r="W106" s="449"/>
      <c r="Y106" s="433"/>
      <c r="Z106" s="433"/>
      <c r="AA106" s="433"/>
      <c r="AB106" s="433"/>
      <c r="AC106" s="433"/>
      <c r="AD106" s="433"/>
      <c r="AE106" s="433"/>
      <c r="AF106" s="433"/>
      <c r="AG106" s="433"/>
      <c r="AH106" s="433"/>
      <c r="AI106" s="433"/>
      <c r="AJ106" s="433"/>
      <c r="AK106" s="433"/>
      <c r="AL106" s="434"/>
    </row>
    <row r="107" customFormat="false" ht="12.75" hidden="false" customHeight="false" outlineLevel="0" collapsed="false">
      <c r="A107" s="432"/>
      <c r="B107" s="442" t="n">
        <v>47</v>
      </c>
      <c r="C107" s="448"/>
      <c r="D107" s="449"/>
      <c r="F107" s="433"/>
      <c r="G107" s="433"/>
      <c r="H107" s="433"/>
      <c r="I107" s="433"/>
      <c r="J107" s="433"/>
      <c r="K107" s="433"/>
      <c r="L107" s="433"/>
      <c r="M107" s="433"/>
      <c r="N107" s="433"/>
      <c r="O107" s="433"/>
      <c r="P107" s="433"/>
      <c r="Q107" s="433"/>
      <c r="R107" s="433"/>
      <c r="S107" s="434"/>
      <c r="T107" s="432"/>
      <c r="U107" s="442" t="n">
        <v>47</v>
      </c>
      <c r="V107" s="448"/>
      <c r="W107" s="449"/>
      <c r="Y107" s="433"/>
      <c r="Z107" s="433"/>
      <c r="AA107" s="433"/>
      <c r="AB107" s="433"/>
      <c r="AC107" s="433"/>
      <c r="AD107" s="433"/>
      <c r="AE107" s="433"/>
      <c r="AF107" s="433"/>
      <c r="AG107" s="433"/>
      <c r="AH107" s="433"/>
      <c r="AI107" s="433"/>
      <c r="AJ107" s="433"/>
      <c r="AK107" s="433"/>
      <c r="AL107" s="434"/>
    </row>
    <row r="108" customFormat="false" ht="12.75" hidden="false" customHeight="false" outlineLevel="0" collapsed="false">
      <c r="A108" s="432"/>
      <c r="B108" s="442" t="n">
        <v>48</v>
      </c>
      <c r="C108" s="448"/>
      <c r="D108" s="449"/>
      <c r="F108" s="433"/>
      <c r="G108" s="433"/>
      <c r="H108" s="433"/>
      <c r="I108" s="433"/>
      <c r="J108" s="433"/>
      <c r="K108" s="433"/>
      <c r="L108" s="433"/>
      <c r="M108" s="433"/>
      <c r="N108" s="433"/>
      <c r="O108" s="433"/>
      <c r="P108" s="433"/>
      <c r="Q108" s="433"/>
      <c r="R108" s="433"/>
      <c r="S108" s="434"/>
      <c r="T108" s="432"/>
      <c r="U108" s="442" t="n">
        <v>48</v>
      </c>
      <c r="V108" s="448"/>
      <c r="W108" s="449"/>
      <c r="Y108" s="433"/>
      <c r="Z108" s="433"/>
      <c r="AA108" s="433"/>
      <c r="AB108" s="433"/>
      <c r="AC108" s="433"/>
      <c r="AD108" s="433"/>
      <c r="AE108" s="433"/>
      <c r="AF108" s="433"/>
      <c r="AG108" s="433"/>
      <c r="AH108" s="433"/>
      <c r="AI108" s="433"/>
      <c r="AJ108" s="433"/>
      <c r="AK108" s="433"/>
      <c r="AL108" s="434"/>
    </row>
    <row r="109" customFormat="false" ht="12.75" hidden="false" customHeight="false" outlineLevel="0" collapsed="false">
      <c r="A109" s="432"/>
      <c r="B109" s="442" t="n">
        <v>49</v>
      </c>
      <c r="C109" s="448"/>
      <c r="D109" s="449"/>
      <c r="F109" s="433"/>
      <c r="G109" s="433"/>
      <c r="H109" s="433"/>
      <c r="I109" s="433"/>
      <c r="J109" s="433"/>
      <c r="K109" s="433"/>
      <c r="L109" s="433"/>
      <c r="M109" s="433"/>
      <c r="N109" s="433"/>
      <c r="O109" s="433"/>
      <c r="P109" s="433"/>
      <c r="Q109" s="433"/>
      <c r="R109" s="433"/>
      <c r="S109" s="434"/>
      <c r="T109" s="432"/>
      <c r="U109" s="442" t="n">
        <v>49</v>
      </c>
      <c r="V109" s="448"/>
      <c r="W109" s="449"/>
      <c r="Y109" s="433"/>
      <c r="Z109" s="433"/>
      <c r="AA109" s="433"/>
      <c r="AB109" s="433"/>
      <c r="AC109" s="433"/>
      <c r="AD109" s="433"/>
      <c r="AE109" s="433"/>
      <c r="AF109" s="433"/>
      <c r="AG109" s="433"/>
      <c r="AH109" s="433"/>
      <c r="AI109" s="433"/>
      <c r="AJ109" s="433"/>
      <c r="AK109" s="433"/>
      <c r="AL109" s="434"/>
    </row>
    <row r="110" customFormat="false" ht="12.75" hidden="false" customHeight="false" outlineLevel="0" collapsed="false">
      <c r="A110" s="432"/>
      <c r="B110" s="442" t="n">
        <v>50</v>
      </c>
      <c r="C110" s="448"/>
      <c r="D110" s="449"/>
      <c r="F110" s="433"/>
      <c r="G110" s="433"/>
      <c r="H110" s="433"/>
      <c r="I110" s="433"/>
      <c r="J110" s="433"/>
      <c r="K110" s="433"/>
      <c r="L110" s="433"/>
      <c r="M110" s="433"/>
      <c r="N110" s="433"/>
      <c r="O110" s="433"/>
      <c r="P110" s="433"/>
      <c r="Q110" s="433"/>
      <c r="R110" s="433"/>
      <c r="S110" s="434"/>
      <c r="T110" s="432"/>
      <c r="U110" s="442" t="n">
        <v>50</v>
      </c>
      <c r="V110" s="448"/>
      <c r="W110" s="449"/>
      <c r="Y110" s="433"/>
      <c r="Z110" s="433"/>
      <c r="AA110" s="433"/>
      <c r="AB110" s="433"/>
      <c r="AC110" s="433"/>
      <c r="AD110" s="433"/>
      <c r="AE110" s="433"/>
      <c r="AF110" s="433"/>
      <c r="AG110" s="433"/>
      <c r="AH110" s="433"/>
      <c r="AI110" s="433"/>
      <c r="AJ110" s="433"/>
      <c r="AK110" s="433"/>
      <c r="AL110" s="434"/>
    </row>
    <row r="111" customFormat="false" ht="12.75" hidden="false" customHeight="false" outlineLevel="0" collapsed="false">
      <c r="A111" s="432"/>
      <c r="B111" s="442" t="n">
        <v>51</v>
      </c>
      <c r="C111" s="448"/>
      <c r="D111" s="449"/>
      <c r="F111" s="433"/>
      <c r="G111" s="433"/>
      <c r="H111" s="433"/>
      <c r="I111" s="433"/>
      <c r="J111" s="433"/>
      <c r="K111" s="433"/>
      <c r="L111" s="433"/>
      <c r="M111" s="433"/>
      <c r="N111" s="433"/>
      <c r="O111" s="433"/>
      <c r="P111" s="433"/>
      <c r="Q111" s="433"/>
      <c r="R111" s="433"/>
      <c r="S111" s="434"/>
      <c r="T111" s="432"/>
      <c r="U111" s="442" t="n">
        <v>51</v>
      </c>
      <c r="V111" s="448"/>
      <c r="W111" s="449"/>
      <c r="Y111" s="433"/>
      <c r="Z111" s="433"/>
      <c r="AA111" s="433"/>
      <c r="AB111" s="433"/>
      <c r="AC111" s="433"/>
      <c r="AD111" s="433"/>
      <c r="AE111" s="433"/>
      <c r="AF111" s="433"/>
      <c r="AG111" s="433"/>
      <c r="AH111" s="433"/>
      <c r="AI111" s="433"/>
      <c r="AJ111" s="433"/>
      <c r="AK111" s="433"/>
      <c r="AL111" s="434"/>
    </row>
    <row r="112" customFormat="false" ht="12.75" hidden="false" customHeight="false" outlineLevel="0" collapsed="false">
      <c r="A112" s="432"/>
      <c r="B112" s="442" t="n">
        <v>52</v>
      </c>
      <c r="C112" s="448"/>
      <c r="D112" s="449"/>
      <c r="F112" s="433"/>
      <c r="G112" s="433"/>
      <c r="H112" s="433"/>
      <c r="I112" s="433"/>
      <c r="J112" s="433"/>
      <c r="K112" s="433"/>
      <c r="L112" s="433"/>
      <c r="M112" s="433"/>
      <c r="N112" s="433"/>
      <c r="O112" s="433"/>
      <c r="P112" s="433"/>
      <c r="Q112" s="433"/>
      <c r="R112" s="433"/>
      <c r="S112" s="434"/>
      <c r="T112" s="432"/>
      <c r="U112" s="442" t="n">
        <v>52</v>
      </c>
      <c r="V112" s="448"/>
      <c r="W112" s="449"/>
      <c r="Y112" s="433"/>
      <c r="Z112" s="433"/>
      <c r="AA112" s="433"/>
      <c r="AB112" s="433"/>
      <c r="AC112" s="433"/>
      <c r="AD112" s="433"/>
      <c r="AE112" s="433"/>
      <c r="AF112" s="433"/>
      <c r="AG112" s="433"/>
      <c r="AH112" s="433"/>
      <c r="AI112" s="433"/>
      <c r="AJ112" s="433"/>
      <c r="AK112" s="433"/>
      <c r="AL112" s="434"/>
    </row>
    <row r="113" customFormat="false" ht="12.75" hidden="false" customHeight="false" outlineLevel="0" collapsed="false">
      <c r="A113" s="432"/>
      <c r="B113" s="442" t="n">
        <v>53</v>
      </c>
      <c r="C113" s="448"/>
      <c r="D113" s="449"/>
      <c r="F113" s="433"/>
      <c r="G113" s="433"/>
      <c r="H113" s="433"/>
      <c r="I113" s="433"/>
      <c r="J113" s="433"/>
      <c r="K113" s="433"/>
      <c r="L113" s="433"/>
      <c r="M113" s="433"/>
      <c r="N113" s="433"/>
      <c r="O113" s="433"/>
      <c r="P113" s="433"/>
      <c r="Q113" s="433"/>
      <c r="R113" s="433"/>
      <c r="S113" s="434"/>
      <c r="T113" s="432"/>
      <c r="U113" s="442" t="n">
        <v>53</v>
      </c>
      <c r="V113" s="448"/>
      <c r="W113" s="449"/>
      <c r="Y113" s="433"/>
      <c r="Z113" s="433"/>
      <c r="AA113" s="433"/>
      <c r="AB113" s="433"/>
      <c r="AC113" s="433"/>
      <c r="AD113" s="433"/>
      <c r="AE113" s="433"/>
      <c r="AF113" s="433"/>
      <c r="AG113" s="433"/>
      <c r="AH113" s="433"/>
      <c r="AI113" s="433"/>
      <c r="AJ113" s="433"/>
      <c r="AK113" s="433"/>
      <c r="AL113" s="434"/>
    </row>
    <row r="114" customFormat="false" ht="12.75" hidden="false" customHeight="false" outlineLevel="0" collapsed="false">
      <c r="A114" s="432"/>
      <c r="B114" s="442" t="n">
        <v>54</v>
      </c>
      <c r="C114" s="448"/>
      <c r="D114" s="449"/>
      <c r="F114" s="433"/>
      <c r="G114" s="433"/>
      <c r="H114" s="433"/>
      <c r="I114" s="433"/>
      <c r="J114" s="433"/>
      <c r="K114" s="433"/>
      <c r="L114" s="433"/>
      <c r="M114" s="433"/>
      <c r="N114" s="433"/>
      <c r="O114" s="433"/>
      <c r="P114" s="433"/>
      <c r="Q114" s="433"/>
      <c r="R114" s="433"/>
      <c r="S114" s="434"/>
      <c r="T114" s="432"/>
      <c r="U114" s="442" t="n">
        <v>54</v>
      </c>
      <c r="V114" s="448"/>
      <c r="W114" s="449"/>
      <c r="Y114" s="433"/>
      <c r="Z114" s="433"/>
      <c r="AA114" s="433"/>
      <c r="AB114" s="433"/>
      <c r="AC114" s="433"/>
      <c r="AD114" s="433"/>
      <c r="AE114" s="433"/>
      <c r="AF114" s="433"/>
      <c r="AG114" s="433"/>
      <c r="AH114" s="433"/>
      <c r="AI114" s="433"/>
      <c r="AJ114" s="433"/>
      <c r="AK114" s="433"/>
      <c r="AL114" s="434"/>
    </row>
    <row r="115" customFormat="false" ht="12.75" hidden="false" customHeight="false" outlineLevel="0" collapsed="false">
      <c r="A115" s="432"/>
      <c r="B115" s="442" t="n">
        <v>55</v>
      </c>
      <c r="C115" s="448"/>
      <c r="D115" s="449"/>
      <c r="F115" s="433"/>
      <c r="G115" s="433"/>
      <c r="H115" s="433"/>
      <c r="I115" s="433"/>
      <c r="J115" s="433"/>
      <c r="K115" s="433"/>
      <c r="L115" s="433"/>
      <c r="M115" s="433"/>
      <c r="N115" s="433"/>
      <c r="O115" s="433"/>
      <c r="P115" s="433"/>
      <c r="Q115" s="433"/>
      <c r="R115" s="433"/>
      <c r="S115" s="434"/>
      <c r="T115" s="432"/>
      <c r="U115" s="442" t="n">
        <v>55</v>
      </c>
      <c r="V115" s="448"/>
      <c r="W115" s="449"/>
      <c r="Y115" s="433"/>
      <c r="Z115" s="433"/>
      <c r="AA115" s="433"/>
      <c r="AB115" s="433"/>
      <c r="AC115" s="433"/>
      <c r="AD115" s="433"/>
      <c r="AE115" s="433"/>
      <c r="AF115" s="433"/>
      <c r="AG115" s="433"/>
      <c r="AH115" s="433"/>
      <c r="AI115" s="433"/>
      <c r="AJ115" s="433"/>
      <c r="AK115" s="433"/>
      <c r="AL115" s="434"/>
    </row>
    <row r="116" customFormat="false" ht="12.75" hidden="false" customHeight="false" outlineLevel="0" collapsed="false">
      <c r="A116" s="432"/>
      <c r="B116" s="442" t="n">
        <v>56</v>
      </c>
      <c r="C116" s="448"/>
      <c r="D116" s="449"/>
      <c r="F116" s="433"/>
      <c r="G116" s="433"/>
      <c r="H116" s="433"/>
      <c r="I116" s="433"/>
      <c r="J116" s="433"/>
      <c r="K116" s="433"/>
      <c r="L116" s="433"/>
      <c r="M116" s="433"/>
      <c r="N116" s="433"/>
      <c r="O116" s="433"/>
      <c r="P116" s="433"/>
      <c r="Q116" s="433"/>
      <c r="R116" s="433"/>
      <c r="S116" s="434"/>
      <c r="T116" s="432"/>
      <c r="U116" s="442" t="n">
        <v>56</v>
      </c>
      <c r="V116" s="448"/>
      <c r="W116" s="449"/>
      <c r="Y116" s="433"/>
      <c r="Z116" s="433"/>
      <c r="AA116" s="433"/>
      <c r="AB116" s="433"/>
      <c r="AC116" s="433"/>
      <c r="AD116" s="433"/>
      <c r="AE116" s="433"/>
      <c r="AF116" s="433"/>
      <c r="AG116" s="433"/>
      <c r="AH116" s="433"/>
      <c r="AI116" s="433"/>
      <c r="AJ116" s="433"/>
      <c r="AK116" s="433"/>
      <c r="AL116" s="434"/>
    </row>
    <row r="117" customFormat="false" ht="12.75" hidden="false" customHeight="false" outlineLevel="0" collapsed="false">
      <c r="A117" s="432"/>
      <c r="B117" s="442" t="n">
        <v>57</v>
      </c>
      <c r="C117" s="448"/>
      <c r="D117" s="449"/>
      <c r="F117" s="433"/>
      <c r="G117" s="433"/>
      <c r="H117" s="433"/>
      <c r="I117" s="433"/>
      <c r="J117" s="433"/>
      <c r="K117" s="433"/>
      <c r="L117" s="433"/>
      <c r="M117" s="433"/>
      <c r="N117" s="433"/>
      <c r="O117" s="433"/>
      <c r="P117" s="433"/>
      <c r="Q117" s="433"/>
      <c r="R117" s="433"/>
      <c r="S117" s="434"/>
      <c r="T117" s="432"/>
      <c r="U117" s="442" t="n">
        <v>57</v>
      </c>
      <c r="V117" s="448"/>
      <c r="W117" s="449"/>
      <c r="Y117" s="433"/>
      <c r="Z117" s="433"/>
      <c r="AA117" s="433"/>
      <c r="AB117" s="433"/>
      <c r="AC117" s="433"/>
      <c r="AD117" s="433"/>
      <c r="AE117" s="433"/>
      <c r="AF117" s="433"/>
      <c r="AG117" s="433"/>
      <c r="AH117" s="433"/>
      <c r="AI117" s="433"/>
      <c r="AJ117" s="433"/>
      <c r="AK117" s="433"/>
      <c r="AL117" s="434"/>
    </row>
    <row r="118" customFormat="false" ht="12.75" hidden="false" customHeight="false" outlineLevel="0" collapsed="false">
      <c r="A118" s="432"/>
      <c r="B118" s="442" t="n">
        <v>58</v>
      </c>
      <c r="C118" s="448"/>
      <c r="D118" s="449"/>
      <c r="F118" s="433"/>
      <c r="G118" s="433"/>
      <c r="H118" s="433"/>
      <c r="I118" s="433"/>
      <c r="J118" s="433"/>
      <c r="K118" s="433"/>
      <c r="L118" s="433"/>
      <c r="M118" s="433"/>
      <c r="N118" s="433"/>
      <c r="O118" s="433"/>
      <c r="P118" s="433"/>
      <c r="Q118" s="433"/>
      <c r="R118" s="433"/>
      <c r="S118" s="434"/>
      <c r="T118" s="432"/>
      <c r="U118" s="442" t="n">
        <v>58</v>
      </c>
      <c r="V118" s="448"/>
      <c r="W118" s="449"/>
      <c r="Y118" s="433"/>
      <c r="Z118" s="433"/>
      <c r="AA118" s="433"/>
      <c r="AB118" s="433"/>
      <c r="AC118" s="433"/>
      <c r="AD118" s="433"/>
      <c r="AE118" s="433"/>
      <c r="AF118" s="433"/>
      <c r="AG118" s="433"/>
      <c r="AH118" s="433"/>
      <c r="AI118" s="433"/>
      <c r="AJ118" s="433"/>
      <c r="AK118" s="433"/>
      <c r="AL118" s="434"/>
    </row>
    <row r="119" customFormat="false" ht="12.75" hidden="false" customHeight="false" outlineLevel="0" collapsed="false">
      <c r="A119" s="432"/>
      <c r="B119" s="442" t="n">
        <v>59</v>
      </c>
      <c r="C119" s="448"/>
      <c r="D119" s="449"/>
      <c r="F119" s="433"/>
      <c r="G119" s="433"/>
      <c r="H119" s="433"/>
      <c r="I119" s="433"/>
      <c r="J119" s="433"/>
      <c r="K119" s="433"/>
      <c r="L119" s="433"/>
      <c r="M119" s="433"/>
      <c r="N119" s="433"/>
      <c r="O119" s="433"/>
      <c r="P119" s="433"/>
      <c r="Q119" s="433"/>
      <c r="R119" s="433"/>
      <c r="S119" s="434"/>
      <c r="T119" s="432"/>
      <c r="U119" s="442" t="n">
        <v>59</v>
      </c>
      <c r="V119" s="448"/>
      <c r="W119" s="449"/>
      <c r="Y119" s="433"/>
      <c r="Z119" s="433"/>
      <c r="AA119" s="433"/>
      <c r="AB119" s="433"/>
      <c r="AC119" s="433"/>
      <c r="AD119" s="433"/>
      <c r="AE119" s="433"/>
      <c r="AF119" s="433"/>
      <c r="AG119" s="433"/>
      <c r="AH119" s="433"/>
      <c r="AI119" s="433"/>
      <c r="AJ119" s="433"/>
      <c r="AK119" s="433"/>
      <c r="AL119" s="434"/>
    </row>
    <row r="120" customFormat="false" ht="12.75" hidden="false" customHeight="false" outlineLevel="0" collapsed="false">
      <c r="A120" s="432"/>
      <c r="B120" s="442" t="n">
        <v>60</v>
      </c>
      <c r="C120" s="448"/>
      <c r="D120" s="449"/>
      <c r="F120" s="433"/>
      <c r="G120" s="433"/>
      <c r="H120" s="433"/>
      <c r="I120" s="433"/>
      <c r="J120" s="433"/>
      <c r="K120" s="433"/>
      <c r="L120" s="433"/>
      <c r="M120" s="433"/>
      <c r="N120" s="433"/>
      <c r="O120" s="433"/>
      <c r="P120" s="433"/>
      <c r="Q120" s="433"/>
      <c r="R120" s="433"/>
      <c r="S120" s="434"/>
      <c r="T120" s="432"/>
      <c r="U120" s="442" t="n">
        <v>60</v>
      </c>
      <c r="V120" s="448"/>
      <c r="W120" s="449"/>
      <c r="Y120" s="433"/>
      <c r="Z120" s="433"/>
      <c r="AA120" s="433"/>
      <c r="AB120" s="433"/>
      <c r="AC120" s="433"/>
      <c r="AD120" s="433"/>
      <c r="AE120" s="433"/>
      <c r="AF120" s="433"/>
      <c r="AG120" s="433"/>
      <c r="AH120" s="433"/>
      <c r="AI120" s="433"/>
      <c r="AJ120" s="433"/>
      <c r="AK120" s="433"/>
      <c r="AL120" s="434"/>
    </row>
    <row r="121" customFormat="false" ht="12.75" hidden="false" customHeight="false" outlineLevel="0" collapsed="false">
      <c r="A121" s="432"/>
      <c r="B121" s="442" t="n">
        <v>61</v>
      </c>
      <c r="C121" s="448"/>
      <c r="D121" s="449"/>
      <c r="F121" s="433"/>
      <c r="G121" s="433"/>
      <c r="H121" s="433"/>
      <c r="I121" s="433"/>
      <c r="J121" s="433"/>
      <c r="K121" s="433"/>
      <c r="L121" s="433"/>
      <c r="M121" s="433"/>
      <c r="N121" s="433"/>
      <c r="O121" s="433"/>
      <c r="P121" s="433"/>
      <c r="Q121" s="433"/>
      <c r="R121" s="433"/>
      <c r="S121" s="434"/>
      <c r="T121" s="432"/>
      <c r="U121" s="442" t="n">
        <v>61</v>
      </c>
      <c r="V121" s="448"/>
      <c r="W121" s="449"/>
      <c r="Y121" s="433"/>
      <c r="Z121" s="433"/>
      <c r="AA121" s="433"/>
      <c r="AB121" s="433"/>
      <c r="AC121" s="433"/>
      <c r="AD121" s="433"/>
      <c r="AE121" s="433"/>
      <c r="AF121" s="433"/>
      <c r="AG121" s="433"/>
      <c r="AH121" s="433"/>
      <c r="AI121" s="433"/>
      <c r="AJ121" s="433"/>
      <c r="AK121" s="433"/>
      <c r="AL121" s="434"/>
    </row>
    <row r="122" customFormat="false" ht="12.75" hidden="false" customHeight="false" outlineLevel="0" collapsed="false">
      <c r="A122" s="432"/>
      <c r="B122" s="442" t="n">
        <v>62</v>
      </c>
      <c r="C122" s="448"/>
      <c r="D122" s="449"/>
      <c r="F122" s="433"/>
      <c r="G122" s="433"/>
      <c r="H122" s="433"/>
      <c r="I122" s="433"/>
      <c r="J122" s="433"/>
      <c r="K122" s="433"/>
      <c r="L122" s="433"/>
      <c r="M122" s="433"/>
      <c r="N122" s="433"/>
      <c r="O122" s="433"/>
      <c r="P122" s="433"/>
      <c r="Q122" s="433"/>
      <c r="R122" s="433"/>
      <c r="S122" s="434"/>
      <c r="T122" s="432"/>
      <c r="U122" s="442" t="n">
        <v>62</v>
      </c>
      <c r="V122" s="448"/>
      <c r="W122" s="449"/>
      <c r="Y122" s="433"/>
      <c r="Z122" s="433"/>
      <c r="AA122" s="433"/>
      <c r="AB122" s="433"/>
      <c r="AC122" s="433"/>
      <c r="AD122" s="433"/>
      <c r="AE122" s="433"/>
      <c r="AF122" s="433"/>
      <c r="AG122" s="433"/>
      <c r="AH122" s="433"/>
      <c r="AI122" s="433"/>
      <c r="AJ122" s="433"/>
      <c r="AK122" s="433"/>
      <c r="AL122" s="434"/>
    </row>
    <row r="123" customFormat="false" ht="12.75" hidden="false" customHeight="false" outlineLevel="0" collapsed="false">
      <c r="A123" s="432"/>
      <c r="B123" s="442" t="n">
        <v>63</v>
      </c>
      <c r="C123" s="448"/>
      <c r="D123" s="449"/>
      <c r="F123" s="433"/>
      <c r="G123" s="433"/>
      <c r="H123" s="433"/>
      <c r="I123" s="433"/>
      <c r="J123" s="433"/>
      <c r="K123" s="433"/>
      <c r="L123" s="433"/>
      <c r="M123" s="433"/>
      <c r="N123" s="433"/>
      <c r="O123" s="433"/>
      <c r="P123" s="433"/>
      <c r="Q123" s="433"/>
      <c r="R123" s="433"/>
      <c r="S123" s="434"/>
      <c r="T123" s="432"/>
      <c r="U123" s="442" t="n">
        <v>63</v>
      </c>
      <c r="V123" s="448"/>
      <c r="W123" s="449"/>
      <c r="Y123" s="433"/>
      <c r="Z123" s="433"/>
      <c r="AA123" s="433"/>
      <c r="AB123" s="433"/>
      <c r="AC123" s="433"/>
      <c r="AD123" s="433"/>
      <c r="AE123" s="433"/>
      <c r="AF123" s="433"/>
      <c r="AG123" s="433"/>
      <c r="AH123" s="433"/>
      <c r="AI123" s="433"/>
      <c r="AJ123" s="433"/>
      <c r="AK123" s="433"/>
      <c r="AL123" s="434"/>
    </row>
    <row r="124" customFormat="false" ht="12.75" hidden="false" customHeight="false" outlineLevel="0" collapsed="false">
      <c r="A124" s="432"/>
      <c r="B124" s="442" t="n">
        <v>64</v>
      </c>
      <c r="C124" s="448"/>
      <c r="D124" s="449"/>
      <c r="F124" s="433"/>
      <c r="G124" s="433"/>
      <c r="H124" s="433"/>
      <c r="I124" s="433"/>
      <c r="J124" s="433"/>
      <c r="K124" s="433"/>
      <c r="L124" s="433"/>
      <c r="M124" s="433"/>
      <c r="N124" s="433"/>
      <c r="O124" s="433"/>
      <c r="P124" s="433"/>
      <c r="Q124" s="433"/>
      <c r="R124" s="433"/>
      <c r="S124" s="434"/>
      <c r="T124" s="432"/>
      <c r="U124" s="442" t="n">
        <v>64</v>
      </c>
      <c r="V124" s="448"/>
      <c r="W124" s="449"/>
      <c r="Y124" s="433"/>
      <c r="Z124" s="433"/>
      <c r="AA124" s="433"/>
      <c r="AB124" s="433"/>
      <c r="AC124" s="433"/>
      <c r="AD124" s="433"/>
      <c r="AE124" s="433"/>
      <c r="AF124" s="433"/>
      <c r="AG124" s="433"/>
      <c r="AH124" s="433"/>
      <c r="AI124" s="433"/>
      <c r="AJ124" s="433"/>
      <c r="AK124" s="433"/>
      <c r="AL124" s="434"/>
    </row>
    <row r="125" customFormat="false" ht="12.75" hidden="false" customHeight="false" outlineLevel="0" collapsed="false">
      <c r="A125" s="432"/>
      <c r="B125" s="442" t="n">
        <v>65</v>
      </c>
      <c r="C125" s="448"/>
      <c r="D125" s="449"/>
      <c r="F125" s="433"/>
      <c r="G125" s="433"/>
      <c r="H125" s="433"/>
      <c r="I125" s="433"/>
      <c r="J125" s="433"/>
      <c r="K125" s="433"/>
      <c r="L125" s="433"/>
      <c r="M125" s="433"/>
      <c r="N125" s="433"/>
      <c r="O125" s="433"/>
      <c r="P125" s="433"/>
      <c r="Q125" s="433"/>
      <c r="R125" s="433"/>
      <c r="S125" s="434"/>
      <c r="T125" s="432"/>
      <c r="U125" s="442" t="n">
        <v>65</v>
      </c>
      <c r="V125" s="448"/>
      <c r="W125" s="449"/>
      <c r="Y125" s="433"/>
      <c r="Z125" s="433"/>
      <c r="AA125" s="433"/>
      <c r="AB125" s="433"/>
      <c r="AC125" s="433"/>
      <c r="AD125" s="433"/>
      <c r="AE125" s="433"/>
      <c r="AF125" s="433"/>
      <c r="AG125" s="433"/>
      <c r="AH125" s="433"/>
      <c r="AI125" s="433"/>
      <c r="AJ125" s="433"/>
      <c r="AK125" s="433"/>
      <c r="AL125" s="434"/>
    </row>
    <row r="126" customFormat="false" ht="12.75" hidden="false" customHeight="false" outlineLevel="0" collapsed="false">
      <c r="A126" s="432"/>
      <c r="B126" s="442" t="n">
        <v>66</v>
      </c>
      <c r="C126" s="448"/>
      <c r="D126" s="449"/>
      <c r="F126" s="433"/>
      <c r="G126" s="433"/>
      <c r="H126" s="433"/>
      <c r="I126" s="433"/>
      <c r="J126" s="433"/>
      <c r="K126" s="433"/>
      <c r="L126" s="433"/>
      <c r="M126" s="433"/>
      <c r="N126" s="433"/>
      <c r="O126" s="433"/>
      <c r="P126" s="433"/>
      <c r="Q126" s="433"/>
      <c r="R126" s="433"/>
      <c r="S126" s="434"/>
      <c r="T126" s="432"/>
      <c r="U126" s="442" t="n">
        <v>66</v>
      </c>
      <c r="V126" s="448"/>
      <c r="W126" s="449"/>
      <c r="Y126" s="433"/>
      <c r="Z126" s="433"/>
      <c r="AA126" s="433"/>
      <c r="AB126" s="433"/>
      <c r="AC126" s="433"/>
      <c r="AD126" s="433"/>
      <c r="AE126" s="433"/>
      <c r="AF126" s="433"/>
      <c r="AG126" s="433"/>
      <c r="AH126" s="433"/>
      <c r="AI126" s="433"/>
      <c r="AJ126" s="433"/>
      <c r="AK126" s="433"/>
      <c r="AL126" s="434"/>
    </row>
    <row r="127" customFormat="false" ht="12.75" hidden="false" customHeight="false" outlineLevel="0" collapsed="false">
      <c r="A127" s="432"/>
      <c r="B127" s="442" t="n">
        <v>67</v>
      </c>
      <c r="C127" s="448"/>
      <c r="D127" s="449"/>
      <c r="F127" s="433"/>
      <c r="G127" s="433"/>
      <c r="H127" s="433"/>
      <c r="I127" s="433"/>
      <c r="J127" s="433"/>
      <c r="K127" s="433"/>
      <c r="L127" s="433"/>
      <c r="M127" s="433"/>
      <c r="N127" s="433"/>
      <c r="O127" s="433"/>
      <c r="P127" s="433"/>
      <c r="Q127" s="433"/>
      <c r="R127" s="433"/>
      <c r="S127" s="434"/>
      <c r="T127" s="432"/>
      <c r="U127" s="442" t="n">
        <v>67</v>
      </c>
      <c r="V127" s="448"/>
      <c r="W127" s="449"/>
      <c r="Y127" s="433"/>
      <c r="Z127" s="433"/>
      <c r="AA127" s="433"/>
      <c r="AB127" s="433"/>
      <c r="AC127" s="433"/>
      <c r="AD127" s="433"/>
      <c r="AE127" s="433"/>
      <c r="AF127" s="433"/>
      <c r="AG127" s="433"/>
      <c r="AH127" s="433"/>
      <c r="AI127" s="433"/>
      <c r="AJ127" s="433"/>
      <c r="AK127" s="433"/>
      <c r="AL127" s="434"/>
    </row>
    <row r="128" customFormat="false" ht="12.75" hidden="false" customHeight="false" outlineLevel="0" collapsed="false">
      <c r="A128" s="432"/>
      <c r="B128" s="442" t="n">
        <v>68</v>
      </c>
      <c r="C128" s="448"/>
      <c r="D128" s="449"/>
      <c r="F128" s="433"/>
      <c r="G128" s="433"/>
      <c r="H128" s="433"/>
      <c r="I128" s="433"/>
      <c r="J128" s="433"/>
      <c r="K128" s="433"/>
      <c r="L128" s="433"/>
      <c r="M128" s="433"/>
      <c r="N128" s="433"/>
      <c r="O128" s="433"/>
      <c r="P128" s="433"/>
      <c r="Q128" s="433"/>
      <c r="R128" s="433"/>
      <c r="S128" s="434"/>
      <c r="T128" s="432"/>
      <c r="U128" s="442" t="n">
        <v>68</v>
      </c>
      <c r="V128" s="448"/>
      <c r="W128" s="449"/>
      <c r="Y128" s="433"/>
      <c r="Z128" s="433"/>
      <c r="AA128" s="433"/>
      <c r="AB128" s="433"/>
      <c r="AC128" s="433"/>
      <c r="AD128" s="433"/>
      <c r="AE128" s="433"/>
      <c r="AF128" s="433"/>
      <c r="AG128" s="433"/>
      <c r="AH128" s="433"/>
      <c r="AI128" s="433"/>
      <c r="AJ128" s="433"/>
      <c r="AK128" s="433"/>
      <c r="AL128" s="434"/>
    </row>
    <row r="129" customFormat="false" ht="12.75" hidden="false" customHeight="false" outlineLevel="0" collapsed="false">
      <c r="A129" s="432"/>
      <c r="B129" s="442" t="n">
        <v>69</v>
      </c>
      <c r="C129" s="448"/>
      <c r="D129" s="449"/>
      <c r="F129" s="433"/>
      <c r="G129" s="433"/>
      <c r="H129" s="433"/>
      <c r="I129" s="433"/>
      <c r="J129" s="433"/>
      <c r="K129" s="433"/>
      <c r="L129" s="433"/>
      <c r="M129" s="433"/>
      <c r="N129" s="433"/>
      <c r="O129" s="433"/>
      <c r="P129" s="433"/>
      <c r="Q129" s="433"/>
      <c r="R129" s="433"/>
      <c r="S129" s="434"/>
      <c r="T129" s="432"/>
      <c r="U129" s="442" t="n">
        <v>69</v>
      </c>
      <c r="V129" s="448"/>
      <c r="W129" s="449"/>
      <c r="Y129" s="433"/>
      <c r="Z129" s="433"/>
      <c r="AA129" s="433"/>
      <c r="AB129" s="433"/>
      <c r="AC129" s="433"/>
      <c r="AD129" s="433"/>
      <c r="AE129" s="433"/>
      <c r="AF129" s="433"/>
      <c r="AG129" s="433"/>
      <c r="AH129" s="433"/>
      <c r="AI129" s="433"/>
      <c r="AJ129" s="433"/>
      <c r="AK129" s="433"/>
      <c r="AL129" s="434"/>
    </row>
    <row r="130" customFormat="false" ht="12.75" hidden="false" customHeight="false" outlineLevel="0" collapsed="false">
      <c r="A130" s="432"/>
      <c r="B130" s="442" t="n">
        <v>70</v>
      </c>
      <c r="C130" s="448"/>
      <c r="D130" s="449"/>
      <c r="F130" s="433"/>
      <c r="G130" s="433"/>
      <c r="H130" s="433"/>
      <c r="I130" s="433"/>
      <c r="J130" s="433"/>
      <c r="K130" s="433"/>
      <c r="L130" s="433"/>
      <c r="M130" s="433"/>
      <c r="N130" s="433"/>
      <c r="O130" s="433"/>
      <c r="P130" s="433"/>
      <c r="Q130" s="433"/>
      <c r="R130" s="433"/>
      <c r="S130" s="434"/>
      <c r="T130" s="432"/>
      <c r="U130" s="442" t="n">
        <v>70</v>
      </c>
      <c r="V130" s="448"/>
      <c r="W130" s="449"/>
      <c r="Y130" s="433"/>
      <c r="Z130" s="433"/>
      <c r="AA130" s="433"/>
      <c r="AB130" s="433"/>
      <c r="AC130" s="433"/>
      <c r="AD130" s="433"/>
      <c r="AE130" s="433"/>
      <c r="AF130" s="433"/>
      <c r="AG130" s="433"/>
      <c r="AH130" s="433"/>
      <c r="AI130" s="433"/>
      <c r="AJ130" s="433"/>
      <c r="AK130" s="433"/>
      <c r="AL130" s="434"/>
    </row>
    <row r="131" customFormat="false" ht="12.75" hidden="false" customHeight="false" outlineLevel="0" collapsed="false">
      <c r="A131" s="432"/>
      <c r="B131" s="442" t="n">
        <v>71</v>
      </c>
      <c r="C131" s="448"/>
      <c r="D131" s="449"/>
      <c r="F131" s="433"/>
      <c r="G131" s="433"/>
      <c r="H131" s="433"/>
      <c r="I131" s="433"/>
      <c r="J131" s="433"/>
      <c r="K131" s="433"/>
      <c r="L131" s="433"/>
      <c r="M131" s="433"/>
      <c r="N131" s="433"/>
      <c r="O131" s="433"/>
      <c r="P131" s="433"/>
      <c r="Q131" s="433"/>
      <c r="R131" s="433"/>
      <c r="S131" s="434"/>
      <c r="T131" s="432"/>
      <c r="U131" s="442" t="n">
        <v>71</v>
      </c>
      <c r="V131" s="448"/>
      <c r="W131" s="449"/>
      <c r="Y131" s="433"/>
      <c r="Z131" s="433"/>
      <c r="AA131" s="433"/>
      <c r="AB131" s="433"/>
      <c r="AC131" s="433"/>
      <c r="AD131" s="433"/>
      <c r="AE131" s="433"/>
      <c r="AF131" s="433"/>
      <c r="AG131" s="433"/>
      <c r="AH131" s="433"/>
      <c r="AI131" s="433"/>
      <c r="AJ131" s="433"/>
      <c r="AK131" s="433"/>
      <c r="AL131" s="434"/>
    </row>
    <row r="132" customFormat="false" ht="12.75" hidden="false" customHeight="false" outlineLevel="0" collapsed="false">
      <c r="A132" s="432"/>
      <c r="B132" s="442" t="n">
        <v>72</v>
      </c>
      <c r="C132" s="448"/>
      <c r="D132" s="449"/>
      <c r="F132" s="433"/>
      <c r="G132" s="433"/>
      <c r="H132" s="433"/>
      <c r="I132" s="433"/>
      <c r="J132" s="433"/>
      <c r="K132" s="433"/>
      <c r="L132" s="433"/>
      <c r="M132" s="433"/>
      <c r="N132" s="433"/>
      <c r="O132" s="433"/>
      <c r="P132" s="433"/>
      <c r="Q132" s="433"/>
      <c r="R132" s="433"/>
      <c r="S132" s="434"/>
      <c r="T132" s="432"/>
      <c r="U132" s="442" t="n">
        <v>72</v>
      </c>
      <c r="V132" s="448"/>
      <c r="W132" s="449"/>
      <c r="Y132" s="433"/>
      <c r="Z132" s="433"/>
      <c r="AA132" s="433"/>
      <c r="AB132" s="433"/>
      <c r="AC132" s="433"/>
      <c r="AD132" s="433"/>
      <c r="AE132" s="433"/>
      <c r="AF132" s="433"/>
      <c r="AG132" s="433"/>
      <c r="AH132" s="433"/>
      <c r="AI132" s="433"/>
      <c r="AJ132" s="433"/>
      <c r="AK132" s="433"/>
      <c r="AL132" s="434"/>
    </row>
    <row r="133" customFormat="false" ht="12.75" hidden="false" customHeight="false" outlineLevel="0" collapsed="false">
      <c r="A133" s="432"/>
      <c r="B133" s="442" t="n">
        <v>73</v>
      </c>
      <c r="C133" s="448"/>
      <c r="D133" s="449"/>
      <c r="F133" s="433"/>
      <c r="G133" s="433"/>
      <c r="H133" s="433"/>
      <c r="I133" s="433"/>
      <c r="J133" s="433"/>
      <c r="K133" s="433"/>
      <c r="L133" s="433"/>
      <c r="M133" s="433"/>
      <c r="N133" s="433"/>
      <c r="O133" s="433"/>
      <c r="P133" s="433"/>
      <c r="Q133" s="433"/>
      <c r="R133" s="433"/>
      <c r="S133" s="434"/>
      <c r="T133" s="432"/>
      <c r="U133" s="442" t="n">
        <v>73</v>
      </c>
      <c r="V133" s="448"/>
      <c r="W133" s="449"/>
      <c r="Y133" s="433"/>
      <c r="Z133" s="433"/>
      <c r="AA133" s="433"/>
      <c r="AB133" s="433"/>
      <c r="AC133" s="433"/>
      <c r="AD133" s="433"/>
      <c r="AE133" s="433"/>
      <c r="AF133" s="433"/>
      <c r="AG133" s="433"/>
      <c r="AH133" s="433"/>
      <c r="AI133" s="433"/>
      <c r="AJ133" s="433"/>
      <c r="AK133" s="433"/>
      <c r="AL133" s="434"/>
    </row>
    <row r="134" customFormat="false" ht="12.75" hidden="false" customHeight="false" outlineLevel="0" collapsed="false">
      <c r="A134" s="432"/>
      <c r="B134" s="442" t="n">
        <v>74</v>
      </c>
      <c r="C134" s="448"/>
      <c r="D134" s="449"/>
      <c r="F134" s="433"/>
      <c r="G134" s="433"/>
      <c r="H134" s="433"/>
      <c r="I134" s="433"/>
      <c r="J134" s="433"/>
      <c r="K134" s="433"/>
      <c r="L134" s="433"/>
      <c r="M134" s="433"/>
      <c r="N134" s="433"/>
      <c r="O134" s="433"/>
      <c r="P134" s="433"/>
      <c r="Q134" s="433"/>
      <c r="R134" s="433"/>
      <c r="S134" s="434"/>
      <c r="T134" s="432"/>
      <c r="U134" s="442" t="n">
        <v>74</v>
      </c>
      <c r="V134" s="448"/>
      <c r="W134" s="449"/>
      <c r="Y134" s="433"/>
      <c r="Z134" s="433"/>
      <c r="AA134" s="433"/>
      <c r="AB134" s="433"/>
      <c r="AC134" s="433"/>
      <c r="AD134" s="433"/>
      <c r="AE134" s="433"/>
      <c r="AF134" s="433"/>
      <c r="AG134" s="433"/>
      <c r="AH134" s="433"/>
      <c r="AI134" s="433"/>
      <c r="AJ134" s="433"/>
      <c r="AK134" s="433"/>
      <c r="AL134" s="434"/>
    </row>
    <row r="135" customFormat="false" ht="12.75" hidden="false" customHeight="false" outlineLevel="0" collapsed="false">
      <c r="A135" s="432"/>
      <c r="B135" s="442" t="n">
        <v>75</v>
      </c>
      <c r="C135" s="448"/>
      <c r="D135" s="449"/>
      <c r="F135" s="433"/>
      <c r="G135" s="433"/>
      <c r="H135" s="433"/>
      <c r="I135" s="433"/>
      <c r="J135" s="433"/>
      <c r="K135" s="433"/>
      <c r="L135" s="433"/>
      <c r="M135" s="433"/>
      <c r="N135" s="433"/>
      <c r="O135" s="433"/>
      <c r="P135" s="433"/>
      <c r="Q135" s="433"/>
      <c r="R135" s="433"/>
      <c r="S135" s="434"/>
      <c r="T135" s="432"/>
      <c r="U135" s="442" t="n">
        <v>75</v>
      </c>
      <c r="V135" s="448"/>
      <c r="W135" s="449"/>
      <c r="Y135" s="433"/>
      <c r="Z135" s="433"/>
      <c r="AA135" s="433"/>
      <c r="AB135" s="433"/>
      <c r="AC135" s="433"/>
      <c r="AD135" s="433"/>
      <c r="AE135" s="433"/>
      <c r="AF135" s="433"/>
      <c r="AG135" s="433"/>
      <c r="AH135" s="433"/>
      <c r="AI135" s="433"/>
      <c r="AJ135" s="433"/>
      <c r="AK135" s="433"/>
      <c r="AL135" s="434"/>
    </row>
    <row r="136" customFormat="false" ht="12.75" hidden="false" customHeight="false" outlineLevel="0" collapsed="false">
      <c r="A136" s="432"/>
      <c r="B136" s="442" t="n">
        <v>76</v>
      </c>
      <c r="C136" s="448"/>
      <c r="D136" s="449"/>
      <c r="F136" s="433"/>
      <c r="G136" s="433"/>
      <c r="H136" s="433"/>
      <c r="I136" s="433"/>
      <c r="J136" s="433"/>
      <c r="K136" s="433"/>
      <c r="L136" s="433"/>
      <c r="M136" s="433"/>
      <c r="N136" s="433"/>
      <c r="O136" s="433"/>
      <c r="P136" s="433"/>
      <c r="Q136" s="433"/>
      <c r="R136" s="433"/>
      <c r="S136" s="434"/>
      <c r="T136" s="432"/>
      <c r="U136" s="442" t="n">
        <v>76</v>
      </c>
      <c r="V136" s="448"/>
      <c r="W136" s="449"/>
      <c r="Y136" s="433"/>
      <c r="Z136" s="433"/>
      <c r="AA136" s="433"/>
      <c r="AB136" s="433"/>
      <c r="AC136" s="433"/>
      <c r="AD136" s="433"/>
      <c r="AE136" s="433"/>
      <c r="AF136" s="433"/>
      <c r="AG136" s="433"/>
      <c r="AH136" s="433"/>
      <c r="AI136" s="433"/>
      <c r="AJ136" s="433"/>
      <c r="AK136" s="433"/>
      <c r="AL136" s="434"/>
    </row>
    <row r="137" customFormat="false" ht="12.75" hidden="false" customHeight="false" outlineLevel="0" collapsed="false">
      <c r="A137" s="432"/>
      <c r="B137" s="442" t="n">
        <v>77</v>
      </c>
      <c r="C137" s="448"/>
      <c r="D137" s="449"/>
      <c r="F137" s="433"/>
      <c r="G137" s="433"/>
      <c r="H137" s="433"/>
      <c r="I137" s="433"/>
      <c r="J137" s="433"/>
      <c r="K137" s="433"/>
      <c r="L137" s="433"/>
      <c r="M137" s="433"/>
      <c r="N137" s="433"/>
      <c r="O137" s="433"/>
      <c r="P137" s="433"/>
      <c r="Q137" s="433"/>
      <c r="R137" s="433"/>
      <c r="S137" s="434"/>
      <c r="T137" s="432"/>
      <c r="U137" s="442" t="n">
        <v>77</v>
      </c>
      <c r="V137" s="448"/>
      <c r="W137" s="449"/>
      <c r="Y137" s="433"/>
      <c r="Z137" s="433"/>
      <c r="AA137" s="433"/>
      <c r="AB137" s="433"/>
      <c r="AC137" s="433"/>
      <c r="AD137" s="433"/>
      <c r="AE137" s="433"/>
      <c r="AF137" s="433"/>
      <c r="AG137" s="433"/>
      <c r="AH137" s="433"/>
      <c r="AI137" s="433"/>
      <c r="AJ137" s="433"/>
      <c r="AK137" s="433"/>
      <c r="AL137" s="434"/>
    </row>
    <row r="138" customFormat="false" ht="12.75" hidden="false" customHeight="false" outlineLevel="0" collapsed="false">
      <c r="A138" s="432"/>
      <c r="B138" s="442" t="n">
        <v>78</v>
      </c>
      <c r="C138" s="448"/>
      <c r="D138" s="449"/>
      <c r="F138" s="433"/>
      <c r="G138" s="433"/>
      <c r="H138" s="433"/>
      <c r="I138" s="433"/>
      <c r="J138" s="433"/>
      <c r="K138" s="433"/>
      <c r="L138" s="433"/>
      <c r="M138" s="433"/>
      <c r="N138" s="433"/>
      <c r="O138" s="433"/>
      <c r="P138" s="433"/>
      <c r="Q138" s="433"/>
      <c r="R138" s="433"/>
      <c r="S138" s="434"/>
      <c r="T138" s="432"/>
      <c r="U138" s="442" t="n">
        <v>78</v>
      </c>
      <c r="V138" s="448"/>
      <c r="W138" s="449"/>
      <c r="Y138" s="433"/>
      <c r="Z138" s="433"/>
      <c r="AA138" s="433"/>
      <c r="AB138" s="433"/>
      <c r="AC138" s="433"/>
      <c r="AD138" s="433"/>
      <c r="AE138" s="433"/>
      <c r="AF138" s="433"/>
      <c r="AG138" s="433"/>
      <c r="AH138" s="433"/>
      <c r="AI138" s="433"/>
      <c r="AJ138" s="433"/>
      <c r="AK138" s="433"/>
      <c r="AL138" s="434"/>
    </row>
    <row r="139" customFormat="false" ht="12.75" hidden="false" customHeight="false" outlineLevel="0" collapsed="false">
      <c r="A139" s="432"/>
      <c r="B139" s="442" t="n">
        <v>79</v>
      </c>
      <c r="C139" s="448"/>
      <c r="D139" s="449"/>
      <c r="F139" s="433"/>
      <c r="G139" s="433"/>
      <c r="H139" s="433"/>
      <c r="I139" s="433"/>
      <c r="J139" s="433"/>
      <c r="K139" s="433"/>
      <c r="L139" s="433"/>
      <c r="M139" s="433"/>
      <c r="N139" s="433"/>
      <c r="O139" s="433"/>
      <c r="P139" s="433"/>
      <c r="Q139" s="433"/>
      <c r="R139" s="433"/>
      <c r="S139" s="434"/>
      <c r="T139" s="432"/>
      <c r="U139" s="442" t="n">
        <v>79</v>
      </c>
      <c r="V139" s="448"/>
      <c r="W139" s="449"/>
      <c r="Y139" s="433"/>
      <c r="Z139" s="433"/>
      <c r="AA139" s="433"/>
      <c r="AB139" s="433"/>
      <c r="AC139" s="433"/>
      <c r="AD139" s="433"/>
      <c r="AE139" s="433"/>
      <c r="AF139" s="433"/>
      <c r="AG139" s="433"/>
      <c r="AH139" s="433"/>
      <c r="AI139" s="433"/>
      <c r="AJ139" s="433"/>
      <c r="AK139" s="433"/>
      <c r="AL139" s="434"/>
    </row>
    <row r="140" customFormat="false" ht="12.75" hidden="false" customHeight="false" outlineLevel="0" collapsed="false">
      <c r="A140" s="432"/>
      <c r="B140" s="442" t="n">
        <v>80</v>
      </c>
      <c r="C140" s="448"/>
      <c r="D140" s="449"/>
      <c r="F140" s="433"/>
      <c r="G140" s="433"/>
      <c r="H140" s="433"/>
      <c r="I140" s="433"/>
      <c r="J140" s="433"/>
      <c r="K140" s="433"/>
      <c r="L140" s="433"/>
      <c r="M140" s="433"/>
      <c r="N140" s="433"/>
      <c r="O140" s="433"/>
      <c r="P140" s="433"/>
      <c r="Q140" s="433"/>
      <c r="R140" s="433"/>
      <c r="S140" s="434"/>
      <c r="T140" s="432"/>
      <c r="U140" s="442" t="n">
        <v>80</v>
      </c>
      <c r="V140" s="448"/>
      <c r="W140" s="449"/>
      <c r="Y140" s="433"/>
      <c r="Z140" s="433"/>
      <c r="AA140" s="433"/>
      <c r="AB140" s="433"/>
      <c r="AC140" s="433"/>
      <c r="AD140" s="433"/>
      <c r="AE140" s="433"/>
      <c r="AF140" s="433"/>
      <c r="AG140" s="433"/>
      <c r="AH140" s="433"/>
      <c r="AI140" s="433"/>
      <c r="AJ140" s="433"/>
      <c r="AK140" s="433"/>
      <c r="AL140" s="434"/>
    </row>
    <row r="141" customFormat="false" ht="12.75" hidden="false" customHeight="false" outlineLevel="0" collapsed="false">
      <c r="A141" s="432"/>
      <c r="B141" s="442" t="n">
        <v>81</v>
      </c>
      <c r="C141" s="448"/>
      <c r="D141" s="449"/>
      <c r="F141" s="433"/>
      <c r="G141" s="433"/>
      <c r="H141" s="433"/>
      <c r="I141" s="433"/>
      <c r="J141" s="433"/>
      <c r="K141" s="433"/>
      <c r="L141" s="433"/>
      <c r="M141" s="433"/>
      <c r="N141" s="433"/>
      <c r="O141" s="433"/>
      <c r="P141" s="433"/>
      <c r="Q141" s="433"/>
      <c r="R141" s="433"/>
      <c r="S141" s="434"/>
      <c r="T141" s="432"/>
      <c r="U141" s="442" t="n">
        <v>81</v>
      </c>
      <c r="V141" s="448"/>
      <c r="W141" s="449"/>
      <c r="Y141" s="433"/>
      <c r="Z141" s="433"/>
      <c r="AA141" s="433"/>
      <c r="AB141" s="433"/>
      <c r="AC141" s="433"/>
      <c r="AD141" s="433"/>
      <c r="AE141" s="433"/>
      <c r="AF141" s="433"/>
      <c r="AG141" s="433"/>
      <c r="AH141" s="433"/>
      <c r="AI141" s="433"/>
      <c r="AJ141" s="433"/>
      <c r="AK141" s="433"/>
      <c r="AL141" s="434"/>
    </row>
    <row r="142" customFormat="false" ht="12.75" hidden="false" customHeight="false" outlineLevel="0" collapsed="false">
      <c r="A142" s="432"/>
      <c r="B142" s="442" t="n">
        <v>82</v>
      </c>
      <c r="C142" s="448"/>
      <c r="D142" s="449"/>
      <c r="F142" s="433"/>
      <c r="G142" s="433"/>
      <c r="H142" s="433"/>
      <c r="I142" s="433"/>
      <c r="J142" s="433"/>
      <c r="K142" s="433"/>
      <c r="L142" s="433"/>
      <c r="M142" s="433"/>
      <c r="N142" s="433"/>
      <c r="O142" s="433"/>
      <c r="P142" s="433"/>
      <c r="Q142" s="433"/>
      <c r="R142" s="433"/>
      <c r="S142" s="434"/>
      <c r="T142" s="432"/>
      <c r="U142" s="442" t="n">
        <v>82</v>
      </c>
      <c r="V142" s="448"/>
      <c r="W142" s="449"/>
      <c r="Y142" s="433"/>
      <c r="Z142" s="433"/>
      <c r="AA142" s="433"/>
      <c r="AB142" s="433"/>
      <c r="AC142" s="433"/>
      <c r="AD142" s="433"/>
      <c r="AE142" s="433"/>
      <c r="AF142" s="433"/>
      <c r="AG142" s="433"/>
      <c r="AH142" s="433"/>
      <c r="AI142" s="433"/>
      <c r="AJ142" s="433"/>
      <c r="AK142" s="433"/>
      <c r="AL142" s="434"/>
    </row>
    <row r="143" customFormat="false" ht="12.75" hidden="false" customHeight="false" outlineLevel="0" collapsed="false">
      <c r="A143" s="432"/>
      <c r="B143" s="442" t="n">
        <v>83</v>
      </c>
      <c r="C143" s="448"/>
      <c r="D143" s="449"/>
      <c r="F143" s="433"/>
      <c r="G143" s="433"/>
      <c r="H143" s="433"/>
      <c r="I143" s="433"/>
      <c r="J143" s="433"/>
      <c r="K143" s="433"/>
      <c r="L143" s="433"/>
      <c r="M143" s="433"/>
      <c r="N143" s="433"/>
      <c r="O143" s="433"/>
      <c r="P143" s="433"/>
      <c r="Q143" s="433"/>
      <c r="R143" s="433"/>
      <c r="S143" s="434"/>
      <c r="T143" s="432"/>
      <c r="U143" s="442" t="n">
        <v>83</v>
      </c>
      <c r="V143" s="448"/>
      <c r="W143" s="449"/>
      <c r="Y143" s="433"/>
      <c r="Z143" s="433"/>
      <c r="AA143" s="433"/>
      <c r="AB143" s="433"/>
      <c r="AC143" s="433"/>
      <c r="AD143" s="433"/>
      <c r="AE143" s="433"/>
      <c r="AF143" s="433"/>
      <c r="AG143" s="433"/>
      <c r="AH143" s="433"/>
      <c r="AI143" s="433"/>
      <c r="AJ143" s="433"/>
      <c r="AK143" s="433"/>
      <c r="AL143" s="434"/>
    </row>
    <row r="144" customFormat="false" ht="12.75" hidden="false" customHeight="false" outlineLevel="0" collapsed="false">
      <c r="A144" s="432"/>
      <c r="B144" s="442" t="n">
        <v>84</v>
      </c>
      <c r="C144" s="448"/>
      <c r="D144" s="449"/>
      <c r="F144" s="433"/>
      <c r="G144" s="433"/>
      <c r="H144" s="433"/>
      <c r="I144" s="433"/>
      <c r="J144" s="433"/>
      <c r="K144" s="433"/>
      <c r="L144" s="433"/>
      <c r="M144" s="433"/>
      <c r="N144" s="433"/>
      <c r="O144" s="433"/>
      <c r="P144" s="433"/>
      <c r="Q144" s="433"/>
      <c r="R144" s="433"/>
      <c r="S144" s="434"/>
      <c r="T144" s="432"/>
      <c r="U144" s="442" t="n">
        <v>84</v>
      </c>
      <c r="V144" s="448"/>
      <c r="W144" s="449"/>
      <c r="Y144" s="433"/>
      <c r="Z144" s="433"/>
      <c r="AA144" s="433"/>
      <c r="AB144" s="433"/>
      <c r="AC144" s="433"/>
      <c r="AD144" s="433"/>
      <c r="AE144" s="433"/>
      <c r="AF144" s="433"/>
      <c r="AG144" s="433"/>
      <c r="AH144" s="433"/>
      <c r="AI144" s="433"/>
      <c r="AJ144" s="433"/>
      <c r="AK144" s="433"/>
      <c r="AL144" s="434"/>
    </row>
    <row r="145" customFormat="false" ht="12.75" hidden="false" customHeight="false" outlineLevel="0" collapsed="false">
      <c r="A145" s="432"/>
      <c r="B145" s="442" t="n">
        <v>85</v>
      </c>
      <c r="C145" s="448"/>
      <c r="D145" s="449"/>
      <c r="F145" s="433"/>
      <c r="G145" s="433"/>
      <c r="H145" s="433"/>
      <c r="I145" s="433"/>
      <c r="J145" s="433"/>
      <c r="K145" s="433"/>
      <c r="L145" s="433"/>
      <c r="M145" s="433"/>
      <c r="N145" s="433"/>
      <c r="O145" s="433"/>
      <c r="P145" s="433"/>
      <c r="Q145" s="433"/>
      <c r="R145" s="433"/>
      <c r="S145" s="434"/>
      <c r="T145" s="432"/>
      <c r="U145" s="442" t="n">
        <v>85</v>
      </c>
      <c r="V145" s="448"/>
      <c r="W145" s="449"/>
      <c r="Y145" s="433"/>
      <c r="Z145" s="433"/>
      <c r="AA145" s="433"/>
      <c r="AB145" s="433"/>
      <c r="AC145" s="433"/>
      <c r="AD145" s="433"/>
      <c r="AE145" s="433"/>
      <c r="AF145" s="433"/>
      <c r="AG145" s="433"/>
      <c r="AH145" s="433"/>
      <c r="AI145" s="433"/>
      <c r="AJ145" s="433"/>
      <c r="AK145" s="433"/>
      <c r="AL145" s="434"/>
    </row>
    <row r="146" customFormat="false" ht="12.75" hidden="false" customHeight="false" outlineLevel="0" collapsed="false">
      <c r="A146" s="432"/>
      <c r="B146" s="442" t="n">
        <v>86</v>
      </c>
      <c r="C146" s="448"/>
      <c r="D146" s="449"/>
      <c r="F146" s="433"/>
      <c r="G146" s="433"/>
      <c r="H146" s="433"/>
      <c r="I146" s="433"/>
      <c r="J146" s="433"/>
      <c r="K146" s="433"/>
      <c r="L146" s="433"/>
      <c r="M146" s="433"/>
      <c r="N146" s="433"/>
      <c r="O146" s="433"/>
      <c r="P146" s="433"/>
      <c r="Q146" s="433"/>
      <c r="R146" s="433"/>
      <c r="S146" s="434"/>
      <c r="T146" s="432"/>
      <c r="U146" s="442" t="n">
        <v>86</v>
      </c>
      <c r="V146" s="448"/>
      <c r="W146" s="449"/>
      <c r="Y146" s="433"/>
      <c r="Z146" s="433"/>
      <c r="AA146" s="433"/>
      <c r="AB146" s="433"/>
      <c r="AC146" s="433"/>
      <c r="AD146" s="433"/>
      <c r="AE146" s="433"/>
      <c r="AF146" s="433"/>
      <c r="AG146" s="433"/>
      <c r="AH146" s="433"/>
      <c r="AI146" s="433"/>
      <c r="AJ146" s="433"/>
      <c r="AK146" s="433"/>
      <c r="AL146" s="434"/>
    </row>
    <row r="147" customFormat="false" ht="12.75" hidden="false" customHeight="false" outlineLevel="0" collapsed="false">
      <c r="A147" s="432"/>
      <c r="B147" s="442" t="n">
        <v>87</v>
      </c>
      <c r="C147" s="448"/>
      <c r="D147" s="449"/>
      <c r="F147" s="433"/>
      <c r="G147" s="433"/>
      <c r="H147" s="433"/>
      <c r="I147" s="433"/>
      <c r="J147" s="433"/>
      <c r="K147" s="433"/>
      <c r="L147" s="433"/>
      <c r="M147" s="433"/>
      <c r="N147" s="433"/>
      <c r="O147" s="433"/>
      <c r="P147" s="433"/>
      <c r="Q147" s="433"/>
      <c r="R147" s="433"/>
      <c r="S147" s="434"/>
      <c r="T147" s="432"/>
      <c r="U147" s="442" t="n">
        <v>87</v>
      </c>
      <c r="V147" s="448"/>
      <c r="W147" s="449"/>
      <c r="Y147" s="433"/>
      <c r="Z147" s="433"/>
      <c r="AA147" s="433"/>
      <c r="AB147" s="433"/>
      <c r="AC147" s="433"/>
      <c r="AD147" s="433"/>
      <c r="AE147" s="433"/>
      <c r="AF147" s="433"/>
      <c r="AG147" s="433"/>
      <c r="AH147" s="433"/>
      <c r="AI147" s="433"/>
      <c r="AJ147" s="433"/>
      <c r="AK147" s="433"/>
      <c r="AL147" s="434"/>
    </row>
    <row r="148" customFormat="false" ht="12.75" hidden="false" customHeight="false" outlineLevel="0" collapsed="false">
      <c r="A148" s="432"/>
      <c r="B148" s="442" t="n">
        <v>88</v>
      </c>
      <c r="C148" s="448"/>
      <c r="D148" s="449"/>
      <c r="F148" s="433"/>
      <c r="G148" s="433"/>
      <c r="H148" s="433"/>
      <c r="I148" s="433"/>
      <c r="J148" s="433"/>
      <c r="K148" s="433"/>
      <c r="L148" s="433"/>
      <c r="M148" s="433"/>
      <c r="N148" s="433"/>
      <c r="O148" s="433"/>
      <c r="P148" s="433"/>
      <c r="Q148" s="433"/>
      <c r="R148" s="433"/>
      <c r="S148" s="434"/>
      <c r="T148" s="432"/>
      <c r="U148" s="442" t="n">
        <v>88</v>
      </c>
      <c r="V148" s="448"/>
      <c r="W148" s="449"/>
      <c r="Y148" s="433"/>
      <c r="Z148" s="433"/>
      <c r="AA148" s="433"/>
      <c r="AB148" s="433"/>
      <c r="AC148" s="433"/>
      <c r="AD148" s="433"/>
      <c r="AE148" s="433"/>
      <c r="AF148" s="433"/>
      <c r="AG148" s="433"/>
      <c r="AH148" s="433"/>
      <c r="AI148" s="433"/>
      <c r="AJ148" s="433"/>
      <c r="AK148" s="433"/>
      <c r="AL148" s="434"/>
    </row>
    <row r="149" customFormat="false" ht="12.75" hidden="false" customHeight="false" outlineLevel="0" collapsed="false">
      <c r="A149" s="432"/>
      <c r="B149" s="442" t="n">
        <v>89</v>
      </c>
      <c r="C149" s="448"/>
      <c r="D149" s="449"/>
      <c r="F149" s="433"/>
      <c r="G149" s="433"/>
      <c r="H149" s="433"/>
      <c r="I149" s="433"/>
      <c r="J149" s="433"/>
      <c r="K149" s="433"/>
      <c r="L149" s="433"/>
      <c r="M149" s="433"/>
      <c r="N149" s="433"/>
      <c r="O149" s="433"/>
      <c r="P149" s="433"/>
      <c r="Q149" s="433"/>
      <c r="R149" s="433"/>
      <c r="S149" s="434"/>
      <c r="T149" s="432"/>
      <c r="U149" s="442" t="n">
        <v>89</v>
      </c>
      <c r="V149" s="448"/>
      <c r="W149" s="449"/>
      <c r="Y149" s="433"/>
      <c r="Z149" s="433"/>
      <c r="AA149" s="433"/>
      <c r="AB149" s="433"/>
      <c r="AC149" s="433"/>
      <c r="AD149" s="433"/>
      <c r="AE149" s="433"/>
      <c r="AF149" s="433"/>
      <c r="AG149" s="433"/>
      <c r="AH149" s="433"/>
      <c r="AI149" s="433"/>
      <c r="AJ149" s="433"/>
      <c r="AK149" s="433"/>
      <c r="AL149" s="434"/>
    </row>
    <row r="150" customFormat="false" ht="12.75" hidden="false" customHeight="false" outlineLevel="0" collapsed="false">
      <c r="A150" s="432"/>
      <c r="B150" s="442" t="n">
        <v>90</v>
      </c>
      <c r="C150" s="448"/>
      <c r="D150" s="449"/>
      <c r="F150" s="433"/>
      <c r="G150" s="433"/>
      <c r="H150" s="433"/>
      <c r="I150" s="433"/>
      <c r="J150" s="433"/>
      <c r="K150" s="433"/>
      <c r="L150" s="433"/>
      <c r="M150" s="433"/>
      <c r="N150" s="433"/>
      <c r="O150" s="433"/>
      <c r="P150" s="433"/>
      <c r="Q150" s="433"/>
      <c r="R150" s="433"/>
      <c r="S150" s="434"/>
      <c r="T150" s="432"/>
      <c r="U150" s="442" t="n">
        <v>90</v>
      </c>
      <c r="V150" s="448"/>
      <c r="W150" s="449"/>
      <c r="Y150" s="433"/>
      <c r="Z150" s="433"/>
      <c r="AA150" s="433"/>
      <c r="AB150" s="433"/>
      <c r="AC150" s="433"/>
      <c r="AD150" s="433"/>
      <c r="AE150" s="433"/>
      <c r="AF150" s="433"/>
      <c r="AG150" s="433"/>
      <c r="AH150" s="433"/>
      <c r="AI150" s="433"/>
      <c r="AJ150" s="433"/>
      <c r="AK150" s="433"/>
      <c r="AL150" s="434"/>
    </row>
    <row r="151" customFormat="false" ht="12.75" hidden="false" customHeight="false" outlineLevel="0" collapsed="false">
      <c r="A151" s="432"/>
      <c r="B151" s="442" t="n">
        <v>91</v>
      </c>
      <c r="C151" s="448"/>
      <c r="D151" s="449"/>
      <c r="F151" s="433"/>
      <c r="G151" s="433"/>
      <c r="H151" s="433"/>
      <c r="I151" s="433"/>
      <c r="J151" s="433"/>
      <c r="K151" s="433"/>
      <c r="L151" s="433"/>
      <c r="M151" s="433"/>
      <c r="N151" s="433"/>
      <c r="O151" s="433"/>
      <c r="P151" s="433"/>
      <c r="Q151" s="433"/>
      <c r="R151" s="433"/>
      <c r="S151" s="434"/>
      <c r="T151" s="432"/>
      <c r="U151" s="442" t="n">
        <v>91</v>
      </c>
      <c r="V151" s="448"/>
      <c r="W151" s="449"/>
      <c r="Y151" s="433"/>
      <c r="Z151" s="433"/>
      <c r="AA151" s="433"/>
      <c r="AB151" s="433"/>
      <c r="AC151" s="433"/>
      <c r="AD151" s="433"/>
      <c r="AE151" s="433"/>
      <c r="AF151" s="433"/>
      <c r="AG151" s="433"/>
      <c r="AH151" s="433"/>
      <c r="AI151" s="433"/>
      <c r="AJ151" s="433"/>
      <c r="AK151" s="433"/>
      <c r="AL151" s="434"/>
    </row>
    <row r="152" customFormat="false" ht="12.75" hidden="false" customHeight="false" outlineLevel="0" collapsed="false">
      <c r="A152" s="432"/>
      <c r="B152" s="442" t="n">
        <v>92</v>
      </c>
      <c r="C152" s="448"/>
      <c r="D152" s="449"/>
      <c r="F152" s="433"/>
      <c r="G152" s="433"/>
      <c r="H152" s="433"/>
      <c r="I152" s="433"/>
      <c r="J152" s="433"/>
      <c r="K152" s="433"/>
      <c r="L152" s="433"/>
      <c r="M152" s="433"/>
      <c r="N152" s="433"/>
      <c r="O152" s="433"/>
      <c r="P152" s="433"/>
      <c r="Q152" s="433"/>
      <c r="R152" s="433"/>
      <c r="S152" s="434"/>
      <c r="T152" s="432"/>
      <c r="U152" s="442" t="n">
        <v>92</v>
      </c>
      <c r="V152" s="448"/>
      <c r="W152" s="449"/>
      <c r="Y152" s="433"/>
      <c r="Z152" s="433"/>
      <c r="AA152" s="433"/>
      <c r="AB152" s="433"/>
      <c r="AC152" s="433"/>
      <c r="AD152" s="433"/>
      <c r="AE152" s="433"/>
      <c r="AF152" s="433"/>
      <c r="AG152" s="433"/>
      <c r="AH152" s="433"/>
      <c r="AI152" s="433"/>
      <c r="AJ152" s="433"/>
      <c r="AK152" s="433"/>
      <c r="AL152" s="434"/>
    </row>
    <row r="153" customFormat="false" ht="12.75" hidden="false" customHeight="false" outlineLevel="0" collapsed="false">
      <c r="A153" s="432"/>
      <c r="B153" s="442" t="n">
        <v>93</v>
      </c>
      <c r="C153" s="448"/>
      <c r="D153" s="449"/>
      <c r="F153" s="433"/>
      <c r="G153" s="433"/>
      <c r="H153" s="433"/>
      <c r="I153" s="433"/>
      <c r="J153" s="433"/>
      <c r="K153" s="433"/>
      <c r="L153" s="433"/>
      <c r="M153" s="433"/>
      <c r="N153" s="433"/>
      <c r="O153" s="433"/>
      <c r="P153" s="433"/>
      <c r="Q153" s="433"/>
      <c r="R153" s="433"/>
      <c r="S153" s="434"/>
      <c r="T153" s="432"/>
      <c r="U153" s="442" t="n">
        <v>93</v>
      </c>
      <c r="V153" s="448"/>
      <c r="W153" s="449"/>
      <c r="Y153" s="433"/>
      <c r="Z153" s="433"/>
      <c r="AA153" s="433"/>
      <c r="AB153" s="433"/>
      <c r="AC153" s="433"/>
      <c r="AD153" s="433"/>
      <c r="AE153" s="433"/>
      <c r="AF153" s="433"/>
      <c r="AG153" s="433"/>
      <c r="AH153" s="433"/>
      <c r="AI153" s="433"/>
      <c r="AJ153" s="433"/>
      <c r="AK153" s="433"/>
      <c r="AL153" s="434"/>
    </row>
    <row r="154" customFormat="false" ht="12.75" hidden="false" customHeight="false" outlineLevel="0" collapsed="false">
      <c r="A154" s="432"/>
      <c r="B154" s="442" t="n">
        <v>94</v>
      </c>
      <c r="C154" s="448"/>
      <c r="D154" s="449"/>
      <c r="F154" s="433"/>
      <c r="G154" s="433"/>
      <c r="H154" s="433"/>
      <c r="I154" s="433"/>
      <c r="J154" s="433"/>
      <c r="K154" s="433"/>
      <c r="L154" s="433"/>
      <c r="M154" s="433"/>
      <c r="N154" s="433"/>
      <c r="O154" s="433"/>
      <c r="P154" s="433"/>
      <c r="Q154" s="433"/>
      <c r="R154" s="433"/>
      <c r="S154" s="434"/>
      <c r="T154" s="432"/>
      <c r="U154" s="442" t="n">
        <v>94</v>
      </c>
      <c r="V154" s="448"/>
      <c r="W154" s="449"/>
      <c r="Y154" s="433"/>
      <c r="Z154" s="433"/>
      <c r="AA154" s="433"/>
      <c r="AB154" s="433"/>
      <c r="AC154" s="433"/>
      <c r="AD154" s="433"/>
      <c r="AE154" s="433"/>
      <c r="AF154" s="433"/>
      <c r="AG154" s="433"/>
      <c r="AH154" s="433"/>
      <c r="AI154" s="433"/>
      <c r="AJ154" s="433"/>
      <c r="AK154" s="433"/>
      <c r="AL154" s="434"/>
    </row>
    <row r="155" customFormat="false" ht="12.75" hidden="false" customHeight="false" outlineLevel="0" collapsed="false">
      <c r="A155" s="432"/>
      <c r="B155" s="442" t="n">
        <v>95</v>
      </c>
      <c r="C155" s="448"/>
      <c r="D155" s="449"/>
      <c r="F155" s="433"/>
      <c r="G155" s="433"/>
      <c r="H155" s="433"/>
      <c r="I155" s="433"/>
      <c r="J155" s="433"/>
      <c r="K155" s="433"/>
      <c r="L155" s="433"/>
      <c r="M155" s="433"/>
      <c r="N155" s="433"/>
      <c r="O155" s="433"/>
      <c r="P155" s="433"/>
      <c r="Q155" s="433"/>
      <c r="R155" s="433"/>
      <c r="S155" s="434"/>
      <c r="T155" s="432"/>
      <c r="U155" s="442" t="n">
        <v>95</v>
      </c>
      <c r="V155" s="448"/>
      <c r="W155" s="449"/>
      <c r="Y155" s="433"/>
      <c r="Z155" s="433"/>
      <c r="AA155" s="433"/>
      <c r="AB155" s="433"/>
      <c r="AC155" s="433"/>
      <c r="AD155" s="433"/>
      <c r="AE155" s="433"/>
      <c r="AF155" s="433"/>
      <c r="AG155" s="433"/>
      <c r="AH155" s="433"/>
      <c r="AI155" s="433"/>
      <c r="AJ155" s="433"/>
      <c r="AK155" s="433"/>
      <c r="AL155" s="434"/>
    </row>
    <row r="156" customFormat="false" ht="12.75" hidden="false" customHeight="false" outlineLevel="0" collapsed="false">
      <c r="A156" s="432"/>
      <c r="B156" s="442" t="n">
        <v>96</v>
      </c>
      <c r="C156" s="448"/>
      <c r="D156" s="449"/>
      <c r="F156" s="433"/>
      <c r="G156" s="433"/>
      <c r="H156" s="433"/>
      <c r="I156" s="433"/>
      <c r="J156" s="433"/>
      <c r="K156" s="433"/>
      <c r="L156" s="433"/>
      <c r="M156" s="433"/>
      <c r="N156" s="433"/>
      <c r="O156" s="433"/>
      <c r="P156" s="433"/>
      <c r="Q156" s="433"/>
      <c r="R156" s="433"/>
      <c r="S156" s="434"/>
      <c r="T156" s="432"/>
      <c r="U156" s="442" t="n">
        <v>96</v>
      </c>
      <c r="V156" s="448"/>
      <c r="W156" s="449"/>
      <c r="Y156" s="433"/>
      <c r="Z156" s="433"/>
      <c r="AA156" s="433"/>
      <c r="AB156" s="433"/>
      <c r="AC156" s="433"/>
      <c r="AD156" s="433"/>
      <c r="AE156" s="433"/>
      <c r="AF156" s="433"/>
      <c r="AG156" s="433"/>
      <c r="AH156" s="433"/>
      <c r="AI156" s="433"/>
      <c r="AJ156" s="433"/>
      <c r="AK156" s="433"/>
      <c r="AL156" s="434"/>
    </row>
    <row r="157" customFormat="false" ht="12.75" hidden="false" customHeight="false" outlineLevel="0" collapsed="false">
      <c r="A157" s="432"/>
      <c r="B157" s="442" t="n">
        <v>97</v>
      </c>
      <c r="C157" s="448"/>
      <c r="D157" s="449"/>
      <c r="F157" s="433"/>
      <c r="G157" s="433"/>
      <c r="H157" s="433"/>
      <c r="I157" s="433"/>
      <c r="J157" s="433"/>
      <c r="K157" s="433"/>
      <c r="L157" s="433"/>
      <c r="M157" s="433"/>
      <c r="N157" s="433"/>
      <c r="O157" s="433"/>
      <c r="P157" s="433"/>
      <c r="Q157" s="433"/>
      <c r="R157" s="433"/>
      <c r="S157" s="434"/>
      <c r="T157" s="432"/>
      <c r="U157" s="442" t="n">
        <v>97</v>
      </c>
      <c r="V157" s="448"/>
      <c r="W157" s="449"/>
      <c r="Y157" s="433"/>
      <c r="Z157" s="433"/>
      <c r="AA157" s="433"/>
      <c r="AB157" s="433"/>
      <c r="AC157" s="433"/>
      <c r="AD157" s="433"/>
      <c r="AE157" s="433"/>
      <c r="AF157" s="433"/>
      <c r="AG157" s="433"/>
      <c r="AH157" s="433"/>
      <c r="AI157" s="433"/>
      <c r="AJ157" s="433"/>
      <c r="AK157" s="433"/>
      <c r="AL157" s="434"/>
    </row>
    <row r="158" customFormat="false" ht="12.75" hidden="false" customHeight="false" outlineLevel="0" collapsed="false">
      <c r="A158" s="432"/>
      <c r="B158" s="442" t="n">
        <v>98</v>
      </c>
      <c r="C158" s="448"/>
      <c r="D158" s="449"/>
      <c r="F158" s="433"/>
      <c r="G158" s="433"/>
      <c r="H158" s="433"/>
      <c r="I158" s="433"/>
      <c r="J158" s="433"/>
      <c r="K158" s="433"/>
      <c r="L158" s="433"/>
      <c r="M158" s="433"/>
      <c r="N158" s="433"/>
      <c r="O158" s="433"/>
      <c r="P158" s="433"/>
      <c r="Q158" s="433"/>
      <c r="R158" s="433"/>
      <c r="S158" s="434"/>
      <c r="T158" s="432"/>
      <c r="U158" s="442" t="n">
        <v>98</v>
      </c>
      <c r="V158" s="448"/>
      <c r="W158" s="449"/>
      <c r="Y158" s="433"/>
      <c r="Z158" s="433"/>
      <c r="AA158" s="433"/>
      <c r="AB158" s="433"/>
      <c r="AC158" s="433"/>
      <c r="AD158" s="433"/>
      <c r="AE158" s="433"/>
      <c r="AF158" s="433"/>
      <c r="AG158" s="433"/>
      <c r="AH158" s="433"/>
      <c r="AI158" s="433"/>
      <c r="AJ158" s="433"/>
      <c r="AK158" s="433"/>
      <c r="AL158" s="434"/>
    </row>
    <row r="159" customFormat="false" ht="12.75" hidden="false" customHeight="false" outlineLevel="0" collapsed="false">
      <c r="A159" s="432"/>
      <c r="B159" s="442" t="n">
        <v>99</v>
      </c>
      <c r="C159" s="448"/>
      <c r="D159" s="449"/>
      <c r="F159" s="433"/>
      <c r="G159" s="433"/>
      <c r="H159" s="433"/>
      <c r="I159" s="433"/>
      <c r="J159" s="433"/>
      <c r="K159" s="433"/>
      <c r="L159" s="433"/>
      <c r="M159" s="433"/>
      <c r="N159" s="433"/>
      <c r="O159" s="433"/>
      <c r="P159" s="433"/>
      <c r="Q159" s="433"/>
      <c r="R159" s="433"/>
      <c r="S159" s="434"/>
      <c r="T159" s="432"/>
      <c r="U159" s="442" t="n">
        <v>99</v>
      </c>
      <c r="V159" s="448"/>
      <c r="W159" s="449"/>
      <c r="Y159" s="433"/>
      <c r="Z159" s="433"/>
      <c r="AA159" s="433"/>
      <c r="AB159" s="433"/>
      <c r="AC159" s="433"/>
      <c r="AD159" s="433"/>
      <c r="AE159" s="433"/>
      <c r="AF159" s="433"/>
      <c r="AG159" s="433"/>
      <c r="AH159" s="433"/>
      <c r="AI159" s="433"/>
      <c r="AJ159" s="433"/>
      <c r="AK159" s="433"/>
      <c r="AL159" s="434"/>
    </row>
    <row r="160" customFormat="false" ht="12.75" hidden="false" customHeight="false" outlineLevel="0" collapsed="false">
      <c r="A160" s="432"/>
      <c r="B160" s="442" t="n">
        <v>100</v>
      </c>
      <c r="C160" s="448"/>
      <c r="D160" s="449"/>
      <c r="F160" s="433"/>
      <c r="G160" s="433"/>
      <c r="H160" s="433"/>
      <c r="I160" s="433"/>
      <c r="J160" s="433"/>
      <c r="K160" s="433"/>
      <c r="L160" s="433"/>
      <c r="M160" s="433"/>
      <c r="N160" s="433"/>
      <c r="O160" s="433"/>
      <c r="P160" s="433"/>
      <c r="Q160" s="433"/>
      <c r="R160" s="433"/>
      <c r="S160" s="434"/>
      <c r="T160" s="432"/>
      <c r="U160" s="442" t="n">
        <v>100</v>
      </c>
      <c r="V160" s="448"/>
      <c r="W160" s="449"/>
      <c r="Y160" s="433"/>
      <c r="Z160" s="433"/>
      <c r="AA160" s="433"/>
      <c r="AB160" s="433"/>
      <c r="AC160" s="433"/>
      <c r="AD160" s="433"/>
      <c r="AE160" s="433"/>
      <c r="AF160" s="433"/>
      <c r="AG160" s="433"/>
      <c r="AH160" s="433"/>
      <c r="AI160" s="433"/>
      <c r="AJ160" s="433"/>
      <c r="AK160" s="433"/>
      <c r="AL160" s="434"/>
    </row>
    <row r="161" customFormat="false" ht="12.75" hidden="false" customHeight="false" outlineLevel="0" collapsed="false">
      <c r="A161" s="432"/>
      <c r="B161" s="442" t="n">
        <v>101</v>
      </c>
      <c r="C161" s="448"/>
      <c r="D161" s="449"/>
      <c r="F161" s="433"/>
      <c r="G161" s="433"/>
      <c r="H161" s="433"/>
      <c r="I161" s="433"/>
      <c r="J161" s="433"/>
      <c r="K161" s="433"/>
      <c r="L161" s="433"/>
      <c r="M161" s="433"/>
      <c r="N161" s="433"/>
      <c r="O161" s="433"/>
      <c r="P161" s="433"/>
      <c r="Q161" s="433"/>
      <c r="R161" s="433"/>
      <c r="S161" s="434"/>
      <c r="T161" s="432"/>
      <c r="U161" s="442" t="n">
        <v>101</v>
      </c>
      <c r="V161" s="448"/>
      <c r="W161" s="449"/>
      <c r="Y161" s="433"/>
      <c r="Z161" s="433"/>
      <c r="AA161" s="433"/>
      <c r="AB161" s="433"/>
      <c r="AC161" s="433"/>
      <c r="AD161" s="433"/>
      <c r="AE161" s="433"/>
      <c r="AF161" s="433"/>
      <c r="AG161" s="433"/>
      <c r="AH161" s="433"/>
      <c r="AI161" s="433"/>
      <c r="AJ161" s="433"/>
      <c r="AK161" s="433"/>
      <c r="AL161" s="434"/>
    </row>
    <row r="162" customFormat="false" ht="12.75" hidden="false" customHeight="false" outlineLevel="0" collapsed="false">
      <c r="A162" s="432"/>
      <c r="B162" s="442" t="n">
        <v>102</v>
      </c>
      <c r="C162" s="448"/>
      <c r="D162" s="449"/>
      <c r="F162" s="433"/>
      <c r="G162" s="433"/>
      <c r="H162" s="433"/>
      <c r="I162" s="433"/>
      <c r="J162" s="433"/>
      <c r="K162" s="433"/>
      <c r="L162" s="433"/>
      <c r="M162" s="433"/>
      <c r="N162" s="433"/>
      <c r="O162" s="433"/>
      <c r="P162" s="433"/>
      <c r="Q162" s="433"/>
      <c r="R162" s="433"/>
      <c r="S162" s="434"/>
      <c r="T162" s="432"/>
      <c r="U162" s="442" t="n">
        <v>102</v>
      </c>
      <c r="V162" s="448"/>
      <c r="W162" s="449"/>
      <c r="Y162" s="433"/>
      <c r="Z162" s="433"/>
      <c r="AA162" s="433"/>
      <c r="AB162" s="433"/>
      <c r="AC162" s="433"/>
      <c r="AD162" s="433"/>
      <c r="AE162" s="433"/>
      <c r="AF162" s="433"/>
      <c r="AG162" s="433"/>
      <c r="AH162" s="433"/>
      <c r="AI162" s="433"/>
      <c r="AJ162" s="433"/>
      <c r="AK162" s="433"/>
      <c r="AL162" s="434"/>
    </row>
    <row r="163" customFormat="false" ht="12.75" hidden="false" customHeight="false" outlineLevel="0" collapsed="false">
      <c r="A163" s="432"/>
      <c r="B163" s="442" t="n">
        <v>103</v>
      </c>
      <c r="C163" s="448"/>
      <c r="D163" s="449"/>
      <c r="F163" s="433"/>
      <c r="G163" s="433"/>
      <c r="H163" s="433"/>
      <c r="I163" s="433"/>
      <c r="J163" s="433"/>
      <c r="K163" s="433"/>
      <c r="L163" s="433"/>
      <c r="M163" s="433"/>
      <c r="N163" s="433"/>
      <c r="O163" s="433"/>
      <c r="P163" s="433"/>
      <c r="Q163" s="433"/>
      <c r="R163" s="433"/>
      <c r="S163" s="434"/>
      <c r="T163" s="432"/>
      <c r="U163" s="442" t="n">
        <v>103</v>
      </c>
      <c r="V163" s="448"/>
      <c r="W163" s="449"/>
      <c r="Y163" s="433"/>
      <c r="Z163" s="433"/>
      <c r="AA163" s="433"/>
      <c r="AB163" s="433"/>
      <c r="AC163" s="433"/>
      <c r="AD163" s="433"/>
      <c r="AE163" s="433"/>
      <c r="AF163" s="433"/>
      <c r="AG163" s="433"/>
      <c r="AH163" s="433"/>
      <c r="AI163" s="433"/>
      <c r="AJ163" s="433"/>
      <c r="AK163" s="433"/>
      <c r="AL163" s="434"/>
    </row>
    <row r="164" customFormat="false" ht="12.75" hidden="false" customHeight="false" outlineLevel="0" collapsed="false">
      <c r="A164" s="432"/>
      <c r="B164" s="442" t="n">
        <v>104</v>
      </c>
      <c r="C164" s="448"/>
      <c r="D164" s="449"/>
      <c r="F164" s="433"/>
      <c r="G164" s="433"/>
      <c r="H164" s="433"/>
      <c r="I164" s="433"/>
      <c r="J164" s="433"/>
      <c r="K164" s="433"/>
      <c r="L164" s="433"/>
      <c r="M164" s="433"/>
      <c r="N164" s="433"/>
      <c r="O164" s="433"/>
      <c r="P164" s="433"/>
      <c r="Q164" s="433"/>
      <c r="R164" s="433"/>
      <c r="S164" s="434"/>
      <c r="T164" s="432"/>
      <c r="U164" s="442" t="n">
        <v>104</v>
      </c>
      <c r="V164" s="448"/>
      <c r="W164" s="449"/>
      <c r="Y164" s="433"/>
      <c r="Z164" s="433"/>
      <c r="AA164" s="433"/>
      <c r="AB164" s="433"/>
      <c r="AC164" s="433"/>
      <c r="AD164" s="433"/>
      <c r="AE164" s="433"/>
      <c r="AF164" s="433"/>
      <c r="AG164" s="433"/>
      <c r="AH164" s="433"/>
      <c r="AI164" s="433"/>
      <c r="AJ164" s="433"/>
      <c r="AK164" s="433"/>
      <c r="AL164" s="434"/>
    </row>
    <row r="165" customFormat="false" ht="12.75" hidden="false" customHeight="false" outlineLevel="0" collapsed="false">
      <c r="A165" s="432"/>
      <c r="B165" s="442" t="n">
        <v>105</v>
      </c>
      <c r="C165" s="448"/>
      <c r="D165" s="449"/>
      <c r="F165" s="433"/>
      <c r="G165" s="433"/>
      <c r="H165" s="433"/>
      <c r="I165" s="433"/>
      <c r="J165" s="433"/>
      <c r="K165" s="433"/>
      <c r="L165" s="433"/>
      <c r="M165" s="433"/>
      <c r="N165" s="433"/>
      <c r="O165" s="433"/>
      <c r="P165" s="433"/>
      <c r="Q165" s="433"/>
      <c r="R165" s="433"/>
      <c r="S165" s="434"/>
      <c r="T165" s="432"/>
      <c r="U165" s="442" t="n">
        <v>105</v>
      </c>
      <c r="V165" s="448"/>
      <c r="W165" s="449"/>
      <c r="Y165" s="433"/>
      <c r="Z165" s="433"/>
      <c r="AA165" s="433"/>
      <c r="AB165" s="433"/>
      <c r="AC165" s="433"/>
      <c r="AD165" s="433"/>
      <c r="AE165" s="433"/>
      <c r="AF165" s="433"/>
      <c r="AG165" s="433"/>
      <c r="AH165" s="433"/>
      <c r="AI165" s="433"/>
      <c r="AJ165" s="433"/>
      <c r="AK165" s="433"/>
      <c r="AL165" s="434"/>
    </row>
    <row r="166" customFormat="false" ht="12.75" hidden="false" customHeight="false" outlineLevel="0" collapsed="false">
      <c r="A166" s="432"/>
      <c r="B166" s="442" t="n">
        <v>106</v>
      </c>
      <c r="C166" s="448"/>
      <c r="D166" s="449"/>
      <c r="F166" s="433"/>
      <c r="G166" s="433"/>
      <c r="H166" s="433"/>
      <c r="I166" s="433"/>
      <c r="J166" s="433"/>
      <c r="K166" s="433"/>
      <c r="L166" s="433"/>
      <c r="M166" s="433"/>
      <c r="N166" s="433"/>
      <c r="O166" s="433"/>
      <c r="P166" s="433"/>
      <c r="Q166" s="433"/>
      <c r="R166" s="433"/>
      <c r="S166" s="434"/>
      <c r="T166" s="432"/>
      <c r="U166" s="442" t="n">
        <v>106</v>
      </c>
      <c r="V166" s="448"/>
      <c r="W166" s="449"/>
      <c r="Y166" s="433"/>
      <c r="Z166" s="433"/>
      <c r="AA166" s="433"/>
      <c r="AB166" s="433"/>
      <c r="AC166" s="433"/>
      <c r="AD166" s="433"/>
      <c r="AE166" s="433"/>
      <c r="AF166" s="433"/>
      <c r="AG166" s="433"/>
      <c r="AH166" s="433"/>
      <c r="AI166" s="433"/>
      <c r="AJ166" s="433"/>
      <c r="AK166" s="433"/>
      <c r="AL166" s="434"/>
    </row>
    <row r="167" customFormat="false" ht="12.75" hidden="false" customHeight="false" outlineLevel="0" collapsed="false">
      <c r="A167" s="432"/>
      <c r="B167" s="442" t="n">
        <v>107</v>
      </c>
      <c r="C167" s="448"/>
      <c r="D167" s="449"/>
      <c r="F167" s="433"/>
      <c r="G167" s="433"/>
      <c r="H167" s="433"/>
      <c r="I167" s="433"/>
      <c r="J167" s="433"/>
      <c r="K167" s="433"/>
      <c r="L167" s="433"/>
      <c r="M167" s="433"/>
      <c r="N167" s="433"/>
      <c r="O167" s="433"/>
      <c r="P167" s="433"/>
      <c r="Q167" s="433"/>
      <c r="R167" s="433"/>
      <c r="S167" s="434"/>
      <c r="T167" s="432"/>
      <c r="U167" s="442" t="n">
        <v>107</v>
      </c>
      <c r="V167" s="448"/>
      <c r="W167" s="449"/>
      <c r="Y167" s="433"/>
      <c r="Z167" s="433"/>
      <c r="AA167" s="433"/>
      <c r="AB167" s="433"/>
      <c r="AC167" s="433"/>
      <c r="AD167" s="433"/>
      <c r="AE167" s="433"/>
      <c r="AF167" s="433"/>
      <c r="AG167" s="433"/>
      <c r="AH167" s="433"/>
      <c r="AI167" s="433"/>
      <c r="AJ167" s="433"/>
      <c r="AK167" s="433"/>
      <c r="AL167" s="434"/>
    </row>
    <row r="168" customFormat="false" ht="12.75" hidden="false" customHeight="false" outlineLevel="0" collapsed="false">
      <c r="A168" s="432"/>
      <c r="B168" s="442" t="n">
        <v>108</v>
      </c>
      <c r="C168" s="448"/>
      <c r="D168" s="449"/>
      <c r="F168" s="433"/>
      <c r="G168" s="433"/>
      <c r="H168" s="433"/>
      <c r="I168" s="433"/>
      <c r="J168" s="433"/>
      <c r="K168" s="433"/>
      <c r="L168" s="433"/>
      <c r="M168" s="433"/>
      <c r="N168" s="433"/>
      <c r="O168" s="433"/>
      <c r="P168" s="433"/>
      <c r="Q168" s="433"/>
      <c r="R168" s="433"/>
      <c r="S168" s="434"/>
      <c r="T168" s="432"/>
      <c r="U168" s="442" t="n">
        <v>108</v>
      </c>
      <c r="V168" s="448"/>
      <c r="W168" s="449"/>
      <c r="Y168" s="433"/>
      <c r="Z168" s="433"/>
      <c r="AA168" s="433"/>
      <c r="AB168" s="433"/>
      <c r="AC168" s="433"/>
      <c r="AD168" s="433"/>
      <c r="AE168" s="433"/>
      <c r="AF168" s="433"/>
      <c r="AG168" s="433"/>
      <c r="AH168" s="433"/>
      <c r="AI168" s="433"/>
      <c r="AJ168" s="433"/>
      <c r="AK168" s="433"/>
      <c r="AL168" s="434"/>
    </row>
    <row r="169" customFormat="false" ht="12.75" hidden="false" customHeight="false" outlineLevel="0" collapsed="false">
      <c r="A169" s="432"/>
      <c r="B169" s="442" t="n">
        <v>109</v>
      </c>
      <c r="C169" s="448"/>
      <c r="D169" s="449"/>
      <c r="F169" s="433"/>
      <c r="G169" s="433"/>
      <c r="H169" s="433"/>
      <c r="I169" s="433"/>
      <c r="J169" s="433"/>
      <c r="K169" s="433"/>
      <c r="L169" s="433"/>
      <c r="M169" s="433"/>
      <c r="N169" s="433"/>
      <c r="O169" s="433"/>
      <c r="P169" s="433"/>
      <c r="Q169" s="433"/>
      <c r="R169" s="433"/>
      <c r="S169" s="434"/>
      <c r="T169" s="432"/>
      <c r="U169" s="442" t="n">
        <v>109</v>
      </c>
      <c r="V169" s="448"/>
      <c r="W169" s="449"/>
      <c r="Y169" s="433"/>
      <c r="Z169" s="433"/>
      <c r="AA169" s="433"/>
      <c r="AB169" s="433"/>
      <c r="AC169" s="433"/>
      <c r="AD169" s="433"/>
      <c r="AE169" s="433"/>
      <c r="AF169" s="433"/>
      <c r="AG169" s="433"/>
      <c r="AH169" s="433"/>
      <c r="AI169" s="433"/>
      <c r="AJ169" s="433"/>
      <c r="AK169" s="433"/>
      <c r="AL169" s="434"/>
    </row>
    <row r="170" customFormat="false" ht="12.75" hidden="false" customHeight="false" outlineLevel="0" collapsed="false">
      <c r="A170" s="432"/>
      <c r="B170" s="442" t="n">
        <v>110</v>
      </c>
      <c r="C170" s="448"/>
      <c r="D170" s="449"/>
      <c r="F170" s="433"/>
      <c r="G170" s="433"/>
      <c r="H170" s="433"/>
      <c r="I170" s="433"/>
      <c r="J170" s="433"/>
      <c r="K170" s="433"/>
      <c r="L170" s="433"/>
      <c r="M170" s="433"/>
      <c r="N170" s="433"/>
      <c r="O170" s="433"/>
      <c r="P170" s="433"/>
      <c r="Q170" s="433"/>
      <c r="R170" s="433"/>
      <c r="S170" s="434"/>
      <c r="T170" s="432"/>
      <c r="U170" s="442" t="n">
        <v>110</v>
      </c>
      <c r="V170" s="448"/>
      <c r="W170" s="449"/>
      <c r="Y170" s="433"/>
      <c r="Z170" s="433"/>
      <c r="AA170" s="433"/>
      <c r="AB170" s="433"/>
      <c r="AC170" s="433"/>
      <c r="AD170" s="433"/>
      <c r="AE170" s="433"/>
      <c r="AF170" s="433"/>
      <c r="AG170" s="433"/>
      <c r="AH170" s="433"/>
      <c r="AI170" s="433"/>
      <c r="AJ170" s="433"/>
      <c r="AK170" s="433"/>
      <c r="AL170" s="434"/>
    </row>
    <row r="171" customFormat="false" ht="12.75" hidden="false" customHeight="false" outlineLevel="0" collapsed="false">
      <c r="A171" s="432"/>
      <c r="B171" s="442" t="n">
        <v>111</v>
      </c>
      <c r="C171" s="448"/>
      <c r="D171" s="449"/>
      <c r="F171" s="433"/>
      <c r="G171" s="433"/>
      <c r="H171" s="433"/>
      <c r="I171" s="433"/>
      <c r="J171" s="433"/>
      <c r="K171" s="433"/>
      <c r="L171" s="433"/>
      <c r="M171" s="433"/>
      <c r="N171" s="433"/>
      <c r="O171" s="433"/>
      <c r="P171" s="433"/>
      <c r="Q171" s="433"/>
      <c r="R171" s="433"/>
      <c r="S171" s="434"/>
      <c r="T171" s="432"/>
      <c r="U171" s="442" t="n">
        <v>111</v>
      </c>
      <c r="V171" s="448"/>
      <c r="W171" s="449"/>
      <c r="Y171" s="433"/>
      <c r="Z171" s="433"/>
      <c r="AA171" s="433"/>
      <c r="AB171" s="433"/>
      <c r="AC171" s="433"/>
      <c r="AD171" s="433"/>
      <c r="AE171" s="433"/>
      <c r="AF171" s="433"/>
      <c r="AG171" s="433"/>
      <c r="AH171" s="433"/>
      <c r="AI171" s="433"/>
      <c r="AJ171" s="433"/>
      <c r="AK171" s="433"/>
      <c r="AL171" s="434"/>
    </row>
    <row r="172" customFormat="false" ht="12.75" hidden="false" customHeight="false" outlineLevel="0" collapsed="false">
      <c r="A172" s="432"/>
      <c r="B172" s="442" t="n">
        <v>112</v>
      </c>
      <c r="C172" s="448"/>
      <c r="D172" s="449"/>
      <c r="F172" s="433"/>
      <c r="G172" s="433"/>
      <c r="H172" s="433"/>
      <c r="I172" s="433"/>
      <c r="J172" s="433"/>
      <c r="K172" s="433"/>
      <c r="L172" s="433"/>
      <c r="M172" s="433"/>
      <c r="N172" s="433"/>
      <c r="O172" s="433"/>
      <c r="P172" s="433"/>
      <c r="Q172" s="433"/>
      <c r="R172" s="433"/>
      <c r="S172" s="434"/>
      <c r="T172" s="432"/>
      <c r="U172" s="442" t="n">
        <v>112</v>
      </c>
      <c r="V172" s="448"/>
      <c r="W172" s="449"/>
      <c r="Y172" s="433"/>
      <c r="Z172" s="433"/>
      <c r="AA172" s="433"/>
      <c r="AB172" s="433"/>
      <c r="AC172" s="433"/>
      <c r="AD172" s="433"/>
      <c r="AE172" s="433"/>
      <c r="AF172" s="433"/>
      <c r="AG172" s="433"/>
      <c r="AH172" s="433"/>
      <c r="AI172" s="433"/>
      <c r="AJ172" s="433"/>
      <c r="AK172" s="433"/>
      <c r="AL172" s="434"/>
    </row>
    <row r="173" customFormat="false" ht="12.75" hidden="false" customHeight="false" outlineLevel="0" collapsed="false">
      <c r="A173" s="432"/>
      <c r="B173" s="442" t="n">
        <v>113</v>
      </c>
      <c r="C173" s="448"/>
      <c r="D173" s="449"/>
      <c r="F173" s="433"/>
      <c r="G173" s="433"/>
      <c r="H173" s="433"/>
      <c r="I173" s="433"/>
      <c r="J173" s="433"/>
      <c r="K173" s="433"/>
      <c r="L173" s="433"/>
      <c r="M173" s="433"/>
      <c r="N173" s="433"/>
      <c r="O173" s="433"/>
      <c r="P173" s="433"/>
      <c r="Q173" s="433"/>
      <c r="R173" s="433"/>
      <c r="S173" s="434"/>
      <c r="T173" s="432"/>
      <c r="U173" s="442" t="n">
        <v>113</v>
      </c>
      <c r="V173" s="448"/>
      <c r="W173" s="449"/>
      <c r="Y173" s="433"/>
      <c r="Z173" s="433"/>
      <c r="AA173" s="433"/>
      <c r="AB173" s="433"/>
      <c r="AC173" s="433"/>
      <c r="AD173" s="433"/>
      <c r="AE173" s="433"/>
      <c r="AF173" s="433"/>
      <c r="AG173" s="433"/>
      <c r="AH173" s="433"/>
      <c r="AI173" s="433"/>
      <c r="AJ173" s="433"/>
      <c r="AK173" s="433"/>
      <c r="AL173" s="434"/>
    </row>
    <row r="174" customFormat="false" ht="12.75" hidden="false" customHeight="false" outlineLevel="0" collapsed="false">
      <c r="A174" s="432"/>
      <c r="B174" s="442" t="n">
        <v>114</v>
      </c>
      <c r="C174" s="448"/>
      <c r="D174" s="449"/>
      <c r="F174" s="433"/>
      <c r="G174" s="433"/>
      <c r="H174" s="433"/>
      <c r="I174" s="433"/>
      <c r="J174" s="433"/>
      <c r="K174" s="433"/>
      <c r="L174" s="433"/>
      <c r="M174" s="433"/>
      <c r="N174" s="433"/>
      <c r="O174" s="433"/>
      <c r="P174" s="433"/>
      <c r="Q174" s="433"/>
      <c r="R174" s="433"/>
      <c r="S174" s="434"/>
      <c r="T174" s="432"/>
      <c r="U174" s="442" t="n">
        <v>114</v>
      </c>
      <c r="V174" s="448"/>
      <c r="W174" s="449"/>
      <c r="Y174" s="433"/>
      <c r="Z174" s="433"/>
      <c r="AA174" s="433"/>
      <c r="AB174" s="433"/>
      <c r="AC174" s="433"/>
      <c r="AD174" s="433"/>
      <c r="AE174" s="433"/>
      <c r="AF174" s="433"/>
      <c r="AG174" s="433"/>
      <c r="AH174" s="433"/>
      <c r="AI174" s="433"/>
      <c r="AJ174" s="433"/>
      <c r="AK174" s="433"/>
      <c r="AL174" s="434"/>
    </row>
    <row r="175" customFormat="false" ht="12.75" hidden="false" customHeight="false" outlineLevel="0" collapsed="false">
      <c r="A175" s="432"/>
      <c r="B175" s="442" t="n">
        <v>115</v>
      </c>
      <c r="C175" s="448"/>
      <c r="D175" s="449"/>
      <c r="F175" s="433"/>
      <c r="G175" s="433"/>
      <c r="H175" s="433"/>
      <c r="I175" s="433"/>
      <c r="J175" s="433"/>
      <c r="K175" s="433"/>
      <c r="L175" s="433"/>
      <c r="M175" s="433"/>
      <c r="N175" s="433"/>
      <c r="O175" s="433"/>
      <c r="P175" s="433"/>
      <c r="Q175" s="433"/>
      <c r="R175" s="433"/>
      <c r="S175" s="434"/>
      <c r="T175" s="432"/>
      <c r="U175" s="442" t="n">
        <v>115</v>
      </c>
      <c r="V175" s="448"/>
      <c r="W175" s="449"/>
      <c r="Y175" s="433"/>
      <c r="Z175" s="433"/>
      <c r="AA175" s="433"/>
      <c r="AB175" s="433"/>
      <c r="AC175" s="433"/>
      <c r="AD175" s="433"/>
      <c r="AE175" s="433"/>
      <c r="AF175" s="433"/>
      <c r="AG175" s="433"/>
      <c r="AH175" s="433"/>
      <c r="AI175" s="433"/>
      <c r="AJ175" s="433"/>
      <c r="AK175" s="433"/>
      <c r="AL175" s="434"/>
    </row>
    <row r="176" customFormat="false" ht="12.75" hidden="false" customHeight="false" outlineLevel="0" collapsed="false">
      <c r="A176" s="432"/>
      <c r="B176" s="442" t="n">
        <v>116</v>
      </c>
      <c r="C176" s="448"/>
      <c r="D176" s="449"/>
      <c r="F176" s="433"/>
      <c r="G176" s="433"/>
      <c r="H176" s="433"/>
      <c r="I176" s="433"/>
      <c r="J176" s="433"/>
      <c r="K176" s="433"/>
      <c r="L176" s="433"/>
      <c r="M176" s="433"/>
      <c r="N176" s="433"/>
      <c r="O176" s="433"/>
      <c r="P176" s="433"/>
      <c r="Q176" s="433"/>
      <c r="R176" s="433"/>
      <c r="S176" s="434"/>
      <c r="T176" s="432"/>
      <c r="U176" s="442" t="n">
        <v>116</v>
      </c>
      <c r="V176" s="448"/>
      <c r="W176" s="449"/>
      <c r="Y176" s="433"/>
      <c r="Z176" s="433"/>
      <c r="AA176" s="433"/>
      <c r="AB176" s="433"/>
      <c r="AC176" s="433"/>
      <c r="AD176" s="433"/>
      <c r="AE176" s="433"/>
      <c r="AF176" s="433"/>
      <c r="AG176" s="433"/>
      <c r="AH176" s="433"/>
      <c r="AI176" s="433"/>
      <c r="AJ176" s="433"/>
      <c r="AK176" s="433"/>
      <c r="AL176" s="434"/>
    </row>
    <row r="177" customFormat="false" ht="12.75" hidden="false" customHeight="false" outlineLevel="0" collapsed="false">
      <c r="A177" s="432"/>
      <c r="B177" s="442" t="n">
        <v>117</v>
      </c>
      <c r="C177" s="448"/>
      <c r="D177" s="449"/>
      <c r="F177" s="433"/>
      <c r="G177" s="433"/>
      <c r="H177" s="433"/>
      <c r="I177" s="433"/>
      <c r="J177" s="433"/>
      <c r="K177" s="433"/>
      <c r="L177" s="433"/>
      <c r="M177" s="433"/>
      <c r="N177" s="433"/>
      <c r="O177" s="433"/>
      <c r="P177" s="433"/>
      <c r="Q177" s="433"/>
      <c r="R177" s="433"/>
      <c r="S177" s="434"/>
      <c r="T177" s="432"/>
      <c r="U177" s="442" t="n">
        <v>117</v>
      </c>
      <c r="V177" s="448"/>
      <c r="W177" s="449"/>
      <c r="Y177" s="433"/>
      <c r="Z177" s="433"/>
      <c r="AA177" s="433"/>
      <c r="AB177" s="433"/>
      <c r="AC177" s="433"/>
      <c r="AD177" s="433"/>
      <c r="AE177" s="433"/>
      <c r="AF177" s="433"/>
      <c r="AG177" s="433"/>
      <c r="AH177" s="433"/>
      <c r="AI177" s="433"/>
      <c r="AJ177" s="433"/>
      <c r="AK177" s="433"/>
      <c r="AL177" s="434"/>
    </row>
    <row r="178" customFormat="false" ht="12.75" hidden="false" customHeight="false" outlineLevel="0" collapsed="false">
      <c r="A178" s="432"/>
      <c r="B178" s="442" t="n">
        <v>118</v>
      </c>
      <c r="C178" s="448"/>
      <c r="D178" s="449"/>
      <c r="F178" s="433"/>
      <c r="G178" s="433"/>
      <c r="H178" s="433"/>
      <c r="I178" s="433"/>
      <c r="J178" s="433"/>
      <c r="K178" s="433"/>
      <c r="L178" s="433"/>
      <c r="M178" s="433"/>
      <c r="N178" s="433"/>
      <c r="O178" s="433"/>
      <c r="P178" s="433"/>
      <c r="Q178" s="433"/>
      <c r="R178" s="433"/>
      <c r="S178" s="434"/>
      <c r="T178" s="432"/>
      <c r="U178" s="442" t="n">
        <v>118</v>
      </c>
      <c r="V178" s="448"/>
      <c r="W178" s="449"/>
      <c r="Y178" s="433"/>
      <c r="Z178" s="433"/>
      <c r="AA178" s="433"/>
      <c r="AB178" s="433"/>
      <c r="AC178" s="433"/>
      <c r="AD178" s="433"/>
      <c r="AE178" s="433"/>
      <c r="AF178" s="433"/>
      <c r="AG178" s="433"/>
      <c r="AH178" s="433"/>
      <c r="AI178" s="433"/>
      <c r="AJ178" s="433"/>
      <c r="AK178" s="433"/>
      <c r="AL178" s="434"/>
    </row>
    <row r="179" customFormat="false" ht="12.75" hidden="false" customHeight="false" outlineLevel="0" collapsed="false">
      <c r="A179" s="432"/>
      <c r="B179" s="442" t="n">
        <v>119</v>
      </c>
      <c r="C179" s="448"/>
      <c r="D179" s="449"/>
      <c r="F179" s="433"/>
      <c r="G179" s="433"/>
      <c r="H179" s="433"/>
      <c r="I179" s="433"/>
      <c r="J179" s="433"/>
      <c r="K179" s="433"/>
      <c r="L179" s="433"/>
      <c r="M179" s="433"/>
      <c r="N179" s="433"/>
      <c r="O179" s="433"/>
      <c r="P179" s="433"/>
      <c r="Q179" s="433"/>
      <c r="R179" s="433"/>
      <c r="S179" s="434"/>
      <c r="T179" s="432"/>
      <c r="U179" s="442" t="n">
        <v>119</v>
      </c>
      <c r="V179" s="448"/>
      <c r="W179" s="449"/>
      <c r="Y179" s="433"/>
      <c r="Z179" s="433"/>
      <c r="AA179" s="433"/>
      <c r="AB179" s="433"/>
      <c r="AC179" s="433"/>
      <c r="AD179" s="433"/>
      <c r="AE179" s="433"/>
      <c r="AF179" s="433"/>
      <c r="AG179" s="433"/>
      <c r="AH179" s="433"/>
      <c r="AI179" s="433"/>
      <c r="AJ179" s="433"/>
      <c r="AK179" s="433"/>
      <c r="AL179" s="434"/>
    </row>
    <row r="180" customFormat="false" ht="12.75" hidden="false" customHeight="false" outlineLevel="0" collapsed="false">
      <c r="A180" s="432"/>
      <c r="B180" s="442" t="n">
        <v>120</v>
      </c>
      <c r="C180" s="448"/>
      <c r="D180" s="449"/>
      <c r="F180" s="433"/>
      <c r="G180" s="433"/>
      <c r="H180" s="433"/>
      <c r="I180" s="433"/>
      <c r="J180" s="433"/>
      <c r="K180" s="433"/>
      <c r="L180" s="433"/>
      <c r="M180" s="433"/>
      <c r="N180" s="433"/>
      <c r="O180" s="433"/>
      <c r="P180" s="433"/>
      <c r="Q180" s="433"/>
      <c r="R180" s="433"/>
      <c r="S180" s="434"/>
      <c r="T180" s="432"/>
      <c r="U180" s="442" t="n">
        <v>120</v>
      </c>
      <c r="V180" s="448"/>
      <c r="W180" s="449"/>
      <c r="Y180" s="433"/>
      <c r="Z180" s="433"/>
      <c r="AA180" s="433"/>
      <c r="AB180" s="433"/>
      <c r="AC180" s="433"/>
      <c r="AD180" s="433"/>
      <c r="AE180" s="433"/>
      <c r="AF180" s="433"/>
      <c r="AG180" s="433"/>
      <c r="AH180" s="433"/>
      <c r="AI180" s="433"/>
      <c r="AJ180" s="433"/>
      <c r="AK180" s="433"/>
      <c r="AL180" s="434"/>
    </row>
    <row r="181" customFormat="false" ht="12.75" hidden="false" customHeight="false" outlineLevel="0" collapsed="false">
      <c r="A181" s="433"/>
      <c r="B181" s="442" t="n">
        <v>121</v>
      </c>
      <c r="C181" s="448"/>
      <c r="D181" s="449"/>
      <c r="F181" s="433"/>
      <c r="G181" s="433"/>
      <c r="H181" s="433"/>
      <c r="I181" s="433"/>
      <c r="J181" s="433"/>
      <c r="K181" s="433"/>
      <c r="L181" s="433"/>
      <c r="M181" s="433"/>
      <c r="N181" s="433"/>
      <c r="O181" s="433"/>
      <c r="P181" s="433"/>
      <c r="Q181" s="433"/>
      <c r="R181" s="433"/>
      <c r="S181" s="434"/>
      <c r="T181" s="433"/>
      <c r="U181" s="442" t="n">
        <v>121</v>
      </c>
      <c r="V181" s="448"/>
      <c r="W181" s="449"/>
      <c r="Y181" s="433"/>
      <c r="Z181" s="433"/>
      <c r="AA181" s="433"/>
      <c r="AB181" s="433"/>
      <c r="AC181" s="433"/>
      <c r="AD181" s="433"/>
      <c r="AE181" s="433"/>
      <c r="AF181" s="433"/>
      <c r="AG181" s="433"/>
      <c r="AH181" s="433"/>
      <c r="AI181" s="433"/>
      <c r="AJ181" s="433"/>
      <c r="AK181" s="433"/>
      <c r="AL181" s="434"/>
    </row>
    <row r="182" customFormat="false" ht="12.75" hidden="false" customHeight="false" outlineLevel="0" collapsed="false">
      <c r="B182" s="442" t="n">
        <v>122</v>
      </c>
      <c r="C182" s="448"/>
      <c r="D182" s="449"/>
      <c r="S182" s="347"/>
      <c r="U182" s="442" t="n">
        <v>122</v>
      </c>
      <c r="V182" s="448"/>
      <c r="W182" s="449"/>
      <c r="AL182" s="347"/>
    </row>
    <row r="183" customFormat="false" ht="12.75" hidden="false" customHeight="false" outlineLevel="0" collapsed="false">
      <c r="B183" s="442" t="n">
        <v>123</v>
      </c>
      <c r="C183" s="448"/>
      <c r="D183" s="449"/>
      <c r="S183" s="347"/>
      <c r="U183" s="442" t="n">
        <v>123</v>
      </c>
      <c r="V183" s="448"/>
      <c r="W183" s="449"/>
      <c r="AL183" s="347"/>
    </row>
    <row r="184" customFormat="false" ht="12.75" hidden="false" customHeight="false" outlineLevel="0" collapsed="false">
      <c r="B184" s="442" t="n">
        <v>124</v>
      </c>
      <c r="C184" s="448"/>
      <c r="D184" s="449"/>
      <c r="S184" s="347"/>
      <c r="U184" s="442" t="n">
        <v>124</v>
      </c>
      <c r="V184" s="448"/>
      <c r="W184" s="449"/>
      <c r="AL184" s="347"/>
    </row>
    <row r="185" customFormat="false" ht="12.75" hidden="false" customHeight="false" outlineLevel="0" collapsed="false">
      <c r="B185" s="442" t="n">
        <v>125</v>
      </c>
      <c r="C185" s="448"/>
      <c r="D185" s="449"/>
      <c r="S185" s="347"/>
      <c r="U185" s="442" t="n">
        <v>125</v>
      </c>
      <c r="V185" s="448"/>
      <c r="W185" s="449"/>
      <c r="AL185" s="347"/>
    </row>
    <row r="186" customFormat="false" ht="12.75" hidden="false" customHeight="false" outlineLevel="0" collapsed="false">
      <c r="B186" s="442" t="n">
        <v>126</v>
      </c>
      <c r="C186" s="448"/>
      <c r="D186" s="449"/>
      <c r="S186" s="347"/>
      <c r="U186" s="442" t="n">
        <v>126</v>
      </c>
      <c r="V186" s="448"/>
      <c r="W186" s="449"/>
      <c r="AL186" s="347"/>
    </row>
    <row r="187" customFormat="false" ht="12.75" hidden="false" customHeight="false" outlineLevel="0" collapsed="false">
      <c r="B187" s="442" t="n">
        <v>127</v>
      </c>
      <c r="C187" s="448"/>
      <c r="D187" s="449"/>
      <c r="S187" s="347"/>
      <c r="U187" s="442" t="n">
        <v>127</v>
      </c>
      <c r="V187" s="448"/>
      <c r="W187" s="449"/>
      <c r="AL187" s="347"/>
    </row>
    <row r="188" customFormat="false" ht="12.75" hidden="false" customHeight="false" outlineLevel="0" collapsed="false">
      <c r="B188" s="442" t="n">
        <v>128</v>
      </c>
      <c r="C188" s="448"/>
      <c r="D188" s="449"/>
      <c r="S188" s="347"/>
      <c r="U188" s="442" t="n">
        <v>128</v>
      </c>
      <c r="V188" s="448"/>
      <c r="W188" s="449"/>
      <c r="AL188" s="347"/>
    </row>
    <row r="189" customFormat="false" ht="12.75" hidden="false" customHeight="false" outlineLevel="0" collapsed="false">
      <c r="B189" s="442" t="n">
        <v>129</v>
      </c>
      <c r="C189" s="448"/>
      <c r="D189" s="449"/>
      <c r="S189" s="347"/>
      <c r="U189" s="442" t="n">
        <v>129</v>
      </c>
      <c r="V189" s="448"/>
      <c r="W189" s="449"/>
      <c r="AL189" s="347"/>
    </row>
    <row r="190" customFormat="false" ht="12.75" hidden="false" customHeight="false" outlineLevel="0" collapsed="false">
      <c r="B190" s="442" t="n">
        <v>130</v>
      </c>
      <c r="C190" s="448"/>
      <c r="D190" s="449"/>
      <c r="S190" s="347"/>
      <c r="U190" s="442" t="n">
        <v>130</v>
      </c>
      <c r="V190" s="448"/>
      <c r="W190" s="449"/>
      <c r="AL190" s="347"/>
    </row>
    <row r="191" customFormat="false" ht="12.75" hidden="false" customHeight="false" outlineLevel="0" collapsed="false">
      <c r="B191" s="442" t="n">
        <v>131</v>
      </c>
      <c r="C191" s="448"/>
      <c r="D191" s="449"/>
      <c r="S191" s="347"/>
      <c r="U191" s="442" t="n">
        <v>131</v>
      </c>
      <c r="V191" s="448"/>
      <c r="W191" s="449"/>
      <c r="AL191" s="347"/>
    </row>
    <row r="192" customFormat="false" ht="12.75" hidden="false" customHeight="false" outlineLevel="0" collapsed="false">
      <c r="B192" s="442" t="n">
        <v>132</v>
      </c>
      <c r="C192" s="448"/>
      <c r="D192" s="449"/>
      <c r="S192" s="347"/>
      <c r="U192" s="442" t="n">
        <v>132</v>
      </c>
      <c r="V192" s="448"/>
      <c r="W192" s="449"/>
      <c r="AL192" s="347"/>
    </row>
    <row r="193" customFormat="false" ht="12.75" hidden="false" customHeight="false" outlineLevel="0" collapsed="false">
      <c r="B193" s="442" t="n">
        <v>133</v>
      </c>
      <c r="C193" s="448"/>
      <c r="D193" s="449"/>
      <c r="S193" s="347"/>
      <c r="U193" s="442" t="n">
        <v>133</v>
      </c>
      <c r="V193" s="448"/>
      <c r="W193" s="449"/>
      <c r="AL193" s="347"/>
    </row>
    <row r="194" customFormat="false" ht="12.75" hidden="false" customHeight="false" outlineLevel="0" collapsed="false">
      <c r="B194" s="442" t="n">
        <v>134</v>
      </c>
      <c r="C194" s="448"/>
      <c r="D194" s="449"/>
      <c r="S194" s="347"/>
      <c r="U194" s="442" t="n">
        <v>134</v>
      </c>
      <c r="V194" s="448"/>
      <c r="W194" s="449"/>
      <c r="AL194" s="347"/>
    </row>
    <row r="195" customFormat="false" ht="12.75" hidden="false" customHeight="false" outlineLevel="0" collapsed="false">
      <c r="B195" s="442" t="n">
        <v>135</v>
      </c>
      <c r="C195" s="448"/>
      <c r="D195" s="449"/>
      <c r="S195" s="347"/>
      <c r="U195" s="442" t="n">
        <v>135</v>
      </c>
      <c r="V195" s="448"/>
      <c r="W195" s="449"/>
      <c r="AL195" s="347"/>
    </row>
    <row r="196" customFormat="false" ht="12.75" hidden="false" customHeight="false" outlineLevel="0" collapsed="false">
      <c r="B196" s="442" t="n">
        <v>136</v>
      </c>
      <c r="C196" s="448"/>
      <c r="D196" s="449"/>
      <c r="S196" s="347"/>
      <c r="U196" s="442" t="n">
        <v>136</v>
      </c>
      <c r="V196" s="448"/>
      <c r="W196" s="449"/>
      <c r="AL196" s="347"/>
    </row>
    <row r="197" customFormat="false" ht="12.75" hidden="false" customHeight="false" outlineLevel="0" collapsed="false">
      <c r="B197" s="442" t="n">
        <v>137</v>
      </c>
      <c r="C197" s="448"/>
      <c r="D197" s="449"/>
      <c r="S197" s="347"/>
      <c r="U197" s="442" t="n">
        <v>137</v>
      </c>
      <c r="V197" s="448"/>
      <c r="W197" s="449"/>
      <c r="AL197" s="347"/>
    </row>
    <row r="198" customFormat="false" ht="12.75" hidden="false" customHeight="false" outlineLevel="0" collapsed="false">
      <c r="B198" s="442" t="n">
        <v>138</v>
      </c>
      <c r="C198" s="448"/>
      <c r="D198" s="449"/>
      <c r="S198" s="347"/>
      <c r="U198" s="442" t="n">
        <v>138</v>
      </c>
      <c r="V198" s="448"/>
      <c r="W198" s="449"/>
      <c r="AL198" s="347"/>
    </row>
    <row r="199" customFormat="false" ht="12.75" hidden="false" customHeight="false" outlineLevel="0" collapsed="false">
      <c r="B199" s="442" t="n">
        <v>139</v>
      </c>
      <c r="C199" s="448"/>
      <c r="D199" s="449"/>
      <c r="S199" s="347"/>
      <c r="U199" s="442" t="n">
        <v>139</v>
      </c>
      <c r="V199" s="448"/>
      <c r="W199" s="449"/>
      <c r="AL199" s="347"/>
    </row>
    <row r="200" customFormat="false" ht="12.75" hidden="false" customHeight="false" outlineLevel="0" collapsed="false">
      <c r="B200" s="442" t="n">
        <v>140</v>
      </c>
      <c r="C200" s="448"/>
      <c r="D200" s="449"/>
      <c r="S200" s="347"/>
      <c r="U200" s="442" t="n">
        <v>140</v>
      </c>
      <c r="V200" s="448"/>
      <c r="W200" s="449"/>
      <c r="AL200" s="347"/>
    </row>
    <row r="201" customFormat="false" ht="12.75" hidden="false" customHeight="false" outlineLevel="0" collapsed="false">
      <c r="B201" s="442" t="n">
        <v>141</v>
      </c>
      <c r="C201" s="448"/>
      <c r="D201" s="449"/>
      <c r="S201" s="347"/>
      <c r="U201" s="442" t="n">
        <v>141</v>
      </c>
      <c r="V201" s="448"/>
      <c r="W201" s="449"/>
      <c r="AL201" s="347"/>
    </row>
    <row r="202" customFormat="false" ht="12.75" hidden="false" customHeight="false" outlineLevel="0" collapsed="false">
      <c r="B202" s="442" t="n">
        <v>142</v>
      </c>
      <c r="C202" s="448"/>
      <c r="D202" s="449"/>
      <c r="S202" s="347"/>
      <c r="U202" s="442" t="n">
        <v>142</v>
      </c>
      <c r="V202" s="448"/>
      <c r="W202" s="449"/>
      <c r="AL202" s="347"/>
    </row>
    <row r="203" customFormat="false" ht="12.75" hidden="false" customHeight="false" outlineLevel="0" collapsed="false">
      <c r="B203" s="442" t="n">
        <v>143</v>
      </c>
      <c r="C203" s="448"/>
      <c r="D203" s="449"/>
      <c r="S203" s="347"/>
      <c r="U203" s="442" t="n">
        <v>143</v>
      </c>
      <c r="V203" s="448"/>
      <c r="W203" s="449"/>
      <c r="AL203" s="347"/>
    </row>
    <row r="204" customFormat="false" ht="12.75" hidden="false" customHeight="false" outlineLevel="0" collapsed="false">
      <c r="B204" s="442" t="n">
        <v>144</v>
      </c>
      <c r="C204" s="448"/>
      <c r="D204" s="449"/>
      <c r="S204" s="347"/>
      <c r="U204" s="442" t="n">
        <v>144</v>
      </c>
      <c r="V204" s="448"/>
      <c r="W204" s="449"/>
      <c r="AL204" s="347"/>
    </row>
    <row r="205" customFormat="false" ht="12.75" hidden="false" customHeight="false" outlineLevel="0" collapsed="false">
      <c r="B205" s="442" t="n">
        <v>145</v>
      </c>
      <c r="C205" s="448"/>
      <c r="D205" s="449"/>
      <c r="S205" s="347"/>
      <c r="U205" s="442" t="n">
        <v>145</v>
      </c>
      <c r="V205" s="448"/>
      <c r="W205" s="449"/>
      <c r="AL205" s="347"/>
    </row>
    <row r="206" customFormat="false" ht="12.75" hidden="false" customHeight="false" outlineLevel="0" collapsed="false">
      <c r="B206" s="442" t="n">
        <v>146</v>
      </c>
      <c r="C206" s="448"/>
      <c r="D206" s="449"/>
      <c r="S206" s="347"/>
      <c r="U206" s="442" t="n">
        <v>146</v>
      </c>
      <c r="V206" s="448"/>
      <c r="W206" s="449"/>
      <c r="AL206" s="347"/>
    </row>
    <row r="207" customFormat="false" ht="12.75" hidden="false" customHeight="false" outlineLevel="0" collapsed="false">
      <c r="B207" s="442" t="n">
        <v>147</v>
      </c>
      <c r="C207" s="448"/>
      <c r="D207" s="449"/>
      <c r="S207" s="347"/>
      <c r="U207" s="442" t="n">
        <v>147</v>
      </c>
      <c r="V207" s="448"/>
      <c r="W207" s="449"/>
      <c r="AL207" s="347"/>
    </row>
    <row r="208" customFormat="false" ht="12.75" hidden="false" customHeight="false" outlineLevel="0" collapsed="false">
      <c r="B208" s="442" t="n">
        <v>148</v>
      </c>
      <c r="C208" s="448"/>
      <c r="D208" s="449"/>
      <c r="S208" s="347"/>
      <c r="U208" s="442" t="n">
        <v>148</v>
      </c>
      <c r="V208" s="448"/>
      <c r="W208" s="449"/>
      <c r="AL208" s="347"/>
    </row>
    <row r="209" customFormat="false" ht="12.75" hidden="false" customHeight="false" outlineLevel="0" collapsed="false">
      <c r="B209" s="442" t="n">
        <v>149</v>
      </c>
      <c r="C209" s="448"/>
      <c r="D209" s="449"/>
      <c r="S209" s="347"/>
      <c r="U209" s="442" t="n">
        <v>149</v>
      </c>
      <c r="V209" s="448"/>
      <c r="W209" s="449"/>
      <c r="AL209" s="347"/>
    </row>
    <row r="210" customFormat="false" ht="12.75" hidden="false" customHeight="false" outlineLevel="0" collapsed="false">
      <c r="B210" s="442" t="n">
        <v>150</v>
      </c>
      <c r="C210" s="448"/>
      <c r="D210" s="449"/>
      <c r="S210" s="347"/>
      <c r="U210" s="442" t="n">
        <v>150</v>
      </c>
      <c r="V210" s="448"/>
      <c r="W210" s="449"/>
      <c r="AL210" s="347"/>
    </row>
    <row r="211" customFormat="false" ht="12.75" hidden="false" customHeight="false" outlineLevel="0" collapsed="false">
      <c r="B211" s="442" t="n">
        <v>151</v>
      </c>
      <c r="C211" s="448"/>
      <c r="D211" s="449"/>
      <c r="S211" s="347"/>
      <c r="U211" s="442" t="n">
        <v>151</v>
      </c>
      <c r="V211" s="448"/>
      <c r="W211" s="449"/>
      <c r="AL211" s="347"/>
    </row>
    <row r="212" customFormat="false" ht="12.75" hidden="false" customHeight="false" outlineLevel="0" collapsed="false">
      <c r="B212" s="442" t="n">
        <v>152</v>
      </c>
      <c r="C212" s="448"/>
      <c r="D212" s="449"/>
      <c r="S212" s="347"/>
      <c r="U212" s="442" t="n">
        <v>152</v>
      </c>
      <c r="V212" s="448"/>
      <c r="W212" s="449"/>
      <c r="AL212" s="347"/>
    </row>
    <row r="213" customFormat="false" ht="12.75" hidden="false" customHeight="false" outlineLevel="0" collapsed="false">
      <c r="B213" s="442" t="n">
        <v>153</v>
      </c>
      <c r="C213" s="448"/>
      <c r="D213" s="449"/>
      <c r="S213" s="347"/>
      <c r="U213" s="442" t="n">
        <v>153</v>
      </c>
      <c r="V213" s="448"/>
      <c r="W213" s="449"/>
      <c r="AL213" s="347"/>
    </row>
    <row r="214" customFormat="false" ht="12.75" hidden="false" customHeight="false" outlineLevel="0" collapsed="false">
      <c r="B214" s="442" t="n">
        <v>154</v>
      </c>
      <c r="C214" s="448"/>
      <c r="D214" s="449"/>
      <c r="S214" s="347"/>
      <c r="U214" s="442" t="n">
        <v>154</v>
      </c>
      <c r="V214" s="448"/>
      <c r="W214" s="449"/>
      <c r="AL214" s="347"/>
    </row>
    <row r="215" customFormat="false" ht="12.75" hidden="false" customHeight="false" outlineLevel="0" collapsed="false">
      <c r="B215" s="442" t="n">
        <v>155</v>
      </c>
      <c r="C215" s="448"/>
      <c r="D215" s="449"/>
      <c r="S215" s="347"/>
      <c r="U215" s="442" t="n">
        <v>155</v>
      </c>
      <c r="V215" s="448"/>
      <c r="W215" s="449"/>
      <c r="AL215" s="347"/>
    </row>
    <row r="216" customFormat="false" ht="12.75" hidden="false" customHeight="false" outlineLevel="0" collapsed="false">
      <c r="B216" s="442" t="n">
        <v>156</v>
      </c>
      <c r="C216" s="448"/>
      <c r="D216" s="449"/>
      <c r="S216" s="347"/>
      <c r="U216" s="442" t="n">
        <v>156</v>
      </c>
      <c r="V216" s="448"/>
      <c r="W216" s="449"/>
      <c r="AL216" s="347"/>
    </row>
    <row r="217" customFormat="false" ht="12.75" hidden="false" customHeight="false" outlineLevel="0" collapsed="false">
      <c r="B217" s="442" t="n">
        <v>157</v>
      </c>
      <c r="C217" s="448"/>
      <c r="D217" s="449"/>
      <c r="S217" s="347"/>
      <c r="U217" s="442" t="n">
        <v>157</v>
      </c>
      <c r="V217" s="448"/>
      <c r="W217" s="449"/>
      <c r="AL217" s="347"/>
    </row>
    <row r="218" customFormat="false" ht="12.75" hidden="false" customHeight="false" outlineLevel="0" collapsed="false">
      <c r="B218" s="442" t="n">
        <v>158</v>
      </c>
      <c r="C218" s="448"/>
      <c r="D218" s="449"/>
      <c r="S218" s="347"/>
      <c r="U218" s="442" t="n">
        <v>158</v>
      </c>
      <c r="V218" s="448"/>
      <c r="W218" s="449"/>
      <c r="AL218" s="347"/>
    </row>
    <row r="219" customFormat="false" ht="12.75" hidden="false" customHeight="false" outlineLevel="0" collapsed="false">
      <c r="B219" s="442" t="n">
        <v>159</v>
      </c>
      <c r="C219" s="448"/>
      <c r="D219" s="449"/>
      <c r="S219" s="347"/>
      <c r="U219" s="442" t="n">
        <v>159</v>
      </c>
      <c r="V219" s="448"/>
      <c r="W219" s="449"/>
      <c r="AL219" s="347"/>
    </row>
    <row r="220" customFormat="false" ht="12.75" hidden="false" customHeight="false" outlineLevel="0" collapsed="false">
      <c r="B220" s="442" t="n">
        <v>160</v>
      </c>
      <c r="C220" s="448"/>
      <c r="D220" s="449"/>
      <c r="S220" s="347"/>
      <c r="U220" s="442" t="n">
        <v>160</v>
      </c>
      <c r="V220" s="448"/>
      <c r="W220" s="449"/>
      <c r="AL220" s="347"/>
    </row>
    <row r="221" customFormat="false" ht="12.75" hidden="false" customHeight="false" outlineLevel="0" collapsed="false">
      <c r="B221" s="442" t="n">
        <v>161</v>
      </c>
      <c r="C221" s="448"/>
      <c r="D221" s="449"/>
      <c r="S221" s="347"/>
      <c r="U221" s="442" t="n">
        <v>161</v>
      </c>
      <c r="V221" s="448"/>
      <c r="W221" s="449"/>
      <c r="AL221" s="347"/>
    </row>
    <row r="222" customFormat="false" ht="12.75" hidden="false" customHeight="false" outlineLevel="0" collapsed="false">
      <c r="B222" s="442" t="n">
        <v>162</v>
      </c>
      <c r="C222" s="448"/>
      <c r="D222" s="449"/>
      <c r="S222" s="347"/>
      <c r="U222" s="442" t="n">
        <v>162</v>
      </c>
      <c r="V222" s="448"/>
      <c r="W222" s="449"/>
      <c r="AL222" s="347"/>
    </row>
    <row r="223" customFormat="false" ht="12.75" hidden="false" customHeight="false" outlineLevel="0" collapsed="false">
      <c r="B223" s="442" t="n">
        <v>163</v>
      </c>
      <c r="C223" s="448"/>
      <c r="D223" s="449"/>
      <c r="S223" s="347"/>
      <c r="U223" s="442" t="n">
        <v>163</v>
      </c>
      <c r="V223" s="448"/>
      <c r="W223" s="449"/>
      <c r="AL223" s="347"/>
    </row>
    <row r="224" customFormat="false" ht="12.75" hidden="false" customHeight="false" outlineLevel="0" collapsed="false">
      <c r="B224" s="442" t="n">
        <v>164</v>
      </c>
      <c r="C224" s="448"/>
      <c r="D224" s="449"/>
      <c r="S224" s="347"/>
      <c r="U224" s="442" t="n">
        <v>164</v>
      </c>
      <c r="V224" s="448"/>
      <c r="W224" s="449"/>
      <c r="AL224" s="347"/>
    </row>
    <row r="225" customFormat="false" ht="12.75" hidden="false" customHeight="false" outlineLevel="0" collapsed="false">
      <c r="B225" s="442" t="n">
        <v>165</v>
      </c>
      <c r="C225" s="448"/>
      <c r="D225" s="449"/>
      <c r="S225" s="347"/>
      <c r="U225" s="442" t="n">
        <v>165</v>
      </c>
      <c r="V225" s="448"/>
      <c r="W225" s="449"/>
      <c r="AL225" s="347"/>
    </row>
    <row r="226" customFormat="false" ht="12.75" hidden="false" customHeight="false" outlineLevel="0" collapsed="false">
      <c r="B226" s="442" t="n">
        <v>166</v>
      </c>
      <c r="C226" s="448"/>
      <c r="D226" s="449"/>
      <c r="S226" s="347"/>
      <c r="U226" s="442" t="n">
        <v>166</v>
      </c>
      <c r="V226" s="448"/>
      <c r="W226" s="449"/>
      <c r="AL226" s="347"/>
    </row>
    <row r="227" customFormat="false" ht="12.75" hidden="false" customHeight="false" outlineLevel="0" collapsed="false">
      <c r="B227" s="442" t="n">
        <v>167</v>
      </c>
      <c r="C227" s="448"/>
      <c r="D227" s="449"/>
      <c r="S227" s="347"/>
      <c r="U227" s="442" t="n">
        <v>167</v>
      </c>
      <c r="V227" s="448"/>
      <c r="W227" s="449"/>
      <c r="AL227" s="347"/>
    </row>
    <row r="228" customFormat="false" ht="12.75" hidden="false" customHeight="false" outlineLevel="0" collapsed="false">
      <c r="B228" s="442" t="n">
        <v>168</v>
      </c>
      <c r="C228" s="448"/>
      <c r="D228" s="449"/>
      <c r="S228" s="347"/>
      <c r="U228" s="442" t="n">
        <v>168</v>
      </c>
      <c r="V228" s="448"/>
      <c r="W228" s="449"/>
      <c r="AL228" s="347"/>
    </row>
    <row r="229" customFormat="false" ht="12.75" hidden="false" customHeight="false" outlineLevel="0" collapsed="false">
      <c r="B229" s="442" t="n">
        <v>169</v>
      </c>
      <c r="C229" s="448"/>
      <c r="D229" s="449"/>
      <c r="S229" s="347"/>
      <c r="U229" s="442" t="n">
        <v>169</v>
      </c>
      <c r="V229" s="448"/>
      <c r="W229" s="449"/>
      <c r="AL229" s="347"/>
    </row>
    <row r="230" customFormat="false" ht="12.75" hidden="false" customHeight="false" outlineLevel="0" collapsed="false">
      <c r="B230" s="442" t="n">
        <v>170</v>
      </c>
      <c r="C230" s="448"/>
      <c r="D230" s="449"/>
      <c r="S230" s="347"/>
      <c r="U230" s="442" t="n">
        <v>170</v>
      </c>
      <c r="V230" s="448"/>
      <c r="W230" s="449"/>
      <c r="AL230" s="347"/>
    </row>
    <row r="231" customFormat="false" ht="12.75" hidden="false" customHeight="false" outlineLevel="0" collapsed="false">
      <c r="B231" s="442" t="n">
        <v>171</v>
      </c>
      <c r="C231" s="448"/>
      <c r="D231" s="449"/>
      <c r="S231" s="347"/>
      <c r="U231" s="442" t="n">
        <v>171</v>
      </c>
      <c r="V231" s="448"/>
      <c r="W231" s="449"/>
      <c r="AL231" s="347"/>
    </row>
    <row r="232" customFormat="false" ht="12.75" hidden="false" customHeight="false" outlineLevel="0" collapsed="false">
      <c r="B232" s="442" t="n">
        <v>172</v>
      </c>
      <c r="C232" s="448"/>
      <c r="D232" s="457"/>
      <c r="S232" s="347"/>
      <c r="U232" s="442" t="n">
        <v>172</v>
      </c>
      <c r="V232" s="448"/>
      <c r="W232" s="457"/>
      <c r="AL232" s="347"/>
    </row>
    <row r="233" customFormat="false" ht="12.75" hidden="false" customHeight="false" outlineLevel="0" collapsed="false">
      <c r="B233" s="442" t="n">
        <v>173</v>
      </c>
      <c r="C233" s="458"/>
      <c r="D233" s="457"/>
      <c r="S233" s="347"/>
      <c r="U233" s="442" t="n">
        <v>173</v>
      </c>
      <c r="V233" s="458"/>
      <c r="W233" s="457"/>
      <c r="AL233" s="347"/>
    </row>
    <row r="234" customFormat="false" ht="12.75" hidden="false" customHeight="false" outlineLevel="0" collapsed="false">
      <c r="B234" s="442" t="n">
        <v>174</v>
      </c>
      <c r="C234" s="458"/>
      <c r="D234" s="457"/>
      <c r="S234" s="347"/>
      <c r="U234" s="442" t="n">
        <v>174</v>
      </c>
      <c r="V234" s="458"/>
      <c r="W234" s="457"/>
      <c r="AL234" s="347"/>
    </row>
    <row r="235" customFormat="false" ht="12.75" hidden="false" customHeight="false" outlineLevel="0" collapsed="false">
      <c r="B235" s="442" t="n">
        <v>175</v>
      </c>
      <c r="C235" s="458"/>
      <c r="D235" s="457"/>
      <c r="S235" s="347"/>
      <c r="U235" s="442" t="n">
        <v>175</v>
      </c>
      <c r="V235" s="458"/>
      <c r="W235" s="457"/>
      <c r="AL235" s="347"/>
    </row>
    <row r="236" customFormat="false" ht="12.75" hidden="false" customHeight="false" outlineLevel="0" collapsed="false">
      <c r="B236" s="442" t="n">
        <v>176</v>
      </c>
      <c r="C236" s="458"/>
      <c r="D236" s="457"/>
      <c r="S236" s="347"/>
      <c r="U236" s="442" t="n">
        <v>176</v>
      </c>
      <c r="V236" s="458"/>
      <c r="W236" s="457"/>
      <c r="AL236" s="347"/>
    </row>
    <row r="237" customFormat="false" ht="12.75" hidden="false" customHeight="false" outlineLevel="0" collapsed="false">
      <c r="B237" s="442" t="n">
        <v>177</v>
      </c>
      <c r="C237" s="458"/>
      <c r="D237" s="457"/>
      <c r="S237" s="347"/>
      <c r="U237" s="442" t="n">
        <v>177</v>
      </c>
      <c r="V237" s="458"/>
      <c r="W237" s="457"/>
      <c r="AL237" s="347"/>
    </row>
    <row r="238" customFormat="false" ht="12.75" hidden="false" customHeight="false" outlineLevel="0" collapsed="false">
      <c r="B238" s="442" t="n">
        <v>178</v>
      </c>
      <c r="C238" s="458"/>
      <c r="D238" s="457"/>
      <c r="S238" s="347"/>
      <c r="U238" s="442" t="n">
        <v>178</v>
      </c>
      <c r="V238" s="458"/>
      <c r="W238" s="457"/>
      <c r="AL238" s="347"/>
    </row>
    <row r="239" customFormat="false" ht="12.75" hidden="false" customHeight="false" outlineLevel="0" collapsed="false">
      <c r="B239" s="442" t="n">
        <v>179</v>
      </c>
      <c r="C239" s="458"/>
      <c r="D239" s="457"/>
      <c r="S239" s="347"/>
      <c r="U239" s="442" t="n">
        <v>179</v>
      </c>
      <c r="V239" s="458"/>
      <c r="W239" s="457"/>
      <c r="AL239" s="347"/>
    </row>
    <row r="240" customFormat="false" ht="12.75" hidden="false" customHeight="false" outlineLevel="0" collapsed="false">
      <c r="B240" s="442" t="n">
        <v>180</v>
      </c>
      <c r="C240" s="458"/>
      <c r="D240" s="457"/>
      <c r="S240" s="347"/>
      <c r="U240" s="442" t="n">
        <v>180</v>
      </c>
      <c r="V240" s="458"/>
      <c r="W240" s="457"/>
      <c r="AL240" s="347"/>
    </row>
    <row r="241" customFormat="false" ht="12.75" hidden="false" customHeight="false" outlineLevel="0" collapsed="false">
      <c r="B241" s="442" t="n">
        <v>181</v>
      </c>
      <c r="C241" s="458"/>
      <c r="D241" s="457"/>
      <c r="S241" s="347"/>
      <c r="U241" s="442" t="n">
        <v>181</v>
      </c>
      <c r="V241" s="458"/>
      <c r="W241" s="457"/>
      <c r="AL241" s="347"/>
    </row>
    <row r="242" customFormat="false" ht="12.75" hidden="false" customHeight="false" outlineLevel="0" collapsed="false">
      <c r="B242" s="442" t="n">
        <v>182</v>
      </c>
      <c r="C242" s="458"/>
      <c r="D242" s="457"/>
      <c r="S242" s="347"/>
      <c r="U242" s="442" t="n">
        <v>182</v>
      </c>
      <c r="V242" s="458"/>
      <c r="W242" s="457"/>
      <c r="AL242" s="347"/>
    </row>
    <row r="243" customFormat="false" ht="12.75" hidden="false" customHeight="false" outlineLevel="0" collapsed="false">
      <c r="B243" s="442" t="n">
        <v>183</v>
      </c>
      <c r="C243" s="458"/>
      <c r="D243" s="457"/>
      <c r="S243" s="347"/>
      <c r="U243" s="442" t="n">
        <v>183</v>
      </c>
      <c r="V243" s="458"/>
      <c r="W243" s="457"/>
      <c r="AL243" s="347"/>
    </row>
    <row r="244" customFormat="false" ht="12.75" hidden="false" customHeight="false" outlineLevel="0" collapsed="false">
      <c r="B244" s="442" t="n">
        <v>184</v>
      </c>
      <c r="C244" s="458"/>
      <c r="D244" s="457"/>
      <c r="S244" s="347"/>
      <c r="U244" s="442" t="n">
        <v>184</v>
      </c>
      <c r="V244" s="458"/>
      <c r="W244" s="457"/>
      <c r="AL244" s="347"/>
    </row>
    <row r="245" customFormat="false" ht="12.75" hidden="false" customHeight="false" outlineLevel="0" collapsed="false">
      <c r="B245" s="442" t="n">
        <v>185</v>
      </c>
      <c r="C245" s="458"/>
      <c r="D245" s="457"/>
      <c r="S245" s="347"/>
      <c r="U245" s="442" t="n">
        <v>185</v>
      </c>
      <c r="V245" s="458"/>
      <c r="W245" s="457"/>
      <c r="AL245" s="347"/>
    </row>
    <row r="246" customFormat="false" ht="12.75" hidden="false" customHeight="false" outlineLevel="0" collapsed="false">
      <c r="B246" s="442" t="n">
        <v>186</v>
      </c>
      <c r="C246" s="458"/>
      <c r="D246" s="457"/>
      <c r="S246" s="347"/>
      <c r="U246" s="442" t="n">
        <v>186</v>
      </c>
      <c r="V246" s="458"/>
      <c r="W246" s="457"/>
      <c r="AL246" s="347"/>
    </row>
    <row r="247" customFormat="false" ht="12.75" hidden="false" customHeight="false" outlineLevel="0" collapsed="false">
      <c r="B247" s="442" t="n">
        <v>187</v>
      </c>
      <c r="C247" s="458"/>
      <c r="D247" s="457"/>
      <c r="S247" s="347"/>
      <c r="U247" s="442" t="n">
        <v>187</v>
      </c>
      <c r="V247" s="458"/>
      <c r="W247" s="457"/>
      <c r="AL247" s="347"/>
    </row>
    <row r="248" customFormat="false" ht="12.75" hidden="false" customHeight="false" outlineLevel="0" collapsed="false">
      <c r="B248" s="442" t="n">
        <v>188</v>
      </c>
      <c r="C248" s="458"/>
      <c r="D248" s="457"/>
      <c r="S248" s="347"/>
      <c r="U248" s="442" t="n">
        <v>188</v>
      </c>
      <c r="V248" s="458"/>
      <c r="W248" s="457"/>
      <c r="AL248" s="347"/>
    </row>
    <row r="249" customFormat="false" ht="12.75" hidden="false" customHeight="false" outlineLevel="0" collapsed="false">
      <c r="B249" s="442" t="n">
        <v>189</v>
      </c>
      <c r="C249" s="458"/>
      <c r="D249" s="457"/>
      <c r="S249" s="347"/>
      <c r="U249" s="442" t="n">
        <v>189</v>
      </c>
      <c r="V249" s="458"/>
      <c r="W249" s="457"/>
      <c r="AL249" s="347"/>
    </row>
    <row r="250" customFormat="false" ht="12.75" hidden="false" customHeight="false" outlineLevel="0" collapsed="false">
      <c r="B250" s="442" t="n">
        <v>190</v>
      </c>
      <c r="C250" s="458"/>
      <c r="D250" s="457"/>
      <c r="S250" s="347"/>
      <c r="U250" s="442" t="n">
        <v>190</v>
      </c>
      <c r="V250" s="458"/>
      <c r="W250" s="457"/>
      <c r="AL250" s="347"/>
    </row>
    <row r="251" customFormat="false" ht="12.75" hidden="false" customHeight="false" outlineLevel="0" collapsed="false">
      <c r="B251" s="442" t="n">
        <v>191</v>
      </c>
      <c r="C251" s="458"/>
      <c r="D251" s="457"/>
      <c r="S251" s="347"/>
      <c r="U251" s="442" t="n">
        <v>191</v>
      </c>
      <c r="V251" s="458"/>
      <c r="W251" s="457"/>
      <c r="AL251" s="347"/>
    </row>
    <row r="252" customFormat="false" ht="12.75" hidden="false" customHeight="false" outlineLevel="0" collapsed="false">
      <c r="B252" s="442" t="n">
        <v>192</v>
      </c>
      <c r="C252" s="458"/>
      <c r="D252" s="457"/>
      <c r="S252" s="347"/>
      <c r="U252" s="442" t="n">
        <v>192</v>
      </c>
      <c r="V252" s="458"/>
      <c r="W252" s="457"/>
      <c r="AL252" s="347"/>
    </row>
    <row r="253" customFormat="false" ht="12.75" hidden="false" customHeight="false" outlineLevel="0" collapsed="false">
      <c r="B253" s="442" t="n">
        <v>193</v>
      </c>
      <c r="C253" s="458"/>
      <c r="D253" s="457"/>
      <c r="S253" s="347"/>
      <c r="U253" s="442" t="n">
        <v>193</v>
      </c>
      <c r="V253" s="458"/>
      <c r="W253" s="457"/>
      <c r="AL253" s="347"/>
    </row>
    <row r="254" customFormat="false" ht="12.75" hidden="false" customHeight="false" outlineLevel="0" collapsed="false">
      <c r="B254" s="442" t="n">
        <v>194</v>
      </c>
      <c r="C254" s="458"/>
      <c r="D254" s="457"/>
      <c r="S254" s="347"/>
      <c r="U254" s="442" t="n">
        <v>194</v>
      </c>
      <c r="V254" s="458"/>
      <c r="W254" s="457"/>
      <c r="AL254" s="347"/>
    </row>
    <row r="255" customFormat="false" ht="12.75" hidden="false" customHeight="false" outlineLevel="0" collapsed="false">
      <c r="B255" s="442" t="n">
        <v>195</v>
      </c>
      <c r="C255" s="458"/>
      <c r="D255" s="457"/>
      <c r="S255" s="347"/>
      <c r="U255" s="442" t="n">
        <v>195</v>
      </c>
      <c r="V255" s="458"/>
      <c r="W255" s="457"/>
      <c r="AL255" s="347"/>
    </row>
    <row r="256" customFormat="false" ht="12.75" hidden="false" customHeight="false" outlineLevel="0" collapsed="false">
      <c r="B256" s="442" t="n">
        <v>196</v>
      </c>
      <c r="C256" s="458"/>
      <c r="D256" s="457"/>
      <c r="S256" s="347"/>
      <c r="U256" s="442" t="n">
        <v>196</v>
      </c>
      <c r="V256" s="458"/>
      <c r="W256" s="457"/>
      <c r="AL256" s="347"/>
    </row>
    <row r="257" customFormat="false" ht="12.75" hidden="false" customHeight="false" outlineLevel="0" collapsed="false">
      <c r="B257" s="442" t="n">
        <v>197</v>
      </c>
      <c r="C257" s="458"/>
      <c r="D257" s="457"/>
      <c r="S257" s="347"/>
      <c r="U257" s="442" t="n">
        <v>197</v>
      </c>
      <c r="V257" s="458"/>
      <c r="W257" s="457"/>
      <c r="AL257" s="347"/>
    </row>
    <row r="258" customFormat="false" ht="12.75" hidden="false" customHeight="false" outlineLevel="0" collapsed="false">
      <c r="B258" s="442" t="n">
        <v>198</v>
      </c>
      <c r="C258" s="458"/>
      <c r="D258" s="457"/>
      <c r="S258" s="347"/>
      <c r="U258" s="442" t="n">
        <v>198</v>
      </c>
      <c r="V258" s="458"/>
      <c r="W258" s="457"/>
      <c r="AL258" s="347"/>
    </row>
    <row r="259" customFormat="false" ht="12.75" hidden="false" customHeight="false" outlineLevel="0" collapsed="false">
      <c r="B259" s="442" t="n">
        <v>199</v>
      </c>
      <c r="C259" s="458"/>
      <c r="D259" s="457"/>
      <c r="S259" s="347"/>
      <c r="U259" s="442" t="n">
        <v>199</v>
      </c>
      <c r="V259" s="458"/>
      <c r="W259" s="457"/>
      <c r="AL259" s="347"/>
    </row>
    <row r="260" customFormat="false" ht="12.75" hidden="false" customHeight="false" outlineLevel="0" collapsed="false">
      <c r="B260" s="442" t="n">
        <v>200</v>
      </c>
      <c r="C260" s="458"/>
      <c r="D260" s="457"/>
      <c r="S260" s="347"/>
      <c r="U260" s="442" t="n">
        <v>200</v>
      </c>
      <c r="V260" s="458"/>
      <c r="W260" s="457"/>
      <c r="AL260" s="347"/>
    </row>
    <row r="261" customFormat="false" ht="12.75" hidden="false" customHeight="false" outlineLevel="0" collapsed="false">
      <c r="B261" s="442" t="n">
        <v>201</v>
      </c>
      <c r="C261" s="458"/>
      <c r="D261" s="457"/>
      <c r="S261" s="347"/>
      <c r="U261" s="442" t="n">
        <v>201</v>
      </c>
      <c r="V261" s="458"/>
      <c r="W261" s="457"/>
      <c r="AL261" s="347"/>
    </row>
    <row r="262" customFormat="false" ht="12.75" hidden="false" customHeight="false" outlineLevel="0" collapsed="false">
      <c r="B262" s="442" t="n">
        <v>202</v>
      </c>
      <c r="C262" s="458"/>
      <c r="D262" s="457"/>
      <c r="S262" s="347"/>
      <c r="U262" s="442" t="n">
        <v>202</v>
      </c>
      <c r="V262" s="458"/>
      <c r="W262" s="457"/>
      <c r="AL262" s="347"/>
    </row>
    <row r="263" customFormat="false" ht="12.75" hidden="false" customHeight="false" outlineLevel="0" collapsed="false">
      <c r="B263" s="442" t="n">
        <v>203</v>
      </c>
      <c r="C263" s="458"/>
      <c r="D263" s="457"/>
      <c r="S263" s="347"/>
      <c r="U263" s="442" t="n">
        <v>203</v>
      </c>
      <c r="V263" s="458"/>
      <c r="W263" s="457"/>
      <c r="AL263" s="347"/>
    </row>
    <row r="264" customFormat="false" ht="12.75" hidden="false" customHeight="false" outlineLevel="0" collapsed="false">
      <c r="B264" s="442" t="n">
        <v>204</v>
      </c>
      <c r="C264" s="458"/>
      <c r="D264" s="457"/>
      <c r="S264" s="347"/>
      <c r="U264" s="442" t="n">
        <v>204</v>
      </c>
      <c r="V264" s="458"/>
      <c r="W264" s="457"/>
      <c r="AL264" s="347"/>
    </row>
    <row r="265" customFormat="false" ht="12.75" hidden="false" customHeight="false" outlineLevel="0" collapsed="false">
      <c r="B265" s="442" t="n">
        <v>205</v>
      </c>
      <c r="C265" s="458"/>
      <c r="D265" s="457"/>
      <c r="S265" s="347"/>
      <c r="U265" s="442" t="n">
        <v>205</v>
      </c>
      <c r="V265" s="458"/>
      <c r="W265" s="457"/>
      <c r="AL265" s="347"/>
    </row>
    <row r="266" customFormat="false" ht="12.75" hidden="false" customHeight="false" outlineLevel="0" collapsed="false">
      <c r="B266" s="442" t="n">
        <v>206</v>
      </c>
      <c r="C266" s="458"/>
      <c r="D266" s="457"/>
      <c r="S266" s="347"/>
      <c r="U266" s="442" t="n">
        <v>206</v>
      </c>
      <c r="V266" s="458"/>
      <c r="W266" s="457"/>
      <c r="AL266" s="347"/>
    </row>
    <row r="267" customFormat="false" ht="12.75" hidden="false" customHeight="false" outlineLevel="0" collapsed="false">
      <c r="B267" s="442" t="n">
        <v>207</v>
      </c>
      <c r="C267" s="458"/>
      <c r="D267" s="457"/>
      <c r="S267" s="347"/>
      <c r="U267" s="442" t="n">
        <v>207</v>
      </c>
      <c r="V267" s="458"/>
      <c r="W267" s="457"/>
      <c r="AL267" s="347"/>
    </row>
    <row r="268" customFormat="false" ht="12.75" hidden="false" customHeight="false" outlineLevel="0" collapsed="false">
      <c r="B268" s="442" t="n">
        <v>208</v>
      </c>
      <c r="C268" s="458"/>
      <c r="D268" s="457"/>
      <c r="S268" s="347"/>
      <c r="U268" s="442" t="n">
        <v>208</v>
      </c>
      <c r="V268" s="458"/>
      <c r="W268" s="457"/>
      <c r="AL268" s="347"/>
    </row>
    <row r="269" customFormat="false" ht="12.75" hidden="false" customHeight="false" outlineLevel="0" collapsed="false">
      <c r="B269" s="442" t="n">
        <v>209</v>
      </c>
      <c r="C269" s="458"/>
      <c r="D269" s="457"/>
      <c r="S269" s="347"/>
      <c r="U269" s="442" t="n">
        <v>209</v>
      </c>
      <c r="V269" s="458"/>
      <c r="W269" s="457"/>
      <c r="AL269" s="347"/>
    </row>
    <row r="270" customFormat="false" ht="12.75" hidden="false" customHeight="false" outlineLevel="0" collapsed="false">
      <c r="B270" s="442" t="n">
        <v>210</v>
      </c>
      <c r="C270" s="458"/>
      <c r="D270" s="457"/>
      <c r="S270" s="347"/>
      <c r="U270" s="442" t="n">
        <v>210</v>
      </c>
      <c r="V270" s="458"/>
      <c r="W270" s="457"/>
      <c r="AL270" s="347"/>
    </row>
    <row r="271" customFormat="false" ht="12.75" hidden="false" customHeight="false" outlineLevel="0" collapsed="false">
      <c r="B271" s="442" t="n">
        <v>211</v>
      </c>
      <c r="C271" s="458"/>
      <c r="D271" s="457"/>
      <c r="S271" s="347"/>
      <c r="U271" s="442" t="n">
        <v>211</v>
      </c>
      <c r="V271" s="458"/>
      <c r="W271" s="457"/>
      <c r="AL271" s="347"/>
    </row>
    <row r="272" customFormat="false" ht="12.75" hidden="false" customHeight="false" outlineLevel="0" collapsed="false">
      <c r="B272" s="442" t="n">
        <v>212</v>
      </c>
      <c r="C272" s="458"/>
      <c r="D272" s="457"/>
      <c r="S272" s="347"/>
      <c r="U272" s="442" t="n">
        <v>212</v>
      </c>
      <c r="V272" s="458"/>
      <c r="W272" s="457"/>
      <c r="AL272" s="347"/>
    </row>
    <row r="273" customFormat="false" ht="12.75" hidden="false" customHeight="false" outlineLevel="0" collapsed="false">
      <c r="B273" s="442" t="n">
        <v>213</v>
      </c>
      <c r="C273" s="458"/>
      <c r="D273" s="457"/>
      <c r="S273" s="347"/>
      <c r="U273" s="442" t="n">
        <v>213</v>
      </c>
      <c r="V273" s="458"/>
      <c r="W273" s="457"/>
      <c r="AL273" s="347"/>
    </row>
    <row r="274" customFormat="false" ht="12.75" hidden="false" customHeight="false" outlineLevel="0" collapsed="false">
      <c r="B274" s="442" t="n">
        <v>214</v>
      </c>
      <c r="C274" s="458"/>
      <c r="D274" s="457"/>
      <c r="S274" s="347"/>
      <c r="U274" s="442" t="n">
        <v>214</v>
      </c>
      <c r="V274" s="458"/>
      <c r="W274" s="457"/>
      <c r="AL274" s="347"/>
    </row>
    <row r="275" customFormat="false" ht="12.75" hidden="false" customHeight="false" outlineLevel="0" collapsed="false">
      <c r="B275" s="442" t="n">
        <v>215</v>
      </c>
      <c r="C275" s="458"/>
      <c r="D275" s="457"/>
      <c r="S275" s="347"/>
      <c r="U275" s="442" t="n">
        <v>215</v>
      </c>
      <c r="V275" s="458"/>
      <c r="W275" s="457"/>
      <c r="AL275" s="347"/>
    </row>
    <row r="276" customFormat="false" ht="12.75" hidden="false" customHeight="false" outlineLevel="0" collapsed="false">
      <c r="B276" s="442" t="n">
        <v>216</v>
      </c>
      <c r="C276" s="458"/>
      <c r="D276" s="457"/>
      <c r="S276" s="347"/>
      <c r="U276" s="442" t="n">
        <v>216</v>
      </c>
      <c r="V276" s="458"/>
      <c r="W276" s="457"/>
      <c r="AL276" s="347"/>
    </row>
    <row r="277" customFormat="false" ht="12.75" hidden="false" customHeight="false" outlineLevel="0" collapsed="false">
      <c r="B277" s="442" t="n">
        <v>217</v>
      </c>
      <c r="C277" s="458"/>
      <c r="D277" s="457"/>
      <c r="S277" s="347"/>
      <c r="U277" s="442" t="n">
        <v>217</v>
      </c>
      <c r="V277" s="458"/>
      <c r="W277" s="457"/>
      <c r="AL277" s="347"/>
    </row>
    <row r="278" customFormat="false" ht="12.75" hidden="false" customHeight="false" outlineLevel="0" collapsed="false">
      <c r="B278" s="442" t="n">
        <v>218</v>
      </c>
      <c r="C278" s="458"/>
      <c r="D278" s="457"/>
      <c r="S278" s="347"/>
      <c r="U278" s="442" t="n">
        <v>218</v>
      </c>
      <c r="V278" s="458"/>
      <c r="W278" s="457"/>
      <c r="AL278" s="347"/>
    </row>
    <row r="279" customFormat="false" ht="12.75" hidden="false" customHeight="false" outlineLevel="0" collapsed="false">
      <c r="B279" s="442" t="n">
        <v>219</v>
      </c>
      <c r="C279" s="458"/>
      <c r="D279" s="457"/>
      <c r="S279" s="347"/>
      <c r="U279" s="442" t="n">
        <v>219</v>
      </c>
      <c r="V279" s="458"/>
      <c r="W279" s="457"/>
      <c r="AL279" s="347"/>
    </row>
    <row r="280" customFormat="false" ht="12.75" hidden="false" customHeight="false" outlineLevel="0" collapsed="false">
      <c r="B280" s="442" t="n">
        <v>220</v>
      </c>
      <c r="C280" s="458"/>
      <c r="D280" s="457"/>
      <c r="S280" s="347"/>
      <c r="U280" s="442" t="n">
        <v>220</v>
      </c>
      <c r="V280" s="458"/>
      <c r="W280" s="457"/>
      <c r="AL280" s="347"/>
    </row>
    <row r="281" customFormat="false" ht="12.75" hidden="false" customHeight="false" outlineLevel="0" collapsed="false">
      <c r="B281" s="442" t="n">
        <v>221</v>
      </c>
      <c r="C281" s="458"/>
      <c r="D281" s="457"/>
      <c r="S281" s="347"/>
      <c r="U281" s="442" t="n">
        <v>221</v>
      </c>
      <c r="V281" s="458"/>
      <c r="W281" s="457"/>
      <c r="AL281" s="347"/>
    </row>
    <row r="282" customFormat="false" ht="12.75" hidden="false" customHeight="false" outlineLevel="0" collapsed="false">
      <c r="B282" s="442" t="n">
        <v>222</v>
      </c>
      <c r="C282" s="458"/>
      <c r="D282" s="457"/>
      <c r="S282" s="347"/>
      <c r="U282" s="442" t="n">
        <v>222</v>
      </c>
      <c r="V282" s="458"/>
      <c r="W282" s="457"/>
      <c r="AL282" s="347"/>
    </row>
    <row r="283" customFormat="false" ht="12.75" hidden="false" customHeight="false" outlineLevel="0" collapsed="false">
      <c r="B283" s="442" t="n">
        <v>223</v>
      </c>
      <c r="C283" s="458"/>
      <c r="D283" s="457"/>
      <c r="S283" s="347"/>
      <c r="U283" s="442" t="n">
        <v>223</v>
      </c>
      <c r="V283" s="458"/>
      <c r="W283" s="457"/>
      <c r="AL283" s="347"/>
    </row>
    <row r="284" customFormat="false" ht="12.75" hidden="false" customHeight="false" outlineLevel="0" collapsed="false">
      <c r="B284" s="442" t="n">
        <v>224</v>
      </c>
      <c r="C284" s="458"/>
      <c r="D284" s="457"/>
      <c r="S284" s="347"/>
      <c r="U284" s="442" t="n">
        <v>224</v>
      </c>
      <c r="V284" s="458"/>
      <c r="W284" s="457"/>
      <c r="AL284" s="347"/>
    </row>
    <row r="285" customFormat="false" ht="12.75" hidden="false" customHeight="false" outlineLevel="0" collapsed="false">
      <c r="B285" s="442" t="n">
        <v>225</v>
      </c>
      <c r="C285" s="458"/>
      <c r="D285" s="457"/>
      <c r="S285" s="347"/>
      <c r="U285" s="442" t="n">
        <v>225</v>
      </c>
      <c r="V285" s="458"/>
      <c r="W285" s="457"/>
      <c r="AL285" s="347"/>
    </row>
    <row r="286" customFormat="false" ht="12.75" hidden="false" customHeight="false" outlineLevel="0" collapsed="false">
      <c r="B286" s="442" t="n">
        <v>226</v>
      </c>
      <c r="C286" s="458"/>
      <c r="D286" s="457"/>
      <c r="S286" s="347"/>
      <c r="U286" s="442" t="n">
        <v>226</v>
      </c>
      <c r="V286" s="458"/>
      <c r="W286" s="457"/>
      <c r="AL286" s="347"/>
    </row>
    <row r="287" customFormat="false" ht="12.75" hidden="false" customHeight="false" outlineLevel="0" collapsed="false">
      <c r="B287" s="442" t="n">
        <v>227</v>
      </c>
      <c r="C287" s="458"/>
      <c r="D287" s="457"/>
      <c r="S287" s="347"/>
      <c r="U287" s="442" t="n">
        <v>227</v>
      </c>
      <c r="V287" s="458"/>
      <c r="W287" s="457"/>
      <c r="AL287" s="347"/>
    </row>
    <row r="288" customFormat="false" ht="12.75" hidden="false" customHeight="false" outlineLevel="0" collapsed="false">
      <c r="B288" s="442" t="n">
        <v>228</v>
      </c>
      <c r="C288" s="458"/>
      <c r="D288" s="457"/>
      <c r="S288" s="347"/>
      <c r="U288" s="442" t="n">
        <v>228</v>
      </c>
      <c r="V288" s="458"/>
      <c r="W288" s="457"/>
      <c r="AL288" s="347"/>
    </row>
    <row r="289" customFormat="false" ht="12.75" hidden="false" customHeight="false" outlineLevel="0" collapsed="false">
      <c r="B289" s="442" t="n">
        <v>229</v>
      </c>
      <c r="C289" s="458"/>
      <c r="D289" s="457"/>
      <c r="S289" s="347"/>
      <c r="U289" s="442" t="n">
        <v>229</v>
      </c>
      <c r="V289" s="458"/>
      <c r="W289" s="457"/>
      <c r="AL289" s="347"/>
    </row>
    <row r="290" customFormat="false" ht="12.75" hidden="false" customHeight="false" outlineLevel="0" collapsed="false">
      <c r="B290" s="442" t="n">
        <v>230</v>
      </c>
      <c r="C290" s="458"/>
      <c r="D290" s="457"/>
      <c r="S290" s="347"/>
      <c r="U290" s="442" t="n">
        <v>230</v>
      </c>
      <c r="V290" s="458"/>
      <c r="W290" s="457"/>
      <c r="AL290" s="347"/>
    </row>
    <row r="291" customFormat="false" ht="12.75" hidden="false" customHeight="false" outlineLevel="0" collapsed="false">
      <c r="B291" s="442" t="n">
        <v>231</v>
      </c>
      <c r="C291" s="458"/>
      <c r="D291" s="457"/>
      <c r="S291" s="347"/>
      <c r="U291" s="442" t="n">
        <v>231</v>
      </c>
      <c r="V291" s="458"/>
      <c r="W291" s="457"/>
      <c r="AL291" s="347"/>
    </row>
    <row r="292" customFormat="false" ht="12.75" hidden="false" customHeight="false" outlineLevel="0" collapsed="false">
      <c r="B292" s="442" t="n">
        <v>232</v>
      </c>
      <c r="C292" s="458"/>
      <c r="D292" s="457"/>
      <c r="S292" s="347"/>
      <c r="U292" s="442" t="n">
        <v>232</v>
      </c>
      <c r="V292" s="458"/>
      <c r="W292" s="457"/>
      <c r="AL292" s="347"/>
    </row>
    <row r="293" customFormat="false" ht="12.75" hidden="false" customHeight="false" outlineLevel="0" collapsed="false">
      <c r="B293" s="442" t="n">
        <v>233</v>
      </c>
      <c r="C293" s="458"/>
      <c r="D293" s="457"/>
      <c r="S293" s="347"/>
      <c r="U293" s="442" t="n">
        <v>233</v>
      </c>
      <c r="V293" s="458"/>
      <c r="W293" s="457"/>
      <c r="AL293" s="347"/>
    </row>
    <row r="294" customFormat="false" ht="12.75" hidden="false" customHeight="false" outlineLevel="0" collapsed="false">
      <c r="B294" s="442" t="n">
        <v>234</v>
      </c>
      <c r="C294" s="458"/>
      <c r="D294" s="457"/>
      <c r="S294" s="347"/>
      <c r="U294" s="442" t="n">
        <v>234</v>
      </c>
      <c r="V294" s="458"/>
      <c r="W294" s="457"/>
      <c r="AL294" s="347"/>
    </row>
    <row r="295" customFormat="false" ht="12.75" hidden="false" customHeight="false" outlineLevel="0" collapsed="false">
      <c r="B295" s="442" t="n">
        <v>235</v>
      </c>
      <c r="C295" s="458"/>
      <c r="D295" s="457"/>
      <c r="S295" s="347"/>
      <c r="U295" s="442" t="n">
        <v>235</v>
      </c>
      <c r="V295" s="458"/>
      <c r="W295" s="457"/>
      <c r="AL295" s="347"/>
    </row>
    <row r="296" customFormat="false" ht="12.75" hidden="false" customHeight="false" outlineLevel="0" collapsed="false">
      <c r="B296" s="442" t="n">
        <v>236</v>
      </c>
      <c r="C296" s="458"/>
      <c r="D296" s="457"/>
      <c r="S296" s="347"/>
      <c r="U296" s="442" t="n">
        <v>236</v>
      </c>
      <c r="V296" s="458"/>
      <c r="W296" s="457"/>
      <c r="AL296" s="347"/>
    </row>
    <row r="297" customFormat="false" ht="12.75" hidden="false" customHeight="false" outlineLevel="0" collapsed="false">
      <c r="B297" s="442" t="n">
        <v>237</v>
      </c>
      <c r="C297" s="458"/>
      <c r="D297" s="457"/>
      <c r="S297" s="347"/>
      <c r="U297" s="442" t="n">
        <v>237</v>
      </c>
      <c r="V297" s="458"/>
      <c r="W297" s="457"/>
      <c r="AL297" s="347"/>
    </row>
    <row r="298" customFormat="false" ht="12.75" hidden="false" customHeight="false" outlineLevel="0" collapsed="false">
      <c r="B298" s="442" t="n">
        <v>238</v>
      </c>
      <c r="C298" s="458"/>
      <c r="D298" s="457"/>
      <c r="S298" s="347"/>
      <c r="U298" s="442" t="n">
        <v>238</v>
      </c>
      <c r="V298" s="458"/>
      <c r="W298" s="457"/>
      <c r="AL298" s="347"/>
    </row>
    <row r="299" customFormat="false" ht="12.75" hidden="false" customHeight="false" outlineLevel="0" collapsed="false">
      <c r="B299" s="442" t="n">
        <v>239</v>
      </c>
      <c r="C299" s="458"/>
      <c r="D299" s="457"/>
      <c r="S299" s="347"/>
      <c r="U299" s="442" t="n">
        <v>239</v>
      </c>
      <c r="V299" s="458"/>
      <c r="W299" s="457"/>
      <c r="AL299" s="347"/>
    </row>
    <row r="300" customFormat="false" ht="12.75" hidden="false" customHeight="false" outlineLevel="0" collapsed="false">
      <c r="B300" s="442" t="n">
        <v>240</v>
      </c>
      <c r="C300" s="458"/>
      <c r="D300" s="457"/>
      <c r="S300" s="347"/>
      <c r="U300" s="442" t="n">
        <v>240</v>
      </c>
      <c r="V300" s="458"/>
      <c r="W300" s="457"/>
      <c r="AL300" s="347"/>
    </row>
    <row r="301" customFormat="false" ht="12.75" hidden="false" customHeight="false" outlineLevel="0" collapsed="false">
      <c r="B301" s="442" t="n">
        <v>241</v>
      </c>
      <c r="C301" s="458"/>
      <c r="D301" s="457"/>
      <c r="S301" s="347"/>
      <c r="U301" s="442" t="n">
        <v>241</v>
      </c>
      <c r="V301" s="458"/>
      <c r="W301" s="457"/>
      <c r="AL301" s="347"/>
    </row>
    <row r="302" customFormat="false" ht="12.75" hidden="false" customHeight="false" outlineLevel="0" collapsed="false">
      <c r="B302" s="442" t="n">
        <v>242</v>
      </c>
      <c r="C302" s="458"/>
      <c r="D302" s="457"/>
      <c r="S302" s="347"/>
      <c r="U302" s="442" t="n">
        <v>242</v>
      </c>
      <c r="V302" s="458"/>
      <c r="W302" s="457"/>
      <c r="AL302" s="347"/>
    </row>
    <row r="303" customFormat="false" ht="12.75" hidden="false" customHeight="false" outlineLevel="0" collapsed="false">
      <c r="B303" s="442" t="n">
        <v>243</v>
      </c>
      <c r="C303" s="458"/>
      <c r="D303" s="457"/>
      <c r="S303" s="347"/>
      <c r="U303" s="442" t="n">
        <v>243</v>
      </c>
      <c r="V303" s="458"/>
      <c r="W303" s="457"/>
      <c r="AL303" s="347"/>
    </row>
    <row r="304" customFormat="false" ht="12.75" hidden="false" customHeight="false" outlineLevel="0" collapsed="false">
      <c r="B304" s="442" t="n">
        <v>244</v>
      </c>
      <c r="C304" s="458"/>
      <c r="D304" s="457"/>
      <c r="S304" s="347"/>
      <c r="U304" s="442" t="n">
        <v>244</v>
      </c>
      <c r="V304" s="458"/>
      <c r="W304" s="457"/>
      <c r="AL304" s="347"/>
    </row>
    <row r="305" customFormat="false" ht="12.75" hidden="false" customHeight="false" outlineLevel="0" collapsed="false">
      <c r="B305" s="442" t="n">
        <v>245</v>
      </c>
      <c r="C305" s="458"/>
      <c r="D305" s="457"/>
      <c r="S305" s="347"/>
      <c r="U305" s="442" t="n">
        <v>245</v>
      </c>
      <c r="V305" s="458"/>
      <c r="W305" s="457"/>
      <c r="AL305" s="347"/>
    </row>
    <row r="306" customFormat="false" ht="12.75" hidden="false" customHeight="false" outlineLevel="0" collapsed="false">
      <c r="B306" s="442" t="n">
        <v>246</v>
      </c>
      <c r="C306" s="458"/>
      <c r="D306" s="457"/>
      <c r="S306" s="347"/>
      <c r="U306" s="442" t="n">
        <v>246</v>
      </c>
      <c r="V306" s="458"/>
      <c r="W306" s="457"/>
      <c r="AL306" s="347"/>
    </row>
    <row r="307" customFormat="false" ht="12.75" hidden="false" customHeight="false" outlineLevel="0" collapsed="false">
      <c r="B307" s="442" t="n">
        <v>247</v>
      </c>
      <c r="C307" s="458"/>
      <c r="D307" s="457"/>
      <c r="S307" s="347"/>
      <c r="U307" s="442" t="n">
        <v>247</v>
      </c>
      <c r="V307" s="458"/>
      <c r="W307" s="457"/>
      <c r="AL307" s="347"/>
    </row>
    <row r="308" customFormat="false" ht="12.75" hidden="false" customHeight="false" outlineLevel="0" collapsed="false">
      <c r="B308" s="442" t="n">
        <v>248</v>
      </c>
      <c r="C308" s="458"/>
      <c r="D308" s="457"/>
      <c r="S308" s="347"/>
      <c r="U308" s="442" t="n">
        <v>248</v>
      </c>
      <c r="V308" s="458"/>
      <c r="W308" s="457"/>
      <c r="AL308" s="347"/>
    </row>
    <row r="309" customFormat="false" ht="12.75" hidden="false" customHeight="false" outlineLevel="0" collapsed="false">
      <c r="B309" s="442" t="n">
        <v>249</v>
      </c>
      <c r="C309" s="458"/>
      <c r="D309" s="457"/>
      <c r="S309" s="347"/>
      <c r="U309" s="442" t="n">
        <v>249</v>
      </c>
      <c r="V309" s="458"/>
      <c r="W309" s="457"/>
      <c r="AL309" s="347"/>
    </row>
    <row r="310" customFormat="false" ht="12.75" hidden="false" customHeight="false" outlineLevel="0" collapsed="false">
      <c r="B310" s="442" t="n">
        <v>250</v>
      </c>
      <c r="C310" s="458"/>
      <c r="D310" s="457"/>
      <c r="S310" s="347"/>
      <c r="U310" s="442" t="n">
        <v>250</v>
      </c>
      <c r="V310" s="458"/>
      <c r="W310" s="457"/>
      <c r="AL310" s="347"/>
    </row>
    <row r="311" customFormat="false" ht="12.75" hidden="false" customHeight="false" outlineLevel="0" collapsed="false">
      <c r="B311" s="442" t="n">
        <v>251</v>
      </c>
      <c r="C311" s="458"/>
      <c r="D311" s="457"/>
      <c r="S311" s="347"/>
      <c r="U311" s="442" t="n">
        <v>251</v>
      </c>
      <c r="V311" s="458"/>
      <c r="W311" s="457"/>
      <c r="AL311" s="347"/>
    </row>
    <row r="312" customFormat="false" ht="12.75" hidden="false" customHeight="false" outlineLevel="0" collapsed="false">
      <c r="B312" s="442" t="n">
        <v>252</v>
      </c>
      <c r="C312" s="458"/>
      <c r="D312" s="457"/>
      <c r="S312" s="347"/>
      <c r="U312" s="442" t="n">
        <v>252</v>
      </c>
      <c r="V312" s="458"/>
      <c r="W312" s="457"/>
      <c r="AL312" s="347"/>
    </row>
    <row r="313" customFormat="false" ht="12.75" hidden="false" customHeight="false" outlineLevel="0" collapsed="false">
      <c r="B313" s="442" t="n">
        <v>253</v>
      </c>
      <c r="C313" s="458"/>
      <c r="D313" s="457"/>
      <c r="S313" s="347"/>
      <c r="U313" s="442" t="n">
        <v>253</v>
      </c>
      <c r="V313" s="458"/>
      <c r="W313" s="457"/>
      <c r="AL313" s="347"/>
    </row>
    <row r="314" customFormat="false" ht="12.75" hidden="false" customHeight="false" outlineLevel="0" collapsed="false">
      <c r="B314" s="442" t="n">
        <v>254</v>
      </c>
      <c r="C314" s="458"/>
      <c r="D314" s="457"/>
      <c r="S314" s="347"/>
      <c r="U314" s="442" t="n">
        <v>254</v>
      </c>
      <c r="V314" s="458"/>
      <c r="W314" s="457"/>
      <c r="AL314" s="347"/>
    </row>
    <row r="315" customFormat="false" ht="12.75" hidden="false" customHeight="false" outlineLevel="0" collapsed="false">
      <c r="B315" s="442" t="n">
        <v>255</v>
      </c>
      <c r="C315" s="458"/>
      <c r="D315" s="457"/>
      <c r="S315" s="347"/>
      <c r="U315" s="442" t="n">
        <v>255</v>
      </c>
      <c r="V315" s="458"/>
      <c r="W315" s="457"/>
      <c r="AL315" s="347"/>
    </row>
    <row r="316" customFormat="false" ht="12.75" hidden="false" customHeight="false" outlineLevel="0" collapsed="false">
      <c r="B316" s="442" t="n">
        <v>256</v>
      </c>
      <c r="C316" s="458"/>
      <c r="D316" s="457"/>
      <c r="S316" s="347"/>
      <c r="U316" s="442" t="n">
        <v>256</v>
      </c>
      <c r="V316" s="458"/>
      <c r="W316" s="457"/>
      <c r="AL316" s="347"/>
    </row>
    <row r="317" customFormat="false" ht="12.75" hidden="false" customHeight="false" outlineLevel="0" collapsed="false">
      <c r="B317" s="442" t="n">
        <v>257</v>
      </c>
      <c r="C317" s="458"/>
      <c r="D317" s="457"/>
      <c r="S317" s="347"/>
      <c r="U317" s="442" t="n">
        <v>257</v>
      </c>
      <c r="V317" s="458"/>
      <c r="W317" s="457"/>
      <c r="AL317" s="347"/>
    </row>
    <row r="318" customFormat="false" ht="12.75" hidden="false" customHeight="false" outlineLevel="0" collapsed="false">
      <c r="B318" s="442" t="n">
        <v>258</v>
      </c>
      <c r="C318" s="458"/>
      <c r="D318" s="457"/>
      <c r="S318" s="347"/>
      <c r="U318" s="442" t="n">
        <v>258</v>
      </c>
      <c r="V318" s="458"/>
      <c r="W318" s="457"/>
      <c r="AL318" s="347"/>
    </row>
    <row r="319" customFormat="false" ht="12.75" hidden="false" customHeight="false" outlineLevel="0" collapsed="false">
      <c r="B319" s="442" t="n">
        <v>259</v>
      </c>
      <c r="C319" s="458"/>
      <c r="D319" s="457"/>
      <c r="S319" s="347"/>
      <c r="U319" s="442" t="n">
        <v>259</v>
      </c>
      <c r="V319" s="458"/>
      <c r="W319" s="457"/>
      <c r="AL319" s="347"/>
    </row>
    <row r="320" customFormat="false" ht="12.75" hidden="false" customHeight="false" outlineLevel="0" collapsed="false">
      <c r="B320" s="442" t="n">
        <v>260</v>
      </c>
      <c r="C320" s="458"/>
      <c r="D320" s="457"/>
      <c r="S320" s="347"/>
      <c r="U320" s="442" t="n">
        <v>260</v>
      </c>
      <c r="V320" s="458"/>
      <c r="W320" s="457"/>
      <c r="AL320" s="347"/>
    </row>
    <row r="321" customFormat="false" ht="12.75" hidden="false" customHeight="false" outlineLevel="0" collapsed="false">
      <c r="B321" s="442" t="n">
        <v>261</v>
      </c>
      <c r="C321" s="458"/>
      <c r="D321" s="457"/>
      <c r="S321" s="347"/>
      <c r="U321" s="442" t="n">
        <v>261</v>
      </c>
      <c r="V321" s="458"/>
      <c r="W321" s="457"/>
      <c r="AL321" s="347"/>
    </row>
    <row r="322" customFormat="false" ht="12.75" hidden="false" customHeight="false" outlineLevel="0" collapsed="false">
      <c r="B322" s="442" t="n">
        <v>262</v>
      </c>
      <c r="C322" s="458"/>
      <c r="D322" s="457"/>
      <c r="S322" s="347"/>
      <c r="U322" s="442" t="n">
        <v>262</v>
      </c>
      <c r="V322" s="458"/>
      <c r="W322" s="457"/>
      <c r="AL322" s="347"/>
    </row>
    <row r="323" customFormat="false" ht="12.75" hidden="false" customHeight="false" outlineLevel="0" collapsed="false">
      <c r="B323" s="442" t="n">
        <v>263</v>
      </c>
      <c r="C323" s="458"/>
      <c r="D323" s="457"/>
      <c r="S323" s="347"/>
      <c r="U323" s="442" t="n">
        <v>263</v>
      </c>
      <c r="V323" s="458"/>
      <c r="W323" s="457"/>
      <c r="AL323" s="347"/>
    </row>
    <row r="324" customFormat="false" ht="12.75" hidden="false" customHeight="false" outlineLevel="0" collapsed="false">
      <c r="B324" s="442" t="n">
        <v>264</v>
      </c>
      <c r="C324" s="458"/>
      <c r="D324" s="457"/>
      <c r="S324" s="347"/>
      <c r="U324" s="442" t="n">
        <v>264</v>
      </c>
      <c r="V324" s="458"/>
      <c r="W324" s="457"/>
      <c r="AL324" s="347"/>
    </row>
    <row r="325" customFormat="false" ht="12.75" hidden="false" customHeight="false" outlineLevel="0" collapsed="false">
      <c r="B325" s="442" t="n">
        <v>265</v>
      </c>
      <c r="C325" s="458"/>
      <c r="D325" s="457"/>
      <c r="S325" s="347"/>
      <c r="U325" s="442" t="n">
        <v>265</v>
      </c>
      <c r="V325" s="458"/>
      <c r="W325" s="457"/>
      <c r="AL325" s="347"/>
    </row>
    <row r="326" customFormat="false" ht="12.75" hidden="false" customHeight="false" outlineLevel="0" collapsed="false">
      <c r="B326" s="442" t="n">
        <v>266</v>
      </c>
      <c r="C326" s="458"/>
      <c r="D326" s="457"/>
      <c r="S326" s="347"/>
      <c r="U326" s="442" t="n">
        <v>266</v>
      </c>
      <c r="V326" s="458"/>
      <c r="W326" s="457"/>
      <c r="AL326" s="347"/>
    </row>
    <row r="327" customFormat="false" ht="12.75" hidden="false" customHeight="false" outlineLevel="0" collapsed="false">
      <c r="B327" s="442" t="n">
        <v>267</v>
      </c>
      <c r="C327" s="458"/>
      <c r="D327" s="457"/>
      <c r="S327" s="347"/>
      <c r="U327" s="442" t="n">
        <v>267</v>
      </c>
      <c r="V327" s="458"/>
      <c r="W327" s="457"/>
      <c r="AL327" s="347"/>
    </row>
    <row r="328" customFormat="false" ht="12.75" hidden="false" customHeight="false" outlineLevel="0" collapsed="false">
      <c r="B328" s="442" t="n">
        <v>268</v>
      </c>
      <c r="C328" s="458"/>
      <c r="D328" s="457"/>
      <c r="S328" s="347"/>
      <c r="U328" s="442" t="n">
        <v>268</v>
      </c>
      <c r="V328" s="458"/>
      <c r="W328" s="457"/>
      <c r="AL328" s="347"/>
    </row>
    <row r="329" customFormat="false" ht="12.75" hidden="false" customHeight="false" outlineLevel="0" collapsed="false">
      <c r="B329" s="442" t="n">
        <v>269</v>
      </c>
      <c r="C329" s="458"/>
      <c r="D329" s="457"/>
      <c r="S329" s="347"/>
      <c r="U329" s="442" t="n">
        <v>269</v>
      </c>
      <c r="V329" s="458"/>
      <c r="W329" s="457"/>
      <c r="AL329" s="347"/>
    </row>
    <row r="330" customFormat="false" ht="12.75" hidden="false" customHeight="false" outlineLevel="0" collapsed="false">
      <c r="B330" s="442" t="n">
        <v>270</v>
      </c>
      <c r="C330" s="458"/>
      <c r="D330" s="457"/>
      <c r="S330" s="347"/>
      <c r="U330" s="442" t="n">
        <v>270</v>
      </c>
      <c r="V330" s="458"/>
      <c r="W330" s="457"/>
      <c r="AL330" s="347"/>
    </row>
    <row r="331" customFormat="false" ht="12.75" hidden="false" customHeight="false" outlineLevel="0" collapsed="false">
      <c r="B331" s="442" t="n">
        <v>271</v>
      </c>
      <c r="C331" s="458"/>
      <c r="D331" s="457"/>
      <c r="S331" s="347"/>
      <c r="U331" s="442" t="n">
        <v>271</v>
      </c>
      <c r="V331" s="458"/>
      <c r="W331" s="457"/>
      <c r="AL331" s="347"/>
    </row>
    <row r="332" customFormat="false" ht="12.75" hidden="false" customHeight="false" outlineLevel="0" collapsed="false">
      <c r="B332" s="442" t="n">
        <v>272</v>
      </c>
      <c r="C332" s="458"/>
      <c r="D332" s="457"/>
      <c r="S332" s="347"/>
      <c r="U332" s="442" t="n">
        <v>272</v>
      </c>
      <c r="V332" s="458"/>
      <c r="W332" s="457"/>
      <c r="AL332" s="347"/>
    </row>
    <row r="333" customFormat="false" ht="12.75" hidden="false" customHeight="false" outlineLevel="0" collapsed="false">
      <c r="B333" s="442" t="n">
        <v>273</v>
      </c>
      <c r="C333" s="458"/>
      <c r="D333" s="457"/>
      <c r="S333" s="347"/>
      <c r="U333" s="442" t="n">
        <v>273</v>
      </c>
      <c r="V333" s="458"/>
      <c r="W333" s="457"/>
      <c r="AL333" s="347"/>
    </row>
    <row r="334" customFormat="false" ht="12.75" hidden="false" customHeight="false" outlineLevel="0" collapsed="false">
      <c r="B334" s="442" t="n">
        <v>274</v>
      </c>
      <c r="C334" s="458"/>
      <c r="D334" s="457"/>
      <c r="S334" s="347"/>
      <c r="U334" s="442" t="n">
        <v>274</v>
      </c>
      <c r="V334" s="458"/>
      <c r="W334" s="457"/>
      <c r="AL334" s="347"/>
    </row>
    <row r="335" customFormat="false" ht="12.75" hidden="false" customHeight="false" outlineLevel="0" collapsed="false">
      <c r="B335" s="442" t="n">
        <v>275</v>
      </c>
      <c r="C335" s="458"/>
      <c r="D335" s="457"/>
      <c r="S335" s="347"/>
      <c r="U335" s="442" t="n">
        <v>275</v>
      </c>
      <c r="V335" s="458"/>
      <c r="W335" s="457"/>
      <c r="AL335" s="347"/>
    </row>
    <row r="336" customFormat="false" ht="12.75" hidden="false" customHeight="false" outlineLevel="0" collapsed="false">
      <c r="B336" s="442" t="n">
        <v>276</v>
      </c>
      <c r="C336" s="458"/>
      <c r="D336" s="457"/>
      <c r="S336" s="347"/>
      <c r="U336" s="442" t="n">
        <v>276</v>
      </c>
      <c r="V336" s="458"/>
      <c r="W336" s="457"/>
      <c r="AL336" s="347"/>
    </row>
    <row r="337" customFormat="false" ht="12.75" hidden="false" customHeight="false" outlineLevel="0" collapsed="false">
      <c r="B337" s="442" t="n">
        <v>277</v>
      </c>
      <c r="C337" s="458"/>
      <c r="D337" s="457"/>
      <c r="S337" s="347"/>
      <c r="U337" s="442" t="n">
        <v>277</v>
      </c>
      <c r="V337" s="458"/>
      <c r="W337" s="457"/>
      <c r="AL337" s="347"/>
    </row>
    <row r="338" customFormat="false" ht="12.75" hidden="false" customHeight="false" outlineLevel="0" collapsed="false">
      <c r="B338" s="442" t="n">
        <v>278</v>
      </c>
      <c r="C338" s="458"/>
      <c r="D338" s="457"/>
      <c r="S338" s="347"/>
      <c r="U338" s="442" t="n">
        <v>278</v>
      </c>
      <c r="V338" s="458"/>
      <c r="W338" s="457"/>
      <c r="AL338" s="347"/>
    </row>
    <row r="339" customFormat="false" ht="12.75" hidden="false" customHeight="false" outlineLevel="0" collapsed="false">
      <c r="B339" s="442" t="n">
        <v>279</v>
      </c>
      <c r="C339" s="458"/>
      <c r="D339" s="457"/>
      <c r="S339" s="347"/>
      <c r="U339" s="442" t="n">
        <v>279</v>
      </c>
      <c r="V339" s="458"/>
      <c r="W339" s="457"/>
      <c r="AL339" s="347"/>
    </row>
    <row r="340" customFormat="false" ht="12.75" hidden="false" customHeight="false" outlineLevel="0" collapsed="false">
      <c r="B340" s="442" t="n">
        <v>280</v>
      </c>
      <c r="C340" s="458"/>
      <c r="D340" s="457"/>
      <c r="S340" s="347"/>
      <c r="U340" s="442" t="n">
        <v>280</v>
      </c>
      <c r="V340" s="458"/>
      <c r="W340" s="457"/>
      <c r="AL340" s="347"/>
    </row>
    <row r="341" customFormat="false" ht="12.75" hidden="false" customHeight="false" outlineLevel="0" collapsed="false">
      <c r="B341" s="442" t="n">
        <v>281</v>
      </c>
      <c r="C341" s="458"/>
      <c r="D341" s="457"/>
      <c r="S341" s="347"/>
      <c r="U341" s="442" t="n">
        <v>281</v>
      </c>
      <c r="V341" s="458"/>
      <c r="W341" s="457"/>
      <c r="AL341" s="347"/>
    </row>
    <row r="342" customFormat="false" ht="12.75" hidden="false" customHeight="false" outlineLevel="0" collapsed="false">
      <c r="B342" s="442" t="n">
        <v>282</v>
      </c>
      <c r="C342" s="458"/>
      <c r="D342" s="457"/>
      <c r="S342" s="347"/>
      <c r="U342" s="442" t="n">
        <v>282</v>
      </c>
      <c r="V342" s="458"/>
      <c r="W342" s="457"/>
      <c r="AL342" s="347"/>
    </row>
    <row r="343" customFormat="false" ht="12.75" hidden="false" customHeight="false" outlineLevel="0" collapsed="false">
      <c r="B343" s="442" t="n">
        <v>283</v>
      </c>
      <c r="C343" s="458"/>
      <c r="D343" s="457"/>
      <c r="S343" s="347"/>
      <c r="U343" s="442" t="n">
        <v>283</v>
      </c>
      <c r="V343" s="458"/>
      <c r="W343" s="457"/>
      <c r="AL343" s="347"/>
    </row>
    <row r="344" customFormat="false" ht="12.75" hidden="false" customHeight="false" outlineLevel="0" collapsed="false">
      <c r="B344" s="442" t="n">
        <v>284</v>
      </c>
      <c r="C344" s="458"/>
      <c r="D344" s="457"/>
      <c r="S344" s="347"/>
      <c r="U344" s="442" t="n">
        <v>284</v>
      </c>
      <c r="V344" s="458"/>
      <c r="W344" s="457"/>
      <c r="AL344" s="347"/>
    </row>
    <row r="345" customFormat="false" ht="12.75" hidden="false" customHeight="false" outlineLevel="0" collapsed="false">
      <c r="B345" s="442" t="n">
        <v>285</v>
      </c>
      <c r="C345" s="458"/>
      <c r="D345" s="457"/>
      <c r="S345" s="347"/>
      <c r="U345" s="442" t="n">
        <v>285</v>
      </c>
      <c r="V345" s="458"/>
      <c r="W345" s="457"/>
      <c r="AL345" s="347"/>
    </row>
    <row r="346" customFormat="false" ht="12.75" hidden="false" customHeight="false" outlineLevel="0" collapsed="false">
      <c r="B346" s="442" t="n">
        <v>286</v>
      </c>
      <c r="C346" s="458"/>
      <c r="D346" s="457"/>
      <c r="S346" s="347"/>
      <c r="U346" s="442" t="n">
        <v>286</v>
      </c>
      <c r="V346" s="458"/>
      <c r="W346" s="457"/>
      <c r="AL346" s="347"/>
    </row>
    <row r="347" customFormat="false" ht="12.75" hidden="false" customHeight="false" outlineLevel="0" collapsed="false">
      <c r="B347" s="442" t="n">
        <v>287</v>
      </c>
      <c r="C347" s="458"/>
      <c r="D347" s="457"/>
      <c r="S347" s="347"/>
      <c r="U347" s="442" t="n">
        <v>287</v>
      </c>
      <c r="V347" s="458"/>
      <c r="W347" s="457"/>
      <c r="AL347" s="347"/>
    </row>
    <row r="348" customFormat="false" ht="12.75" hidden="false" customHeight="false" outlineLevel="0" collapsed="false">
      <c r="B348" s="442" t="n">
        <v>288</v>
      </c>
      <c r="C348" s="458"/>
      <c r="D348" s="457"/>
      <c r="S348" s="347"/>
      <c r="U348" s="442" t="n">
        <v>288</v>
      </c>
      <c r="V348" s="458"/>
      <c r="W348" s="457"/>
      <c r="AL348" s="347"/>
    </row>
    <row r="349" customFormat="false" ht="12.75" hidden="false" customHeight="false" outlineLevel="0" collapsed="false">
      <c r="B349" s="442" t="n">
        <v>289</v>
      </c>
      <c r="C349" s="458"/>
      <c r="D349" s="457"/>
      <c r="S349" s="347"/>
      <c r="U349" s="442" t="n">
        <v>289</v>
      </c>
      <c r="V349" s="458"/>
      <c r="W349" s="457"/>
      <c r="AL349" s="347"/>
    </row>
    <row r="350" customFormat="false" ht="12.75" hidden="false" customHeight="false" outlineLevel="0" collapsed="false">
      <c r="B350" s="442" t="n">
        <v>290</v>
      </c>
      <c r="C350" s="458"/>
      <c r="D350" s="457"/>
      <c r="S350" s="347"/>
      <c r="U350" s="442" t="n">
        <v>290</v>
      </c>
      <c r="V350" s="458"/>
      <c r="W350" s="457"/>
      <c r="AL350" s="347"/>
    </row>
    <row r="351" customFormat="false" ht="12.75" hidden="false" customHeight="false" outlineLevel="0" collapsed="false">
      <c r="B351" s="442" t="n">
        <v>291</v>
      </c>
      <c r="C351" s="458"/>
      <c r="D351" s="457"/>
      <c r="S351" s="347"/>
      <c r="U351" s="442" t="n">
        <v>291</v>
      </c>
      <c r="V351" s="458"/>
      <c r="W351" s="457"/>
      <c r="AL351" s="347"/>
    </row>
    <row r="352" customFormat="false" ht="12.75" hidden="false" customHeight="false" outlineLevel="0" collapsed="false">
      <c r="B352" s="442" t="n">
        <v>292</v>
      </c>
      <c r="C352" s="458"/>
      <c r="D352" s="457"/>
      <c r="S352" s="347"/>
      <c r="U352" s="442" t="n">
        <v>292</v>
      </c>
      <c r="V352" s="458"/>
      <c r="W352" s="457"/>
      <c r="AL352" s="347"/>
    </row>
    <row r="353" customFormat="false" ht="12.75" hidden="false" customHeight="false" outlineLevel="0" collapsed="false">
      <c r="B353" s="442" t="n">
        <v>293</v>
      </c>
      <c r="C353" s="458"/>
      <c r="D353" s="457"/>
      <c r="S353" s="347"/>
      <c r="U353" s="442" t="n">
        <v>293</v>
      </c>
      <c r="V353" s="458"/>
      <c r="W353" s="457"/>
      <c r="AL353" s="347"/>
    </row>
    <row r="354" customFormat="false" ht="12.75" hidden="false" customHeight="false" outlineLevel="0" collapsed="false">
      <c r="B354" s="442" t="n">
        <v>294</v>
      </c>
      <c r="C354" s="458"/>
      <c r="D354" s="457"/>
      <c r="S354" s="347"/>
      <c r="U354" s="442" t="n">
        <v>294</v>
      </c>
      <c r="V354" s="458"/>
      <c r="W354" s="457"/>
      <c r="AL354" s="347"/>
    </row>
    <row r="355" customFormat="false" ht="12.75" hidden="false" customHeight="false" outlineLevel="0" collapsed="false">
      <c r="B355" s="442" t="n">
        <v>295</v>
      </c>
      <c r="C355" s="458"/>
      <c r="D355" s="457"/>
      <c r="S355" s="347"/>
      <c r="U355" s="442" t="n">
        <v>295</v>
      </c>
      <c r="V355" s="458"/>
      <c r="W355" s="457"/>
      <c r="AL355" s="347"/>
    </row>
    <row r="356" customFormat="false" ht="12.75" hidden="false" customHeight="false" outlineLevel="0" collapsed="false">
      <c r="B356" s="442" t="n">
        <v>296</v>
      </c>
      <c r="C356" s="458"/>
      <c r="D356" s="457"/>
      <c r="S356" s="347"/>
      <c r="U356" s="442" t="n">
        <v>296</v>
      </c>
      <c r="V356" s="458"/>
      <c r="W356" s="457"/>
      <c r="AL356" s="347"/>
    </row>
    <row r="357" customFormat="false" ht="12.75" hidden="false" customHeight="false" outlineLevel="0" collapsed="false">
      <c r="B357" s="442" t="n">
        <v>297</v>
      </c>
      <c r="C357" s="458"/>
      <c r="D357" s="457"/>
      <c r="S357" s="347"/>
      <c r="U357" s="442" t="n">
        <v>297</v>
      </c>
      <c r="V357" s="458"/>
      <c r="W357" s="457"/>
      <c r="AL357" s="347"/>
    </row>
    <row r="358" customFormat="false" ht="12.75" hidden="false" customHeight="false" outlineLevel="0" collapsed="false">
      <c r="B358" s="442" t="n">
        <v>298</v>
      </c>
      <c r="C358" s="458"/>
      <c r="D358" s="457"/>
      <c r="S358" s="347"/>
      <c r="U358" s="442" t="n">
        <v>298</v>
      </c>
      <c r="V358" s="458"/>
      <c r="W358" s="457"/>
      <c r="AL358" s="347"/>
    </row>
    <row r="359" customFormat="false" ht="12.75" hidden="false" customHeight="false" outlineLevel="0" collapsed="false">
      <c r="B359" s="442" t="n">
        <v>299</v>
      </c>
      <c r="C359" s="458"/>
      <c r="D359" s="457"/>
      <c r="S359" s="347"/>
      <c r="U359" s="442" t="n">
        <v>299</v>
      </c>
      <c r="V359" s="458"/>
      <c r="W359" s="457"/>
      <c r="AL359" s="347"/>
    </row>
    <row r="360" customFormat="false" ht="12.75" hidden="false" customHeight="false" outlineLevel="0" collapsed="false">
      <c r="B360" s="442" t="n">
        <v>300</v>
      </c>
      <c r="C360" s="458"/>
      <c r="D360" s="457"/>
      <c r="S360" s="347"/>
      <c r="U360" s="442" t="n">
        <v>300</v>
      </c>
      <c r="V360" s="458"/>
      <c r="W360" s="457"/>
      <c r="AL360" s="347"/>
    </row>
    <row r="361" customFormat="false" ht="12.75" hidden="false" customHeight="false" outlineLevel="0" collapsed="false">
      <c r="A361" s="20"/>
      <c r="B361" s="20"/>
      <c r="C361" s="20"/>
      <c r="D361" s="20"/>
      <c r="E361" s="20"/>
      <c r="F361" s="20"/>
      <c r="G361" s="20"/>
      <c r="H361" s="20"/>
      <c r="I361" s="20"/>
      <c r="J361" s="20"/>
      <c r="K361" s="20"/>
      <c r="L361" s="20"/>
      <c r="M361" s="20"/>
      <c r="N361" s="20"/>
      <c r="O361" s="20"/>
      <c r="P361" s="20"/>
      <c r="Q361" s="20"/>
      <c r="R361" s="20"/>
      <c r="S361" s="355"/>
      <c r="T361" s="20"/>
      <c r="U361" s="20"/>
      <c r="V361" s="20"/>
      <c r="W361" s="20"/>
      <c r="X361" s="20"/>
      <c r="Y361" s="20"/>
      <c r="Z361" s="20"/>
      <c r="AA361" s="20"/>
      <c r="AB361" s="20"/>
      <c r="AC361" s="20"/>
      <c r="AD361" s="20"/>
      <c r="AE361" s="20"/>
      <c r="AF361" s="20"/>
      <c r="AG361" s="20"/>
      <c r="AH361" s="20"/>
      <c r="AI361" s="20"/>
      <c r="AJ361" s="20"/>
      <c r="AK361" s="20"/>
      <c r="AL361" s="355"/>
    </row>
  </sheetData>
  <sheetProtection algorithmName="SHA-512" hashValue="VuLbxnhZ8z5I+kY9Teqk2Z8lhjj3Bxsg9mKLfoexVs5aeqE/moMC+PencBv9lO3tCV9omXV6tlu6wY2U671S7A==" saltValue="I8c+7mk/X7qNJZgVVrfpjA==" spinCount="100000" sheet="true" scenarios="true"/>
  <protectedRanges>
    <protectedRange name="Range1" sqref="A5:AL18 A21:AL44 D48:E49 D52 W48:X49 W52"/>
    <protectedRange name="Range1_1" sqref="C61:E360"/>
    <protectedRange name="Range1_2" sqref="V61:X360"/>
  </protectedRanges>
  <mergeCells count="28">
    <mergeCell ref="A1:S1"/>
    <mergeCell ref="T1:AL1"/>
    <mergeCell ref="D3:J3"/>
    <mergeCell ref="O3:S3"/>
    <mergeCell ref="W3:AC3"/>
    <mergeCell ref="AH3:AL3"/>
    <mergeCell ref="A5:S5"/>
    <mergeCell ref="T5:AL5"/>
    <mergeCell ref="A48:C48"/>
    <mergeCell ref="D48:E48"/>
    <mergeCell ref="T48:V48"/>
    <mergeCell ref="W48:X48"/>
    <mergeCell ref="A49:C49"/>
    <mergeCell ref="D49:E49"/>
    <mergeCell ref="F49:G49"/>
    <mergeCell ref="T49:V49"/>
    <mergeCell ref="W49:X49"/>
    <mergeCell ref="Y49:Z49"/>
    <mergeCell ref="B52:C52"/>
    <mergeCell ref="D52:E52"/>
    <mergeCell ref="U52:V52"/>
    <mergeCell ref="W52:X52"/>
    <mergeCell ref="A54:C54"/>
    <mergeCell ref="D54:E54"/>
    <mergeCell ref="T54:V54"/>
    <mergeCell ref="W54:X54"/>
    <mergeCell ref="H60:I60"/>
    <mergeCell ref="AA60:AB60"/>
  </mergeCells>
  <conditionalFormatting sqref="F49:G49">
    <cfRule type="expression" priority="2" aboveAverage="0" equalAverage="0" bottom="0" percent="0" rank="0" text="" dxfId="254">
      <formula>$D$49&lt;4000</formula>
    </cfRule>
    <cfRule type="expression" priority="3" aboveAverage="0" equalAverage="0" bottom="0" percent="0" rank="0" text="" dxfId="255">
      <formula>$D$49&gt;=4000</formula>
    </cfRule>
  </conditionalFormatting>
  <conditionalFormatting sqref="Y49:Z49">
    <cfRule type="expression" priority="4" aboveAverage="0" equalAverage="0" bottom="0" percent="0" rank="0" text="" dxfId="256">
      <formula>$W$49&lt;7500</formula>
    </cfRule>
    <cfRule type="expression" priority="5" aboveAverage="0" equalAverage="0" bottom="0" percent="0" rank="0" text="" dxfId="257">
      <formula>$W$49&gt;=7500</formula>
    </cfRule>
  </conditionalFormatting>
  <hyperlinks>
    <hyperlink ref="AM2" location="'Cover Sheet'!A1" display="BACK to COVER SHEET"/>
    <hyperlink ref="AM3" location="'T3.5.9 Guidance Notes'!A1" display="Link to GUIDANCE NOTES"/>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V360"/>
  <sheetViews>
    <sheetView showFormulas="false" showGridLines="false" showRowColHeaders="true" showZeros="true" rightToLeft="false" tabSelected="false" showOutlineSymbols="true" defaultGridColor="true" view="pageBreakPreview" topLeftCell="A31" colorId="64" zoomScale="140" zoomScaleNormal="100" zoomScalePageLayoutView="140" workbookViewId="0">
      <selection pane="topLeft" activeCell="D48" activeCellId="0" sqref="D48"/>
    </sheetView>
  </sheetViews>
  <sheetFormatPr defaultRowHeight="12.75" zeroHeight="false" outlineLevelRow="0" outlineLevelCol="0"/>
  <cols>
    <col collapsed="false" customWidth="true" hidden="false" outlineLevel="0" max="19" min="1" style="220" width="5.01"/>
    <col collapsed="false" customWidth="true" hidden="false" outlineLevel="0" max="1025" min="20" style="220" width="11.4"/>
  </cols>
  <sheetData>
    <row r="1" customFormat="false" ht="13.15" hidden="false" customHeight="false" outlineLevel="0" collapsed="false">
      <c r="A1" s="484" t="s">
        <v>461</v>
      </c>
      <c r="B1" s="484"/>
      <c r="C1" s="484"/>
      <c r="D1" s="484"/>
      <c r="E1" s="484"/>
      <c r="F1" s="484"/>
      <c r="G1" s="484"/>
      <c r="H1" s="484"/>
      <c r="I1" s="484"/>
      <c r="J1" s="484"/>
      <c r="K1" s="484"/>
      <c r="L1" s="484"/>
      <c r="M1" s="484"/>
      <c r="N1" s="484"/>
      <c r="O1" s="484"/>
      <c r="P1" s="484"/>
      <c r="Q1" s="484"/>
      <c r="R1" s="484"/>
      <c r="S1" s="484"/>
    </row>
    <row r="2" customFormat="false" ht="12.75" hidden="false" customHeight="false" outlineLevel="0" collapsed="false">
      <c r="T2" s="48" t="s">
        <v>259</v>
      </c>
      <c r="U2" s="214"/>
      <c r="V2" s="214"/>
    </row>
    <row r="3" customFormat="false" ht="12.75" hidden="false" customHeight="false" outlineLevel="0" collapsed="false">
      <c r="A3" s="220" t="s">
        <v>48</v>
      </c>
      <c r="D3" s="100" t="str">
        <f aca="false">IF('Cover Sheet'!$D$14&gt;0,'Cover Sheet'!$D$14,"")</f>
        <v>Ecole Centrale Lyon</v>
      </c>
      <c r="E3" s="100"/>
      <c r="F3" s="100"/>
      <c r="G3" s="100"/>
      <c r="H3" s="100"/>
      <c r="I3" s="100"/>
      <c r="J3" s="100"/>
      <c r="K3" s="220" t="s">
        <v>50</v>
      </c>
      <c r="O3" s="100" t="str">
        <f aca="false">IF('Cover Sheet'!$O$14&gt;0,'Cover Sheet'!$O$14,"")</f>
        <v/>
      </c>
      <c r="P3" s="100"/>
      <c r="Q3" s="100"/>
      <c r="R3" s="100"/>
      <c r="S3" s="100"/>
      <c r="T3" s="469" t="s">
        <v>341</v>
      </c>
    </row>
    <row r="5" customFormat="false" ht="12.75" hidden="false" customHeight="true" outlineLevel="0" collapsed="false">
      <c r="A5" s="459"/>
      <c r="B5" s="459"/>
      <c r="C5" s="459"/>
      <c r="D5" s="459"/>
      <c r="E5" s="459"/>
      <c r="F5" s="459"/>
      <c r="G5" s="459"/>
      <c r="H5" s="459"/>
      <c r="I5" s="459"/>
      <c r="J5" s="459"/>
      <c r="K5" s="459"/>
      <c r="L5" s="459"/>
      <c r="M5" s="459"/>
      <c r="N5" s="459"/>
      <c r="O5" s="459"/>
      <c r="P5" s="459"/>
      <c r="Q5" s="459"/>
      <c r="R5" s="459"/>
      <c r="S5" s="459"/>
    </row>
    <row r="6" customFormat="false" ht="12.75" hidden="false" customHeight="false" outlineLevel="0" collapsed="false">
      <c r="A6" s="383"/>
      <c r="B6" s="383"/>
      <c r="C6" s="96"/>
      <c r="D6" s="383"/>
      <c r="E6" s="96"/>
      <c r="F6" s="96"/>
      <c r="G6" s="96"/>
      <c r="H6" s="96"/>
      <c r="I6" s="96"/>
      <c r="J6" s="96"/>
      <c r="K6" s="96"/>
      <c r="L6" s="96"/>
      <c r="M6" s="96"/>
      <c r="N6" s="96"/>
      <c r="O6" s="96"/>
      <c r="P6" s="96"/>
      <c r="Q6" s="96"/>
      <c r="R6" s="96"/>
      <c r="S6" s="135"/>
    </row>
    <row r="7" customFormat="false" ht="12.75" hidden="false" customHeight="false" outlineLevel="0" collapsed="false">
      <c r="A7" s="383"/>
      <c r="B7" s="382" t="s">
        <v>367</v>
      </c>
      <c r="C7" s="96"/>
      <c r="D7" s="383"/>
      <c r="E7" s="96"/>
      <c r="F7" s="96"/>
      <c r="G7" s="96"/>
      <c r="H7" s="96"/>
      <c r="I7" s="96"/>
      <c r="J7" s="96"/>
      <c r="K7" s="96"/>
      <c r="L7" s="96"/>
      <c r="M7" s="96"/>
      <c r="N7" s="96"/>
      <c r="O7" s="96"/>
      <c r="P7" s="96"/>
      <c r="Q7" s="96"/>
      <c r="R7" s="96"/>
      <c r="S7" s="135"/>
    </row>
    <row r="8" customFormat="false" ht="12.75" hidden="false" customHeight="false" outlineLevel="0" collapsed="false">
      <c r="A8" s="383"/>
      <c r="B8" s="98"/>
      <c r="C8" s="96"/>
      <c r="D8" s="383"/>
      <c r="E8" s="96"/>
      <c r="F8" s="96"/>
      <c r="G8" s="96"/>
      <c r="H8" s="96"/>
      <c r="I8" s="96"/>
      <c r="J8" s="96"/>
      <c r="K8" s="96"/>
      <c r="L8" s="96"/>
      <c r="M8" s="96"/>
      <c r="N8" s="96"/>
      <c r="O8" s="96"/>
      <c r="P8" s="96"/>
      <c r="Q8" s="96"/>
      <c r="R8" s="96"/>
      <c r="S8" s="135"/>
    </row>
    <row r="9" customFormat="false" ht="12.75" hidden="false" customHeight="false" outlineLevel="0" collapsed="false">
      <c r="A9" s="383"/>
      <c r="B9" s="382" t="s">
        <v>368</v>
      </c>
      <c r="C9" s="96"/>
      <c r="D9" s="383"/>
      <c r="E9" s="96"/>
      <c r="F9" s="96"/>
      <c r="G9" s="96"/>
      <c r="H9" s="96"/>
      <c r="I9" s="96"/>
      <c r="J9" s="96"/>
      <c r="K9" s="96"/>
      <c r="L9" s="96"/>
      <c r="M9" s="96"/>
      <c r="N9" s="96"/>
      <c r="O9" s="96"/>
      <c r="P9" s="96"/>
      <c r="Q9" s="96"/>
      <c r="R9" s="96"/>
      <c r="S9" s="135"/>
    </row>
    <row r="10" customFormat="false" ht="12.75" hidden="false" customHeight="false" outlineLevel="0" collapsed="false">
      <c r="A10" s="383"/>
      <c r="B10" s="98"/>
      <c r="C10" s="96"/>
      <c r="D10" s="96"/>
      <c r="E10" s="96"/>
      <c r="F10" s="96"/>
      <c r="G10" s="96"/>
      <c r="H10" s="96"/>
      <c r="I10" s="96"/>
      <c r="J10" s="96"/>
      <c r="K10" s="96"/>
      <c r="L10" s="96"/>
      <c r="M10" s="96"/>
      <c r="N10" s="96"/>
      <c r="O10" s="96"/>
      <c r="P10" s="96"/>
      <c r="Q10" s="96"/>
      <c r="R10" s="96"/>
      <c r="S10" s="135"/>
    </row>
    <row r="11" customFormat="false" ht="12.75" hidden="false" customHeight="false" outlineLevel="0" collapsed="false">
      <c r="A11" s="134"/>
      <c r="B11" s="382" t="s">
        <v>369</v>
      </c>
      <c r="C11" s="96"/>
      <c r="D11" s="96"/>
      <c r="E11" s="96"/>
      <c r="F11" s="96"/>
      <c r="G11" s="96"/>
      <c r="H11" s="96"/>
      <c r="I11" s="96"/>
      <c r="J11" s="96"/>
      <c r="K11" s="96"/>
      <c r="L11" s="96"/>
      <c r="M11" s="96"/>
      <c r="N11" s="96"/>
      <c r="O11" s="96"/>
      <c r="P11" s="96"/>
      <c r="Q11" s="96"/>
      <c r="R11" s="96"/>
      <c r="S11" s="135"/>
    </row>
    <row r="12" customFormat="false" ht="12.75" hidden="false" customHeight="false" outlineLevel="0" collapsed="false">
      <c r="A12" s="485"/>
      <c r="B12" s="98"/>
      <c r="C12" s="486"/>
      <c r="D12" s="486"/>
      <c r="E12" s="486"/>
      <c r="F12" s="486"/>
      <c r="G12" s="486"/>
      <c r="H12" s="486"/>
      <c r="I12" s="486"/>
      <c r="J12" s="486"/>
      <c r="K12" s="486"/>
      <c r="L12" s="486"/>
      <c r="M12" s="486"/>
      <c r="N12" s="486"/>
      <c r="O12" s="486"/>
      <c r="P12" s="486"/>
      <c r="Q12" s="486"/>
      <c r="R12" s="486"/>
      <c r="S12" s="487"/>
    </row>
    <row r="13" customFormat="false" ht="12.75" hidden="false" customHeight="false" outlineLevel="0" collapsed="false">
      <c r="A13" s="485"/>
      <c r="B13" s="470" t="s">
        <v>462</v>
      </c>
      <c r="C13" s="486"/>
      <c r="D13" s="486"/>
      <c r="E13" s="486"/>
      <c r="F13" s="486"/>
      <c r="G13" s="488"/>
      <c r="H13" s="486"/>
      <c r="I13" s="486"/>
      <c r="J13" s="486"/>
      <c r="K13" s="486"/>
      <c r="L13" s="486"/>
      <c r="M13" s="486"/>
      <c r="N13" s="486"/>
      <c r="O13" s="486"/>
      <c r="P13" s="486"/>
      <c r="Q13" s="486"/>
      <c r="R13" s="486"/>
      <c r="S13" s="487"/>
    </row>
    <row r="14" customFormat="false" ht="12.75" hidden="false" customHeight="false" outlineLevel="0" collapsed="false">
      <c r="A14" s="485"/>
      <c r="B14" s="486"/>
      <c r="C14" s="486"/>
      <c r="D14" s="486"/>
      <c r="E14" s="486"/>
      <c r="F14" s="486"/>
      <c r="G14" s="486"/>
      <c r="H14" s="486"/>
      <c r="I14" s="486"/>
      <c r="J14" s="486"/>
      <c r="K14" s="486"/>
      <c r="L14" s="486"/>
      <c r="M14" s="486"/>
      <c r="N14" s="486"/>
      <c r="O14" s="486"/>
      <c r="P14" s="486"/>
      <c r="Q14" s="486"/>
      <c r="R14" s="486"/>
      <c r="S14" s="487"/>
    </row>
    <row r="15" customFormat="false" ht="12.75" hidden="false" customHeight="false" outlineLevel="0" collapsed="false">
      <c r="A15" s="485"/>
      <c r="B15" s="486"/>
      <c r="C15" s="486"/>
      <c r="D15" s="486"/>
      <c r="E15" s="486"/>
      <c r="F15" s="486"/>
      <c r="G15" s="486"/>
      <c r="H15" s="486"/>
      <c r="I15" s="486"/>
      <c r="J15" s="486"/>
      <c r="K15" s="486"/>
      <c r="L15" s="486"/>
      <c r="M15" s="486"/>
      <c r="N15" s="486"/>
      <c r="O15" s="486"/>
      <c r="P15" s="486"/>
      <c r="Q15" s="486"/>
      <c r="R15" s="486"/>
      <c r="S15" s="487"/>
    </row>
    <row r="16" customFormat="false" ht="12.75" hidden="false" customHeight="false" outlineLevel="0" collapsed="false">
      <c r="A16" s="485"/>
      <c r="B16" s="486"/>
      <c r="C16" s="486"/>
      <c r="D16" s="486"/>
      <c r="E16" s="486"/>
      <c r="F16" s="486"/>
      <c r="G16" s="486"/>
      <c r="H16" s="486"/>
      <c r="I16" s="486"/>
      <c r="J16" s="486"/>
      <c r="K16" s="486"/>
      <c r="L16" s="486"/>
      <c r="M16" s="486"/>
      <c r="N16" s="486"/>
      <c r="O16" s="486"/>
      <c r="P16" s="486"/>
      <c r="Q16" s="486"/>
      <c r="R16" s="486"/>
      <c r="S16" s="487"/>
    </row>
    <row r="17" customFormat="false" ht="12.75" hidden="false" customHeight="false" outlineLevel="0" collapsed="false">
      <c r="A17" s="485"/>
      <c r="B17" s="486"/>
      <c r="C17" s="486"/>
      <c r="D17" s="486"/>
      <c r="E17" s="486"/>
      <c r="F17" s="486"/>
      <c r="G17" s="486"/>
      <c r="H17" s="486"/>
      <c r="I17" s="486"/>
      <c r="J17" s="486"/>
      <c r="K17" s="486"/>
      <c r="L17" s="486"/>
      <c r="M17" s="486"/>
      <c r="N17" s="486"/>
      <c r="O17" s="486"/>
      <c r="P17" s="486"/>
      <c r="Q17" s="486"/>
      <c r="R17" s="486"/>
      <c r="S17" s="487"/>
    </row>
    <row r="18" customFormat="false" ht="12.75" hidden="false" customHeight="false" outlineLevel="0" collapsed="false">
      <c r="A18" s="489"/>
      <c r="B18" s="490"/>
      <c r="C18" s="490"/>
      <c r="D18" s="490"/>
      <c r="E18" s="491"/>
      <c r="F18" s="491"/>
      <c r="G18" s="490"/>
      <c r="H18" s="491"/>
      <c r="I18" s="490"/>
      <c r="J18" s="490"/>
      <c r="K18" s="490"/>
      <c r="L18" s="490"/>
      <c r="M18" s="490"/>
      <c r="N18" s="490"/>
      <c r="O18" s="490"/>
      <c r="P18" s="490"/>
      <c r="Q18" s="490"/>
      <c r="R18" s="490"/>
      <c r="S18" s="492"/>
    </row>
    <row r="19" customFormat="false" ht="12.75" hidden="false" customHeight="false" outlineLevel="0" collapsed="false">
      <c r="A19" s="493" t="s">
        <v>463</v>
      </c>
      <c r="B19" s="494"/>
      <c r="C19" s="494"/>
      <c r="D19" s="494"/>
      <c r="E19" s="494"/>
      <c r="F19" s="494"/>
      <c r="G19" s="494"/>
      <c r="H19" s="494"/>
      <c r="I19" s="494"/>
      <c r="J19" s="494"/>
      <c r="K19" s="494"/>
      <c r="L19" s="494"/>
      <c r="M19" s="494"/>
      <c r="N19" s="494"/>
      <c r="O19" s="494"/>
      <c r="P19" s="494"/>
      <c r="Q19" s="494"/>
      <c r="R19" s="494"/>
      <c r="S19" s="495"/>
    </row>
    <row r="20" customFormat="false" ht="12.75" hidden="false" customHeight="false" outlineLevel="0" collapsed="false">
      <c r="A20" s="496"/>
      <c r="B20" s="494"/>
      <c r="C20" s="494"/>
      <c r="D20" s="494"/>
      <c r="E20" s="494"/>
      <c r="F20" s="494"/>
      <c r="G20" s="494"/>
      <c r="H20" s="494"/>
      <c r="I20" s="494"/>
      <c r="J20" s="494"/>
      <c r="K20" s="494"/>
      <c r="L20" s="494"/>
      <c r="M20" s="494"/>
      <c r="N20" s="494"/>
      <c r="O20" s="494"/>
      <c r="P20" s="494"/>
      <c r="Q20" s="494"/>
      <c r="R20" s="494"/>
      <c r="S20" s="495"/>
    </row>
    <row r="21" customFormat="false" ht="12.75" hidden="false" customHeight="false" outlineLevel="0" collapsed="false">
      <c r="A21" s="215"/>
      <c r="B21" s="216"/>
      <c r="C21" s="216"/>
      <c r="D21" s="216"/>
      <c r="E21" s="216"/>
      <c r="F21" s="216"/>
      <c r="G21" s="216"/>
      <c r="H21" s="216"/>
      <c r="I21" s="216"/>
      <c r="J21" s="216"/>
      <c r="K21" s="216"/>
      <c r="L21" s="216"/>
      <c r="M21" s="216"/>
      <c r="N21" s="216"/>
      <c r="O21" s="216"/>
      <c r="P21" s="216"/>
      <c r="Q21" s="216"/>
      <c r="R21" s="216"/>
      <c r="S21" s="217"/>
    </row>
    <row r="22" customFormat="false" ht="12.75" hidden="false" customHeight="false" outlineLevel="0" collapsed="false">
      <c r="A22" s="134"/>
      <c r="B22" s="96"/>
      <c r="C22" s="96"/>
      <c r="D22" s="96"/>
      <c r="E22" s="96"/>
      <c r="F22" s="96"/>
      <c r="G22" s="96"/>
      <c r="H22" s="96"/>
      <c r="I22" s="96"/>
      <c r="J22" s="96"/>
      <c r="K22" s="96"/>
      <c r="L22" s="96"/>
      <c r="M22" s="96"/>
      <c r="N22" s="96"/>
      <c r="O22" s="96"/>
      <c r="P22" s="96"/>
      <c r="Q22" s="96"/>
      <c r="R22" s="96"/>
      <c r="S22" s="135"/>
    </row>
    <row r="23" customFormat="false" ht="12.75" hidden="false" customHeight="false" outlineLevel="0" collapsed="false">
      <c r="A23" s="134"/>
      <c r="B23" s="382" t="s">
        <v>372</v>
      </c>
      <c r="C23" s="96"/>
      <c r="D23" s="96"/>
      <c r="E23" s="96"/>
      <c r="F23" s="96"/>
      <c r="G23" s="96"/>
      <c r="H23" s="96"/>
      <c r="I23" s="96"/>
      <c r="J23" s="96"/>
      <c r="K23" s="96"/>
      <c r="L23" s="96"/>
      <c r="M23" s="96"/>
      <c r="N23" s="96"/>
      <c r="O23" s="96"/>
      <c r="P23" s="96"/>
      <c r="Q23" s="96"/>
      <c r="R23" s="96"/>
      <c r="S23" s="135"/>
    </row>
    <row r="24" customFormat="false" ht="12.75" hidden="false" customHeight="false" outlineLevel="0" collapsed="false">
      <c r="A24" s="134"/>
      <c r="B24" s="97"/>
      <c r="C24" s="96"/>
      <c r="D24" s="96"/>
      <c r="E24" s="96"/>
      <c r="F24" s="96"/>
      <c r="G24" s="96"/>
      <c r="H24" s="96"/>
      <c r="I24" s="96"/>
      <c r="J24" s="96"/>
      <c r="K24" s="96"/>
      <c r="L24" s="96"/>
      <c r="M24" s="96"/>
      <c r="N24" s="96"/>
      <c r="O24" s="96"/>
      <c r="P24" s="96"/>
      <c r="Q24" s="96"/>
      <c r="R24" s="96"/>
      <c r="S24" s="135"/>
    </row>
    <row r="25" customFormat="false" ht="12.75" hidden="false" customHeight="false" outlineLevel="0" collapsed="false">
      <c r="A25" s="134"/>
      <c r="B25" s="382" t="s">
        <v>373</v>
      </c>
      <c r="C25" s="96"/>
      <c r="D25" s="96"/>
      <c r="E25" s="96"/>
      <c r="F25" s="96"/>
      <c r="G25" s="96"/>
      <c r="H25" s="96"/>
      <c r="I25" s="96"/>
      <c r="J25" s="96"/>
      <c r="K25" s="96"/>
      <c r="L25" s="96"/>
      <c r="M25" s="96"/>
      <c r="N25" s="96"/>
      <c r="O25" s="96"/>
      <c r="P25" s="96"/>
      <c r="Q25" s="96"/>
      <c r="R25" s="96"/>
      <c r="S25" s="135"/>
    </row>
    <row r="26" customFormat="false" ht="12.75" hidden="false" customHeight="false" outlineLevel="0" collapsed="false">
      <c r="A26" s="134"/>
      <c r="B26" s="97"/>
      <c r="C26" s="96"/>
      <c r="D26" s="96"/>
      <c r="E26" s="96"/>
      <c r="F26" s="96"/>
      <c r="G26" s="96"/>
      <c r="H26" s="96"/>
      <c r="I26" s="96"/>
      <c r="J26" s="96"/>
      <c r="K26" s="96"/>
      <c r="L26" s="96"/>
      <c r="M26" s="96"/>
      <c r="N26" s="96"/>
      <c r="O26" s="96"/>
      <c r="P26" s="96"/>
      <c r="Q26" s="96"/>
      <c r="R26" s="96"/>
      <c r="S26" s="135"/>
    </row>
    <row r="27" customFormat="false" ht="12.75" hidden="false" customHeight="false" outlineLevel="0" collapsed="false">
      <c r="A27" s="134"/>
      <c r="B27" s="382" t="s">
        <v>374</v>
      </c>
      <c r="C27" s="96"/>
      <c r="D27" s="96"/>
      <c r="E27" s="96"/>
      <c r="F27" s="96"/>
      <c r="G27" s="96"/>
      <c r="H27" s="96"/>
      <c r="I27" s="96"/>
      <c r="J27" s="96"/>
      <c r="K27" s="96"/>
      <c r="L27" s="96"/>
      <c r="M27" s="96"/>
      <c r="N27" s="96"/>
      <c r="O27" s="96"/>
      <c r="P27" s="96"/>
      <c r="Q27" s="96"/>
      <c r="R27" s="96"/>
      <c r="S27" s="135"/>
    </row>
    <row r="28" customFormat="false" ht="12.75" hidden="false" customHeight="false" outlineLevel="0" collapsed="false">
      <c r="A28" s="485"/>
      <c r="B28" s="98"/>
      <c r="C28" s="136"/>
      <c r="D28" s="136"/>
      <c r="E28" s="136"/>
      <c r="F28" s="136"/>
      <c r="G28" s="136"/>
      <c r="H28" s="136"/>
      <c r="I28" s="486"/>
      <c r="J28" s="486"/>
      <c r="K28" s="486"/>
      <c r="L28" s="486"/>
      <c r="M28" s="486"/>
      <c r="N28" s="486"/>
      <c r="O28" s="486"/>
      <c r="P28" s="486"/>
      <c r="Q28" s="486"/>
      <c r="R28" s="486"/>
      <c r="S28" s="487"/>
    </row>
    <row r="29" customFormat="false" ht="12.75" hidden="false" customHeight="false" outlineLevel="0" collapsed="false">
      <c r="A29" s="485"/>
      <c r="B29" s="382" t="s">
        <v>375</v>
      </c>
      <c r="C29" s="136"/>
      <c r="D29" s="136"/>
      <c r="E29" s="136"/>
      <c r="F29" s="136"/>
      <c r="G29" s="136"/>
      <c r="H29" s="136"/>
      <c r="I29" s="486"/>
      <c r="J29" s="486"/>
      <c r="K29" s="486"/>
      <c r="L29" s="486"/>
      <c r="M29" s="486"/>
      <c r="N29" s="486"/>
      <c r="O29" s="486"/>
      <c r="P29" s="486"/>
      <c r="Q29" s="486"/>
      <c r="R29" s="486"/>
      <c r="S29" s="487"/>
    </row>
    <row r="30" customFormat="false" ht="12.75" hidden="false" customHeight="false" outlineLevel="0" collapsed="false">
      <c r="A30" s="485"/>
      <c r="B30" s="382" t="s">
        <v>376</v>
      </c>
      <c r="C30" s="136"/>
      <c r="D30" s="136"/>
      <c r="E30" s="136"/>
      <c r="F30" s="136"/>
      <c r="G30" s="136"/>
      <c r="H30" s="136"/>
      <c r="I30" s="486"/>
      <c r="J30" s="486"/>
      <c r="K30" s="486"/>
      <c r="L30" s="486"/>
      <c r="M30" s="486"/>
      <c r="N30" s="486"/>
      <c r="O30" s="486"/>
      <c r="P30" s="486"/>
      <c r="Q30" s="486"/>
      <c r="R30" s="486"/>
      <c r="S30" s="487"/>
    </row>
    <row r="31" customFormat="false" ht="12.75" hidden="false" customHeight="false" outlineLevel="0" collapsed="false">
      <c r="A31" s="485"/>
      <c r="B31" s="96"/>
      <c r="C31" s="486"/>
      <c r="D31" s="486"/>
      <c r="E31" s="486"/>
      <c r="F31" s="486"/>
      <c r="G31" s="486"/>
      <c r="H31" s="486"/>
      <c r="I31" s="486"/>
      <c r="J31" s="486"/>
      <c r="K31" s="486"/>
      <c r="L31" s="486"/>
      <c r="M31" s="486"/>
      <c r="N31" s="486"/>
      <c r="O31" s="486"/>
      <c r="P31" s="486"/>
      <c r="Q31" s="486"/>
      <c r="R31" s="486"/>
      <c r="S31" s="487"/>
    </row>
    <row r="32" customFormat="false" ht="12.75" hidden="false" customHeight="false" outlineLevel="0" collapsed="false">
      <c r="A32" s="485"/>
      <c r="B32" s="486"/>
      <c r="C32" s="486"/>
      <c r="D32" s="486"/>
      <c r="E32" s="497"/>
      <c r="F32" s="497"/>
      <c r="G32" s="488"/>
      <c r="H32" s="486"/>
      <c r="I32" s="486"/>
      <c r="J32" s="486"/>
      <c r="K32" s="486"/>
      <c r="L32" s="486"/>
      <c r="M32" s="486"/>
      <c r="N32" s="486"/>
      <c r="O32" s="486"/>
      <c r="P32" s="486"/>
      <c r="Q32" s="486"/>
      <c r="R32" s="486"/>
      <c r="S32" s="487"/>
    </row>
    <row r="33" customFormat="false" ht="12.75" hidden="false" customHeight="false" outlineLevel="0" collapsed="false">
      <c r="A33" s="485"/>
      <c r="B33" s="486"/>
      <c r="C33" s="486"/>
      <c r="D33" s="488"/>
      <c r="E33" s="497"/>
      <c r="F33" s="486"/>
      <c r="G33" s="497"/>
      <c r="H33" s="486"/>
      <c r="I33" s="486"/>
      <c r="J33" s="486"/>
      <c r="K33" s="486"/>
      <c r="L33" s="486"/>
      <c r="M33" s="486"/>
      <c r="N33" s="486"/>
      <c r="O33" s="486"/>
      <c r="P33" s="486"/>
      <c r="Q33" s="486"/>
      <c r="R33" s="486"/>
      <c r="S33" s="487"/>
    </row>
    <row r="34" customFormat="false" ht="12.75" hidden="false" customHeight="false" outlineLevel="0" collapsed="false">
      <c r="A34" s="485"/>
      <c r="B34" s="486"/>
      <c r="C34" s="486"/>
      <c r="D34" s="486"/>
      <c r="E34" s="486"/>
      <c r="F34" s="486"/>
      <c r="G34" s="488"/>
      <c r="H34" s="486"/>
      <c r="I34" s="486"/>
      <c r="J34" s="486"/>
      <c r="K34" s="486"/>
      <c r="L34" s="486"/>
      <c r="M34" s="486"/>
      <c r="N34" s="486"/>
      <c r="O34" s="486"/>
      <c r="P34" s="486"/>
      <c r="Q34" s="486"/>
      <c r="R34" s="486"/>
      <c r="S34" s="487"/>
    </row>
    <row r="35" customFormat="false" ht="12.75" hidden="false" customHeight="false" outlineLevel="0" collapsed="false">
      <c r="A35" s="498"/>
      <c r="B35" s="486"/>
      <c r="C35" s="486"/>
      <c r="D35" s="486"/>
      <c r="E35" s="486"/>
      <c r="F35" s="486"/>
      <c r="G35" s="486"/>
      <c r="H35" s="486"/>
      <c r="I35" s="486"/>
      <c r="J35" s="486"/>
      <c r="K35" s="486"/>
      <c r="L35" s="486"/>
      <c r="M35" s="486"/>
      <c r="N35" s="486"/>
      <c r="O35" s="486"/>
      <c r="P35" s="486"/>
      <c r="Q35" s="486"/>
      <c r="R35" s="486"/>
      <c r="S35" s="487"/>
    </row>
    <row r="36" customFormat="false" ht="12.75" hidden="false" customHeight="false" outlineLevel="0" collapsed="false">
      <c r="A36" s="498"/>
      <c r="B36" s="486"/>
      <c r="C36" s="486"/>
      <c r="D36" s="486"/>
      <c r="E36" s="486"/>
      <c r="F36" s="486"/>
      <c r="G36" s="486"/>
      <c r="H36" s="486"/>
      <c r="I36" s="486"/>
      <c r="J36" s="486"/>
      <c r="K36" s="486"/>
      <c r="L36" s="486"/>
      <c r="M36" s="486"/>
      <c r="N36" s="486"/>
      <c r="O36" s="486"/>
      <c r="P36" s="486"/>
      <c r="Q36" s="486"/>
      <c r="R36" s="486"/>
      <c r="S36" s="487"/>
    </row>
    <row r="37" customFormat="false" ht="12.75" hidden="false" customHeight="false" outlineLevel="0" collapsed="false">
      <c r="A37" s="498"/>
      <c r="B37" s="486"/>
      <c r="C37" s="486"/>
      <c r="D37" s="486"/>
      <c r="E37" s="486"/>
      <c r="F37" s="486"/>
      <c r="G37" s="486"/>
      <c r="H37" s="486"/>
      <c r="I37" s="486"/>
      <c r="J37" s="486"/>
      <c r="K37" s="486"/>
      <c r="L37" s="486"/>
      <c r="M37" s="486"/>
      <c r="N37" s="486"/>
      <c r="O37" s="486"/>
      <c r="P37" s="486"/>
      <c r="Q37" s="486"/>
      <c r="R37" s="486"/>
      <c r="S37" s="487"/>
    </row>
    <row r="38" customFormat="false" ht="12.75" hidden="false" customHeight="false" outlineLevel="0" collapsed="false">
      <c r="A38" s="498"/>
      <c r="B38" s="486"/>
      <c r="C38" s="486"/>
      <c r="D38" s="486"/>
      <c r="E38" s="486"/>
      <c r="F38" s="486"/>
      <c r="G38" s="486"/>
      <c r="H38" s="486"/>
      <c r="I38" s="486"/>
      <c r="J38" s="486"/>
      <c r="K38" s="486"/>
      <c r="L38" s="486"/>
      <c r="M38" s="486"/>
      <c r="N38" s="486"/>
      <c r="O38" s="486"/>
      <c r="P38" s="486"/>
      <c r="Q38" s="486"/>
      <c r="R38" s="486"/>
      <c r="S38" s="487"/>
    </row>
    <row r="39" customFormat="false" ht="12.75" hidden="false" customHeight="false" outlineLevel="0" collapsed="false">
      <c r="A39" s="498"/>
      <c r="B39" s="486"/>
      <c r="C39" s="486"/>
      <c r="D39" s="486"/>
      <c r="E39" s="486"/>
      <c r="F39" s="486"/>
      <c r="G39" s="486"/>
      <c r="H39" s="486"/>
      <c r="I39" s="486"/>
      <c r="J39" s="486"/>
      <c r="K39" s="486"/>
      <c r="L39" s="486"/>
      <c r="M39" s="486"/>
      <c r="N39" s="486"/>
      <c r="O39" s="486"/>
      <c r="P39" s="486"/>
      <c r="Q39" s="486"/>
      <c r="R39" s="486"/>
      <c r="S39" s="487"/>
    </row>
    <row r="40" customFormat="false" ht="12.75" hidden="false" customHeight="false" outlineLevel="0" collapsed="false">
      <c r="A40" s="498"/>
      <c r="B40" s="486"/>
      <c r="C40" s="486"/>
      <c r="D40" s="486"/>
      <c r="E40" s="486"/>
      <c r="F40" s="486"/>
      <c r="G40" s="486"/>
      <c r="H40" s="486"/>
      <c r="I40" s="486"/>
      <c r="J40" s="486"/>
      <c r="K40" s="486"/>
      <c r="L40" s="486"/>
      <c r="M40" s="486"/>
      <c r="N40" s="486"/>
      <c r="O40" s="486"/>
      <c r="P40" s="486"/>
      <c r="Q40" s="486"/>
      <c r="R40" s="486"/>
      <c r="S40" s="487"/>
    </row>
    <row r="41" customFormat="false" ht="12.75" hidden="false" customHeight="false" outlineLevel="0" collapsed="false">
      <c r="A41" s="498"/>
      <c r="B41" s="486"/>
      <c r="C41" s="486"/>
      <c r="D41" s="486"/>
      <c r="E41" s="486"/>
      <c r="F41" s="486"/>
      <c r="G41" s="486"/>
      <c r="H41" s="486"/>
      <c r="I41" s="486"/>
      <c r="J41" s="486"/>
      <c r="K41" s="486"/>
      <c r="L41" s="486"/>
      <c r="M41" s="486"/>
      <c r="N41" s="486"/>
      <c r="O41" s="486"/>
      <c r="P41" s="486"/>
      <c r="Q41" s="486"/>
      <c r="R41" s="486"/>
      <c r="S41" s="487"/>
    </row>
    <row r="42" customFormat="false" ht="12.75" hidden="false" customHeight="false" outlineLevel="0" collapsed="false">
      <c r="A42" s="498"/>
      <c r="B42" s="486"/>
      <c r="C42" s="486"/>
      <c r="D42" s="486"/>
      <c r="E42" s="486"/>
      <c r="F42" s="486"/>
      <c r="G42" s="486"/>
      <c r="H42" s="486"/>
      <c r="I42" s="486"/>
      <c r="J42" s="486"/>
      <c r="K42" s="486"/>
      <c r="L42" s="486"/>
      <c r="M42" s="486"/>
      <c r="N42" s="486"/>
      <c r="O42" s="486"/>
      <c r="P42" s="486"/>
      <c r="Q42" s="486"/>
      <c r="R42" s="486"/>
      <c r="S42" s="487"/>
    </row>
    <row r="43" customFormat="false" ht="12.75" hidden="false" customHeight="false" outlineLevel="0" collapsed="false">
      <c r="A43" s="498"/>
      <c r="B43" s="486"/>
      <c r="C43" s="486"/>
      <c r="D43" s="486"/>
      <c r="E43" s="486"/>
      <c r="F43" s="486"/>
      <c r="G43" s="486"/>
      <c r="H43" s="486"/>
      <c r="I43" s="486"/>
      <c r="J43" s="486"/>
      <c r="K43" s="486"/>
      <c r="L43" s="486"/>
      <c r="M43" s="486"/>
      <c r="N43" s="486"/>
      <c r="O43" s="486"/>
      <c r="P43" s="486"/>
      <c r="Q43" s="486"/>
      <c r="R43" s="486"/>
      <c r="S43" s="487"/>
    </row>
    <row r="44" customFormat="false" ht="12.75" hidden="false" customHeight="false" outlineLevel="0" collapsed="false">
      <c r="A44" s="499"/>
      <c r="B44" s="490"/>
      <c r="C44" s="490"/>
      <c r="D44" s="490"/>
      <c r="E44" s="490"/>
      <c r="F44" s="490"/>
      <c r="G44" s="490"/>
      <c r="H44" s="490"/>
      <c r="I44" s="490"/>
      <c r="J44" s="490"/>
      <c r="K44" s="490"/>
      <c r="L44" s="490"/>
      <c r="M44" s="490"/>
      <c r="N44" s="490"/>
      <c r="O44" s="490"/>
      <c r="P44" s="490"/>
      <c r="Q44" s="490"/>
      <c r="R44" s="490"/>
      <c r="S44" s="492"/>
    </row>
    <row r="45" customFormat="false" ht="12.75" hidden="false" customHeight="false" outlineLevel="0" collapsed="false">
      <c r="A45" s="493" t="s">
        <v>464</v>
      </c>
      <c r="B45" s="494"/>
      <c r="C45" s="494"/>
      <c r="D45" s="494"/>
      <c r="E45" s="494"/>
      <c r="F45" s="494"/>
      <c r="G45" s="494"/>
      <c r="H45" s="494"/>
      <c r="I45" s="494"/>
      <c r="J45" s="494"/>
      <c r="K45" s="494"/>
      <c r="L45" s="494"/>
      <c r="M45" s="494"/>
      <c r="N45" s="494"/>
      <c r="O45" s="494"/>
      <c r="P45" s="494"/>
      <c r="Q45" s="494"/>
      <c r="R45" s="494"/>
      <c r="S45" s="495"/>
    </row>
    <row r="46" customFormat="false" ht="12.75" hidden="false" customHeight="false" outlineLevel="0" collapsed="false">
      <c r="A46" s="496"/>
      <c r="B46" s="494"/>
      <c r="C46" s="494"/>
      <c r="D46" s="494"/>
      <c r="E46" s="494"/>
      <c r="F46" s="494"/>
      <c r="G46" s="494"/>
      <c r="H46" s="494"/>
      <c r="I46" s="494"/>
      <c r="J46" s="494"/>
      <c r="K46" s="494"/>
      <c r="L46" s="494"/>
      <c r="M46" s="494"/>
      <c r="N46" s="494"/>
      <c r="O46" s="494"/>
      <c r="P46" s="494"/>
      <c r="Q46" s="494"/>
      <c r="R46" s="494"/>
      <c r="S46" s="495"/>
    </row>
    <row r="47" customFormat="false" ht="12.75" hidden="false" customHeight="false" outlineLevel="0" collapsed="false">
      <c r="A47" s="500" t="s">
        <v>465</v>
      </c>
      <c r="B47" s="501"/>
      <c r="C47" s="501"/>
      <c r="D47" s="501"/>
      <c r="E47" s="501"/>
      <c r="F47" s="501"/>
      <c r="G47" s="501"/>
      <c r="H47" s="501"/>
      <c r="I47" s="501"/>
      <c r="J47" s="501"/>
      <c r="K47" s="501"/>
      <c r="L47" s="501"/>
      <c r="M47" s="501"/>
      <c r="N47" s="501"/>
      <c r="O47" s="501"/>
      <c r="P47" s="501"/>
      <c r="Q47" s="501"/>
      <c r="R47" s="501"/>
      <c r="S47" s="502"/>
    </row>
    <row r="48" customFormat="false" ht="12.75" hidden="false" customHeight="true" outlineLevel="0" collapsed="false">
      <c r="A48" s="503" t="s">
        <v>389</v>
      </c>
      <c r="B48" s="503"/>
      <c r="C48" s="503"/>
      <c r="D48" s="504"/>
      <c r="E48" s="504"/>
      <c r="F48" s="500"/>
      <c r="H48" s="505"/>
      <c r="I48" s="501"/>
      <c r="J48" s="501"/>
      <c r="K48" s="501"/>
      <c r="L48" s="501"/>
      <c r="M48" s="501"/>
      <c r="N48" s="501"/>
      <c r="O48" s="501"/>
      <c r="P48" s="501"/>
      <c r="Q48" s="501"/>
      <c r="R48" s="501"/>
      <c r="S48" s="502"/>
    </row>
    <row r="49" customFormat="false" ht="12.75" hidden="false" customHeight="false" outlineLevel="0" collapsed="false">
      <c r="A49" s="506"/>
      <c r="B49" s="501"/>
      <c r="C49" s="501"/>
      <c r="D49" s="501"/>
      <c r="E49" s="501"/>
      <c r="F49" s="501"/>
      <c r="G49" s="501"/>
      <c r="H49" s="501"/>
      <c r="I49" s="501"/>
      <c r="J49" s="501"/>
      <c r="K49" s="501"/>
      <c r="L49" s="501"/>
      <c r="M49" s="501"/>
      <c r="N49" s="501"/>
      <c r="O49" s="501"/>
      <c r="P49" s="501"/>
      <c r="Q49" s="501"/>
      <c r="R49" s="501"/>
      <c r="S49" s="502"/>
    </row>
    <row r="50" customFormat="false" ht="12.75" hidden="false" customHeight="false" outlineLevel="0" collapsed="false">
      <c r="A50" s="507" t="s">
        <v>457</v>
      </c>
      <c r="B50" s="501"/>
      <c r="C50" s="501"/>
      <c r="D50" s="501"/>
      <c r="E50" s="501"/>
      <c r="F50" s="501"/>
      <c r="G50" s="501"/>
      <c r="H50" s="501"/>
      <c r="I50" s="501"/>
      <c r="J50" s="501"/>
      <c r="K50" s="501"/>
      <c r="L50" s="501"/>
      <c r="M50" s="501"/>
      <c r="N50" s="501"/>
      <c r="O50" s="501"/>
      <c r="P50" s="501"/>
      <c r="Q50" s="501"/>
      <c r="R50" s="501"/>
      <c r="S50" s="502"/>
    </row>
    <row r="51" customFormat="false" ht="15.75" hidden="false" customHeight="true" outlineLevel="0" collapsed="false">
      <c r="B51" s="508" t="s">
        <v>458</v>
      </c>
      <c r="C51" s="508"/>
      <c r="D51" s="509"/>
      <c r="E51" s="509"/>
      <c r="F51" s="505"/>
      <c r="G51" s="505"/>
      <c r="H51" s="505"/>
      <c r="I51" s="505"/>
      <c r="J51" s="505"/>
      <c r="K51" s="505"/>
      <c r="L51" s="505"/>
      <c r="M51" s="505"/>
      <c r="N51" s="505"/>
      <c r="O51" s="501"/>
      <c r="P51" s="501"/>
      <c r="Q51" s="501"/>
      <c r="R51" s="501"/>
      <c r="S51" s="502"/>
    </row>
    <row r="52" customFormat="false" ht="15.75" hidden="false" customHeight="true" outlineLevel="0" collapsed="false">
      <c r="A52" s="510"/>
      <c r="B52" s="511"/>
      <c r="C52" s="512"/>
      <c r="D52" s="513"/>
      <c r="E52" s="505"/>
      <c r="F52" s="505"/>
      <c r="G52" s="505"/>
      <c r="H52" s="505"/>
      <c r="I52" s="505"/>
      <c r="J52" s="505"/>
      <c r="K52" s="505"/>
      <c r="L52" s="505"/>
      <c r="M52" s="505"/>
      <c r="N52" s="505"/>
      <c r="O52" s="501"/>
      <c r="P52" s="501"/>
      <c r="Q52" s="501"/>
      <c r="R52" s="501"/>
      <c r="S52" s="502"/>
    </row>
    <row r="53" customFormat="false" ht="15.75" hidden="false" customHeight="true" outlineLevel="0" collapsed="false">
      <c r="A53" s="514" t="s">
        <v>459</v>
      </c>
      <c r="B53" s="514"/>
      <c r="C53" s="514"/>
      <c r="D53" s="515" t="n">
        <f aca="false">IF(D51&gt;0,D48/(PI()*25*D51),0)</f>
        <v>0</v>
      </c>
      <c r="E53" s="515"/>
      <c r="F53" s="505" t="s">
        <v>460</v>
      </c>
      <c r="G53" s="505"/>
      <c r="H53" s="505"/>
      <c r="I53" s="505"/>
      <c r="J53" s="505"/>
      <c r="K53" s="505"/>
      <c r="L53" s="505"/>
      <c r="M53" s="505"/>
      <c r="N53" s="505"/>
      <c r="O53" s="505"/>
      <c r="P53" s="501"/>
      <c r="Q53" s="501"/>
      <c r="R53" s="501"/>
      <c r="S53" s="502"/>
    </row>
    <row r="54" customFormat="false" ht="12.75" hidden="false" customHeight="false" outlineLevel="0" collapsed="false">
      <c r="A54" s="516"/>
      <c r="B54" s="517"/>
      <c r="C54" s="517"/>
      <c r="D54" s="517"/>
      <c r="E54" s="517"/>
      <c r="F54" s="517"/>
      <c r="G54" s="517"/>
      <c r="H54" s="517"/>
      <c r="I54" s="517"/>
      <c r="J54" s="517"/>
      <c r="K54" s="517"/>
      <c r="L54" s="517"/>
      <c r="M54" s="517"/>
      <c r="N54" s="517"/>
      <c r="O54" s="517"/>
      <c r="P54" s="517"/>
      <c r="Q54" s="517"/>
      <c r="R54" s="517"/>
      <c r="S54" s="518"/>
    </row>
    <row r="55" customFormat="false" ht="12.75" hidden="false" customHeight="false" outlineLevel="0" collapsed="false">
      <c r="A55" s="431" t="s">
        <v>420</v>
      </c>
      <c r="S55" s="347"/>
    </row>
    <row r="56" customFormat="false" ht="12.75" hidden="false" customHeight="false" outlineLevel="0" collapsed="false">
      <c r="A56" s="118" t="s">
        <v>421</v>
      </c>
      <c r="S56" s="347"/>
    </row>
    <row r="57" customFormat="false" ht="12.75" hidden="false" customHeight="false" outlineLevel="0" collapsed="false">
      <c r="A57" s="432" t="s">
        <v>422</v>
      </c>
      <c r="B57" s="433"/>
      <c r="C57" s="433"/>
      <c r="D57" s="433"/>
      <c r="E57" s="433"/>
      <c r="F57" s="433"/>
      <c r="G57" s="433"/>
      <c r="H57" s="433"/>
      <c r="I57" s="433"/>
      <c r="J57" s="433"/>
      <c r="K57" s="433"/>
      <c r="L57" s="433"/>
      <c r="M57" s="433"/>
      <c r="N57" s="433"/>
      <c r="O57" s="433"/>
      <c r="P57" s="433"/>
      <c r="Q57" s="433"/>
      <c r="R57" s="433"/>
      <c r="S57" s="434"/>
    </row>
    <row r="58" customFormat="false" ht="12.75" hidden="false" customHeight="false" outlineLevel="0" collapsed="false">
      <c r="A58" s="432"/>
      <c r="B58" s="433"/>
      <c r="C58" s="433"/>
      <c r="D58" s="433"/>
      <c r="E58" s="433"/>
      <c r="F58" s="433"/>
      <c r="G58" s="433"/>
      <c r="H58" s="433"/>
      <c r="I58" s="433"/>
      <c r="J58" s="433"/>
      <c r="K58" s="433"/>
      <c r="L58" s="433"/>
      <c r="M58" s="433"/>
      <c r="N58" s="433"/>
      <c r="O58" s="433"/>
      <c r="P58" s="433"/>
      <c r="Q58" s="433"/>
      <c r="R58" s="433"/>
      <c r="S58" s="434"/>
    </row>
    <row r="59" customFormat="false" ht="23.25" hidden="false" customHeight="false" outlineLevel="0" collapsed="false">
      <c r="A59" s="432"/>
      <c r="B59" s="436"/>
      <c r="C59" s="437" t="s">
        <v>423</v>
      </c>
      <c r="D59" s="438" t="s">
        <v>424</v>
      </c>
      <c r="F59" s="433"/>
      <c r="G59" s="433"/>
      <c r="H59" s="465"/>
      <c r="I59" s="465"/>
      <c r="J59" s="433"/>
      <c r="K59" s="433"/>
      <c r="L59" s="433"/>
      <c r="M59" s="433"/>
      <c r="N59" s="433"/>
      <c r="O59" s="433"/>
      <c r="P59" s="433"/>
      <c r="Q59" s="433"/>
      <c r="R59" s="433"/>
      <c r="S59" s="434"/>
    </row>
    <row r="60" customFormat="false" ht="14.25" hidden="false" customHeight="false" outlineLevel="0" collapsed="false">
      <c r="A60" s="432"/>
      <c r="B60" s="442" t="n">
        <v>1</v>
      </c>
      <c r="C60" s="448"/>
      <c r="D60" s="449"/>
      <c r="F60" s="433"/>
      <c r="G60" s="166"/>
      <c r="H60" s="466"/>
      <c r="I60" s="466"/>
      <c r="J60" s="433"/>
      <c r="K60" s="433"/>
      <c r="L60" s="433"/>
      <c r="M60" s="433"/>
      <c r="N60" s="433"/>
      <c r="O60" s="433"/>
      <c r="P60" s="433"/>
      <c r="Q60" s="433"/>
      <c r="R60" s="433"/>
      <c r="S60" s="434"/>
    </row>
    <row r="61" customFormat="false" ht="12.75" hidden="false" customHeight="false" outlineLevel="0" collapsed="false">
      <c r="A61" s="432"/>
      <c r="B61" s="442" t="n">
        <v>2</v>
      </c>
      <c r="C61" s="448"/>
      <c r="D61" s="449"/>
      <c r="F61" s="433"/>
      <c r="G61" s="166"/>
      <c r="J61" s="433"/>
      <c r="K61" s="433"/>
      <c r="L61" s="433"/>
      <c r="M61" s="433"/>
      <c r="N61" s="433"/>
      <c r="O61" s="433"/>
      <c r="P61" s="433"/>
      <c r="Q61" s="433"/>
      <c r="R61" s="433"/>
      <c r="S61" s="434"/>
    </row>
    <row r="62" customFormat="false" ht="12.75" hidden="false" customHeight="false" outlineLevel="0" collapsed="false">
      <c r="A62" s="432"/>
      <c r="B62" s="442" t="n">
        <v>3</v>
      </c>
      <c r="C62" s="448"/>
      <c r="D62" s="449"/>
      <c r="F62" s="433"/>
      <c r="G62" s="166"/>
      <c r="J62" s="433"/>
      <c r="K62" s="433"/>
      <c r="L62" s="433"/>
      <c r="M62" s="433"/>
      <c r="N62" s="433"/>
      <c r="O62" s="433"/>
      <c r="P62" s="433"/>
      <c r="Q62" s="433"/>
      <c r="R62" s="433"/>
      <c r="S62" s="434"/>
    </row>
    <row r="63" customFormat="false" ht="12.75" hidden="false" customHeight="false" outlineLevel="0" collapsed="false">
      <c r="A63" s="432"/>
      <c r="B63" s="442" t="n">
        <v>4</v>
      </c>
      <c r="C63" s="448"/>
      <c r="D63" s="449"/>
      <c r="F63" s="433"/>
      <c r="G63" s="433"/>
      <c r="H63" s="433"/>
      <c r="I63" s="433"/>
      <c r="J63" s="433"/>
      <c r="K63" s="433"/>
      <c r="L63" s="433"/>
      <c r="M63" s="433"/>
      <c r="N63" s="433"/>
      <c r="O63" s="433"/>
      <c r="P63" s="433"/>
      <c r="Q63" s="433"/>
      <c r="R63" s="433"/>
      <c r="S63" s="434"/>
    </row>
    <row r="64" customFormat="false" ht="12.75" hidden="false" customHeight="false" outlineLevel="0" collapsed="false">
      <c r="A64" s="432"/>
      <c r="B64" s="442" t="n">
        <v>5</v>
      </c>
      <c r="C64" s="448"/>
      <c r="D64" s="449"/>
      <c r="F64" s="433"/>
      <c r="G64" s="433"/>
      <c r="H64" s="433"/>
      <c r="I64" s="433"/>
      <c r="J64" s="433"/>
      <c r="K64" s="433"/>
      <c r="L64" s="433"/>
      <c r="M64" s="433"/>
      <c r="N64" s="433"/>
      <c r="O64" s="433"/>
      <c r="P64" s="433"/>
      <c r="Q64" s="433"/>
      <c r="R64" s="433"/>
      <c r="S64" s="434"/>
    </row>
    <row r="65" customFormat="false" ht="12.75" hidden="false" customHeight="false" outlineLevel="0" collapsed="false">
      <c r="A65" s="432"/>
      <c r="B65" s="442" t="n">
        <v>6</v>
      </c>
      <c r="C65" s="448"/>
      <c r="D65" s="449"/>
      <c r="F65" s="433"/>
      <c r="G65" s="433"/>
      <c r="H65" s="433"/>
      <c r="I65" s="433"/>
      <c r="J65" s="433"/>
      <c r="K65" s="433"/>
      <c r="L65" s="433"/>
      <c r="M65" s="433"/>
      <c r="N65" s="433"/>
      <c r="O65" s="433"/>
      <c r="P65" s="433"/>
      <c r="Q65" s="433"/>
      <c r="R65" s="433"/>
      <c r="S65" s="434"/>
    </row>
    <row r="66" customFormat="false" ht="12.75" hidden="false" customHeight="false" outlineLevel="0" collapsed="false">
      <c r="A66" s="432"/>
      <c r="B66" s="442" t="n">
        <v>7</v>
      </c>
      <c r="C66" s="448"/>
      <c r="D66" s="449"/>
      <c r="F66" s="433"/>
      <c r="G66" s="433"/>
      <c r="H66" s="433"/>
      <c r="I66" s="433"/>
      <c r="J66" s="433"/>
      <c r="K66" s="433"/>
      <c r="L66" s="433"/>
      <c r="M66" s="433"/>
      <c r="N66" s="433"/>
      <c r="O66" s="433"/>
      <c r="P66" s="433"/>
      <c r="Q66" s="433"/>
      <c r="R66" s="433"/>
      <c r="S66" s="434"/>
    </row>
    <row r="67" customFormat="false" ht="12.75" hidden="false" customHeight="false" outlineLevel="0" collapsed="false">
      <c r="A67" s="432"/>
      <c r="B67" s="442" t="n">
        <v>8</v>
      </c>
      <c r="C67" s="448"/>
      <c r="D67" s="449"/>
      <c r="F67" s="433"/>
      <c r="G67" s="433"/>
      <c r="H67" s="433"/>
      <c r="I67" s="433"/>
      <c r="J67" s="433"/>
      <c r="K67" s="433"/>
      <c r="L67" s="433"/>
      <c r="M67" s="433"/>
      <c r="N67" s="433"/>
      <c r="O67" s="433"/>
      <c r="P67" s="433"/>
      <c r="Q67" s="433"/>
      <c r="R67" s="433"/>
      <c r="S67" s="434"/>
    </row>
    <row r="68" customFormat="false" ht="12.75" hidden="false" customHeight="false" outlineLevel="0" collapsed="false">
      <c r="A68" s="432"/>
      <c r="B68" s="442" t="n">
        <v>9</v>
      </c>
      <c r="C68" s="448"/>
      <c r="D68" s="449"/>
      <c r="F68" s="433"/>
      <c r="G68" s="433"/>
      <c r="H68" s="433"/>
      <c r="I68" s="433"/>
      <c r="J68" s="433"/>
      <c r="K68" s="433"/>
      <c r="L68" s="433"/>
      <c r="M68" s="433"/>
      <c r="N68" s="433"/>
      <c r="O68" s="433"/>
      <c r="P68" s="433"/>
      <c r="Q68" s="433"/>
      <c r="R68" s="433"/>
      <c r="S68" s="434"/>
    </row>
    <row r="69" customFormat="false" ht="12.75" hidden="false" customHeight="false" outlineLevel="0" collapsed="false">
      <c r="A69" s="432"/>
      <c r="B69" s="442" t="n">
        <v>10</v>
      </c>
      <c r="C69" s="448"/>
      <c r="D69" s="449"/>
      <c r="F69" s="433"/>
      <c r="G69" s="433"/>
      <c r="H69" s="433"/>
      <c r="I69" s="433"/>
      <c r="J69" s="433"/>
      <c r="K69" s="433"/>
      <c r="L69" s="433"/>
      <c r="M69" s="433"/>
      <c r="N69" s="433"/>
      <c r="O69" s="433"/>
      <c r="P69" s="433"/>
      <c r="Q69" s="433"/>
      <c r="R69" s="433"/>
      <c r="S69" s="434"/>
    </row>
    <row r="70" customFormat="false" ht="12.75" hidden="false" customHeight="false" outlineLevel="0" collapsed="false">
      <c r="A70" s="432"/>
      <c r="B70" s="442" t="n">
        <v>11</v>
      </c>
      <c r="C70" s="448"/>
      <c r="D70" s="449"/>
      <c r="F70" s="433"/>
      <c r="G70" s="433"/>
      <c r="H70" s="433"/>
      <c r="I70" s="433"/>
      <c r="J70" s="433"/>
      <c r="K70" s="433"/>
      <c r="L70" s="433"/>
      <c r="M70" s="433"/>
      <c r="N70" s="433"/>
      <c r="O70" s="433"/>
      <c r="P70" s="433"/>
      <c r="Q70" s="433"/>
      <c r="R70" s="433"/>
      <c r="S70" s="434"/>
    </row>
    <row r="71" customFormat="false" ht="12.75" hidden="false" customHeight="false" outlineLevel="0" collapsed="false">
      <c r="A71" s="432"/>
      <c r="B71" s="442" t="n">
        <v>12</v>
      </c>
      <c r="C71" s="448"/>
      <c r="D71" s="449"/>
      <c r="F71" s="433"/>
      <c r="G71" s="433"/>
      <c r="H71" s="433"/>
      <c r="I71" s="433"/>
      <c r="J71" s="433"/>
      <c r="K71" s="433"/>
      <c r="L71" s="433"/>
      <c r="M71" s="433"/>
      <c r="N71" s="433"/>
      <c r="O71" s="433"/>
      <c r="P71" s="433"/>
      <c r="Q71" s="433"/>
      <c r="R71" s="433"/>
      <c r="S71" s="434"/>
    </row>
    <row r="72" customFormat="false" ht="12.75" hidden="false" customHeight="false" outlineLevel="0" collapsed="false">
      <c r="A72" s="432"/>
      <c r="B72" s="442" t="n">
        <v>13</v>
      </c>
      <c r="C72" s="448"/>
      <c r="D72" s="449"/>
      <c r="F72" s="433"/>
      <c r="G72" s="433"/>
      <c r="H72" s="433"/>
      <c r="I72" s="433"/>
      <c r="J72" s="433"/>
      <c r="K72" s="433"/>
      <c r="L72" s="433"/>
      <c r="M72" s="433"/>
      <c r="N72" s="433"/>
      <c r="O72" s="433"/>
      <c r="P72" s="433"/>
      <c r="Q72" s="433"/>
      <c r="R72" s="433"/>
      <c r="S72" s="434"/>
    </row>
    <row r="73" customFormat="false" ht="12.75" hidden="false" customHeight="false" outlineLevel="0" collapsed="false">
      <c r="A73" s="432"/>
      <c r="B73" s="442" t="n">
        <v>14</v>
      </c>
      <c r="C73" s="448"/>
      <c r="D73" s="449"/>
      <c r="F73" s="433"/>
      <c r="G73" s="433"/>
      <c r="H73" s="433"/>
      <c r="I73" s="433"/>
      <c r="J73" s="433"/>
      <c r="K73" s="433"/>
      <c r="L73" s="433"/>
      <c r="M73" s="433"/>
      <c r="N73" s="433"/>
      <c r="O73" s="433"/>
      <c r="P73" s="433"/>
      <c r="Q73" s="433"/>
      <c r="R73" s="433"/>
      <c r="S73" s="434"/>
    </row>
    <row r="74" customFormat="false" ht="12.75" hidden="false" customHeight="false" outlineLevel="0" collapsed="false">
      <c r="A74" s="432"/>
      <c r="B74" s="442" t="n">
        <v>15</v>
      </c>
      <c r="C74" s="448"/>
      <c r="D74" s="449"/>
      <c r="F74" s="433"/>
      <c r="G74" s="433"/>
      <c r="H74" s="433"/>
      <c r="I74" s="433"/>
      <c r="J74" s="433"/>
      <c r="K74" s="433"/>
      <c r="L74" s="433"/>
      <c r="M74" s="433"/>
      <c r="N74" s="433"/>
      <c r="O74" s="433"/>
      <c r="P74" s="433"/>
      <c r="Q74" s="433"/>
      <c r="R74" s="433"/>
      <c r="S74" s="434"/>
    </row>
    <row r="75" customFormat="false" ht="12.75" hidden="false" customHeight="false" outlineLevel="0" collapsed="false">
      <c r="A75" s="432"/>
      <c r="B75" s="442" t="n">
        <v>16</v>
      </c>
      <c r="C75" s="448"/>
      <c r="D75" s="449"/>
      <c r="F75" s="433"/>
      <c r="G75" s="433"/>
      <c r="H75" s="433"/>
      <c r="I75" s="433"/>
      <c r="J75" s="433"/>
      <c r="K75" s="433"/>
      <c r="L75" s="433"/>
      <c r="M75" s="433"/>
      <c r="N75" s="433"/>
      <c r="O75" s="433"/>
      <c r="P75" s="433"/>
      <c r="Q75" s="433"/>
      <c r="R75" s="433"/>
      <c r="S75" s="434"/>
    </row>
    <row r="76" customFormat="false" ht="12.75" hidden="false" customHeight="false" outlineLevel="0" collapsed="false">
      <c r="A76" s="432"/>
      <c r="B76" s="442" t="n">
        <v>17</v>
      </c>
      <c r="C76" s="448"/>
      <c r="D76" s="449"/>
      <c r="F76" s="433"/>
      <c r="G76" s="433"/>
      <c r="H76" s="433"/>
      <c r="I76" s="433"/>
      <c r="J76" s="433"/>
      <c r="K76" s="433"/>
      <c r="L76" s="433"/>
      <c r="M76" s="433"/>
      <c r="N76" s="433"/>
      <c r="O76" s="433"/>
      <c r="P76" s="433"/>
      <c r="Q76" s="433"/>
      <c r="R76" s="433"/>
      <c r="S76" s="434"/>
    </row>
    <row r="77" customFormat="false" ht="12.75" hidden="false" customHeight="false" outlineLevel="0" collapsed="false">
      <c r="A77" s="432"/>
      <c r="B77" s="442" t="n">
        <v>18</v>
      </c>
      <c r="C77" s="448"/>
      <c r="D77" s="449"/>
      <c r="F77" s="433"/>
      <c r="G77" s="433"/>
      <c r="H77" s="433"/>
      <c r="I77" s="433"/>
      <c r="J77" s="433"/>
      <c r="K77" s="433"/>
      <c r="L77" s="433"/>
      <c r="M77" s="433"/>
      <c r="N77" s="433"/>
      <c r="O77" s="433"/>
      <c r="P77" s="433"/>
      <c r="Q77" s="433"/>
      <c r="R77" s="433"/>
      <c r="S77" s="434"/>
    </row>
    <row r="78" customFormat="false" ht="12.75" hidden="false" customHeight="false" outlineLevel="0" collapsed="false">
      <c r="A78" s="432"/>
      <c r="B78" s="442" t="n">
        <v>19</v>
      </c>
      <c r="C78" s="448"/>
      <c r="D78" s="449"/>
      <c r="F78" s="433"/>
      <c r="G78" s="433"/>
      <c r="H78" s="433"/>
      <c r="I78" s="433"/>
      <c r="J78" s="433"/>
      <c r="K78" s="433"/>
      <c r="L78" s="433"/>
      <c r="M78" s="433"/>
      <c r="N78" s="433"/>
      <c r="O78" s="433"/>
      <c r="P78" s="433"/>
      <c r="Q78" s="433"/>
      <c r="R78" s="433"/>
      <c r="S78" s="434"/>
    </row>
    <row r="79" customFormat="false" ht="12.75" hidden="false" customHeight="false" outlineLevel="0" collapsed="false">
      <c r="A79" s="432"/>
      <c r="B79" s="442" t="n">
        <v>20</v>
      </c>
      <c r="C79" s="448"/>
      <c r="D79" s="449"/>
      <c r="F79" s="433"/>
      <c r="G79" s="433"/>
      <c r="H79" s="433"/>
      <c r="I79" s="433"/>
      <c r="J79" s="433"/>
      <c r="K79" s="433"/>
      <c r="L79" s="433"/>
      <c r="M79" s="433"/>
      <c r="N79" s="433"/>
      <c r="O79" s="433"/>
      <c r="P79" s="433"/>
      <c r="Q79" s="433"/>
      <c r="R79" s="433"/>
      <c r="S79" s="434"/>
    </row>
    <row r="80" customFormat="false" ht="12.75" hidden="false" customHeight="false" outlineLevel="0" collapsed="false">
      <c r="A80" s="432"/>
      <c r="B80" s="442" t="n">
        <v>21</v>
      </c>
      <c r="C80" s="448"/>
      <c r="D80" s="449"/>
      <c r="F80" s="433"/>
      <c r="G80" s="433"/>
      <c r="H80" s="433"/>
      <c r="I80" s="433"/>
      <c r="J80" s="433"/>
      <c r="K80" s="433"/>
      <c r="L80" s="433"/>
      <c r="M80" s="433"/>
      <c r="N80" s="433"/>
      <c r="O80" s="433"/>
      <c r="P80" s="433"/>
      <c r="Q80" s="433"/>
      <c r="R80" s="433"/>
      <c r="S80" s="434"/>
    </row>
    <row r="81" customFormat="false" ht="12.75" hidden="false" customHeight="false" outlineLevel="0" collapsed="false">
      <c r="A81" s="432"/>
      <c r="B81" s="442" t="n">
        <v>22</v>
      </c>
      <c r="C81" s="448"/>
      <c r="D81" s="449"/>
      <c r="F81" s="433"/>
      <c r="G81" s="433"/>
      <c r="H81" s="433"/>
      <c r="I81" s="433"/>
      <c r="J81" s="433"/>
      <c r="K81" s="433"/>
      <c r="L81" s="433"/>
      <c r="M81" s="433"/>
      <c r="N81" s="433"/>
      <c r="O81" s="433"/>
      <c r="P81" s="433"/>
      <c r="Q81" s="433"/>
      <c r="R81" s="433"/>
      <c r="S81" s="434"/>
    </row>
    <row r="82" customFormat="false" ht="12.75" hidden="false" customHeight="false" outlineLevel="0" collapsed="false">
      <c r="A82" s="432"/>
      <c r="B82" s="442" t="n">
        <v>23</v>
      </c>
      <c r="C82" s="448"/>
      <c r="D82" s="449"/>
      <c r="F82" s="433"/>
      <c r="G82" s="433"/>
      <c r="H82" s="433"/>
      <c r="I82" s="433"/>
      <c r="J82" s="433"/>
      <c r="K82" s="433"/>
      <c r="L82" s="433"/>
      <c r="M82" s="433"/>
      <c r="N82" s="433"/>
      <c r="O82" s="433"/>
      <c r="P82" s="433"/>
      <c r="Q82" s="433"/>
      <c r="R82" s="433"/>
      <c r="S82" s="434"/>
    </row>
    <row r="83" customFormat="false" ht="12.75" hidden="false" customHeight="false" outlineLevel="0" collapsed="false">
      <c r="A83" s="432"/>
      <c r="B83" s="442" t="n">
        <v>24</v>
      </c>
      <c r="C83" s="448"/>
      <c r="D83" s="449"/>
      <c r="F83" s="433"/>
      <c r="G83" s="433"/>
      <c r="H83" s="433"/>
      <c r="I83" s="433"/>
      <c r="J83" s="433"/>
      <c r="K83" s="433"/>
      <c r="L83" s="433"/>
      <c r="M83" s="433"/>
      <c r="N83" s="433"/>
      <c r="O83" s="433"/>
      <c r="P83" s="433"/>
      <c r="Q83" s="433"/>
      <c r="R83" s="433"/>
      <c r="S83" s="434"/>
    </row>
    <row r="84" customFormat="false" ht="12.75" hidden="false" customHeight="false" outlineLevel="0" collapsed="false">
      <c r="A84" s="432"/>
      <c r="B84" s="442" t="n">
        <v>25</v>
      </c>
      <c r="C84" s="448"/>
      <c r="D84" s="449"/>
      <c r="F84" s="433"/>
      <c r="G84" s="433"/>
      <c r="H84" s="433"/>
      <c r="I84" s="433"/>
      <c r="J84" s="433"/>
      <c r="K84" s="433"/>
      <c r="L84" s="433"/>
      <c r="M84" s="433"/>
      <c r="N84" s="433"/>
      <c r="O84" s="433"/>
      <c r="P84" s="433"/>
      <c r="Q84" s="433"/>
      <c r="R84" s="433"/>
      <c r="S84" s="434"/>
    </row>
    <row r="85" customFormat="false" ht="12.75" hidden="false" customHeight="false" outlineLevel="0" collapsed="false">
      <c r="A85" s="432"/>
      <c r="B85" s="442" t="n">
        <v>26</v>
      </c>
      <c r="C85" s="448"/>
      <c r="D85" s="449"/>
      <c r="F85" s="433"/>
      <c r="G85" s="433"/>
      <c r="H85" s="433"/>
      <c r="I85" s="433"/>
      <c r="J85" s="433"/>
      <c r="K85" s="433"/>
      <c r="L85" s="433"/>
      <c r="M85" s="433"/>
      <c r="N85" s="433"/>
      <c r="O85" s="433"/>
      <c r="P85" s="433"/>
      <c r="Q85" s="433"/>
      <c r="R85" s="433"/>
      <c r="S85" s="434"/>
    </row>
    <row r="86" customFormat="false" ht="12.75" hidden="false" customHeight="false" outlineLevel="0" collapsed="false">
      <c r="A86" s="432"/>
      <c r="B86" s="442" t="n">
        <v>27</v>
      </c>
      <c r="C86" s="448"/>
      <c r="D86" s="449"/>
      <c r="F86" s="433"/>
      <c r="G86" s="433"/>
      <c r="H86" s="433"/>
      <c r="I86" s="433"/>
      <c r="J86" s="433"/>
      <c r="K86" s="433"/>
      <c r="L86" s="433"/>
      <c r="M86" s="433"/>
      <c r="N86" s="433"/>
      <c r="O86" s="433"/>
      <c r="P86" s="433"/>
      <c r="Q86" s="433"/>
      <c r="R86" s="433"/>
      <c r="S86" s="434"/>
    </row>
    <row r="87" customFormat="false" ht="12.75" hidden="false" customHeight="false" outlineLevel="0" collapsed="false">
      <c r="A87" s="432"/>
      <c r="B87" s="442" t="n">
        <v>28</v>
      </c>
      <c r="C87" s="448"/>
      <c r="D87" s="449"/>
      <c r="F87" s="433"/>
      <c r="G87" s="433"/>
      <c r="H87" s="433"/>
      <c r="I87" s="433"/>
      <c r="J87" s="433"/>
      <c r="K87" s="433"/>
      <c r="L87" s="433"/>
      <c r="M87" s="433"/>
      <c r="N87" s="433"/>
      <c r="O87" s="433"/>
      <c r="P87" s="433"/>
      <c r="Q87" s="433"/>
      <c r="R87" s="433"/>
      <c r="S87" s="434"/>
    </row>
    <row r="88" customFormat="false" ht="12.75" hidden="false" customHeight="false" outlineLevel="0" collapsed="false">
      <c r="A88" s="432"/>
      <c r="B88" s="442" t="n">
        <v>29</v>
      </c>
      <c r="C88" s="448"/>
      <c r="D88" s="449"/>
      <c r="F88" s="433"/>
      <c r="G88" s="433"/>
      <c r="H88" s="433"/>
      <c r="I88" s="433"/>
      <c r="J88" s="433"/>
      <c r="K88" s="433"/>
      <c r="L88" s="433"/>
      <c r="M88" s="433"/>
      <c r="N88" s="433"/>
      <c r="O88" s="433"/>
      <c r="P88" s="433"/>
      <c r="Q88" s="433"/>
      <c r="R88" s="433"/>
      <c r="S88" s="434"/>
    </row>
    <row r="89" customFormat="false" ht="12.75" hidden="false" customHeight="false" outlineLevel="0" collapsed="false">
      <c r="A89" s="432"/>
      <c r="B89" s="442" t="n">
        <v>30</v>
      </c>
      <c r="C89" s="448"/>
      <c r="D89" s="449"/>
      <c r="F89" s="433"/>
      <c r="G89" s="433"/>
      <c r="H89" s="433"/>
      <c r="I89" s="433"/>
      <c r="J89" s="433"/>
      <c r="K89" s="433"/>
      <c r="L89" s="433"/>
      <c r="M89" s="433"/>
      <c r="N89" s="433"/>
      <c r="O89" s="433"/>
      <c r="P89" s="433"/>
      <c r="Q89" s="433"/>
      <c r="R89" s="433"/>
      <c r="S89" s="434"/>
    </row>
    <row r="90" customFormat="false" ht="12.75" hidden="false" customHeight="false" outlineLevel="0" collapsed="false">
      <c r="A90" s="432"/>
      <c r="B90" s="442" t="n">
        <v>31</v>
      </c>
      <c r="C90" s="448"/>
      <c r="D90" s="449"/>
      <c r="F90" s="433"/>
      <c r="G90" s="433"/>
      <c r="H90" s="433"/>
      <c r="I90" s="433"/>
      <c r="J90" s="433"/>
      <c r="K90" s="433"/>
      <c r="L90" s="433"/>
      <c r="M90" s="433"/>
      <c r="N90" s="433"/>
      <c r="O90" s="433"/>
      <c r="P90" s="433"/>
      <c r="Q90" s="433"/>
      <c r="R90" s="433"/>
      <c r="S90" s="434"/>
    </row>
    <row r="91" customFormat="false" ht="12.75" hidden="false" customHeight="false" outlineLevel="0" collapsed="false">
      <c r="A91" s="432"/>
      <c r="B91" s="442" t="n">
        <v>32</v>
      </c>
      <c r="C91" s="448"/>
      <c r="D91" s="449"/>
      <c r="F91" s="433"/>
      <c r="G91" s="433"/>
      <c r="H91" s="433"/>
      <c r="I91" s="433"/>
      <c r="J91" s="433"/>
      <c r="K91" s="433"/>
      <c r="L91" s="433"/>
      <c r="M91" s="433"/>
      <c r="N91" s="433"/>
      <c r="O91" s="433"/>
      <c r="P91" s="433"/>
      <c r="Q91" s="433"/>
      <c r="R91" s="433"/>
      <c r="S91" s="434"/>
    </row>
    <row r="92" customFormat="false" ht="12.75" hidden="false" customHeight="false" outlineLevel="0" collapsed="false">
      <c r="A92" s="432"/>
      <c r="B92" s="442" t="n">
        <v>33</v>
      </c>
      <c r="C92" s="448"/>
      <c r="D92" s="449"/>
      <c r="F92" s="433"/>
      <c r="G92" s="433"/>
      <c r="H92" s="433"/>
      <c r="I92" s="433"/>
      <c r="J92" s="433"/>
      <c r="K92" s="433"/>
      <c r="L92" s="433"/>
      <c r="M92" s="433"/>
      <c r="N92" s="433"/>
      <c r="O92" s="433"/>
      <c r="P92" s="433"/>
      <c r="Q92" s="433"/>
      <c r="R92" s="433"/>
      <c r="S92" s="434"/>
    </row>
    <row r="93" customFormat="false" ht="12.75" hidden="false" customHeight="false" outlineLevel="0" collapsed="false">
      <c r="A93" s="432"/>
      <c r="B93" s="442" t="n">
        <v>34</v>
      </c>
      <c r="C93" s="448"/>
      <c r="D93" s="449"/>
      <c r="F93" s="433"/>
      <c r="G93" s="433"/>
      <c r="H93" s="433"/>
      <c r="I93" s="433"/>
      <c r="J93" s="433"/>
      <c r="K93" s="433"/>
      <c r="L93" s="433"/>
      <c r="M93" s="433"/>
      <c r="N93" s="433"/>
      <c r="O93" s="433"/>
      <c r="P93" s="433"/>
      <c r="Q93" s="433"/>
      <c r="R93" s="433"/>
      <c r="S93" s="434"/>
    </row>
    <row r="94" customFormat="false" ht="12.75" hidden="false" customHeight="false" outlineLevel="0" collapsed="false">
      <c r="A94" s="432"/>
      <c r="B94" s="442" t="n">
        <v>35</v>
      </c>
      <c r="C94" s="448"/>
      <c r="D94" s="449"/>
      <c r="F94" s="433"/>
      <c r="G94" s="433"/>
      <c r="H94" s="433"/>
      <c r="I94" s="433"/>
      <c r="J94" s="433"/>
      <c r="K94" s="433"/>
      <c r="L94" s="433"/>
      <c r="M94" s="433"/>
      <c r="N94" s="433"/>
      <c r="O94" s="433"/>
      <c r="P94" s="433"/>
      <c r="Q94" s="433"/>
      <c r="R94" s="433"/>
      <c r="S94" s="434"/>
    </row>
    <row r="95" customFormat="false" ht="12.75" hidden="false" customHeight="false" outlineLevel="0" collapsed="false">
      <c r="A95" s="432"/>
      <c r="B95" s="442" t="n">
        <v>36</v>
      </c>
      <c r="C95" s="448"/>
      <c r="D95" s="449"/>
      <c r="F95" s="433"/>
      <c r="G95" s="433"/>
      <c r="H95" s="433"/>
      <c r="I95" s="433"/>
      <c r="J95" s="433"/>
      <c r="K95" s="433"/>
      <c r="L95" s="433"/>
      <c r="M95" s="433"/>
      <c r="N95" s="433"/>
      <c r="O95" s="433"/>
      <c r="P95" s="433"/>
      <c r="Q95" s="433"/>
      <c r="R95" s="433"/>
      <c r="S95" s="434"/>
    </row>
    <row r="96" customFormat="false" ht="12.75" hidden="false" customHeight="false" outlineLevel="0" collapsed="false">
      <c r="A96" s="432"/>
      <c r="B96" s="442" t="n">
        <v>37</v>
      </c>
      <c r="C96" s="448"/>
      <c r="D96" s="449"/>
      <c r="F96" s="433"/>
      <c r="G96" s="433"/>
      <c r="H96" s="433"/>
      <c r="I96" s="433"/>
      <c r="J96" s="433"/>
      <c r="K96" s="433"/>
      <c r="L96" s="433"/>
      <c r="M96" s="433"/>
      <c r="N96" s="433"/>
      <c r="O96" s="433"/>
      <c r="P96" s="433"/>
      <c r="Q96" s="433"/>
      <c r="R96" s="433"/>
      <c r="S96" s="434"/>
    </row>
    <row r="97" customFormat="false" ht="12.75" hidden="false" customHeight="false" outlineLevel="0" collapsed="false">
      <c r="A97" s="432"/>
      <c r="B97" s="442" t="n">
        <v>38</v>
      </c>
      <c r="C97" s="448"/>
      <c r="D97" s="449"/>
      <c r="F97" s="433"/>
      <c r="G97" s="433"/>
      <c r="H97" s="433"/>
      <c r="I97" s="433"/>
      <c r="J97" s="433"/>
      <c r="K97" s="433"/>
      <c r="L97" s="433"/>
      <c r="M97" s="433"/>
      <c r="N97" s="433"/>
      <c r="O97" s="433"/>
      <c r="P97" s="433"/>
      <c r="Q97" s="433"/>
      <c r="R97" s="433"/>
      <c r="S97" s="434"/>
    </row>
    <row r="98" customFormat="false" ht="12.75" hidden="false" customHeight="false" outlineLevel="0" collapsed="false">
      <c r="A98" s="432"/>
      <c r="B98" s="442" t="n">
        <v>39</v>
      </c>
      <c r="C98" s="448"/>
      <c r="D98" s="449"/>
      <c r="F98" s="433"/>
      <c r="G98" s="433"/>
      <c r="H98" s="433"/>
      <c r="I98" s="433"/>
      <c r="J98" s="433"/>
      <c r="K98" s="433"/>
      <c r="L98" s="433"/>
      <c r="M98" s="433"/>
      <c r="N98" s="433"/>
      <c r="O98" s="433"/>
      <c r="P98" s="433"/>
      <c r="Q98" s="433"/>
      <c r="R98" s="433"/>
      <c r="S98" s="434"/>
    </row>
    <row r="99" customFormat="false" ht="12.75" hidden="false" customHeight="false" outlineLevel="0" collapsed="false">
      <c r="A99" s="432"/>
      <c r="B99" s="442" t="n">
        <v>40</v>
      </c>
      <c r="C99" s="448"/>
      <c r="D99" s="449"/>
      <c r="F99" s="433"/>
      <c r="G99" s="433"/>
      <c r="H99" s="433"/>
      <c r="I99" s="433"/>
      <c r="J99" s="433"/>
      <c r="K99" s="433"/>
      <c r="L99" s="433"/>
      <c r="M99" s="433"/>
      <c r="N99" s="433"/>
      <c r="O99" s="433"/>
      <c r="P99" s="433"/>
      <c r="Q99" s="433"/>
      <c r="R99" s="433"/>
      <c r="S99" s="434"/>
    </row>
    <row r="100" customFormat="false" ht="12.75" hidden="false" customHeight="false" outlineLevel="0" collapsed="false">
      <c r="A100" s="432"/>
      <c r="B100" s="442" t="n">
        <v>41</v>
      </c>
      <c r="C100" s="448"/>
      <c r="D100" s="449"/>
      <c r="F100" s="433"/>
      <c r="G100" s="433"/>
      <c r="H100" s="433"/>
      <c r="I100" s="433"/>
      <c r="J100" s="433"/>
      <c r="K100" s="433"/>
      <c r="L100" s="433"/>
      <c r="M100" s="433"/>
      <c r="N100" s="433"/>
      <c r="O100" s="433"/>
      <c r="P100" s="433"/>
      <c r="Q100" s="433"/>
      <c r="R100" s="433"/>
      <c r="S100" s="434"/>
    </row>
    <row r="101" customFormat="false" ht="12.75" hidden="false" customHeight="false" outlineLevel="0" collapsed="false">
      <c r="A101" s="432"/>
      <c r="B101" s="442" t="n">
        <v>42</v>
      </c>
      <c r="C101" s="448"/>
      <c r="D101" s="449"/>
      <c r="F101" s="433"/>
      <c r="G101" s="433"/>
      <c r="H101" s="433"/>
      <c r="I101" s="433"/>
      <c r="J101" s="433"/>
      <c r="K101" s="433"/>
      <c r="L101" s="433"/>
      <c r="M101" s="433"/>
      <c r="N101" s="433"/>
      <c r="O101" s="433"/>
      <c r="P101" s="433"/>
      <c r="Q101" s="433"/>
      <c r="R101" s="433"/>
      <c r="S101" s="434"/>
    </row>
    <row r="102" customFormat="false" ht="12.75" hidden="false" customHeight="false" outlineLevel="0" collapsed="false">
      <c r="A102" s="432"/>
      <c r="B102" s="442" t="n">
        <v>43</v>
      </c>
      <c r="C102" s="448"/>
      <c r="D102" s="449"/>
      <c r="F102" s="433"/>
      <c r="G102" s="433"/>
      <c r="H102" s="433"/>
      <c r="I102" s="433"/>
      <c r="J102" s="433"/>
      <c r="K102" s="433"/>
      <c r="L102" s="433"/>
      <c r="M102" s="433"/>
      <c r="N102" s="433"/>
      <c r="O102" s="433"/>
      <c r="P102" s="433"/>
      <c r="Q102" s="433"/>
      <c r="R102" s="433"/>
      <c r="S102" s="434"/>
    </row>
    <row r="103" customFormat="false" ht="12.75" hidden="false" customHeight="false" outlineLevel="0" collapsed="false">
      <c r="A103" s="432"/>
      <c r="B103" s="442" t="n">
        <v>44</v>
      </c>
      <c r="C103" s="448"/>
      <c r="D103" s="449"/>
      <c r="F103" s="433"/>
      <c r="G103" s="433"/>
      <c r="H103" s="433"/>
      <c r="I103" s="433"/>
      <c r="J103" s="433"/>
      <c r="K103" s="433"/>
      <c r="L103" s="433"/>
      <c r="M103" s="433"/>
      <c r="N103" s="433"/>
      <c r="O103" s="433"/>
      <c r="P103" s="433"/>
      <c r="Q103" s="433"/>
      <c r="R103" s="433"/>
      <c r="S103" s="434"/>
    </row>
    <row r="104" customFormat="false" ht="12.75" hidden="false" customHeight="false" outlineLevel="0" collapsed="false">
      <c r="A104" s="432"/>
      <c r="B104" s="442" t="n">
        <v>45</v>
      </c>
      <c r="C104" s="448"/>
      <c r="D104" s="449"/>
      <c r="F104" s="433"/>
      <c r="G104" s="433"/>
      <c r="H104" s="433"/>
      <c r="I104" s="433"/>
      <c r="J104" s="433"/>
      <c r="K104" s="433"/>
      <c r="L104" s="433"/>
      <c r="M104" s="433"/>
      <c r="N104" s="433"/>
      <c r="O104" s="433"/>
      <c r="P104" s="433"/>
      <c r="Q104" s="433"/>
      <c r="R104" s="433"/>
      <c r="S104" s="434"/>
    </row>
    <row r="105" customFormat="false" ht="12.75" hidden="false" customHeight="false" outlineLevel="0" collapsed="false">
      <c r="A105" s="432"/>
      <c r="B105" s="442" t="n">
        <v>46</v>
      </c>
      <c r="C105" s="448"/>
      <c r="D105" s="449"/>
      <c r="F105" s="433"/>
      <c r="G105" s="433"/>
      <c r="H105" s="433"/>
      <c r="I105" s="433"/>
      <c r="J105" s="433"/>
      <c r="K105" s="433"/>
      <c r="L105" s="433"/>
      <c r="M105" s="433"/>
      <c r="N105" s="433"/>
      <c r="O105" s="433"/>
      <c r="P105" s="433"/>
      <c r="Q105" s="433"/>
      <c r="R105" s="433"/>
      <c r="S105" s="434"/>
    </row>
    <row r="106" customFormat="false" ht="12.75" hidden="false" customHeight="false" outlineLevel="0" collapsed="false">
      <c r="A106" s="432"/>
      <c r="B106" s="442" t="n">
        <v>47</v>
      </c>
      <c r="C106" s="448"/>
      <c r="D106" s="449"/>
      <c r="F106" s="433"/>
      <c r="G106" s="433"/>
      <c r="H106" s="433"/>
      <c r="I106" s="433"/>
      <c r="J106" s="433"/>
      <c r="K106" s="433"/>
      <c r="L106" s="433"/>
      <c r="M106" s="433"/>
      <c r="N106" s="433"/>
      <c r="O106" s="433"/>
      <c r="P106" s="433"/>
      <c r="Q106" s="433"/>
      <c r="R106" s="433"/>
      <c r="S106" s="434"/>
    </row>
    <row r="107" customFormat="false" ht="12.75" hidden="false" customHeight="false" outlineLevel="0" collapsed="false">
      <c r="A107" s="432"/>
      <c r="B107" s="442" t="n">
        <v>48</v>
      </c>
      <c r="C107" s="448"/>
      <c r="D107" s="449"/>
      <c r="F107" s="433"/>
      <c r="G107" s="433"/>
      <c r="H107" s="433"/>
      <c r="I107" s="433"/>
      <c r="J107" s="433"/>
      <c r="K107" s="433"/>
      <c r="L107" s="433"/>
      <c r="M107" s="433"/>
      <c r="N107" s="433"/>
      <c r="O107" s="433"/>
      <c r="P107" s="433"/>
      <c r="Q107" s="433"/>
      <c r="R107" s="433"/>
      <c r="S107" s="434"/>
    </row>
    <row r="108" customFormat="false" ht="12.75" hidden="false" customHeight="false" outlineLevel="0" collapsed="false">
      <c r="A108" s="432"/>
      <c r="B108" s="442" t="n">
        <v>49</v>
      </c>
      <c r="C108" s="448"/>
      <c r="D108" s="449"/>
      <c r="F108" s="433"/>
      <c r="G108" s="433"/>
      <c r="H108" s="433"/>
      <c r="I108" s="433"/>
      <c r="J108" s="433"/>
      <c r="K108" s="433"/>
      <c r="L108" s="433"/>
      <c r="M108" s="433"/>
      <c r="N108" s="433"/>
      <c r="O108" s="433"/>
      <c r="P108" s="433"/>
      <c r="Q108" s="433"/>
      <c r="R108" s="433"/>
      <c r="S108" s="434"/>
    </row>
    <row r="109" customFormat="false" ht="12.75" hidden="false" customHeight="false" outlineLevel="0" collapsed="false">
      <c r="A109" s="432"/>
      <c r="B109" s="442" t="n">
        <v>50</v>
      </c>
      <c r="C109" s="448"/>
      <c r="D109" s="449"/>
      <c r="F109" s="433"/>
      <c r="G109" s="433"/>
      <c r="H109" s="433"/>
      <c r="I109" s="433"/>
      <c r="J109" s="433"/>
      <c r="K109" s="433"/>
      <c r="L109" s="433"/>
      <c r="M109" s="433"/>
      <c r="N109" s="433"/>
      <c r="O109" s="433"/>
      <c r="P109" s="433"/>
      <c r="Q109" s="433"/>
      <c r="R109" s="433"/>
      <c r="S109" s="434"/>
    </row>
    <row r="110" customFormat="false" ht="12.75" hidden="false" customHeight="false" outlineLevel="0" collapsed="false">
      <c r="A110" s="432"/>
      <c r="B110" s="442" t="n">
        <v>51</v>
      </c>
      <c r="C110" s="448"/>
      <c r="D110" s="449"/>
      <c r="F110" s="433"/>
      <c r="G110" s="433"/>
      <c r="H110" s="433"/>
      <c r="I110" s="433"/>
      <c r="J110" s="433"/>
      <c r="K110" s="433"/>
      <c r="L110" s="433"/>
      <c r="M110" s="433"/>
      <c r="N110" s="433"/>
      <c r="O110" s="433"/>
      <c r="P110" s="433"/>
      <c r="Q110" s="433"/>
      <c r="R110" s="433"/>
      <c r="S110" s="434"/>
    </row>
    <row r="111" customFormat="false" ht="12.75" hidden="false" customHeight="false" outlineLevel="0" collapsed="false">
      <c r="A111" s="432"/>
      <c r="B111" s="442" t="n">
        <v>52</v>
      </c>
      <c r="C111" s="448"/>
      <c r="D111" s="449"/>
      <c r="F111" s="433"/>
      <c r="G111" s="433"/>
      <c r="H111" s="433"/>
      <c r="I111" s="433"/>
      <c r="J111" s="433"/>
      <c r="K111" s="433"/>
      <c r="L111" s="433"/>
      <c r="M111" s="433"/>
      <c r="N111" s="433"/>
      <c r="O111" s="433"/>
      <c r="P111" s="433"/>
      <c r="Q111" s="433"/>
      <c r="R111" s="433"/>
      <c r="S111" s="434"/>
    </row>
    <row r="112" customFormat="false" ht="12.75" hidden="false" customHeight="false" outlineLevel="0" collapsed="false">
      <c r="A112" s="432"/>
      <c r="B112" s="442" t="n">
        <v>53</v>
      </c>
      <c r="C112" s="448"/>
      <c r="D112" s="449"/>
      <c r="F112" s="433"/>
      <c r="G112" s="433"/>
      <c r="H112" s="433"/>
      <c r="I112" s="433"/>
      <c r="J112" s="433"/>
      <c r="K112" s="433"/>
      <c r="L112" s="433"/>
      <c r="M112" s="433"/>
      <c r="N112" s="433"/>
      <c r="O112" s="433"/>
      <c r="P112" s="433"/>
      <c r="Q112" s="433"/>
      <c r="R112" s="433"/>
      <c r="S112" s="434"/>
    </row>
    <row r="113" customFormat="false" ht="12.75" hidden="false" customHeight="false" outlineLevel="0" collapsed="false">
      <c r="A113" s="432"/>
      <c r="B113" s="442" t="n">
        <v>54</v>
      </c>
      <c r="C113" s="448"/>
      <c r="D113" s="449"/>
      <c r="F113" s="433"/>
      <c r="G113" s="433"/>
      <c r="H113" s="433"/>
      <c r="I113" s="433"/>
      <c r="J113" s="433"/>
      <c r="K113" s="433"/>
      <c r="L113" s="433"/>
      <c r="M113" s="433"/>
      <c r="N113" s="433"/>
      <c r="O113" s="433"/>
      <c r="P113" s="433"/>
      <c r="Q113" s="433"/>
      <c r="R113" s="433"/>
      <c r="S113" s="434"/>
    </row>
    <row r="114" customFormat="false" ht="12.75" hidden="false" customHeight="false" outlineLevel="0" collapsed="false">
      <c r="A114" s="432"/>
      <c r="B114" s="442" t="n">
        <v>55</v>
      </c>
      <c r="C114" s="448"/>
      <c r="D114" s="449"/>
      <c r="F114" s="433"/>
      <c r="G114" s="433"/>
      <c r="H114" s="433"/>
      <c r="I114" s="433"/>
      <c r="J114" s="433"/>
      <c r="K114" s="433"/>
      <c r="L114" s="433"/>
      <c r="M114" s="433"/>
      <c r="N114" s="433"/>
      <c r="O114" s="433"/>
      <c r="P114" s="433"/>
      <c r="Q114" s="433"/>
      <c r="R114" s="433"/>
      <c r="S114" s="434"/>
    </row>
    <row r="115" customFormat="false" ht="12.75" hidden="false" customHeight="false" outlineLevel="0" collapsed="false">
      <c r="A115" s="432"/>
      <c r="B115" s="442" t="n">
        <v>56</v>
      </c>
      <c r="C115" s="448"/>
      <c r="D115" s="449"/>
      <c r="F115" s="433"/>
      <c r="G115" s="433"/>
      <c r="H115" s="433"/>
      <c r="I115" s="433"/>
      <c r="J115" s="433"/>
      <c r="K115" s="433"/>
      <c r="L115" s="433"/>
      <c r="M115" s="433"/>
      <c r="N115" s="433"/>
      <c r="O115" s="433"/>
      <c r="P115" s="433"/>
      <c r="Q115" s="433"/>
      <c r="R115" s="433"/>
      <c r="S115" s="434"/>
    </row>
    <row r="116" customFormat="false" ht="12.75" hidden="false" customHeight="false" outlineLevel="0" collapsed="false">
      <c r="A116" s="432"/>
      <c r="B116" s="442" t="n">
        <v>57</v>
      </c>
      <c r="C116" s="448"/>
      <c r="D116" s="449"/>
      <c r="F116" s="433"/>
      <c r="G116" s="433"/>
      <c r="H116" s="433"/>
      <c r="I116" s="433"/>
      <c r="J116" s="433"/>
      <c r="K116" s="433"/>
      <c r="L116" s="433"/>
      <c r="M116" s="433"/>
      <c r="N116" s="433"/>
      <c r="O116" s="433"/>
      <c r="P116" s="433"/>
      <c r="Q116" s="433"/>
      <c r="R116" s="433"/>
      <c r="S116" s="434"/>
    </row>
    <row r="117" customFormat="false" ht="12.75" hidden="false" customHeight="false" outlineLevel="0" collapsed="false">
      <c r="A117" s="432"/>
      <c r="B117" s="442" t="n">
        <v>58</v>
      </c>
      <c r="C117" s="448"/>
      <c r="D117" s="449"/>
      <c r="F117" s="433"/>
      <c r="G117" s="433"/>
      <c r="H117" s="433"/>
      <c r="I117" s="433"/>
      <c r="J117" s="433"/>
      <c r="K117" s="433"/>
      <c r="L117" s="433"/>
      <c r="M117" s="433"/>
      <c r="N117" s="433"/>
      <c r="O117" s="433"/>
      <c r="P117" s="433"/>
      <c r="Q117" s="433"/>
      <c r="R117" s="433"/>
      <c r="S117" s="434"/>
    </row>
    <row r="118" customFormat="false" ht="12.75" hidden="false" customHeight="false" outlineLevel="0" collapsed="false">
      <c r="A118" s="432"/>
      <c r="B118" s="442" t="n">
        <v>59</v>
      </c>
      <c r="C118" s="448"/>
      <c r="D118" s="449"/>
      <c r="F118" s="433"/>
      <c r="G118" s="433"/>
      <c r="H118" s="433"/>
      <c r="I118" s="433"/>
      <c r="J118" s="433"/>
      <c r="K118" s="433"/>
      <c r="L118" s="433"/>
      <c r="M118" s="433"/>
      <c r="N118" s="433"/>
      <c r="O118" s="433"/>
      <c r="P118" s="433"/>
      <c r="Q118" s="433"/>
      <c r="R118" s="433"/>
      <c r="S118" s="434"/>
    </row>
    <row r="119" customFormat="false" ht="12.75" hidden="false" customHeight="false" outlineLevel="0" collapsed="false">
      <c r="A119" s="432"/>
      <c r="B119" s="442" t="n">
        <v>60</v>
      </c>
      <c r="C119" s="448"/>
      <c r="D119" s="449"/>
      <c r="F119" s="433"/>
      <c r="G119" s="433"/>
      <c r="H119" s="433"/>
      <c r="I119" s="433"/>
      <c r="J119" s="433"/>
      <c r="K119" s="433"/>
      <c r="L119" s="433"/>
      <c r="M119" s="433"/>
      <c r="N119" s="433"/>
      <c r="O119" s="433"/>
      <c r="P119" s="433"/>
      <c r="Q119" s="433"/>
      <c r="R119" s="433"/>
      <c r="S119" s="434"/>
    </row>
    <row r="120" customFormat="false" ht="12.75" hidden="false" customHeight="false" outlineLevel="0" collapsed="false">
      <c r="A120" s="432"/>
      <c r="B120" s="442" t="n">
        <v>61</v>
      </c>
      <c r="C120" s="448"/>
      <c r="D120" s="449"/>
      <c r="F120" s="433"/>
      <c r="G120" s="433"/>
      <c r="H120" s="433"/>
      <c r="I120" s="433"/>
      <c r="J120" s="433"/>
      <c r="K120" s="433"/>
      <c r="L120" s="433"/>
      <c r="M120" s="433"/>
      <c r="N120" s="433"/>
      <c r="O120" s="433"/>
      <c r="P120" s="433"/>
      <c r="Q120" s="433"/>
      <c r="R120" s="433"/>
      <c r="S120" s="434"/>
    </row>
    <row r="121" customFormat="false" ht="12.75" hidden="false" customHeight="false" outlineLevel="0" collapsed="false">
      <c r="A121" s="432"/>
      <c r="B121" s="442" t="n">
        <v>62</v>
      </c>
      <c r="C121" s="448"/>
      <c r="D121" s="449"/>
      <c r="F121" s="433"/>
      <c r="G121" s="433"/>
      <c r="H121" s="433"/>
      <c r="I121" s="433"/>
      <c r="J121" s="433"/>
      <c r="K121" s="433"/>
      <c r="L121" s="433"/>
      <c r="M121" s="433"/>
      <c r="N121" s="433"/>
      <c r="O121" s="433"/>
      <c r="P121" s="433"/>
      <c r="Q121" s="433"/>
      <c r="R121" s="433"/>
      <c r="S121" s="434"/>
    </row>
    <row r="122" customFormat="false" ht="12.75" hidden="false" customHeight="false" outlineLevel="0" collapsed="false">
      <c r="A122" s="432"/>
      <c r="B122" s="442" t="n">
        <v>63</v>
      </c>
      <c r="C122" s="448"/>
      <c r="D122" s="449"/>
      <c r="F122" s="433"/>
      <c r="G122" s="433"/>
      <c r="H122" s="433"/>
      <c r="I122" s="433"/>
      <c r="J122" s="433"/>
      <c r="K122" s="433"/>
      <c r="L122" s="433"/>
      <c r="M122" s="433"/>
      <c r="N122" s="433"/>
      <c r="O122" s="433"/>
      <c r="P122" s="433"/>
      <c r="Q122" s="433"/>
      <c r="R122" s="433"/>
      <c r="S122" s="434"/>
    </row>
    <row r="123" customFormat="false" ht="12.75" hidden="false" customHeight="false" outlineLevel="0" collapsed="false">
      <c r="A123" s="432"/>
      <c r="B123" s="442" t="n">
        <v>64</v>
      </c>
      <c r="C123" s="448"/>
      <c r="D123" s="449"/>
      <c r="F123" s="433"/>
      <c r="G123" s="433"/>
      <c r="H123" s="433"/>
      <c r="I123" s="433"/>
      <c r="J123" s="433"/>
      <c r="K123" s="433"/>
      <c r="L123" s="433"/>
      <c r="M123" s="433"/>
      <c r="N123" s="433"/>
      <c r="O123" s="433"/>
      <c r="P123" s="433"/>
      <c r="Q123" s="433"/>
      <c r="R123" s="433"/>
      <c r="S123" s="434"/>
    </row>
    <row r="124" customFormat="false" ht="12.75" hidden="false" customHeight="false" outlineLevel="0" collapsed="false">
      <c r="A124" s="432"/>
      <c r="B124" s="442" t="n">
        <v>65</v>
      </c>
      <c r="C124" s="448"/>
      <c r="D124" s="449"/>
      <c r="F124" s="433"/>
      <c r="G124" s="433"/>
      <c r="H124" s="433"/>
      <c r="I124" s="433"/>
      <c r="J124" s="433"/>
      <c r="K124" s="433"/>
      <c r="L124" s="433"/>
      <c r="M124" s="433"/>
      <c r="N124" s="433"/>
      <c r="O124" s="433"/>
      <c r="P124" s="433"/>
      <c r="Q124" s="433"/>
      <c r="R124" s="433"/>
      <c r="S124" s="434"/>
    </row>
    <row r="125" customFormat="false" ht="12.75" hidden="false" customHeight="false" outlineLevel="0" collapsed="false">
      <c r="A125" s="432"/>
      <c r="B125" s="442" t="n">
        <v>66</v>
      </c>
      <c r="C125" s="448"/>
      <c r="D125" s="449"/>
      <c r="F125" s="433"/>
      <c r="G125" s="433"/>
      <c r="H125" s="433"/>
      <c r="I125" s="433"/>
      <c r="J125" s="433"/>
      <c r="K125" s="433"/>
      <c r="L125" s="433"/>
      <c r="M125" s="433"/>
      <c r="N125" s="433"/>
      <c r="O125" s="433"/>
      <c r="P125" s="433"/>
      <c r="Q125" s="433"/>
      <c r="R125" s="433"/>
      <c r="S125" s="434"/>
    </row>
    <row r="126" customFormat="false" ht="12.75" hidden="false" customHeight="false" outlineLevel="0" collapsed="false">
      <c r="A126" s="432"/>
      <c r="B126" s="442" t="n">
        <v>67</v>
      </c>
      <c r="C126" s="448"/>
      <c r="D126" s="449"/>
      <c r="F126" s="433"/>
      <c r="G126" s="433"/>
      <c r="H126" s="433"/>
      <c r="I126" s="433"/>
      <c r="J126" s="433"/>
      <c r="K126" s="433"/>
      <c r="L126" s="433"/>
      <c r="M126" s="433"/>
      <c r="N126" s="433"/>
      <c r="O126" s="433"/>
      <c r="P126" s="433"/>
      <c r="Q126" s="433"/>
      <c r="R126" s="433"/>
      <c r="S126" s="434"/>
    </row>
    <row r="127" customFormat="false" ht="12.75" hidden="false" customHeight="false" outlineLevel="0" collapsed="false">
      <c r="A127" s="432"/>
      <c r="B127" s="442" t="n">
        <v>68</v>
      </c>
      <c r="C127" s="448"/>
      <c r="D127" s="449"/>
      <c r="F127" s="433"/>
      <c r="G127" s="433"/>
      <c r="H127" s="433"/>
      <c r="I127" s="433"/>
      <c r="J127" s="433"/>
      <c r="K127" s="433"/>
      <c r="L127" s="433"/>
      <c r="M127" s="433"/>
      <c r="N127" s="433"/>
      <c r="O127" s="433"/>
      <c r="P127" s="433"/>
      <c r="Q127" s="433"/>
      <c r="R127" s="433"/>
      <c r="S127" s="434"/>
    </row>
    <row r="128" customFormat="false" ht="12.75" hidden="false" customHeight="false" outlineLevel="0" collapsed="false">
      <c r="A128" s="432"/>
      <c r="B128" s="442" t="n">
        <v>69</v>
      </c>
      <c r="C128" s="448"/>
      <c r="D128" s="449"/>
      <c r="F128" s="433"/>
      <c r="G128" s="433"/>
      <c r="H128" s="433"/>
      <c r="I128" s="433"/>
      <c r="J128" s="433"/>
      <c r="K128" s="433"/>
      <c r="L128" s="433"/>
      <c r="M128" s="433"/>
      <c r="N128" s="433"/>
      <c r="O128" s="433"/>
      <c r="P128" s="433"/>
      <c r="Q128" s="433"/>
      <c r="R128" s="433"/>
      <c r="S128" s="434"/>
    </row>
    <row r="129" customFormat="false" ht="12.75" hidden="false" customHeight="false" outlineLevel="0" collapsed="false">
      <c r="A129" s="432"/>
      <c r="B129" s="442" t="n">
        <v>70</v>
      </c>
      <c r="C129" s="448"/>
      <c r="D129" s="449"/>
      <c r="F129" s="433"/>
      <c r="G129" s="433"/>
      <c r="H129" s="433"/>
      <c r="I129" s="433"/>
      <c r="J129" s="433"/>
      <c r="K129" s="433"/>
      <c r="L129" s="433"/>
      <c r="M129" s="433"/>
      <c r="N129" s="433"/>
      <c r="O129" s="433"/>
      <c r="P129" s="433"/>
      <c r="Q129" s="433"/>
      <c r="R129" s="433"/>
      <c r="S129" s="434"/>
    </row>
    <row r="130" customFormat="false" ht="12.75" hidden="false" customHeight="false" outlineLevel="0" collapsed="false">
      <c r="A130" s="432"/>
      <c r="B130" s="442" t="n">
        <v>71</v>
      </c>
      <c r="C130" s="448"/>
      <c r="D130" s="449"/>
      <c r="F130" s="433"/>
      <c r="G130" s="433"/>
      <c r="H130" s="433"/>
      <c r="I130" s="433"/>
      <c r="J130" s="433"/>
      <c r="K130" s="433"/>
      <c r="L130" s="433"/>
      <c r="M130" s="433"/>
      <c r="N130" s="433"/>
      <c r="O130" s="433"/>
      <c r="P130" s="433"/>
      <c r="Q130" s="433"/>
      <c r="R130" s="433"/>
      <c r="S130" s="434"/>
    </row>
    <row r="131" customFormat="false" ht="12.75" hidden="false" customHeight="false" outlineLevel="0" collapsed="false">
      <c r="A131" s="432"/>
      <c r="B131" s="442" t="n">
        <v>72</v>
      </c>
      <c r="C131" s="448"/>
      <c r="D131" s="449"/>
      <c r="F131" s="433"/>
      <c r="G131" s="433"/>
      <c r="H131" s="433"/>
      <c r="I131" s="433"/>
      <c r="J131" s="433"/>
      <c r="K131" s="433"/>
      <c r="L131" s="433"/>
      <c r="M131" s="433"/>
      <c r="N131" s="433"/>
      <c r="O131" s="433"/>
      <c r="P131" s="433"/>
      <c r="Q131" s="433"/>
      <c r="R131" s="433"/>
      <c r="S131" s="434"/>
    </row>
    <row r="132" customFormat="false" ht="12.75" hidden="false" customHeight="false" outlineLevel="0" collapsed="false">
      <c r="A132" s="432"/>
      <c r="B132" s="442" t="n">
        <v>73</v>
      </c>
      <c r="C132" s="448"/>
      <c r="D132" s="449"/>
      <c r="F132" s="433"/>
      <c r="G132" s="433"/>
      <c r="H132" s="433"/>
      <c r="I132" s="433"/>
      <c r="J132" s="433"/>
      <c r="K132" s="433"/>
      <c r="L132" s="433"/>
      <c r="M132" s="433"/>
      <c r="N132" s="433"/>
      <c r="O132" s="433"/>
      <c r="P132" s="433"/>
      <c r="Q132" s="433"/>
      <c r="R132" s="433"/>
      <c r="S132" s="434"/>
    </row>
    <row r="133" customFormat="false" ht="12.75" hidden="false" customHeight="false" outlineLevel="0" collapsed="false">
      <c r="A133" s="432"/>
      <c r="B133" s="442" t="n">
        <v>74</v>
      </c>
      <c r="C133" s="448"/>
      <c r="D133" s="449"/>
      <c r="F133" s="433"/>
      <c r="G133" s="433"/>
      <c r="H133" s="433"/>
      <c r="I133" s="433"/>
      <c r="J133" s="433"/>
      <c r="K133" s="433"/>
      <c r="L133" s="433"/>
      <c r="M133" s="433"/>
      <c r="N133" s="433"/>
      <c r="O133" s="433"/>
      <c r="P133" s="433"/>
      <c r="Q133" s="433"/>
      <c r="R133" s="433"/>
      <c r="S133" s="434"/>
    </row>
    <row r="134" customFormat="false" ht="12.75" hidden="false" customHeight="false" outlineLevel="0" collapsed="false">
      <c r="A134" s="432"/>
      <c r="B134" s="442" t="n">
        <v>75</v>
      </c>
      <c r="C134" s="448"/>
      <c r="D134" s="449"/>
      <c r="F134" s="433"/>
      <c r="G134" s="433"/>
      <c r="H134" s="433"/>
      <c r="I134" s="433"/>
      <c r="J134" s="433"/>
      <c r="K134" s="433"/>
      <c r="L134" s="433"/>
      <c r="M134" s="433"/>
      <c r="N134" s="433"/>
      <c r="O134" s="433"/>
      <c r="P134" s="433"/>
      <c r="Q134" s="433"/>
      <c r="R134" s="433"/>
      <c r="S134" s="434"/>
    </row>
    <row r="135" customFormat="false" ht="12.75" hidden="false" customHeight="false" outlineLevel="0" collapsed="false">
      <c r="A135" s="432"/>
      <c r="B135" s="442" t="n">
        <v>76</v>
      </c>
      <c r="C135" s="448"/>
      <c r="D135" s="449"/>
      <c r="F135" s="433"/>
      <c r="G135" s="433"/>
      <c r="H135" s="433"/>
      <c r="I135" s="433"/>
      <c r="J135" s="433"/>
      <c r="K135" s="433"/>
      <c r="L135" s="433"/>
      <c r="M135" s="433"/>
      <c r="N135" s="433"/>
      <c r="O135" s="433"/>
      <c r="P135" s="433"/>
      <c r="Q135" s="433"/>
      <c r="R135" s="433"/>
      <c r="S135" s="434"/>
    </row>
    <row r="136" customFormat="false" ht="12.75" hidden="false" customHeight="false" outlineLevel="0" collapsed="false">
      <c r="A136" s="432"/>
      <c r="B136" s="442" t="n">
        <v>77</v>
      </c>
      <c r="C136" s="448"/>
      <c r="D136" s="449"/>
      <c r="F136" s="433"/>
      <c r="G136" s="433"/>
      <c r="H136" s="433"/>
      <c r="I136" s="433"/>
      <c r="J136" s="433"/>
      <c r="K136" s="433"/>
      <c r="L136" s="433"/>
      <c r="M136" s="433"/>
      <c r="N136" s="433"/>
      <c r="O136" s="433"/>
      <c r="P136" s="433"/>
      <c r="Q136" s="433"/>
      <c r="R136" s="433"/>
      <c r="S136" s="434"/>
    </row>
    <row r="137" customFormat="false" ht="12.75" hidden="false" customHeight="false" outlineLevel="0" collapsed="false">
      <c r="A137" s="432"/>
      <c r="B137" s="442" t="n">
        <v>78</v>
      </c>
      <c r="C137" s="448"/>
      <c r="D137" s="449"/>
      <c r="F137" s="433"/>
      <c r="G137" s="433"/>
      <c r="H137" s="433"/>
      <c r="I137" s="433"/>
      <c r="J137" s="433"/>
      <c r="K137" s="433"/>
      <c r="L137" s="433"/>
      <c r="M137" s="433"/>
      <c r="N137" s="433"/>
      <c r="O137" s="433"/>
      <c r="P137" s="433"/>
      <c r="Q137" s="433"/>
      <c r="R137" s="433"/>
      <c r="S137" s="434"/>
    </row>
    <row r="138" customFormat="false" ht="12.75" hidden="false" customHeight="false" outlineLevel="0" collapsed="false">
      <c r="A138" s="432"/>
      <c r="B138" s="442" t="n">
        <v>79</v>
      </c>
      <c r="C138" s="448"/>
      <c r="D138" s="449"/>
      <c r="F138" s="433"/>
      <c r="G138" s="433"/>
      <c r="H138" s="433"/>
      <c r="I138" s="433"/>
      <c r="J138" s="433"/>
      <c r="K138" s="433"/>
      <c r="L138" s="433"/>
      <c r="M138" s="433"/>
      <c r="N138" s="433"/>
      <c r="O138" s="433"/>
      <c r="P138" s="433"/>
      <c r="Q138" s="433"/>
      <c r="R138" s="433"/>
      <c r="S138" s="434"/>
    </row>
    <row r="139" customFormat="false" ht="12.75" hidden="false" customHeight="false" outlineLevel="0" collapsed="false">
      <c r="A139" s="432"/>
      <c r="B139" s="442" t="n">
        <v>80</v>
      </c>
      <c r="C139" s="448"/>
      <c r="D139" s="449"/>
      <c r="F139" s="433"/>
      <c r="G139" s="433"/>
      <c r="H139" s="433"/>
      <c r="I139" s="433"/>
      <c r="J139" s="433"/>
      <c r="K139" s="433"/>
      <c r="L139" s="433"/>
      <c r="M139" s="433"/>
      <c r="N139" s="433"/>
      <c r="O139" s="433"/>
      <c r="P139" s="433"/>
      <c r="Q139" s="433"/>
      <c r="R139" s="433"/>
      <c r="S139" s="434"/>
    </row>
    <row r="140" customFormat="false" ht="12.75" hidden="false" customHeight="false" outlineLevel="0" collapsed="false">
      <c r="A140" s="432"/>
      <c r="B140" s="442" t="n">
        <v>81</v>
      </c>
      <c r="C140" s="448"/>
      <c r="D140" s="449"/>
      <c r="F140" s="433"/>
      <c r="G140" s="433"/>
      <c r="H140" s="433"/>
      <c r="I140" s="433"/>
      <c r="J140" s="433"/>
      <c r="K140" s="433"/>
      <c r="L140" s="433"/>
      <c r="M140" s="433"/>
      <c r="N140" s="433"/>
      <c r="O140" s="433"/>
      <c r="P140" s="433"/>
      <c r="Q140" s="433"/>
      <c r="R140" s="433"/>
      <c r="S140" s="434"/>
    </row>
    <row r="141" customFormat="false" ht="12.75" hidden="false" customHeight="false" outlineLevel="0" collapsed="false">
      <c r="A141" s="432"/>
      <c r="B141" s="442" t="n">
        <v>82</v>
      </c>
      <c r="C141" s="448"/>
      <c r="D141" s="449"/>
      <c r="F141" s="433"/>
      <c r="G141" s="433"/>
      <c r="H141" s="433"/>
      <c r="I141" s="433"/>
      <c r="J141" s="433"/>
      <c r="K141" s="433"/>
      <c r="L141" s="433"/>
      <c r="M141" s="433"/>
      <c r="N141" s="433"/>
      <c r="O141" s="433"/>
      <c r="P141" s="433"/>
      <c r="Q141" s="433"/>
      <c r="R141" s="433"/>
      <c r="S141" s="434"/>
    </row>
    <row r="142" customFormat="false" ht="12.75" hidden="false" customHeight="false" outlineLevel="0" collapsed="false">
      <c r="A142" s="432"/>
      <c r="B142" s="442" t="n">
        <v>83</v>
      </c>
      <c r="C142" s="448"/>
      <c r="D142" s="449"/>
      <c r="F142" s="433"/>
      <c r="G142" s="433"/>
      <c r="H142" s="433"/>
      <c r="I142" s="433"/>
      <c r="J142" s="433"/>
      <c r="K142" s="433"/>
      <c r="L142" s="433"/>
      <c r="M142" s="433"/>
      <c r="N142" s="433"/>
      <c r="O142" s="433"/>
      <c r="P142" s="433"/>
      <c r="Q142" s="433"/>
      <c r="R142" s="433"/>
      <c r="S142" s="434"/>
    </row>
    <row r="143" customFormat="false" ht="12.75" hidden="false" customHeight="false" outlineLevel="0" collapsed="false">
      <c r="A143" s="432"/>
      <c r="B143" s="442" t="n">
        <v>84</v>
      </c>
      <c r="C143" s="448"/>
      <c r="D143" s="449"/>
      <c r="F143" s="433"/>
      <c r="G143" s="433"/>
      <c r="H143" s="433"/>
      <c r="I143" s="433"/>
      <c r="J143" s="433"/>
      <c r="K143" s="433"/>
      <c r="L143" s="433"/>
      <c r="M143" s="433"/>
      <c r="N143" s="433"/>
      <c r="O143" s="433"/>
      <c r="P143" s="433"/>
      <c r="Q143" s="433"/>
      <c r="R143" s="433"/>
      <c r="S143" s="434"/>
    </row>
    <row r="144" customFormat="false" ht="12.75" hidden="false" customHeight="false" outlineLevel="0" collapsed="false">
      <c r="A144" s="432"/>
      <c r="B144" s="442" t="n">
        <v>85</v>
      </c>
      <c r="C144" s="448"/>
      <c r="D144" s="449"/>
      <c r="F144" s="433"/>
      <c r="G144" s="433"/>
      <c r="H144" s="433"/>
      <c r="I144" s="433"/>
      <c r="J144" s="433"/>
      <c r="K144" s="433"/>
      <c r="L144" s="433"/>
      <c r="M144" s="433"/>
      <c r="N144" s="433"/>
      <c r="O144" s="433"/>
      <c r="P144" s="433"/>
      <c r="Q144" s="433"/>
      <c r="R144" s="433"/>
      <c r="S144" s="434"/>
    </row>
    <row r="145" customFormat="false" ht="12.75" hidden="false" customHeight="false" outlineLevel="0" collapsed="false">
      <c r="A145" s="432"/>
      <c r="B145" s="442" t="n">
        <v>86</v>
      </c>
      <c r="C145" s="448"/>
      <c r="D145" s="449"/>
      <c r="F145" s="433"/>
      <c r="G145" s="433"/>
      <c r="H145" s="433"/>
      <c r="I145" s="433"/>
      <c r="J145" s="433"/>
      <c r="K145" s="433"/>
      <c r="L145" s="433"/>
      <c r="M145" s="433"/>
      <c r="N145" s="433"/>
      <c r="O145" s="433"/>
      <c r="P145" s="433"/>
      <c r="Q145" s="433"/>
      <c r="R145" s="433"/>
      <c r="S145" s="434"/>
    </row>
    <row r="146" customFormat="false" ht="12.75" hidden="false" customHeight="false" outlineLevel="0" collapsed="false">
      <c r="A146" s="432"/>
      <c r="B146" s="442" t="n">
        <v>87</v>
      </c>
      <c r="C146" s="448"/>
      <c r="D146" s="449"/>
      <c r="F146" s="433"/>
      <c r="G146" s="433"/>
      <c r="H146" s="433"/>
      <c r="I146" s="433"/>
      <c r="J146" s="433"/>
      <c r="K146" s="433"/>
      <c r="L146" s="433"/>
      <c r="M146" s="433"/>
      <c r="N146" s="433"/>
      <c r="O146" s="433"/>
      <c r="P146" s="433"/>
      <c r="Q146" s="433"/>
      <c r="R146" s="433"/>
      <c r="S146" s="434"/>
    </row>
    <row r="147" customFormat="false" ht="12.75" hidden="false" customHeight="false" outlineLevel="0" collapsed="false">
      <c r="A147" s="432"/>
      <c r="B147" s="442" t="n">
        <v>88</v>
      </c>
      <c r="C147" s="448"/>
      <c r="D147" s="449"/>
      <c r="F147" s="433"/>
      <c r="G147" s="433"/>
      <c r="H147" s="433"/>
      <c r="I147" s="433"/>
      <c r="J147" s="433"/>
      <c r="K147" s="433"/>
      <c r="L147" s="433"/>
      <c r="M147" s="433"/>
      <c r="N147" s="433"/>
      <c r="O147" s="433"/>
      <c r="P147" s="433"/>
      <c r="Q147" s="433"/>
      <c r="R147" s="433"/>
      <c r="S147" s="434"/>
    </row>
    <row r="148" customFormat="false" ht="12.75" hidden="false" customHeight="false" outlineLevel="0" collapsed="false">
      <c r="A148" s="432"/>
      <c r="B148" s="442" t="n">
        <v>89</v>
      </c>
      <c r="C148" s="448"/>
      <c r="D148" s="449"/>
      <c r="F148" s="433"/>
      <c r="G148" s="433"/>
      <c r="H148" s="433"/>
      <c r="I148" s="433"/>
      <c r="J148" s="433"/>
      <c r="K148" s="433"/>
      <c r="L148" s="433"/>
      <c r="M148" s="433"/>
      <c r="N148" s="433"/>
      <c r="O148" s="433"/>
      <c r="P148" s="433"/>
      <c r="Q148" s="433"/>
      <c r="R148" s="433"/>
      <c r="S148" s="434"/>
    </row>
    <row r="149" customFormat="false" ht="12.75" hidden="false" customHeight="false" outlineLevel="0" collapsed="false">
      <c r="A149" s="432"/>
      <c r="B149" s="442" t="n">
        <v>90</v>
      </c>
      <c r="C149" s="448"/>
      <c r="D149" s="449"/>
      <c r="F149" s="433"/>
      <c r="G149" s="433"/>
      <c r="H149" s="433"/>
      <c r="I149" s="433"/>
      <c r="J149" s="433"/>
      <c r="K149" s="433"/>
      <c r="L149" s="433"/>
      <c r="M149" s="433"/>
      <c r="N149" s="433"/>
      <c r="O149" s="433"/>
      <c r="P149" s="433"/>
      <c r="Q149" s="433"/>
      <c r="R149" s="433"/>
      <c r="S149" s="434"/>
    </row>
    <row r="150" customFormat="false" ht="12.75" hidden="false" customHeight="false" outlineLevel="0" collapsed="false">
      <c r="A150" s="432"/>
      <c r="B150" s="442" t="n">
        <v>91</v>
      </c>
      <c r="C150" s="448"/>
      <c r="D150" s="449"/>
      <c r="F150" s="433"/>
      <c r="G150" s="433"/>
      <c r="H150" s="433"/>
      <c r="I150" s="433"/>
      <c r="J150" s="433"/>
      <c r="K150" s="433"/>
      <c r="L150" s="433"/>
      <c r="M150" s="433"/>
      <c r="N150" s="433"/>
      <c r="O150" s="433"/>
      <c r="P150" s="433"/>
      <c r="Q150" s="433"/>
      <c r="R150" s="433"/>
      <c r="S150" s="434"/>
    </row>
    <row r="151" customFormat="false" ht="12.75" hidden="false" customHeight="false" outlineLevel="0" collapsed="false">
      <c r="A151" s="432"/>
      <c r="B151" s="442" t="n">
        <v>92</v>
      </c>
      <c r="C151" s="448"/>
      <c r="D151" s="449"/>
      <c r="F151" s="433"/>
      <c r="G151" s="433"/>
      <c r="H151" s="433"/>
      <c r="I151" s="433"/>
      <c r="J151" s="433"/>
      <c r="K151" s="433"/>
      <c r="L151" s="433"/>
      <c r="M151" s="433"/>
      <c r="N151" s="433"/>
      <c r="O151" s="433"/>
      <c r="P151" s="433"/>
      <c r="Q151" s="433"/>
      <c r="R151" s="433"/>
      <c r="S151" s="434"/>
    </row>
    <row r="152" customFormat="false" ht="12.75" hidden="false" customHeight="false" outlineLevel="0" collapsed="false">
      <c r="A152" s="432"/>
      <c r="B152" s="442" t="n">
        <v>93</v>
      </c>
      <c r="C152" s="448"/>
      <c r="D152" s="449"/>
      <c r="F152" s="433"/>
      <c r="G152" s="433"/>
      <c r="H152" s="433"/>
      <c r="I152" s="433"/>
      <c r="J152" s="433"/>
      <c r="K152" s="433"/>
      <c r="L152" s="433"/>
      <c r="M152" s="433"/>
      <c r="N152" s="433"/>
      <c r="O152" s="433"/>
      <c r="P152" s="433"/>
      <c r="Q152" s="433"/>
      <c r="R152" s="433"/>
      <c r="S152" s="434"/>
    </row>
    <row r="153" customFormat="false" ht="12.75" hidden="false" customHeight="false" outlineLevel="0" collapsed="false">
      <c r="A153" s="432"/>
      <c r="B153" s="442" t="n">
        <v>94</v>
      </c>
      <c r="C153" s="448"/>
      <c r="D153" s="449"/>
      <c r="F153" s="433"/>
      <c r="G153" s="433"/>
      <c r="H153" s="433"/>
      <c r="I153" s="433"/>
      <c r="J153" s="433"/>
      <c r="K153" s="433"/>
      <c r="L153" s="433"/>
      <c r="M153" s="433"/>
      <c r="N153" s="433"/>
      <c r="O153" s="433"/>
      <c r="P153" s="433"/>
      <c r="Q153" s="433"/>
      <c r="R153" s="433"/>
      <c r="S153" s="434"/>
    </row>
    <row r="154" customFormat="false" ht="12.75" hidden="false" customHeight="false" outlineLevel="0" collapsed="false">
      <c r="A154" s="432"/>
      <c r="B154" s="442" t="n">
        <v>95</v>
      </c>
      <c r="C154" s="448"/>
      <c r="D154" s="449"/>
      <c r="F154" s="433"/>
      <c r="G154" s="433"/>
      <c r="H154" s="433"/>
      <c r="I154" s="433"/>
      <c r="J154" s="433"/>
      <c r="K154" s="433"/>
      <c r="L154" s="433"/>
      <c r="M154" s="433"/>
      <c r="N154" s="433"/>
      <c r="O154" s="433"/>
      <c r="P154" s="433"/>
      <c r="Q154" s="433"/>
      <c r="R154" s="433"/>
      <c r="S154" s="434"/>
    </row>
    <row r="155" customFormat="false" ht="12.75" hidden="false" customHeight="false" outlineLevel="0" collapsed="false">
      <c r="A155" s="432"/>
      <c r="B155" s="442" t="n">
        <v>96</v>
      </c>
      <c r="C155" s="448"/>
      <c r="D155" s="449"/>
      <c r="F155" s="433"/>
      <c r="G155" s="433"/>
      <c r="H155" s="433"/>
      <c r="I155" s="433"/>
      <c r="J155" s="433"/>
      <c r="K155" s="433"/>
      <c r="L155" s="433"/>
      <c r="M155" s="433"/>
      <c r="N155" s="433"/>
      <c r="O155" s="433"/>
      <c r="P155" s="433"/>
      <c r="Q155" s="433"/>
      <c r="R155" s="433"/>
      <c r="S155" s="434"/>
    </row>
    <row r="156" customFormat="false" ht="12.75" hidden="false" customHeight="false" outlineLevel="0" collapsed="false">
      <c r="A156" s="432"/>
      <c r="B156" s="442" t="n">
        <v>97</v>
      </c>
      <c r="C156" s="448"/>
      <c r="D156" s="449"/>
      <c r="F156" s="433"/>
      <c r="G156" s="433"/>
      <c r="H156" s="433"/>
      <c r="I156" s="433"/>
      <c r="J156" s="433"/>
      <c r="K156" s="433"/>
      <c r="L156" s="433"/>
      <c r="M156" s="433"/>
      <c r="N156" s="433"/>
      <c r="O156" s="433"/>
      <c r="P156" s="433"/>
      <c r="Q156" s="433"/>
      <c r="R156" s="433"/>
      <c r="S156" s="434"/>
    </row>
    <row r="157" customFormat="false" ht="12.75" hidden="false" customHeight="false" outlineLevel="0" collapsed="false">
      <c r="A157" s="432"/>
      <c r="B157" s="442" t="n">
        <v>98</v>
      </c>
      <c r="C157" s="448"/>
      <c r="D157" s="449"/>
      <c r="F157" s="433"/>
      <c r="G157" s="433"/>
      <c r="H157" s="433"/>
      <c r="I157" s="433"/>
      <c r="J157" s="433"/>
      <c r="K157" s="433"/>
      <c r="L157" s="433"/>
      <c r="M157" s="433"/>
      <c r="N157" s="433"/>
      <c r="O157" s="433"/>
      <c r="P157" s="433"/>
      <c r="Q157" s="433"/>
      <c r="R157" s="433"/>
      <c r="S157" s="434"/>
    </row>
    <row r="158" customFormat="false" ht="12.75" hidden="false" customHeight="false" outlineLevel="0" collapsed="false">
      <c r="A158" s="432"/>
      <c r="B158" s="442" t="n">
        <v>99</v>
      </c>
      <c r="C158" s="448"/>
      <c r="D158" s="449"/>
      <c r="F158" s="433"/>
      <c r="G158" s="433"/>
      <c r="H158" s="433"/>
      <c r="I158" s="433"/>
      <c r="J158" s="433"/>
      <c r="K158" s="433"/>
      <c r="L158" s="433"/>
      <c r="M158" s="433"/>
      <c r="N158" s="433"/>
      <c r="O158" s="433"/>
      <c r="P158" s="433"/>
      <c r="Q158" s="433"/>
      <c r="R158" s="433"/>
      <c r="S158" s="434"/>
    </row>
    <row r="159" customFormat="false" ht="12.75" hidden="false" customHeight="false" outlineLevel="0" collapsed="false">
      <c r="A159" s="432"/>
      <c r="B159" s="442" t="n">
        <v>100</v>
      </c>
      <c r="C159" s="448"/>
      <c r="D159" s="449"/>
      <c r="F159" s="433"/>
      <c r="G159" s="433"/>
      <c r="H159" s="433"/>
      <c r="I159" s="433"/>
      <c r="J159" s="433"/>
      <c r="K159" s="433"/>
      <c r="L159" s="433"/>
      <c r="M159" s="433"/>
      <c r="N159" s="433"/>
      <c r="O159" s="433"/>
      <c r="P159" s="433"/>
      <c r="Q159" s="433"/>
      <c r="R159" s="433"/>
      <c r="S159" s="434"/>
    </row>
    <row r="160" customFormat="false" ht="12.75" hidden="false" customHeight="false" outlineLevel="0" collapsed="false">
      <c r="A160" s="432"/>
      <c r="B160" s="442" t="n">
        <v>101</v>
      </c>
      <c r="C160" s="448"/>
      <c r="D160" s="449"/>
      <c r="F160" s="433"/>
      <c r="G160" s="433"/>
      <c r="H160" s="433"/>
      <c r="I160" s="433"/>
      <c r="J160" s="433"/>
      <c r="K160" s="433"/>
      <c r="L160" s="433"/>
      <c r="M160" s="433"/>
      <c r="N160" s="433"/>
      <c r="O160" s="433"/>
      <c r="P160" s="433"/>
      <c r="Q160" s="433"/>
      <c r="R160" s="433"/>
      <c r="S160" s="434"/>
    </row>
    <row r="161" customFormat="false" ht="12.75" hidden="false" customHeight="false" outlineLevel="0" collapsed="false">
      <c r="A161" s="432"/>
      <c r="B161" s="442" t="n">
        <v>102</v>
      </c>
      <c r="C161" s="448"/>
      <c r="D161" s="449"/>
      <c r="F161" s="433"/>
      <c r="G161" s="433"/>
      <c r="H161" s="433"/>
      <c r="I161" s="433"/>
      <c r="J161" s="433"/>
      <c r="K161" s="433"/>
      <c r="L161" s="433"/>
      <c r="M161" s="433"/>
      <c r="N161" s="433"/>
      <c r="O161" s="433"/>
      <c r="P161" s="433"/>
      <c r="Q161" s="433"/>
      <c r="R161" s="433"/>
      <c r="S161" s="434"/>
    </row>
    <row r="162" customFormat="false" ht="12.75" hidden="false" customHeight="false" outlineLevel="0" collapsed="false">
      <c r="A162" s="432"/>
      <c r="B162" s="442" t="n">
        <v>103</v>
      </c>
      <c r="C162" s="448"/>
      <c r="D162" s="449"/>
      <c r="F162" s="433"/>
      <c r="G162" s="433"/>
      <c r="H162" s="433"/>
      <c r="I162" s="433"/>
      <c r="J162" s="433"/>
      <c r="K162" s="433"/>
      <c r="L162" s="433"/>
      <c r="M162" s="433"/>
      <c r="N162" s="433"/>
      <c r="O162" s="433"/>
      <c r="P162" s="433"/>
      <c r="Q162" s="433"/>
      <c r="R162" s="433"/>
      <c r="S162" s="434"/>
    </row>
    <row r="163" customFormat="false" ht="12.75" hidden="false" customHeight="false" outlineLevel="0" collapsed="false">
      <c r="A163" s="432"/>
      <c r="B163" s="442" t="n">
        <v>104</v>
      </c>
      <c r="C163" s="448"/>
      <c r="D163" s="449"/>
      <c r="F163" s="433"/>
      <c r="G163" s="433"/>
      <c r="H163" s="433"/>
      <c r="I163" s="433"/>
      <c r="J163" s="433"/>
      <c r="K163" s="433"/>
      <c r="L163" s="433"/>
      <c r="M163" s="433"/>
      <c r="N163" s="433"/>
      <c r="O163" s="433"/>
      <c r="P163" s="433"/>
      <c r="Q163" s="433"/>
      <c r="R163" s="433"/>
      <c r="S163" s="434"/>
    </row>
    <row r="164" customFormat="false" ht="12.75" hidden="false" customHeight="false" outlineLevel="0" collapsed="false">
      <c r="A164" s="432"/>
      <c r="B164" s="442" t="n">
        <v>105</v>
      </c>
      <c r="C164" s="448"/>
      <c r="D164" s="449"/>
      <c r="F164" s="433"/>
      <c r="G164" s="433"/>
      <c r="H164" s="433"/>
      <c r="I164" s="433"/>
      <c r="J164" s="433"/>
      <c r="K164" s="433"/>
      <c r="L164" s="433"/>
      <c r="M164" s="433"/>
      <c r="N164" s="433"/>
      <c r="O164" s="433"/>
      <c r="P164" s="433"/>
      <c r="Q164" s="433"/>
      <c r="R164" s="433"/>
      <c r="S164" s="434"/>
    </row>
    <row r="165" customFormat="false" ht="12.75" hidden="false" customHeight="false" outlineLevel="0" collapsed="false">
      <c r="A165" s="432"/>
      <c r="B165" s="442" t="n">
        <v>106</v>
      </c>
      <c r="C165" s="448"/>
      <c r="D165" s="449"/>
      <c r="F165" s="433"/>
      <c r="G165" s="433"/>
      <c r="H165" s="433"/>
      <c r="I165" s="433"/>
      <c r="J165" s="433"/>
      <c r="K165" s="433"/>
      <c r="L165" s="433"/>
      <c r="M165" s="433"/>
      <c r="N165" s="433"/>
      <c r="O165" s="433"/>
      <c r="P165" s="433"/>
      <c r="Q165" s="433"/>
      <c r="R165" s="433"/>
      <c r="S165" s="434"/>
    </row>
    <row r="166" customFormat="false" ht="12.75" hidden="false" customHeight="false" outlineLevel="0" collapsed="false">
      <c r="A166" s="432"/>
      <c r="B166" s="442" t="n">
        <v>107</v>
      </c>
      <c r="C166" s="448"/>
      <c r="D166" s="449"/>
      <c r="F166" s="433"/>
      <c r="G166" s="433"/>
      <c r="H166" s="433"/>
      <c r="I166" s="433"/>
      <c r="J166" s="433"/>
      <c r="K166" s="433"/>
      <c r="L166" s="433"/>
      <c r="M166" s="433"/>
      <c r="N166" s="433"/>
      <c r="O166" s="433"/>
      <c r="P166" s="433"/>
      <c r="Q166" s="433"/>
      <c r="R166" s="433"/>
      <c r="S166" s="434"/>
    </row>
    <row r="167" customFormat="false" ht="12.75" hidden="false" customHeight="false" outlineLevel="0" collapsed="false">
      <c r="A167" s="432"/>
      <c r="B167" s="442" t="n">
        <v>108</v>
      </c>
      <c r="C167" s="448"/>
      <c r="D167" s="449"/>
      <c r="F167" s="433"/>
      <c r="G167" s="433"/>
      <c r="H167" s="433"/>
      <c r="I167" s="433"/>
      <c r="J167" s="433"/>
      <c r="K167" s="433"/>
      <c r="L167" s="433"/>
      <c r="M167" s="433"/>
      <c r="N167" s="433"/>
      <c r="O167" s="433"/>
      <c r="P167" s="433"/>
      <c r="Q167" s="433"/>
      <c r="R167" s="433"/>
      <c r="S167" s="434"/>
    </row>
    <row r="168" customFormat="false" ht="12.75" hidden="false" customHeight="false" outlineLevel="0" collapsed="false">
      <c r="A168" s="432"/>
      <c r="B168" s="442" t="n">
        <v>109</v>
      </c>
      <c r="C168" s="448"/>
      <c r="D168" s="449"/>
      <c r="F168" s="433"/>
      <c r="G168" s="433"/>
      <c r="H168" s="433"/>
      <c r="I168" s="433"/>
      <c r="J168" s="433"/>
      <c r="K168" s="433"/>
      <c r="L168" s="433"/>
      <c r="M168" s="433"/>
      <c r="N168" s="433"/>
      <c r="O168" s="433"/>
      <c r="P168" s="433"/>
      <c r="Q168" s="433"/>
      <c r="R168" s="433"/>
      <c r="S168" s="434"/>
    </row>
    <row r="169" customFormat="false" ht="12.75" hidden="false" customHeight="false" outlineLevel="0" collapsed="false">
      <c r="A169" s="432"/>
      <c r="B169" s="442" t="n">
        <v>110</v>
      </c>
      <c r="C169" s="448"/>
      <c r="D169" s="449"/>
      <c r="F169" s="433"/>
      <c r="G169" s="433"/>
      <c r="H169" s="433"/>
      <c r="I169" s="433"/>
      <c r="J169" s="433"/>
      <c r="K169" s="433"/>
      <c r="L169" s="433"/>
      <c r="M169" s="433"/>
      <c r="N169" s="433"/>
      <c r="O169" s="433"/>
      <c r="P169" s="433"/>
      <c r="Q169" s="433"/>
      <c r="R169" s="433"/>
      <c r="S169" s="434"/>
    </row>
    <row r="170" customFormat="false" ht="12.75" hidden="false" customHeight="false" outlineLevel="0" collapsed="false">
      <c r="A170" s="432"/>
      <c r="B170" s="442" t="n">
        <v>111</v>
      </c>
      <c r="C170" s="448"/>
      <c r="D170" s="449"/>
      <c r="F170" s="433"/>
      <c r="G170" s="433"/>
      <c r="H170" s="433"/>
      <c r="I170" s="433"/>
      <c r="J170" s="433"/>
      <c r="K170" s="433"/>
      <c r="L170" s="433"/>
      <c r="M170" s="433"/>
      <c r="N170" s="433"/>
      <c r="O170" s="433"/>
      <c r="P170" s="433"/>
      <c r="Q170" s="433"/>
      <c r="R170" s="433"/>
      <c r="S170" s="434"/>
    </row>
    <row r="171" customFormat="false" ht="12.75" hidden="false" customHeight="false" outlineLevel="0" collapsed="false">
      <c r="A171" s="432"/>
      <c r="B171" s="442" t="n">
        <v>112</v>
      </c>
      <c r="C171" s="448"/>
      <c r="D171" s="449"/>
      <c r="F171" s="433"/>
      <c r="G171" s="433"/>
      <c r="H171" s="433"/>
      <c r="I171" s="433"/>
      <c r="J171" s="433"/>
      <c r="K171" s="433"/>
      <c r="L171" s="433"/>
      <c r="M171" s="433"/>
      <c r="N171" s="433"/>
      <c r="O171" s="433"/>
      <c r="P171" s="433"/>
      <c r="Q171" s="433"/>
      <c r="R171" s="433"/>
      <c r="S171" s="434"/>
    </row>
    <row r="172" customFormat="false" ht="12.75" hidden="false" customHeight="false" outlineLevel="0" collapsed="false">
      <c r="A172" s="432"/>
      <c r="B172" s="442" t="n">
        <v>113</v>
      </c>
      <c r="C172" s="448"/>
      <c r="D172" s="449"/>
      <c r="F172" s="433"/>
      <c r="G172" s="433"/>
      <c r="H172" s="433"/>
      <c r="I172" s="433"/>
      <c r="J172" s="433"/>
      <c r="K172" s="433"/>
      <c r="L172" s="433"/>
      <c r="M172" s="433"/>
      <c r="N172" s="433"/>
      <c r="O172" s="433"/>
      <c r="P172" s="433"/>
      <c r="Q172" s="433"/>
      <c r="R172" s="433"/>
      <c r="S172" s="434"/>
    </row>
    <row r="173" customFormat="false" ht="12.75" hidden="false" customHeight="false" outlineLevel="0" collapsed="false">
      <c r="A173" s="432"/>
      <c r="B173" s="442" t="n">
        <v>114</v>
      </c>
      <c r="C173" s="448"/>
      <c r="D173" s="449"/>
      <c r="F173" s="433"/>
      <c r="G173" s="433"/>
      <c r="H173" s="433"/>
      <c r="I173" s="433"/>
      <c r="J173" s="433"/>
      <c r="K173" s="433"/>
      <c r="L173" s="433"/>
      <c r="M173" s="433"/>
      <c r="N173" s="433"/>
      <c r="O173" s="433"/>
      <c r="P173" s="433"/>
      <c r="Q173" s="433"/>
      <c r="R173" s="433"/>
      <c r="S173" s="434"/>
    </row>
    <row r="174" customFormat="false" ht="12.75" hidden="false" customHeight="false" outlineLevel="0" collapsed="false">
      <c r="A174" s="432"/>
      <c r="B174" s="442" t="n">
        <v>115</v>
      </c>
      <c r="C174" s="448"/>
      <c r="D174" s="449"/>
      <c r="F174" s="433"/>
      <c r="G174" s="433"/>
      <c r="H174" s="433"/>
      <c r="I174" s="433"/>
      <c r="J174" s="433"/>
      <c r="K174" s="433"/>
      <c r="L174" s="433"/>
      <c r="M174" s="433"/>
      <c r="N174" s="433"/>
      <c r="O174" s="433"/>
      <c r="P174" s="433"/>
      <c r="Q174" s="433"/>
      <c r="R174" s="433"/>
      <c r="S174" s="434"/>
    </row>
    <row r="175" customFormat="false" ht="12.75" hidden="false" customHeight="false" outlineLevel="0" collapsed="false">
      <c r="A175" s="432"/>
      <c r="B175" s="442" t="n">
        <v>116</v>
      </c>
      <c r="C175" s="448"/>
      <c r="D175" s="449"/>
      <c r="F175" s="433"/>
      <c r="G175" s="433"/>
      <c r="H175" s="433"/>
      <c r="I175" s="433"/>
      <c r="J175" s="433"/>
      <c r="K175" s="433"/>
      <c r="L175" s="433"/>
      <c r="M175" s="433"/>
      <c r="N175" s="433"/>
      <c r="O175" s="433"/>
      <c r="P175" s="433"/>
      <c r="Q175" s="433"/>
      <c r="R175" s="433"/>
      <c r="S175" s="434"/>
    </row>
    <row r="176" customFormat="false" ht="12.75" hidden="false" customHeight="false" outlineLevel="0" collapsed="false">
      <c r="A176" s="432"/>
      <c r="B176" s="442" t="n">
        <v>117</v>
      </c>
      <c r="C176" s="448"/>
      <c r="D176" s="449"/>
      <c r="F176" s="433"/>
      <c r="G176" s="433"/>
      <c r="H176" s="433"/>
      <c r="I176" s="433"/>
      <c r="J176" s="433"/>
      <c r="K176" s="433"/>
      <c r="L176" s="433"/>
      <c r="M176" s="433"/>
      <c r="N176" s="433"/>
      <c r="O176" s="433"/>
      <c r="P176" s="433"/>
      <c r="Q176" s="433"/>
      <c r="R176" s="433"/>
      <c r="S176" s="434"/>
    </row>
    <row r="177" customFormat="false" ht="12.75" hidden="false" customHeight="false" outlineLevel="0" collapsed="false">
      <c r="A177" s="432"/>
      <c r="B177" s="442" t="n">
        <v>118</v>
      </c>
      <c r="C177" s="448"/>
      <c r="D177" s="449"/>
      <c r="F177" s="433"/>
      <c r="G177" s="433"/>
      <c r="H177" s="433"/>
      <c r="I177" s="433"/>
      <c r="J177" s="433"/>
      <c r="K177" s="433"/>
      <c r="L177" s="433"/>
      <c r="M177" s="433"/>
      <c r="N177" s="433"/>
      <c r="O177" s="433"/>
      <c r="P177" s="433"/>
      <c r="Q177" s="433"/>
      <c r="R177" s="433"/>
      <c r="S177" s="434"/>
    </row>
    <row r="178" customFormat="false" ht="12.75" hidden="false" customHeight="false" outlineLevel="0" collapsed="false">
      <c r="A178" s="432"/>
      <c r="B178" s="442" t="n">
        <v>119</v>
      </c>
      <c r="C178" s="448"/>
      <c r="D178" s="449"/>
      <c r="F178" s="433"/>
      <c r="G178" s="433"/>
      <c r="H178" s="433"/>
      <c r="I178" s="433"/>
      <c r="J178" s="433"/>
      <c r="K178" s="433"/>
      <c r="L178" s="433"/>
      <c r="M178" s="433"/>
      <c r="N178" s="433"/>
      <c r="O178" s="433"/>
      <c r="P178" s="433"/>
      <c r="Q178" s="433"/>
      <c r="R178" s="433"/>
      <c r="S178" s="434"/>
    </row>
    <row r="179" customFormat="false" ht="12.75" hidden="false" customHeight="false" outlineLevel="0" collapsed="false">
      <c r="A179" s="432"/>
      <c r="B179" s="442" t="n">
        <v>120</v>
      </c>
      <c r="C179" s="448"/>
      <c r="D179" s="449"/>
      <c r="F179" s="433"/>
      <c r="G179" s="433"/>
      <c r="H179" s="433"/>
      <c r="I179" s="433"/>
      <c r="J179" s="433"/>
      <c r="K179" s="433"/>
      <c r="L179" s="433"/>
      <c r="M179" s="433"/>
      <c r="N179" s="433"/>
      <c r="O179" s="433"/>
      <c r="P179" s="433"/>
      <c r="Q179" s="433"/>
      <c r="R179" s="433"/>
      <c r="S179" s="434"/>
    </row>
    <row r="180" customFormat="false" ht="12.75" hidden="false" customHeight="false" outlineLevel="0" collapsed="false">
      <c r="A180" s="433"/>
      <c r="B180" s="442" t="n">
        <v>121</v>
      </c>
      <c r="C180" s="448"/>
      <c r="D180" s="449"/>
      <c r="F180" s="433"/>
      <c r="G180" s="433"/>
      <c r="H180" s="433"/>
      <c r="I180" s="433"/>
      <c r="J180" s="433"/>
      <c r="K180" s="433"/>
      <c r="L180" s="433"/>
      <c r="M180" s="433"/>
      <c r="N180" s="433"/>
      <c r="O180" s="433"/>
      <c r="P180" s="433"/>
      <c r="Q180" s="433"/>
      <c r="R180" s="433"/>
      <c r="S180" s="434"/>
    </row>
    <row r="181" customFormat="false" ht="12.75" hidden="false" customHeight="false" outlineLevel="0" collapsed="false">
      <c r="B181" s="442" t="n">
        <v>122</v>
      </c>
      <c r="C181" s="448"/>
      <c r="D181" s="449"/>
      <c r="S181" s="347"/>
    </row>
    <row r="182" customFormat="false" ht="12.75" hidden="false" customHeight="false" outlineLevel="0" collapsed="false">
      <c r="B182" s="442" t="n">
        <v>123</v>
      </c>
      <c r="C182" s="448"/>
      <c r="D182" s="449"/>
      <c r="S182" s="347"/>
    </row>
    <row r="183" customFormat="false" ht="12.75" hidden="false" customHeight="false" outlineLevel="0" collapsed="false">
      <c r="B183" s="442" t="n">
        <v>124</v>
      </c>
      <c r="C183" s="448"/>
      <c r="D183" s="449"/>
      <c r="S183" s="347"/>
    </row>
    <row r="184" customFormat="false" ht="12.75" hidden="false" customHeight="false" outlineLevel="0" collapsed="false">
      <c r="B184" s="442" t="n">
        <v>125</v>
      </c>
      <c r="C184" s="448"/>
      <c r="D184" s="449"/>
      <c r="S184" s="347"/>
    </row>
    <row r="185" customFormat="false" ht="12.75" hidden="false" customHeight="false" outlineLevel="0" collapsed="false">
      <c r="B185" s="442" t="n">
        <v>126</v>
      </c>
      <c r="C185" s="448"/>
      <c r="D185" s="449"/>
      <c r="S185" s="347"/>
    </row>
    <row r="186" customFormat="false" ht="12.75" hidden="false" customHeight="false" outlineLevel="0" collapsed="false">
      <c r="B186" s="442" t="n">
        <v>127</v>
      </c>
      <c r="C186" s="448"/>
      <c r="D186" s="449"/>
      <c r="S186" s="347"/>
    </row>
    <row r="187" customFormat="false" ht="12.75" hidden="false" customHeight="false" outlineLevel="0" collapsed="false">
      <c r="B187" s="442" t="n">
        <v>128</v>
      </c>
      <c r="C187" s="448"/>
      <c r="D187" s="449"/>
      <c r="S187" s="347"/>
    </row>
    <row r="188" customFormat="false" ht="12.75" hidden="false" customHeight="false" outlineLevel="0" collapsed="false">
      <c r="B188" s="442" t="n">
        <v>129</v>
      </c>
      <c r="C188" s="448"/>
      <c r="D188" s="449"/>
      <c r="S188" s="347"/>
    </row>
    <row r="189" customFormat="false" ht="12.75" hidden="false" customHeight="false" outlineLevel="0" collapsed="false">
      <c r="B189" s="442" t="n">
        <v>130</v>
      </c>
      <c r="C189" s="448"/>
      <c r="D189" s="449"/>
      <c r="S189" s="347"/>
    </row>
    <row r="190" customFormat="false" ht="12.75" hidden="false" customHeight="false" outlineLevel="0" collapsed="false">
      <c r="B190" s="442" t="n">
        <v>131</v>
      </c>
      <c r="C190" s="448"/>
      <c r="D190" s="449"/>
      <c r="S190" s="347"/>
    </row>
    <row r="191" customFormat="false" ht="12.75" hidden="false" customHeight="false" outlineLevel="0" collapsed="false">
      <c r="B191" s="442" t="n">
        <v>132</v>
      </c>
      <c r="C191" s="448"/>
      <c r="D191" s="449"/>
      <c r="S191" s="347"/>
    </row>
    <row r="192" customFormat="false" ht="12.75" hidden="false" customHeight="false" outlineLevel="0" collapsed="false">
      <c r="B192" s="442" t="n">
        <v>133</v>
      </c>
      <c r="C192" s="448"/>
      <c r="D192" s="449"/>
      <c r="S192" s="347"/>
    </row>
    <row r="193" customFormat="false" ht="12.75" hidden="false" customHeight="false" outlineLevel="0" collapsed="false">
      <c r="B193" s="442" t="n">
        <v>134</v>
      </c>
      <c r="C193" s="448"/>
      <c r="D193" s="449"/>
      <c r="S193" s="347"/>
    </row>
    <row r="194" customFormat="false" ht="12.75" hidden="false" customHeight="false" outlineLevel="0" collapsed="false">
      <c r="B194" s="442" t="n">
        <v>135</v>
      </c>
      <c r="C194" s="448"/>
      <c r="D194" s="449"/>
      <c r="S194" s="347"/>
    </row>
    <row r="195" customFormat="false" ht="12.75" hidden="false" customHeight="false" outlineLevel="0" collapsed="false">
      <c r="B195" s="442" t="n">
        <v>136</v>
      </c>
      <c r="C195" s="448"/>
      <c r="D195" s="449"/>
      <c r="S195" s="347"/>
    </row>
    <row r="196" customFormat="false" ht="12.75" hidden="false" customHeight="false" outlineLevel="0" collapsed="false">
      <c r="B196" s="442" t="n">
        <v>137</v>
      </c>
      <c r="C196" s="448"/>
      <c r="D196" s="449"/>
      <c r="S196" s="347"/>
    </row>
    <row r="197" customFormat="false" ht="12.75" hidden="false" customHeight="false" outlineLevel="0" collapsed="false">
      <c r="B197" s="442" t="n">
        <v>138</v>
      </c>
      <c r="C197" s="448"/>
      <c r="D197" s="449"/>
      <c r="S197" s="347"/>
    </row>
    <row r="198" customFormat="false" ht="12.75" hidden="false" customHeight="false" outlineLevel="0" collapsed="false">
      <c r="B198" s="442" t="n">
        <v>139</v>
      </c>
      <c r="C198" s="448"/>
      <c r="D198" s="449"/>
      <c r="S198" s="347"/>
    </row>
    <row r="199" customFormat="false" ht="12.75" hidden="false" customHeight="false" outlineLevel="0" collapsed="false">
      <c r="B199" s="442" t="n">
        <v>140</v>
      </c>
      <c r="C199" s="448"/>
      <c r="D199" s="449"/>
      <c r="S199" s="347"/>
    </row>
    <row r="200" customFormat="false" ht="12.75" hidden="false" customHeight="false" outlineLevel="0" collapsed="false">
      <c r="B200" s="442" t="n">
        <v>141</v>
      </c>
      <c r="C200" s="448"/>
      <c r="D200" s="449"/>
      <c r="S200" s="347"/>
    </row>
    <row r="201" customFormat="false" ht="12.75" hidden="false" customHeight="false" outlineLevel="0" collapsed="false">
      <c r="B201" s="442" t="n">
        <v>142</v>
      </c>
      <c r="C201" s="448"/>
      <c r="D201" s="449"/>
      <c r="S201" s="347"/>
    </row>
    <row r="202" customFormat="false" ht="12.75" hidden="false" customHeight="false" outlineLevel="0" collapsed="false">
      <c r="B202" s="442" t="n">
        <v>143</v>
      </c>
      <c r="C202" s="448"/>
      <c r="D202" s="449"/>
      <c r="S202" s="347"/>
    </row>
    <row r="203" customFormat="false" ht="12.75" hidden="false" customHeight="false" outlineLevel="0" collapsed="false">
      <c r="B203" s="442" t="n">
        <v>144</v>
      </c>
      <c r="C203" s="448"/>
      <c r="D203" s="449"/>
      <c r="S203" s="347"/>
    </row>
    <row r="204" customFormat="false" ht="12.75" hidden="false" customHeight="false" outlineLevel="0" collapsed="false">
      <c r="B204" s="442" t="n">
        <v>145</v>
      </c>
      <c r="C204" s="448"/>
      <c r="D204" s="449"/>
      <c r="S204" s="347"/>
    </row>
    <row r="205" customFormat="false" ht="12.75" hidden="false" customHeight="false" outlineLevel="0" collapsed="false">
      <c r="B205" s="442" t="n">
        <v>146</v>
      </c>
      <c r="C205" s="448"/>
      <c r="D205" s="449"/>
      <c r="S205" s="347"/>
    </row>
    <row r="206" customFormat="false" ht="12.75" hidden="false" customHeight="false" outlineLevel="0" collapsed="false">
      <c r="B206" s="442" t="n">
        <v>147</v>
      </c>
      <c r="C206" s="448"/>
      <c r="D206" s="449"/>
      <c r="S206" s="347"/>
    </row>
    <row r="207" customFormat="false" ht="12.75" hidden="false" customHeight="false" outlineLevel="0" collapsed="false">
      <c r="B207" s="442" t="n">
        <v>148</v>
      </c>
      <c r="C207" s="448"/>
      <c r="D207" s="449"/>
      <c r="S207" s="347"/>
    </row>
    <row r="208" customFormat="false" ht="12.75" hidden="false" customHeight="false" outlineLevel="0" collapsed="false">
      <c r="B208" s="442" t="n">
        <v>149</v>
      </c>
      <c r="C208" s="448"/>
      <c r="D208" s="449"/>
      <c r="S208" s="347"/>
    </row>
    <row r="209" customFormat="false" ht="12.75" hidden="false" customHeight="false" outlineLevel="0" collapsed="false">
      <c r="B209" s="442" t="n">
        <v>150</v>
      </c>
      <c r="C209" s="448"/>
      <c r="D209" s="449"/>
      <c r="S209" s="347"/>
    </row>
    <row r="210" customFormat="false" ht="12.75" hidden="false" customHeight="false" outlineLevel="0" collapsed="false">
      <c r="B210" s="442" t="n">
        <v>151</v>
      </c>
      <c r="C210" s="448"/>
      <c r="D210" s="449"/>
      <c r="S210" s="347"/>
    </row>
    <row r="211" customFormat="false" ht="12.75" hidden="false" customHeight="false" outlineLevel="0" collapsed="false">
      <c r="B211" s="442" t="n">
        <v>152</v>
      </c>
      <c r="C211" s="448"/>
      <c r="D211" s="449"/>
      <c r="S211" s="347"/>
    </row>
    <row r="212" customFormat="false" ht="12.75" hidden="false" customHeight="false" outlineLevel="0" collapsed="false">
      <c r="B212" s="442" t="n">
        <v>153</v>
      </c>
      <c r="C212" s="448"/>
      <c r="D212" s="449"/>
      <c r="S212" s="347"/>
    </row>
    <row r="213" customFormat="false" ht="12.75" hidden="false" customHeight="false" outlineLevel="0" collapsed="false">
      <c r="B213" s="442" t="n">
        <v>154</v>
      </c>
      <c r="C213" s="448"/>
      <c r="D213" s="449"/>
      <c r="S213" s="347"/>
    </row>
    <row r="214" customFormat="false" ht="12.75" hidden="false" customHeight="false" outlineLevel="0" collapsed="false">
      <c r="B214" s="442" t="n">
        <v>155</v>
      </c>
      <c r="C214" s="448"/>
      <c r="D214" s="449"/>
      <c r="S214" s="347"/>
    </row>
    <row r="215" customFormat="false" ht="12.75" hidden="false" customHeight="false" outlineLevel="0" collapsed="false">
      <c r="B215" s="442" t="n">
        <v>156</v>
      </c>
      <c r="C215" s="448"/>
      <c r="D215" s="449"/>
      <c r="S215" s="347"/>
    </row>
    <row r="216" customFormat="false" ht="12.75" hidden="false" customHeight="false" outlineLevel="0" collapsed="false">
      <c r="B216" s="442" t="n">
        <v>157</v>
      </c>
      <c r="C216" s="448"/>
      <c r="D216" s="449"/>
      <c r="S216" s="347"/>
    </row>
    <row r="217" customFormat="false" ht="12.75" hidden="false" customHeight="false" outlineLevel="0" collapsed="false">
      <c r="B217" s="442" t="n">
        <v>158</v>
      </c>
      <c r="C217" s="448"/>
      <c r="D217" s="449"/>
      <c r="S217" s="347"/>
    </row>
    <row r="218" customFormat="false" ht="12.75" hidden="false" customHeight="false" outlineLevel="0" collapsed="false">
      <c r="B218" s="442" t="n">
        <v>159</v>
      </c>
      <c r="C218" s="448"/>
      <c r="D218" s="449"/>
      <c r="S218" s="347"/>
    </row>
    <row r="219" customFormat="false" ht="12.75" hidden="false" customHeight="false" outlineLevel="0" collapsed="false">
      <c r="B219" s="442" t="n">
        <v>160</v>
      </c>
      <c r="C219" s="448"/>
      <c r="D219" s="449"/>
      <c r="S219" s="347"/>
    </row>
    <row r="220" customFormat="false" ht="12.75" hidden="false" customHeight="false" outlineLevel="0" collapsed="false">
      <c r="B220" s="442" t="n">
        <v>161</v>
      </c>
      <c r="C220" s="448"/>
      <c r="D220" s="449"/>
      <c r="S220" s="347"/>
    </row>
    <row r="221" customFormat="false" ht="12.75" hidden="false" customHeight="false" outlineLevel="0" collapsed="false">
      <c r="B221" s="442" t="n">
        <v>162</v>
      </c>
      <c r="C221" s="448"/>
      <c r="D221" s="449"/>
      <c r="S221" s="347"/>
    </row>
    <row r="222" customFormat="false" ht="12.75" hidden="false" customHeight="false" outlineLevel="0" collapsed="false">
      <c r="B222" s="442" t="n">
        <v>163</v>
      </c>
      <c r="C222" s="448"/>
      <c r="D222" s="449"/>
      <c r="S222" s="347"/>
    </row>
    <row r="223" customFormat="false" ht="12.75" hidden="false" customHeight="false" outlineLevel="0" collapsed="false">
      <c r="B223" s="442" t="n">
        <v>164</v>
      </c>
      <c r="C223" s="448"/>
      <c r="D223" s="449"/>
      <c r="S223" s="347"/>
    </row>
    <row r="224" customFormat="false" ht="12.75" hidden="false" customHeight="false" outlineLevel="0" collapsed="false">
      <c r="B224" s="442" t="n">
        <v>165</v>
      </c>
      <c r="C224" s="448"/>
      <c r="D224" s="449"/>
      <c r="S224" s="347"/>
    </row>
    <row r="225" customFormat="false" ht="12.75" hidden="false" customHeight="false" outlineLevel="0" collapsed="false">
      <c r="B225" s="442" t="n">
        <v>166</v>
      </c>
      <c r="C225" s="448"/>
      <c r="D225" s="449"/>
      <c r="S225" s="347"/>
    </row>
    <row r="226" customFormat="false" ht="12.75" hidden="false" customHeight="false" outlineLevel="0" collapsed="false">
      <c r="B226" s="442" t="n">
        <v>167</v>
      </c>
      <c r="C226" s="448"/>
      <c r="D226" s="449"/>
      <c r="S226" s="347"/>
    </row>
    <row r="227" customFormat="false" ht="12.75" hidden="false" customHeight="false" outlineLevel="0" collapsed="false">
      <c r="B227" s="442" t="n">
        <v>168</v>
      </c>
      <c r="C227" s="448"/>
      <c r="D227" s="449"/>
      <c r="S227" s="347"/>
    </row>
    <row r="228" customFormat="false" ht="12.75" hidden="false" customHeight="false" outlineLevel="0" collapsed="false">
      <c r="B228" s="442" t="n">
        <v>169</v>
      </c>
      <c r="C228" s="448"/>
      <c r="D228" s="449"/>
      <c r="S228" s="347"/>
    </row>
    <row r="229" customFormat="false" ht="12.75" hidden="false" customHeight="false" outlineLevel="0" collapsed="false">
      <c r="B229" s="442" t="n">
        <v>170</v>
      </c>
      <c r="C229" s="448"/>
      <c r="D229" s="449"/>
      <c r="S229" s="347"/>
    </row>
    <row r="230" customFormat="false" ht="12.75" hidden="false" customHeight="false" outlineLevel="0" collapsed="false">
      <c r="B230" s="442" t="n">
        <v>171</v>
      </c>
      <c r="C230" s="448"/>
      <c r="D230" s="449"/>
      <c r="S230" s="347"/>
    </row>
    <row r="231" customFormat="false" ht="12.75" hidden="false" customHeight="false" outlineLevel="0" collapsed="false">
      <c r="B231" s="442" t="n">
        <v>172</v>
      </c>
      <c r="C231" s="448"/>
      <c r="D231" s="457"/>
      <c r="S231" s="347"/>
    </row>
    <row r="232" customFormat="false" ht="12.75" hidden="false" customHeight="false" outlineLevel="0" collapsed="false">
      <c r="B232" s="442" t="n">
        <v>173</v>
      </c>
      <c r="C232" s="458"/>
      <c r="D232" s="457"/>
      <c r="S232" s="347"/>
    </row>
    <row r="233" customFormat="false" ht="12.75" hidden="false" customHeight="false" outlineLevel="0" collapsed="false">
      <c r="B233" s="442" t="n">
        <v>174</v>
      </c>
      <c r="C233" s="458"/>
      <c r="D233" s="457"/>
      <c r="S233" s="347"/>
    </row>
    <row r="234" customFormat="false" ht="12.75" hidden="false" customHeight="false" outlineLevel="0" collapsed="false">
      <c r="B234" s="442" t="n">
        <v>175</v>
      </c>
      <c r="C234" s="458"/>
      <c r="D234" s="457"/>
      <c r="S234" s="347"/>
    </row>
    <row r="235" customFormat="false" ht="12.75" hidden="false" customHeight="false" outlineLevel="0" collapsed="false">
      <c r="B235" s="442" t="n">
        <v>176</v>
      </c>
      <c r="C235" s="458"/>
      <c r="D235" s="457"/>
      <c r="S235" s="347"/>
    </row>
    <row r="236" customFormat="false" ht="12.75" hidden="false" customHeight="false" outlineLevel="0" collapsed="false">
      <c r="B236" s="442" t="n">
        <v>177</v>
      </c>
      <c r="C236" s="458"/>
      <c r="D236" s="457"/>
      <c r="S236" s="347"/>
    </row>
    <row r="237" customFormat="false" ht="12.75" hidden="false" customHeight="false" outlineLevel="0" collapsed="false">
      <c r="B237" s="442" t="n">
        <v>178</v>
      </c>
      <c r="C237" s="458"/>
      <c r="D237" s="457"/>
      <c r="S237" s="347"/>
    </row>
    <row r="238" customFormat="false" ht="12.75" hidden="false" customHeight="false" outlineLevel="0" collapsed="false">
      <c r="B238" s="442" t="n">
        <v>179</v>
      </c>
      <c r="C238" s="458"/>
      <c r="D238" s="457"/>
      <c r="S238" s="347"/>
    </row>
    <row r="239" customFormat="false" ht="12.75" hidden="false" customHeight="false" outlineLevel="0" collapsed="false">
      <c r="B239" s="442" t="n">
        <v>180</v>
      </c>
      <c r="C239" s="458"/>
      <c r="D239" s="457"/>
      <c r="S239" s="347"/>
    </row>
    <row r="240" customFormat="false" ht="12.75" hidden="false" customHeight="false" outlineLevel="0" collapsed="false">
      <c r="B240" s="442" t="n">
        <v>181</v>
      </c>
      <c r="C240" s="458"/>
      <c r="D240" s="457"/>
      <c r="S240" s="347"/>
    </row>
    <row r="241" customFormat="false" ht="12.75" hidden="false" customHeight="false" outlineLevel="0" collapsed="false">
      <c r="B241" s="442" t="n">
        <v>182</v>
      </c>
      <c r="C241" s="458"/>
      <c r="D241" s="457"/>
      <c r="S241" s="347"/>
    </row>
    <row r="242" customFormat="false" ht="12.75" hidden="false" customHeight="false" outlineLevel="0" collapsed="false">
      <c r="B242" s="442" t="n">
        <v>183</v>
      </c>
      <c r="C242" s="458"/>
      <c r="D242" s="457"/>
      <c r="S242" s="347"/>
    </row>
    <row r="243" customFormat="false" ht="12.75" hidden="false" customHeight="false" outlineLevel="0" collapsed="false">
      <c r="B243" s="442" t="n">
        <v>184</v>
      </c>
      <c r="C243" s="458"/>
      <c r="D243" s="457"/>
      <c r="S243" s="347"/>
    </row>
    <row r="244" customFormat="false" ht="12.75" hidden="false" customHeight="false" outlineLevel="0" collapsed="false">
      <c r="B244" s="442" t="n">
        <v>185</v>
      </c>
      <c r="C244" s="458"/>
      <c r="D244" s="457"/>
      <c r="S244" s="347"/>
    </row>
    <row r="245" customFormat="false" ht="12.75" hidden="false" customHeight="false" outlineLevel="0" collapsed="false">
      <c r="B245" s="442" t="n">
        <v>186</v>
      </c>
      <c r="C245" s="458"/>
      <c r="D245" s="457"/>
      <c r="S245" s="347"/>
    </row>
    <row r="246" customFormat="false" ht="12.75" hidden="false" customHeight="false" outlineLevel="0" collapsed="false">
      <c r="B246" s="442" t="n">
        <v>187</v>
      </c>
      <c r="C246" s="458"/>
      <c r="D246" s="457"/>
      <c r="S246" s="347"/>
    </row>
    <row r="247" customFormat="false" ht="12.75" hidden="false" customHeight="false" outlineLevel="0" collapsed="false">
      <c r="B247" s="442" t="n">
        <v>188</v>
      </c>
      <c r="C247" s="458"/>
      <c r="D247" s="457"/>
      <c r="S247" s="347"/>
    </row>
    <row r="248" customFormat="false" ht="12.75" hidden="false" customHeight="false" outlineLevel="0" collapsed="false">
      <c r="B248" s="442" t="n">
        <v>189</v>
      </c>
      <c r="C248" s="458"/>
      <c r="D248" s="457"/>
      <c r="S248" s="347"/>
    </row>
    <row r="249" customFormat="false" ht="12.75" hidden="false" customHeight="false" outlineLevel="0" collapsed="false">
      <c r="B249" s="442" t="n">
        <v>190</v>
      </c>
      <c r="C249" s="458"/>
      <c r="D249" s="457"/>
      <c r="S249" s="347"/>
    </row>
    <row r="250" customFormat="false" ht="12.75" hidden="false" customHeight="false" outlineLevel="0" collapsed="false">
      <c r="B250" s="442" t="n">
        <v>191</v>
      </c>
      <c r="C250" s="458"/>
      <c r="D250" s="457"/>
      <c r="S250" s="347"/>
    </row>
    <row r="251" customFormat="false" ht="12.75" hidden="false" customHeight="false" outlineLevel="0" collapsed="false">
      <c r="B251" s="442" t="n">
        <v>192</v>
      </c>
      <c r="C251" s="458"/>
      <c r="D251" s="457"/>
      <c r="S251" s="347"/>
    </row>
    <row r="252" customFormat="false" ht="12.75" hidden="false" customHeight="false" outlineLevel="0" collapsed="false">
      <c r="B252" s="442" t="n">
        <v>193</v>
      </c>
      <c r="C252" s="458"/>
      <c r="D252" s="457"/>
      <c r="S252" s="347"/>
    </row>
    <row r="253" customFormat="false" ht="12.75" hidden="false" customHeight="false" outlineLevel="0" collapsed="false">
      <c r="B253" s="442" t="n">
        <v>194</v>
      </c>
      <c r="C253" s="458"/>
      <c r="D253" s="457"/>
      <c r="S253" s="347"/>
    </row>
    <row r="254" customFormat="false" ht="12.75" hidden="false" customHeight="false" outlineLevel="0" collapsed="false">
      <c r="B254" s="442" t="n">
        <v>195</v>
      </c>
      <c r="C254" s="458"/>
      <c r="D254" s="457"/>
      <c r="S254" s="347"/>
    </row>
    <row r="255" customFormat="false" ht="12.75" hidden="false" customHeight="false" outlineLevel="0" collapsed="false">
      <c r="B255" s="442" t="n">
        <v>196</v>
      </c>
      <c r="C255" s="458"/>
      <c r="D255" s="457"/>
      <c r="S255" s="347"/>
    </row>
    <row r="256" customFormat="false" ht="12.75" hidden="false" customHeight="false" outlineLevel="0" collapsed="false">
      <c r="B256" s="442" t="n">
        <v>197</v>
      </c>
      <c r="C256" s="458"/>
      <c r="D256" s="457"/>
      <c r="S256" s="347"/>
    </row>
    <row r="257" customFormat="false" ht="12.75" hidden="false" customHeight="false" outlineLevel="0" collapsed="false">
      <c r="B257" s="442" t="n">
        <v>198</v>
      </c>
      <c r="C257" s="458"/>
      <c r="D257" s="457"/>
      <c r="S257" s="347"/>
    </row>
    <row r="258" customFormat="false" ht="12.75" hidden="false" customHeight="false" outlineLevel="0" collapsed="false">
      <c r="B258" s="442" t="n">
        <v>199</v>
      </c>
      <c r="C258" s="458"/>
      <c r="D258" s="457"/>
      <c r="S258" s="347"/>
    </row>
    <row r="259" customFormat="false" ht="12.75" hidden="false" customHeight="false" outlineLevel="0" collapsed="false">
      <c r="B259" s="442" t="n">
        <v>200</v>
      </c>
      <c r="C259" s="458"/>
      <c r="D259" s="457"/>
      <c r="S259" s="347"/>
    </row>
    <row r="260" customFormat="false" ht="12.75" hidden="false" customHeight="false" outlineLevel="0" collapsed="false">
      <c r="B260" s="442" t="n">
        <v>201</v>
      </c>
      <c r="C260" s="458"/>
      <c r="D260" s="457"/>
      <c r="S260" s="347"/>
    </row>
    <row r="261" customFormat="false" ht="12.75" hidden="false" customHeight="false" outlineLevel="0" collapsed="false">
      <c r="B261" s="442" t="n">
        <v>202</v>
      </c>
      <c r="C261" s="458"/>
      <c r="D261" s="457"/>
      <c r="S261" s="347"/>
    </row>
    <row r="262" customFormat="false" ht="12.75" hidden="false" customHeight="false" outlineLevel="0" collapsed="false">
      <c r="B262" s="442" t="n">
        <v>203</v>
      </c>
      <c r="C262" s="458"/>
      <c r="D262" s="457"/>
      <c r="S262" s="347"/>
    </row>
    <row r="263" customFormat="false" ht="12.75" hidden="false" customHeight="false" outlineLevel="0" collapsed="false">
      <c r="B263" s="442" t="n">
        <v>204</v>
      </c>
      <c r="C263" s="458"/>
      <c r="D263" s="457"/>
      <c r="S263" s="347"/>
    </row>
    <row r="264" customFormat="false" ht="12.75" hidden="false" customHeight="false" outlineLevel="0" collapsed="false">
      <c r="B264" s="442" t="n">
        <v>205</v>
      </c>
      <c r="C264" s="458"/>
      <c r="D264" s="457"/>
      <c r="S264" s="347"/>
    </row>
    <row r="265" customFormat="false" ht="12.75" hidden="false" customHeight="false" outlineLevel="0" collapsed="false">
      <c r="B265" s="442" t="n">
        <v>206</v>
      </c>
      <c r="C265" s="458"/>
      <c r="D265" s="457"/>
      <c r="S265" s="347"/>
    </row>
    <row r="266" customFormat="false" ht="12.75" hidden="false" customHeight="false" outlineLevel="0" collapsed="false">
      <c r="B266" s="442" t="n">
        <v>207</v>
      </c>
      <c r="C266" s="458"/>
      <c r="D266" s="457"/>
      <c r="S266" s="347"/>
    </row>
    <row r="267" customFormat="false" ht="12.75" hidden="false" customHeight="false" outlineLevel="0" collapsed="false">
      <c r="B267" s="442" t="n">
        <v>208</v>
      </c>
      <c r="C267" s="458"/>
      <c r="D267" s="457"/>
      <c r="S267" s="347"/>
    </row>
    <row r="268" customFormat="false" ht="12.75" hidden="false" customHeight="false" outlineLevel="0" collapsed="false">
      <c r="B268" s="442" t="n">
        <v>209</v>
      </c>
      <c r="C268" s="458"/>
      <c r="D268" s="457"/>
      <c r="S268" s="347"/>
    </row>
    <row r="269" customFormat="false" ht="12.75" hidden="false" customHeight="false" outlineLevel="0" collapsed="false">
      <c r="B269" s="442" t="n">
        <v>210</v>
      </c>
      <c r="C269" s="458"/>
      <c r="D269" s="457"/>
      <c r="S269" s="347"/>
    </row>
    <row r="270" customFormat="false" ht="12.75" hidden="false" customHeight="false" outlineLevel="0" collapsed="false">
      <c r="B270" s="442" t="n">
        <v>211</v>
      </c>
      <c r="C270" s="458"/>
      <c r="D270" s="457"/>
      <c r="S270" s="347"/>
    </row>
    <row r="271" customFormat="false" ht="12.75" hidden="false" customHeight="false" outlineLevel="0" collapsed="false">
      <c r="B271" s="442" t="n">
        <v>212</v>
      </c>
      <c r="C271" s="458"/>
      <c r="D271" s="457"/>
      <c r="S271" s="347"/>
    </row>
    <row r="272" customFormat="false" ht="12.75" hidden="false" customHeight="false" outlineLevel="0" collapsed="false">
      <c r="B272" s="442" t="n">
        <v>213</v>
      </c>
      <c r="C272" s="458"/>
      <c r="D272" s="457"/>
      <c r="S272" s="347"/>
    </row>
    <row r="273" customFormat="false" ht="12.75" hidden="false" customHeight="false" outlineLevel="0" collapsed="false">
      <c r="B273" s="442" t="n">
        <v>214</v>
      </c>
      <c r="C273" s="458"/>
      <c r="D273" s="457"/>
      <c r="S273" s="347"/>
    </row>
    <row r="274" customFormat="false" ht="12.75" hidden="false" customHeight="false" outlineLevel="0" collapsed="false">
      <c r="B274" s="442" t="n">
        <v>215</v>
      </c>
      <c r="C274" s="458"/>
      <c r="D274" s="457"/>
      <c r="S274" s="347"/>
    </row>
    <row r="275" customFormat="false" ht="12.75" hidden="false" customHeight="false" outlineLevel="0" collapsed="false">
      <c r="B275" s="442" t="n">
        <v>216</v>
      </c>
      <c r="C275" s="458"/>
      <c r="D275" s="457"/>
      <c r="S275" s="347"/>
    </row>
    <row r="276" customFormat="false" ht="12.75" hidden="false" customHeight="false" outlineLevel="0" collapsed="false">
      <c r="B276" s="442" t="n">
        <v>217</v>
      </c>
      <c r="C276" s="458"/>
      <c r="D276" s="457"/>
      <c r="S276" s="347"/>
    </row>
    <row r="277" customFormat="false" ht="12.75" hidden="false" customHeight="false" outlineLevel="0" collapsed="false">
      <c r="B277" s="442" t="n">
        <v>218</v>
      </c>
      <c r="C277" s="458"/>
      <c r="D277" s="457"/>
      <c r="S277" s="347"/>
    </row>
    <row r="278" customFormat="false" ht="12.75" hidden="false" customHeight="false" outlineLevel="0" collapsed="false">
      <c r="B278" s="442" t="n">
        <v>219</v>
      </c>
      <c r="C278" s="458"/>
      <c r="D278" s="457"/>
      <c r="S278" s="347"/>
    </row>
    <row r="279" customFormat="false" ht="12.75" hidden="false" customHeight="false" outlineLevel="0" collapsed="false">
      <c r="B279" s="442" t="n">
        <v>220</v>
      </c>
      <c r="C279" s="458"/>
      <c r="D279" s="457"/>
      <c r="S279" s="347"/>
    </row>
    <row r="280" customFormat="false" ht="12.75" hidden="false" customHeight="false" outlineLevel="0" collapsed="false">
      <c r="B280" s="442" t="n">
        <v>221</v>
      </c>
      <c r="C280" s="458"/>
      <c r="D280" s="457"/>
      <c r="S280" s="347"/>
    </row>
    <row r="281" customFormat="false" ht="12.75" hidden="false" customHeight="false" outlineLevel="0" collapsed="false">
      <c r="B281" s="442" t="n">
        <v>222</v>
      </c>
      <c r="C281" s="458"/>
      <c r="D281" s="457"/>
      <c r="S281" s="347"/>
    </row>
    <row r="282" customFormat="false" ht="12.75" hidden="false" customHeight="false" outlineLevel="0" collapsed="false">
      <c r="B282" s="442" t="n">
        <v>223</v>
      </c>
      <c r="C282" s="458"/>
      <c r="D282" s="457"/>
      <c r="S282" s="347"/>
    </row>
    <row r="283" customFormat="false" ht="12.75" hidden="false" customHeight="false" outlineLevel="0" collapsed="false">
      <c r="B283" s="442" t="n">
        <v>224</v>
      </c>
      <c r="C283" s="458"/>
      <c r="D283" s="457"/>
      <c r="S283" s="347"/>
    </row>
    <row r="284" customFormat="false" ht="12.75" hidden="false" customHeight="false" outlineLevel="0" collapsed="false">
      <c r="B284" s="442" t="n">
        <v>225</v>
      </c>
      <c r="C284" s="458"/>
      <c r="D284" s="457"/>
      <c r="S284" s="347"/>
    </row>
    <row r="285" customFormat="false" ht="12.75" hidden="false" customHeight="false" outlineLevel="0" collapsed="false">
      <c r="B285" s="442" t="n">
        <v>226</v>
      </c>
      <c r="C285" s="458"/>
      <c r="D285" s="457"/>
      <c r="S285" s="347"/>
    </row>
    <row r="286" customFormat="false" ht="12.75" hidden="false" customHeight="false" outlineLevel="0" collapsed="false">
      <c r="B286" s="442" t="n">
        <v>227</v>
      </c>
      <c r="C286" s="458"/>
      <c r="D286" s="457"/>
      <c r="S286" s="347"/>
    </row>
    <row r="287" customFormat="false" ht="12.75" hidden="false" customHeight="false" outlineLevel="0" collapsed="false">
      <c r="B287" s="442" t="n">
        <v>228</v>
      </c>
      <c r="C287" s="458"/>
      <c r="D287" s="457"/>
      <c r="S287" s="347"/>
    </row>
    <row r="288" customFormat="false" ht="12.75" hidden="false" customHeight="false" outlineLevel="0" collapsed="false">
      <c r="B288" s="442" t="n">
        <v>229</v>
      </c>
      <c r="C288" s="458"/>
      <c r="D288" s="457"/>
      <c r="S288" s="347"/>
    </row>
    <row r="289" customFormat="false" ht="12.75" hidden="false" customHeight="false" outlineLevel="0" collapsed="false">
      <c r="B289" s="442" t="n">
        <v>230</v>
      </c>
      <c r="C289" s="458"/>
      <c r="D289" s="457"/>
      <c r="S289" s="347"/>
    </row>
    <row r="290" customFormat="false" ht="12.75" hidden="false" customHeight="false" outlineLevel="0" collapsed="false">
      <c r="B290" s="442" t="n">
        <v>231</v>
      </c>
      <c r="C290" s="458"/>
      <c r="D290" s="457"/>
      <c r="S290" s="347"/>
    </row>
    <row r="291" customFormat="false" ht="12.75" hidden="false" customHeight="false" outlineLevel="0" collapsed="false">
      <c r="B291" s="442" t="n">
        <v>232</v>
      </c>
      <c r="C291" s="458"/>
      <c r="D291" s="457"/>
      <c r="S291" s="347"/>
    </row>
    <row r="292" customFormat="false" ht="12.75" hidden="false" customHeight="false" outlineLevel="0" collapsed="false">
      <c r="B292" s="442" t="n">
        <v>233</v>
      </c>
      <c r="C292" s="458"/>
      <c r="D292" s="457"/>
      <c r="S292" s="347"/>
    </row>
    <row r="293" customFormat="false" ht="12.75" hidden="false" customHeight="false" outlineLevel="0" collapsed="false">
      <c r="B293" s="442" t="n">
        <v>234</v>
      </c>
      <c r="C293" s="458"/>
      <c r="D293" s="457"/>
      <c r="S293" s="347"/>
    </row>
    <row r="294" customFormat="false" ht="12.75" hidden="false" customHeight="false" outlineLevel="0" collapsed="false">
      <c r="B294" s="442" t="n">
        <v>235</v>
      </c>
      <c r="C294" s="458"/>
      <c r="D294" s="457"/>
      <c r="S294" s="347"/>
    </row>
    <row r="295" customFormat="false" ht="12.75" hidden="false" customHeight="false" outlineLevel="0" collapsed="false">
      <c r="B295" s="442" t="n">
        <v>236</v>
      </c>
      <c r="C295" s="458"/>
      <c r="D295" s="457"/>
      <c r="S295" s="347"/>
    </row>
    <row r="296" customFormat="false" ht="12.75" hidden="false" customHeight="false" outlineLevel="0" collapsed="false">
      <c r="B296" s="442" t="n">
        <v>237</v>
      </c>
      <c r="C296" s="458"/>
      <c r="D296" s="457"/>
      <c r="S296" s="347"/>
    </row>
    <row r="297" customFormat="false" ht="12.75" hidden="false" customHeight="false" outlineLevel="0" collapsed="false">
      <c r="B297" s="442" t="n">
        <v>238</v>
      </c>
      <c r="C297" s="458"/>
      <c r="D297" s="457"/>
      <c r="S297" s="347"/>
    </row>
    <row r="298" customFormat="false" ht="12.75" hidden="false" customHeight="false" outlineLevel="0" collapsed="false">
      <c r="B298" s="442" t="n">
        <v>239</v>
      </c>
      <c r="C298" s="458"/>
      <c r="D298" s="457"/>
      <c r="S298" s="347"/>
    </row>
    <row r="299" customFormat="false" ht="12.75" hidden="false" customHeight="false" outlineLevel="0" collapsed="false">
      <c r="B299" s="442" t="n">
        <v>240</v>
      </c>
      <c r="C299" s="458"/>
      <c r="D299" s="457"/>
      <c r="S299" s="347"/>
    </row>
    <row r="300" customFormat="false" ht="12.75" hidden="false" customHeight="false" outlineLevel="0" collapsed="false">
      <c r="B300" s="442" t="n">
        <v>241</v>
      </c>
      <c r="C300" s="458"/>
      <c r="D300" s="457"/>
      <c r="S300" s="347"/>
    </row>
    <row r="301" customFormat="false" ht="12.75" hidden="false" customHeight="false" outlineLevel="0" collapsed="false">
      <c r="B301" s="442" t="n">
        <v>242</v>
      </c>
      <c r="C301" s="458"/>
      <c r="D301" s="457"/>
      <c r="S301" s="347"/>
    </row>
    <row r="302" customFormat="false" ht="12.75" hidden="false" customHeight="false" outlineLevel="0" collapsed="false">
      <c r="B302" s="442" t="n">
        <v>243</v>
      </c>
      <c r="C302" s="458"/>
      <c r="D302" s="457"/>
      <c r="S302" s="347"/>
    </row>
    <row r="303" customFormat="false" ht="12.75" hidden="false" customHeight="false" outlineLevel="0" collapsed="false">
      <c r="B303" s="442" t="n">
        <v>244</v>
      </c>
      <c r="C303" s="458"/>
      <c r="D303" s="457"/>
      <c r="S303" s="347"/>
    </row>
    <row r="304" customFormat="false" ht="12.75" hidden="false" customHeight="false" outlineLevel="0" collapsed="false">
      <c r="B304" s="442" t="n">
        <v>245</v>
      </c>
      <c r="C304" s="458"/>
      <c r="D304" s="457"/>
      <c r="S304" s="347"/>
    </row>
    <row r="305" customFormat="false" ht="12.75" hidden="false" customHeight="false" outlineLevel="0" collapsed="false">
      <c r="B305" s="442" t="n">
        <v>246</v>
      </c>
      <c r="C305" s="458"/>
      <c r="D305" s="457"/>
      <c r="S305" s="347"/>
    </row>
    <row r="306" customFormat="false" ht="12.75" hidden="false" customHeight="false" outlineLevel="0" collapsed="false">
      <c r="B306" s="442" t="n">
        <v>247</v>
      </c>
      <c r="C306" s="458"/>
      <c r="D306" s="457"/>
      <c r="S306" s="347"/>
    </row>
    <row r="307" customFormat="false" ht="12.75" hidden="false" customHeight="false" outlineLevel="0" collapsed="false">
      <c r="B307" s="442" t="n">
        <v>248</v>
      </c>
      <c r="C307" s="458"/>
      <c r="D307" s="457"/>
      <c r="S307" s="347"/>
    </row>
    <row r="308" customFormat="false" ht="12.75" hidden="false" customHeight="false" outlineLevel="0" collapsed="false">
      <c r="B308" s="442" t="n">
        <v>249</v>
      </c>
      <c r="C308" s="458"/>
      <c r="D308" s="457"/>
      <c r="S308" s="347"/>
    </row>
    <row r="309" customFormat="false" ht="12.75" hidden="false" customHeight="false" outlineLevel="0" collapsed="false">
      <c r="B309" s="442" t="n">
        <v>250</v>
      </c>
      <c r="C309" s="458"/>
      <c r="D309" s="457"/>
      <c r="S309" s="347"/>
    </row>
    <row r="310" customFormat="false" ht="12.75" hidden="false" customHeight="false" outlineLevel="0" collapsed="false">
      <c r="B310" s="442" t="n">
        <v>251</v>
      </c>
      <c r="C310" s="458"/>
      <c r="D310" s="457"/>
      <c r="S310" s="347"/>
    </row>
    <row r="311" customFormat="false" ht="12.75" hidden="false" customHeight="false" outlineLevel="0" collapsed="false">
      <c r="B311" s="442" t="n">
        <v>252</v>
      </c>
      <c r="C311" s="458"/>
      <c r="D311" s="457"/>
      <c r="S311" s="347"/>
    </row>
    <row r="312" customFormat="false" ht="12.75" hidden="false" customHeight="false" outlineLevel="0" collapsed="false">
      <c r="B312" s="442" t="n">
        <v>253</v>
      </c>
      <c r="C312" s="458"/>
      <c r="D312" s="457"/>
      <c r="S312" s="347"/>
    </row>
    <row r="313" customFormat="false" ht="12.75" hidden="false" customHeight="false" outlineLevel="0" collapsed="false">
      <c r="B313" s="442" t="n">
        <v>254</v>
      </c>
      <c r="C313" s="458"/>
      <c r="D313" s="457"/>
      <c r="S313" s="347"/>
    </row>
    <row r="314" customFormat="false" ht="12.75" hidden="false" customHeight="false" outlineLevel="0" collapsed="false">
      <c r="B314" s="442" t="n">
        <v>255</v>
      </c>
      <c r="C314" s="458"/>
      <c r="D314" s="457"/>
      <c r="S314" s="347"/>
    </row>
    <row r="315" customFormat="false" ht="12.75" hidden="false" customHeight="false" outlineLevel="0" collapsed="false">
      <c r="B315" s="442" t="n">
        <v>256</v>
      </c>
      <c r="C315" s="458"/>
      <c r="D315" s="457"/>
      <c r="S315" s="347"/>
    </row>
    <row r="316" customFormat="false" ht="12.75" hidden="false" customHeight="false" outlineLevel="0" collapsed="false">
      <c r="B316" s="442" t="n">
        <v>257</v>
      </c>
      <c r="C316" s="458"/>
      <c r="D316" s="457"/>
      <c r="S316" s="347"/>
    </row>
    <row r="317" customFormat="false" ht="12.75" hidden="false" customHeight="false" outlineLevel="0" collapsed="false">
      <c r="B317" s="442" t="n">
        <v>258</v>
      </c>
      <c r="C317" s="458"/>
      <c r="D317" s="457"/>
      <c r="S317" s="347"/>
    </row>
    <row r="318" customFormat="false" ht="12.75" hidden="false" customHeight="false" outlineLevel="0" collapsed="false">
      <c r="B318" s="442" t="n">
        <v>259</v>
      </c>
      <c r="C318" s="458"/>
      <c r="D318" s="457"/>
      <c r="S318" s="347"/>
    </row>
    <row r="319" customFormat="false" ht="12.75" hidden="false" customHeight="false" outlineLevel="0" collapsed="false">
      <c r="B319" s="442" t="n">
        <v>260</v>
      </c>
      <c r="C319" s="458"/>
      <c r="D319" s="457"/>
      <c r="S319" s="347"/>
    </row>
    <row r="320" customFormat="false" ht="12.75" hidden="false" customHeight="false" outlineLevel="0" collapsed="false">
      <c r="B320" s="442" t="n">
        <v>261</v>
      </c>
      <c r="C320" s="458"/>
      <c r="D320" s="457"/>
      <c r="S320" s="347"/>
    </row>
    <row r="321" customFormat="false" ht="12.75" hidden="false" customHeight="false" outlineLevel="0" collapsed="false">
      <c r="B321" s="442" t="n">
        <v>262</v>
      </c>
      <c r="C321" s="458"/>
      <c r="D321" s="457"/>
      <c r="S321" s="347"/>
    </row>
    <row r="322" customFormat="false" ht="12.75" hidden="false" customHeight="false" outlineLevel="0" collapsed="false">
      <c r="B322" s="442" t="n">
        <v>263</v>
      </c>
      <c r="C322" s="458"/>
      <c r="D322" s="457"/>
      <c r="S322" s="347"/>
    </row>
    <row r="323" customFormat="false" ht="12.75" hidden="false" customHeight="false" outlineLevel="0" collapsed="false">
      <c r="B323" s="442" t="n">
        <v>264</v>
      </c>
      <c r="C323" s="458"/>
      <c r="D323" s="457"/>
      <c r="S323" s="347"/>
    </row>
    <row r="324" customFormat="false" ht="12.75" hidden="false" customHeight="false" outlineLevel="0" collapsed="false">
      <c r="B324" s="442" t="n">
        <v>265</v>
      </c>
      <c r="C324" s="458"/>
      <c r="D324" s="457"/>
      <c r="S324" s="347"/>
    </row>
    <row r="325" customFormat="false" ht="12.75" hidden="false" customHeight="false" outlineLevel="0" collapsed="false">
      <c r="B325" s="442" t="n">
        <v>266</v>
      </c>
      <c r="C325" s="458"/>
      <c r="D325" s="457"/>
      <c r="S325" s="347"/>
    </row>
    <row r="326" customFormat="false" ht="12.75" hidden="false" customHeight="false" outlineLevel="0" collapsed="false">
      <c r="B326" s="442" t="n">
        <v>267</v>
      </c>
      <c r="C326" s="458"/>
      <c r="D326" s="457"/>
      <c r="S326" s="347"/>
    </row>
    <row r="327" customFormat="false" ht="12.75" hidden="false" customHeight="false" outlineLevel="0" collapsed="false">
      <c r="B327" s="442" t="n">
        <v>268</v>
      </c>
      <c r="C327" s="458"/>
      <c r="D327" s="457"/>
      <c r="S327" s="347"/>
    </row>
    <row r="328" customFormat="false" ht="12.75" hidden="false" customHeight="false" outlineLevel="0" collapsed="false">
      <c r="B328" s="442" t="n">
        <v>269</v>
      </c>
      <c r="C328" s="458"/>
      <c r="D328" s="457"/>
      <c r="S328" s="347"/>
    </row>
    <row r="329" customFormat="false" ht="12.75" hidden="false" customHeight="false" outlineLevel="0" collapsed="false">
      <c r="B329" s="442" t="n">
        <v>270</v>
      </c>
      <c r="C329" s="458"/>
      <c r="D329" s="457"/>
      <c r="S329" s="347"/>
    </row>
    <row r="330" customFormat="false" ht="12.75" hidden="false" customHeight="false" outlineLevel="0" collapsed="false">
      <c r="B330" s="442" t="n">
        <v>271</v>
      </c>
      <c r="C330" s="458"/>
      <c r="D330" s="457"/>
      <c r="S330" s="347"/>
    </row>
    <row r="331" customFormat="false" ht="12.75" hidden="false" customHeight="false" outlineLevel="0" collapsed="false">
      <c r="B331" s="442" t="n">
        <v>272</v>
      </c>
      <c r="C331" s="458"/>
      <c r="D331" s="457"/>
      <c r="S331" s="347"/>
    </row>
    <row r="332" customFormat="false" ht="12.75" hidden="false" customHeight="false" outlineLevel="0" collapsed="false">
      <c r="B332" s="442" t="n">
        <v>273</v>
      </c>
      <c r="C332" s="458"/>
      <c r="D332" s="457"/>
      <c r="S332" s="347"/>
    </row>
    <row r="333" customFormat="false" ht="12.75" hidden="false" customHeight="false" outlineLevel="0" collapsed="false">
      <c r="B333" s="442" t="n">
        <v>274</v>
      </c>
      <c r="C333" s="458"/>
      <c r="D333" s="457"/>
      <c r="S333" s="347"/>
    </row>
    <row r="334" customFormat="false" ht="12.75" hidden="false" customHeight="false" outlineLevel="0" collapsed="false">
      <c r="B334" s="442" t="n">
        <v>275</v>
      </c>
      <c r="C334" s="458"/>
      <c r="D334" s="457"/>
      <c r="S334" s="347"/>
    </row>
    <row r="335" customFormat="false" ht="12.75" hidden="false" customHeight="false" outlineLevel="0" collapsed="false">
      <c r="B335" s="442" t="n">
        <v>276</v>
      </c>
      <c r="C335" s="458"/>
      <c r="D335" s="457"/>
      <c r="S335" s="347"/>
    </row>
    <row r="336" customFormat="false" ht="12.75" hidden="false" customHeight="false" outlineLevel="0" collapsed="false">
      <c r="B336" s="442" t="n">
        <v>277</v>
      </c>
      <c r="C336" s="458"/>
      <c r="D336" s="457"/>
      <c r="S336" s="347"/>
    </row>
    <row r="337" customFormat="false" ht="12.75" hidden="false" customHeight="false" outlineLevel="0" collapsed="false">
      <c r="B337" s="442" t="n">
        <v>278</v>
      </c>
      <c r="C337" s="458"/>
      <c r="D337" s="457"/>
      <c r="S337" s="347"/>
    </row>
    <row r="338" customFormat="false" ht="12.75" hidden="false" customHeight="false" outlineLevel="0" collapsed="false">
      <c r="B338" s="442" t="n">
        <v>279</v>
      </c>
      <c r="C338" s="458"/>
      <c r="D338" s="457"/>
      <c r="S338" s="347"/>
    </row>
    <row r="339" customFormat="false" ht="12.75" hidden="false" customHeight="false" outlineLevel="0" collapsed="false">
      <c r="B339" s="442" t="n">
        <v>280</v>
      </c>
      <c r="C339" s="458"/>
      <c r="D339" s="457"/>
      <c r="S339" s="347"/>
    </row>
    <row r="340" customFormat="false" ht="12.75" hidden="false" customHeight="false" outlineLevel="0" collapsed="false">
      <c r="B340" s="442" t="n">
        <v>281</v>
      </c>
      <c r="C340" s="458"/>
      <c r="D340" s="457"/>
      <c r="S340" s="347"/>
    </row>
    <row r="341" customFormat="false" ht="12.75" hidden="false" customHeight="false" outlineLevel="0" collapsed="false">
      <c r="B341" s="442" t="n">
        <v>282</v>
      </c>
      <c r="C341" s="458"/>
      <c r="D341" s="457"/>
      <c r="S341" s="347"/>
    </row>
    <row r="342" customFormat="false" ht="12.75" hidden="false" customHeight="false" outlineLevel="0" collapsed="false">
      <c r="B342" s="442" t="n">
        <v>283</v>
      </c>
      <c r="C342" s="458"/>
      <c r="D342" s="457"/>
      <c r="S342" s="347"/>
    </row>
    <row r="343" customFormat="false" ht="12.75" hidden="false" customHeight="false" outlineLevel="0" collapsed="false">
      <c r="B343" s="442" t="n">
        <v>284</v>
      </c>
      <c r="C343" s="458"/>
      <c r="D343" s="457"/>
      <c r="S343" s="347"/>
    </row>
    <row r="344" customFormat="false" ht="12.75" hidden="false" customHeight="false" outlineLevel="0" collapsed="false">
      <c r="B344" s="442" t="n">
        <v>285</v>
      </c>
      <c r="C344" s="458"/>
      <c r="D344" s="457"/>
      <c r="S344" s="347"/>
    </row>
    <row r="345" customFormat="false" ht="12.75" hidden="false" customHeight="false" outlineLevel="0" collapsed="false">
      <c r="B345" s="442" t="n">
        <v>286</v>
      </c>
      <c r="C345" s="458"/>
      <c r="D345" s="457"/>
      <c r="S345" s="347"/>
    </row>
    <row r="346" customFormat="false" ht="12.75" hidden="false" customHeight="false" outlineLevel="0" collapsed="false">
      <c r="B346" s="442" t="n">
        <v>287</v>
      </c>
      <c r="C346" s="458"/>
      <c r="D346" s="457"/>
      <c r="S346" s="347"/>
    </row>
    <row r="347" customFormat="false" ht="12.75" hidden="false" customHeight="false" outlineLevel="0" collapsed="false">
      <c r="B347" s="442" t="n">
        <v>288</v>
      </c>
      <c r="C347" s="458"/>
      <c r="D347" s="457"/>
      <c r="S347" s="347"/>
    </row>
    <row r="348" customFormat="false" ht="12.75" hidden="false" customHeight="false" outlineLevel="0" collapsed="false">
      <c r="B348" s="442" t="n">
        <v>289</v>
      </c>
      <c r="C348" s="458"/>
      <c r="D348" s="457"/>
      <c r="S348" s="347"/>
    </row>
    <row r="349" customFormat="false" ht="12.75" hidden="false" customHeight="false" outlineLevel="0" collapsed="false">
      <c r="B349" s="442" t="n">
        <v>290</v>
      </c>
      <c r="C349" s="458"/>
      <c r="D349" s="457"/>
      <c r="S349" s="347"/>
    </row>
    <row r="350" customFormat="false" ht="12.75" hidden="false" customHeight="false" outlineLevel="0" collapsed="false">
      <c r="B350" s="442" t="n">
        <v>291</v>
      </c>
      <c r="C350" s="458"/>
      <c r="D350" s="457"/>
      <c r="S350" s="347"/>
    </row>
    <row r="351" customFormat="false" ht="12.75" hidden="false" customHeight="false" outlineLevel="0" collapsed="false">
      <c r="B351" s="442" t="n">
        <v>292</v>
      </c>
      <c r="C351" s="458"/>
      <c r="D351" s="457"/>
      <c r="S351" s="347"/>
    </row>
    <row r="352" customFormat="false" ht="12.75" hidden="false" customHeight="false" outlineLevel="0" collapsed="false">
      <c r="B352" s="442" t="n">
        <v>293</v>
      </c>
      <c r="C352" s="458"/>
      <c r="D352" s="457"/>
      <c r="S352" s="347"/>
    </row>
    <row r="353" customFormat="false" ht="12.75" hidden="false" customHeight="false" outlineLevel="0" collapsed="false">
      <c r="B353" s="442" t="n">
        <v>294</v>
      </c>
      <c r="C353" s="458"/>
      <c r="D353" s="457"/>
      <c r="S353" s="347"/>
    </row>
    <row r="354" customFormat="false" ht="12.75" hidden="false" customHeight="false" outlineLevel="0" collapsed="false">
      <c r="B354" s="442" t="n">
        <v>295</v>
      </c>
      <c r="C354" s="458"/>
      <c r="D354" s="457"/>
      <c r="S354" s="347"/>
    </row>
    <row r="355" customFormat="false" ht="12.75" hidden="false" customHeight="false" outlineLevel="0" collapsed="false">
      <c r="B355" s="442" t="n">
        <v>296</v>
      </c>
      <c r="C355" s="458"/>
      <c r="D355" s="457"/>
      <c r="S355" s="347"/>
    </row>
    <row r="356" customFormat="false" ht="12.75" hidden="false" customHeight="false" outlineLevel="0" collapsed="false">
      <c r="B356" s="442" t="n">
        <v>297</v>
      </c>
      <c r="C356" s="458"/>
      <c r="D356" s="457"/>
      <c r="S356" s="347"/>
    </row>
    <row r="357" customFormat="false" ht="12.75" hidden="false" customHeight="false" outlineLevel="0" collapsed="false">
      <c r="B357" s="442" t="n">
        <v>298</v>
      </c>
      <c r="C357" s="458"/>
      <c r="D357" s="457"/>
      <c r="S357" s="347"/>
    </row>
    <row r="358" customFormat="false" ht="12.75" hidden="false" customHeight="false" outlineLevel="0" collapsed="false">
      <c r="B358" s="442" t="n">
        <v>299</v>
      </c>
      <c r="C358" s="458"/>
      <c r="D358" s="457"/>
      <c r="S358" s="347"/>
    </row>
    <row r="359" customFormat="false" ht="12.75" hidden="false" customHeight="false" outlineLevel="0" collapsed="false">
      <c r="B359" s="442" t="n">
        <v>300</v>
      </c>
      <c r="C359" s="458"/>
      <c r="D359" s="457"/>
      <c r="S359" s="347"/>
    </row>
    <row r="360" customFormat="false" ht="12.75" hidden="false" customHeight="false" outlineLevel="0" collapsed="false">
      <c r="A360" s="20"/>
      <c r="B360" s="20"/>
      <c r="C360" s="20"/>
      <c r="D360" s="20"/>
      <c r="E360" s="20"/>
      <c r="F360" s="20"/>
      <c r="G360" s="20"/>
      <c r="H360" s="20"/>
      <c r="I360" s="20"/>
      <c r="J360" s="20"/>
      <c r="K360" s="20"/>
      <c r="L360" s="20"/>
      <c r="M360" s="20"/>
      <c r="N360" s="20"/>
      <c r="O360" s="20"/>
      <c r="P360" s="20"/>
      <c r="Q360" s="20"/>
      <c r="R360" s="20"/>
      <c r="S360" s="355"/>
    </row>
  </sheetData>
  <sheetProtection algorithmName="SHA-512" hashValue="fYy4hVqfhruilCf2cmGWRfsBk399QIp7Pu0wCTKY/drmbikUxM0gVF8LWE9lR5sqN4L0ymHiJpC9gLbO3craSw==" saltValue="lKMRiTgF2Hz7L6zKSPOldw==" spinCount="100000" sheet="true" scenarios="true"/>
  <protectedRanges>
    <protectedRange name="Range1" sqref="A5:S18 A21:S44 D48 D51"/>
    <protectedRange name="Range1_1" sqref="C60:E359"/>
  </protectedRanges>
  <mergeCells count="11">
    <mergeCell ref="A1:S1"/>
    <mergeCell ref="D3:J3"/>
    <mergeCell ref="O3:S3"/>
    <mergeCell ref="A5:S5"/>
    <mergeCell ref="A48:C48"/>
    <mergeCell ref="D48:E48"/>
    <mergeCell ref="B51:C51"/>
    <mergeCell ref="D51:E51"/>
    <mergeCell ref="A53:C53"/>
    <mergeCell ref="D53:E53"/>
    <mergeCell ref="H59:I59"/>
  </mergeCells>
  <hyperlinks>
    <hyperlink ref="T2" location="'Cover Sheet'!A1" display="BACK to COVER SHEET"/>
    <hyperlink ref="T3" location="'T3.5.9 Guidance Notes'!A1" display="Link to GUIDANCE NOTES"/>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B1:AF1100"/>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0" width="4.27"/>
    <col collapsed="false" customWidth="true" hidden="false" outlineLevel="0" max="2" min="2" style="0" width="28.99"/>
    <col collapsed="false" customWidth="true" hidden="false" outlineLevel="0" max="3" min="3" style="0" width="12.72"/>
    <col collapsed="false" customWidth="true" hidden="false" outlineLevel="0" max="4" min="4" style="0" width="10"/>
    <col collapsed="false" customWidth="true" hidden="false" outlineLevel="0" max="5" min="5" style="0" width="12.72"/>
    <col collapsed="false" customWidth="true" hidden="false" outlineLevel="0" max="6" min="6" style="0" width="10"/>
    <col collapsed="false" customWidth="true" hidden="false" outlineLevel="0" max="7" min="7" style="0" width="12.72"/>
    <col collapsed="false" customWidth="true" hidden="false" outlineLevel="0" max="8" min="8" style="0" width="10"/>
    <col collapsed="false" customWidth="true" hidden="false" outlineLevel="0" max="9" min="9" style="0" width="12.72"/>
    <col collapsed="false" customWidth="true" hidden="false" outlineLevel="0" max="10" min="10" style="0" width="10"/>
    <col collapsed="false" customWidth="true" hidden="false" outlineLevel="0" max="11" min="11" style="0" width="12.72"/>
    <col collapsed="false" customWidth="true" hidden="false" outlineLevel="0" max="12" min="12" style="0" width="10"/>
    <col collapsed="false" customWidth="true" hidden="false" outlineLevel="0" max="13" min="13" style="0" width="11.4"/>
    <col collapsed="false" customWidth="true" hidden="false" outlineLevel="0" max="14" min="14" style="0" width="28.99"/>
    <col collapsed="false" customWidth="true" hidden="false" outlineLevel="0" max="1025" min="15" style="0" width="11.4"/>
  </cols>
  <sheetData>
    <row r="1" customFormat="false" ht="15" hidden="false" customHeight="false" outlineLevel="0" collapsed="false">
      <c r="B1" s="185" t="s">
        <v>466</v>
      </c>
      <c r="N1" s="185"/>
    </row>
    <row r="2" customFormat="false" ht="12.75" hidden="false" customHeight="false" outlineLevel="0" collapsed="false">
      <c r="C2" s="187"/>
      <c r="D2" s="187"/>
    </row>
    <row r="3" customFormat="false" ht="13.15" hidden="false" customHeight="false" outlineLevel="0" collapsed="false">
      <c r="B3" s="0" t="s">
        <v>467</v>
      </c>
      <c r="C3" s="519" t="n">
        <v>2</v>
      </c>
      <c r="D3" s="10"/>
      <c r="E3" s="48"/>
      <c r="F3" s="201"/>
      <c r="M3" s="48" t="s">
        <v>259</v>
      </c>
      <c r="N3" s="201"/>
      <c r="O3" s="48"/>
      <c r="P3" s="48"/>
    </row>
    <row r="4" customFormat="false" ht="13.15" hidden="false" customHeight="false" outlineLevel="0" collapsed="false">
      <c r="B4" s="201" t="s">
        <v>468</v>
      </c>
      <c r="C4" s="520" t="s">
        <v>334</v>
      </c>
      <c r="D4" s="10"/>
    </row>
    <row r="5" customFormat="false" ht="13.15" hidden="false" customHeight="false" outlineLevel="0" collapsed="false">
      <c r="C5" s="15"/>
      <c r="D5" s="10"/>
    </row>
    <row r="6" customFormat="false" ht="13.15" hidden="false" customHeight="true" outlineLevel="0" collapsed="false">
      <c r="B6" s="347"/>
      <c r="C6" s="521"/>
      <c r="D6" s="522"/>
      <c r="E6" s="523"/>
      <c r="F6" s="524"/>
      <c r="G6" s="525" t="s">
        <v>469</v>
      </c>
      <c r="H6" s="525"/>
      <c r="I6" s="526" t="s">
        <v>470</v>
      </c>
      <c r="J6" s="527"/>
      <c r="K6" s="522" t="s">
        <v>470</v>
      </c>
      <c r="L6" s="528"/>
    </row>
    <row r="7" customFormat="false" ht="13.15" hidden="false" customHeight="false" outlineLevel="0" collapsed="false">
      <c r="B7" s="347"/>
      <c r="C7" s="529" t="s">
        <v>471</v>
      </c>
      <c r="D7" s="530"/>
      <c r="E7" s="531" t="s">
        <v>472</v>
      </c>
      <c r="F7" s="354"/>
      <c r="G7" s="525"/>
      <c r="H7" s="525"/>
      <c r="I7" s="532" t="s">
        <v>473</v>
      </c>
      <c r="J7" s="533"/>
      <c r="K7" s="534" t="s">
        <v>474</v>
      </c>
      <c r="L7" s="355"/>
    </row>
    <row r="8" customFormat="false" ht="13.15" hidden="false" customHeight="false" outlineLevel="0" collapsed="false">
      <c r="B8" s="22" t="s">
        <v>475</v>
      </c>
      <c r="C8" s="535" t="str">
        <f aca="false">IF(AND(D10="PASS",D11="PASS",D14="PASS",D15="PASS",D26="PASS",D18="PASS",D27="PASS", D28="pass"),"PASS","FAIL")</f>
        <v>FAIL</v>
      </c>
      <c r="D8" s="535"/>
      <c r="E8" s="535" t="str">
        <f aca="false">IF(AND(F10="PASS",F11="PASS",F12="PASS",F14="PASS",F15="PASS",F26="PASS",F18="PASS",F27="PASS",F28="pass"),"PASS","FAIL")</f>
        <v>FAIL</v>
      </c>
      <c r="F8" s="535"/>
      <c r="G8" s="536" t="str">
        <f aca="false">IF(C4="YES",IF(AND(H10="PASS",H11="PASS",H14="PASS",H15="PASS",H26="PASS",H18="PASS",H27="PASS"),"PASS","FAIL"),"N/A")</f>
        <v>FAIL</v>
      </c>
      <c r="H8" s="536"/>
      <c r="I8" s="535" t="str">
        <f aca="false">IF($C$3&lt;=2,"N/A",IF(AND(J10="PASS",J11="PASS",J14="PASS",J15="PASS",J26="PASS",J18="PASS",J27="PASS",J28="pass"),"PASS","FAIL"))</f>
        <v>N/A</v>
      </c>
      <c r="J8" s="535"/>
      <c r="K8" s="535" t="str">
        <f aca="false">IF($C$3&lt;=3,"N/A",IF(AND(L10="PASS",L11="PASS",L14="PASS",L15="PASS",L26="PASS",L18="PASS",L27="PASS",L28="pass"),"PASS","FAIL"))</f>
        <v>N/A</v>
      </c>
      <c r="L8" s="535"/>
      <c r="M8" s="361"/>
      <c r="N8" s="361"/>
      <c r="O8" s="216"/>
      <c r="P8" s="216"/>
      <c r="Q8" s="216"/>
      <c r="R8" s="216"/>
      <c r="S8" s="216"/>
      <c r="T8" s="216"/>
      <c r="U8" s="216"/>
      <c r="V8" s="216"/>
      <c r="W8" s="216"/>
      <c r="X8" s="216"/>
      <c r="Y8" s="216"/>
      <c r="Z8" s="216"/>
      <c r="AA8" s="216"/>
      <c r="AB8" s="216"/>
      <c r="AC8" s="216"/>
      <c r="AD8" s="216"/>
      <c r="AE8" s="216"/>
      <c r="AF8" s="217"/>
    </row>
    <row r="9" customFormat="false" ht="12.75" hidden="false" customHeight="false" outlineLevel="0" collapsed="false">
      <c r="B9" s="346"/>
      <c r="C9" s="537"/>
      <c r="D9" s="538"/>
      <c r="E9" s="537"/>
      <c r="F9" s="538"/>
      <c r="G9" s="537"/>
      <c r="H9" s="538"/>
      <c r="I9" s="537"/>
      <c r="J9" s="538"/>
      <c r="K9" s="539"/>
      <c r="L9" s="540"/>
      <c r="M9" s="97"/>
      <c r="N9" s="97"/>
      <c r="O9" s="96"/>
      <c r="P9" s="96"/>
      <c r="Q9" s="96"/>
      <c r="R9" s="96"/>
      <c r="S9" s="96"/>
      <c r="T9" s="96"/>
      <c r="U9" s="96"/>
      <c r="V9" s="96"/>
      <c r="W9" s="96"/>
      <c r="X9" s="96"/>
      <c r="Y9" s="96"/>
      <c r="Z9" s="96"/>
      <c r="AA9" s="96"/>
      <c r="AB9" s="96"/>
      <c r="AC9" s="96"/>
      <c r="AD9" s="96"/>
      <c r="AE9" s="96"/>
      <c r="AF9" s="135"/>
    </row>
    <row r="10" customFormat="false" ht="12.75" hidden="false" customHeight="false" outlineLevel="0" collapsed="false">
      <c r="B10" s="523" t="s">
        <v>476</v>
      </c>
      <c r="C10" s="541" t="n">
        <v>0</v>
      </c>
      <c r="D10" s="542" t="str">
        <f aca="false">IF(C10&gt;=8,"PASS","FAIL")</f>
        <v>FAIL</v>
      </c>
      <c r="E10" s="543" t="n">
        <v>0</v>
      </c>
      <c r="F10" s="544" t="str">
        <f aca="false">IF(E10&gt;=8,"PASS","FAIL")</f>
        <v>FAIL</v>
      </c>
      <c r="G10" s="545" t="n">
        <v>0</v>
      </c>
      <c r="H10" s="542" t="str">
        <f aca="false">IF(G10&gt;=8,"PASS","FAIL")</f>
        <v>FAIL</v>
      </c>
      <c r="I10" s="543" t="n">
        <v>0</v>
      </c>
      <c r="J10" s="544" t="str">
        <f aca="false">IF(I10&gt;=8,"PASS","FAIL")</f>
        <v>FAIL</v>
      </c>
      <c r="K10" s="543" t="n">
        <v>0</v>
      </c>
      <c r="L10" s="544" t="str">
        <f aca="false">IF(K10&gt;=8,"PASS","FAIL")</f>
        <v>FAIL</v>
      </c>
      <c r="M10" s="97"/>
      <c r="N10" s="97"/>
      <c r="O10" s="96"/>
      <c r="P10" s="96"/>
      <c r="Q10" s="96"/>
      <c r="R10" s="96"/>
      <c r="S10" s="96"/>
      <c r="T10" s="96"/>
      <c r="U10" s="96"/>
      <c r="V10" s="96"/>
      <c r="W10" s="96"/>
      <c r="X10" s="96"/>
      <c r="Y10" s="96"/>
      <c r="Z10" s="96"/>
      <c r="AA10" s="96"/>
      <c r="AB10" s="96"/>
      <c r="AC10" s="96"/>
      <c r="AD10" s="96"/>
      <c r="AE10" s="96"/>
      <c r="AF10" s="135"/>
    </row>
    <row r="11" customFormat="false" ht="12.75" hidden="false" customHeight="false" outlineLevel="0" collapsed="false">
      <c r="B11" s="348" t="s">
        <v>477</v>
      </c>
      <c r="C11" s="546" t="n">
        <v>0</v>
      </c>
      <c r="D11" s="547" t="str">
        <f aca="false">IF(C11&gt;=2,"PASS","FAIL")</f>
        <v>FAIL</v>
      </c>
      <c r="E11" s="206" t="n">
        <v>0</v>
      </c>
      <c r="F11" s="547" t="str">
        <f aca="false">IF(E11&gt;=2,"PASS","FAIL")</f>
        <v>FAIL</v>
      </c>
      <c r="G11" s="206" t="n">
        <v>0</v>
      </c>
      <c r="H11" s="547" t="str">
        <f aca="false">IF(OR(AND(G10&gt;=8,G10&lt;10,G11&gt;=2),AND(G10&gt;=10,G11&gt;=1)),"PASS","FAIL")</f>
        <v>FAIL</v>
      </c>
      <c r="I11" s="548" t="n">
        <v>0</v>
      </c>
      <c r="J11" s="538" t="str">
        <f aca="false">IF(I11&gt;=2,"PASS","FAIL")</f>
        <v>FAIL</v>
      </c>
      <c r="K11" s="206" t="n">
        <v>0</v>
      </c>
      <c r="L11" s="538" t="str">
        <f aca="false">IF(K11&gt;=2,"PASS","FAIL")</f>
        <v>FAIL</v>
      </c>
      <c r="M11" s="97"/>
      <c r="N11" s="97"/>
      <c r="O11" s="96"/>
      <c r="P11" s="96"/>
      <c r="Q11" s="96"/>
      <c r="R11" s="96"/>
      <c r="S11" s="96"/>
      <c r="T11" s="96"/>
      <c r="U11" s="96"/>
      <c r="V11" s="96"/>
      <c r="W11" s="96"/>
      <c r="X11" s="96"/>
      <c r="Y11" s="96"/>
      <c r="Z11" s="96"/>
      <c r="AA11" s="96"/>
      <c r="AB11" s="96"/>
      <c r="AC11" s="96"/>
      <c r="AD11" s="96"/>
      <c r="AE11" s="96"/>
      <c r="AF11" s="135"/>
    </row>
    <row r="12" customFormat="false" ht="12.75" hidden="false" customHeight="false" outlineLevel="0" collapsed="false">
      <c r="B12" s="118" t="s">
        <v>478</v>
      </c>
      <c r="C12" s="549"/>
      <c r="D12" s="550"/>
      <c r="E12" s="96"/>
      <c r="F12" s="547" t="str">
        <f aca="false">IF(OR(E12&gt;=50,E12=""),"FAIL","PASS")</f>
        <v>FAIL</v>
      </c>
      <c r="H12" s="347"/>
      <c r="I12" s="549"/>
      <c r="J12" s="550"/>
      <c r="K12" s="549"/>
      <c r="L12" s="550"/>
      <c r="M12" s="97"/>
      <c r="N12" s="97"/>
      <c r="O12" s="96"/>
      <c r="P12" s="96"/>
      <c r="Q12" s="96"/>
      <c r="R12" s="96"/>
      <c r="S12" s="96"/>
      <c r="T12" s="96"/>
      <c r="U12" s="96"/>
      <c r="V12" s="96"/>
      <c r="W12" s="96"/>
      <c r="X12" s="96"/>
      <c r="Y12" s="96"/>
      <c r="Z12" s="96"/>
      <c r="AA12" s="96"/>
      <c r="AB12" s="96"/>
      <c r="AC12" s="96"/>
      <c r="AD12" s="96"/>
      <c r="AE12" s="96"/>
      <c r="AF12" s="135"/>
    </row>
    <row r="13" customFormat="false" ht="12.75" hidden="false" customHeight="false" outlineLevel="0" collapsed="false">
      <c r="B13" s="348"/>
      <c r="C13" s="539"/>
      <c r="D13" s="540"/>
      <c r="E13" s="551"/>
      <c r="F13" s="540"/>
      <c r="G13" s="47"/>
      <c r="H13" s="47"/>
      <c r="I13" s="348"/>
      <c r="J13" s="540"/>
      <c r="K13" s="539"/>
      <c r="L13" s="540"/>
      <c r="M13" s="97"/>
      <c r="N13" s="97"/>
      <c r="O13" s="96"/>
      <c r="P13" s="96"/>
      <c r="Q13" s="96"/>
      <c r="R13" s="96"/>
      <c r="S13" s="96"/>
      <c r="T13" s="96"/>
      <c r="U13" s="96"/>
      <c r="V13" s="96"/>
      <c r="W13" s="96"/>
      <c r="X13" s="96"/>
      <c r="Y13" s="96"/>
      <c r="Z13" s="96"/>
      <c r="AA13" s="96"/>
      <c r="AB13" s="96"/>
      <c r="AC13" s="96"/>
      <c r="AD13" s="96"/>
      <c r="AE13" s="96"/>
      <c r="AF13" s="135"/>
    </row>
    <row r="14" customFormat="false" ht="12.75" hidden="false" customHeight="false" outlineLevel="0" collapsed="false">
      <c r="B14" s="552" t="s">
        <v>479</v>
      </c>
      <c r="C14" s="553" t="n">
        <v>0</v>
      </c>
      <c r="D14" s="547" t="str">
        <f aca="false">IF(C14&gt;(PI()*25.4),"PASS","FAIL")</f>
        <v>FAIL</v>
      </c>
      <c r="E14" s="553" t="n">
        <v>0</v>
      </c>
      <c r="F14" s="538" t="str">
        <f aca="false">IF(E14&gt;(PI()*25.4),"PASS","FAIL")</f>
        <v>FAIL</v>
      </c>
      <c r="G14" s="553" t="n">
        <v>0</v>
      </c>
      <c r="H14" s="547" t="str">
        <f aca="false">IF(G14&gt;(PI()*25),"PASS","FAIL")</f>
        <v>FAIL</v>
      </c>
      <c r="I14" s="553" t="n">
        <v>0</v>
      </c>
      <c r="J14" s="538" t="str">
        <f aca="false">IF(I14&gt;(PI()*25.4),"PASS","FAIL")</f>
        <v>FAIL</v>
      </c>
      <c r="K14" s="553" t="n">
        <v>0</v>
      </c>
      <c r="L14" s="538" t="str">
        <f aca="false">IF(K14&gt;(PI()*25.4),"PASS","FAIL")</f>
        <v>FAIL</v>
      </c>
      <c r="M14" s="97"/>
      <c r="N14" s="97"/>
      <c r="O14" s="96"/>
      <c r="P14" s="96"/>
      <c r="Q14" s="96"/>
      <c r="R14" s="96"/>
      <c r="S14" s="96"/>
      <c r="T14" s="96"/>
      <c r="U14" s="96"/>
      <c r="V14" s="96"/>
      <c r="W14" s="96"/>
      <c r="X14" s="96"/>
      <c r="Y14" s="96"/>
      <c r="Z14" s="96"/>
      <c r="AA14" s="96"/>
      <c r="AB14" s="96"/>
      <c r="AC14" s="96"/>
      <c r="AD14" s="96"/>
      <c r="AE14" s="96"/>
      <c r="AF14" s="135"/>
    </row>
    <row r="15" customFormat="false" ht="12.75" hidden="false" customHeight="false" outlineLevel="0" collapsed="false">
      <c r="B15" s="348" t="s">
        <v>480</v>
      </c>
      <c r="C15" s="553" t="n">
        <v>0</v>
      </c>
      <c r="D15" s="547" t="str">
        <f aca="false">IF(C15&gt;=2,"PASS","FAIL")</f>
        <v>FAIL</v>
      </c>
      <c r="E15" s="553" t="n">
        <v>0</v>
      </c>
      <c r="F15" s="538" t="str">
        <f aca="false">IF(E15&gt;=2,"PASS","FAIL")</f>
        <v>FAIL</v>
      </c>
      <c r="G15" s="553" t="n">
        <v>0</v>
      </c>
      <c r="H15" s="538" t="str">
        <f aca="false">IF(G15&gt;=2,"PASS","FAIL")</f>
        <v>FAIL</v>
      </c>
      <c r="I15" s="553" t="n">
        <v>0</v>
      </c>
      <c r="J15" s="538" t="str">
        <f aca="false">IF(I15&gt;=2,"PASS","FAIL")</f>
        <v>FAIL</v>
      </c>
      <c r="K15" s="553" t="n">
        <v>0</v>
      </c>
      <c r="L15" s="538" t="str">
        <f aca="false">IF(K15&gt;=2,"PASS","FAIL")</f>
        <v>FAIL</v>
      </c>
      <c r="M15" s="97"/>
      <c r="N15" s="97"/>
      <c r="O15" s="96"/>
      <c r="P15" s="96"/>
      <c r="Q15" s="96"/>
      <c r="R15" s="96"/>
      <c r="S15" s="96"/>
      <c r="T15" s="96"/>
      <c r="U15" s="96"/>
      <c r="V15" s="96"/>
      <c r="W15" s="96"/>
      <c r="X15" s="96"/>
      <c r="Y15" s="96"/>
      <c r="Z15" s="96"/>
      <c r="AA15" s="96"/>
      <c r="AB15" s="96"/>
      <c r="AC15" s="96"/>
      <c r="AD15" s="96"/>
      <c r="AE15" s="96"/>
      <c r="AF15" s="135"/>
    </row>
    <row r="16" customFormat="false" ht="12.75" hidden="false" customHeight="false" outlineLevel="0" collapsed="false">
      <c r="B16" s="552" t="s">
        <v>481</v>
      </c>
      <c r="C16" s="553" t="n">
        <v>0</v>
      </c>
      <c r="D16" s="547"/>
      <c r="E16" s="553" t="n">
        <v>0</v>
      </c>
      <c r="F16" s="538"/>
      <c r="G16" s="553" t="n">
        <v>0</v>
      </c>
      <c r="H16" s="538"/>
      <c r="I16" s="553" t="n">
        <v>0</v>
      </c>
      <c r="J16" s="538"/>
      <c r="K16" s="553" t="n">
        <v>0</v>
      </c>
      <c r="L16" s="538"/>
      <c r="M16" s="97"/>
      <c r="N16" s="97"/>
      <c r="O16" s="96"/>
      <c r="P16" s="96"/>
      <c r="Q16" s="96"/>
      <c r="R16" s="96"/>
      <c r="S16" s="96"/>
      <c r="T16" s="96"/>
      <c r="U16" s="96"/>
      <c r="V16" s="96"/>
      <c r="W16" s="96"/>
      <c r="X16" s="96"/>
      <c r="Y16" s="96"/>
      <c r="Z16" s="96"/>
      <c r="AA16" s="96"/>
      <c r="AB16" s="96"/>
      <c r="AC16" s="96"/>
      <c r="AD16" s="96"/>
      <c r="AE16" s="96"/>
      <c r="AF16" s="135"/>
    </row>
    <row r="17" customFormat="false" ht="12.75" hidden="false" customHeight="false" outlineLevel="0" collapsed="false">
      <c r="B17" s="552" t="s">
        <v>482</v>
      </c>
      <c r="C17" s="553" t="n">
        <v>0</v>
      </c>
      <c r="D17" s="547"/>
      <c r="E17" s="553" t="n">
        <v>0</v>
      </c>
      <c r="F17" s="538"/>
      <c r="G17" s="553" t="n">
        <v>0</v>
      </c>
      <c r="H17" s="538"/>
      <c r="I17" s="553" t="n">
        <v>0</v>
      </c>
      <c r="J17" s="538"/>
      <c r="K17" s="553" t="n">
        <v>0</v>
      </c>
      <c r="L17" s="538"/>
      <c r="M17" s="97"/>
      <c r="N17" s="97"/>
      <c r="O17" s="96"/>
      <c r="P17" s="96"/>
      <c r="Q17" s="96"/>
      <c r="R17" s="96"/>
      <c r="S17" s="96"/>
      <c r="T17" s="96"/>
      <c r="U17" s="96"/>
      <c r="V17" s="96"/>
      <c r="W17" s="96"/>
      <c r="X17" s="96"/>
      <c r="Y17" s="96"/>
      <c r="Z17" s="96"/>
      <c r="AA17" s="96"/>
      <c r="AB17" s="96"/>
      <c r="AC17" s="96"/>
      <c r="AD17" s="96"/>
      <c r="AE17" s="96"/>
      <c r="AF17" s="135"/>
    </row>
    <row r="18" customFormat="false" ht="12.75" hidden="false" customHeight="false" outlineLevel="0" collapsed="false">
      <c r="B18" s="552" t="s">
        <v>483</v>
      </c>
      <c r="C18" s="553" t="n">
        <v>0</v>
      </c>
      <c r="D18" s="547" t="str">
        <f aca="false">IF(C18&gt;=2,"PASS","FAIL")</f>
        <v>FAIL</v>
      </c>
      <c r="E18" s="553" t="n">
        <v>0</v>
      </c>
      <c r="F18" s="538" t="str">
        <f aca="false">IF(E18&gt;=2,"PASS","FAIL")</f>
        <v>FAIL</v>
      </c>
      <c r="G18" s="206" t="n">
        <v>0</v>
      </c>
      <c r="H18" s="538" t="str">
        <f aca="false">IF(G18&gt;=2,"PASS","FAIL")</f>
        <v>FAIL</v>
      </c>
      <c r="I18" s="553" t="n">
        <v>0</v>
      </c>
      <c r="J18" s="547" t="str">
        <f aca="false">IF(I18&gt;=2,"PASS","FAIL")</f>
        <v>FAIL</v>
      </c>
      <c r="K18" s="553" t="n">
        <v>0</v>
      </c>
      <c r="L18" s="547" t="str">
        <f aca="false">IF(K18&gt;=2,"PASS","FAIL")</f>
        <v>FAIL</v>
      </c>
      <c r="M18" s="97"/>
      <c r="N18" s="97"/>
      <c r="O18" s="96"/>
      <c r="P18" s="96"/>
      <c r="Q18" s="96"/>
      <c r="R18" s="96"/>
      <c r="S18" s="96"/>
      <c r="T18" s="96"/>
      <c r="U18" s="96"/>
      <c r="V18" s="96"/>
      <c r="W18" s="96"/>
      <c r="X18" s="96"/>
      <c r="Y18" s="96"/>
      <c r="Z18" s="96"/>
      <c r="AA18" s="96"/>
      <c r="AB18" s="96"/>
      <c r="AC18" s="96"/>
      <c r="AD18" s="96"/>
      <c r="AE18" s="96"/>
      <c r="AF18" s="135"/>
    </row>
    <row r="19" customFormat="false" ht="12.75" hidden="false" customHeight="false" outlineLevel="0" collapsed="false">
      <c r="B19" s="552" t="s">
        <v>484</v>
      </c>
      <c r="C19" s="553" t="n">
        <v>0</v>
      </c>
      <c r="D19" s="547"/>
      <c r="E19" s="553" t="n">
        <v>0</v>
      </c>
      <c r="F19" s="538"/>
      <c r="G19" s="206" t="n">
        <v>0</v>
      </c>
      <c r="H19" s="540"/>
      <c r="I19" s="553" t="n">
        <v>0</v>
      </c>
      <c r="J19" s="538"/>
      <c r="K19" s="553" t="n">
        <v>0</v>
      </c>
      <c r="L19" s="538"/>
      <c r="M19" s="97"/>
      <c r="N19" s="97"/>
      <c r="O19" s="96"/>
      <c r="P19" s="96"/>
      <c r="Q19" s="96"/>
      <c r="R19" s="96"/>
      <c r="S19" s="96"/>
      <c r="T19" s="96"/>
      <c r="U19" s="96"/>
      <c r="V19" s="96"/>
      <c r="W19" s="96"/>
      <c r="X19" s="96"/>
      <c r="Y19" s="96"/>
      <c r="Z19" s="96"/>
      <c r="AA19" s="96"/>
      <c r="AB19" s="96"/>
      <c r="AC19" s="96"/>
      <c r="AD19" s="96"/>
      <c r="AE19" s="96"/>
      <c r="AF19" s="135"/>
    </row>
    <row r="20" customFormat="false" ht="12.75" hidden="false" customHeight="false" outlineLevel="0" collapsed="false">
      <c r="B20" s="552" t="s">
        <v>485</v>
      </c>
      <c r="C20" s="553" t="n">
        <v>0</v>
      </c>
      <c r="D20" s="538"/>
      <c r="E20" s="553" t="n">
        <v>0</v>
      </c>
      <c r="F20" s="538"/>
      <c r="G20" s="553" t="n">
        <v>0</v>
      </c>
      <c r="H20" s="538"/>
      <c r="I20" s="553" t="n">
        <v>0</v>
      </c>
      <c r="J20" s="538"/>
      <c r="K20" s="553" t="n">
        <v>0</v>
      </c>
      <c r="L20" s="538"/>
      <c r="M20" s="97"/>
      <c r="N20" s="97"/>
      <c r="O20" s="96"/>
      <c r="P20" s="96"/>
      <c r="Q20" s="96"/>
      <c r="R20" s="96"/>
      <c r="S20" s="96"/>
      <c r="T20" s="96"/>
      <c r="U20" s="96"/>
      <c r="V20" s="96"/>
      <c r="W20" s="96"/>
      <c r="X20" s="96"/>
      <c r="Y20" s="96"/>
      <c r="Z20" s="96"/>
      <c r="AA20" s="96"/>
      <c r="AB20" s="96"/>
      <c r="AC20" s="96"/>
      <c r="AD20" s="96"/>
      <c r="AE20" s="96"/>
      <c r="AF20" s="135"/>
    </row>
    <row r="21" customFormat="false" ht="12.75" hidden="false" customHeight="false" outlineLevel="0" collapsed="false">
      <c r="B21" s="552" t="s">
        <v>486</v>
      </c>
      <c r="C21" s="554" t="s">
        <v>188</v>
      </c>
      <c r="D21" s="538"/>
      <c r="E21" s="554" t="s">
        <v>188</v>
      </c>
      <c r="F21" s="538"/>
      <c r="G21" s="554" t="s">
        <v>192</v>
      </c>
      <c r="H21" s="538"/>
      <c r="I21" s="554" t="s">
        <v>188</v>
      </c>
      <c r="J21" s="538"/>
      <c r="K21" s="554" t="s">
        <v>188</v>
      </c>
      <c r="L21" s="538"/>
      <c r="M21" s="555" t="s">
        <v>487</v>
      </c>
      <c r="N21" s="97"/>
      <c r="O21" s="555"/>
      <c r="P21" s="96"/>
      <c r="Q21" s="96"/>
      <c r="R21" s="96"/>
      <c r="S21" s="96"/>
      <c r="T21" s="96"/>
      <c r="U21" s="96"/>
      <c r="V21" s="96"/>
      <c r="W21" s="96"/>
      <c r="X21" s="96"/>
      <c r="Y21" s="96"/>
      <c r="Z21" s="96"/>
      <c r="AA21" s="96"/>
      <c r="AB21" s="96"/>
      <c r="AC21" s="96"/>
      <c r="AD21" s="96"/>
      <c r="AE21" s="96"/>
      <c r="AF21" s="135"/>
    </row>
    <row r="22" customFormat="false" ht="12.75" hidden="false" customHeight="false" outlineLevel="0" collapsed="false">
      <c r="B22" s="552" t="s">
        <v>488</v>
      </c>
      <c r="C22" s="556" t="str">
        <f aca="false">HLOOKUP(C21,MaterialData!$C$3:$O$4,2,0)</f>
        <v>T3.5_Laminate</v>
      </c>
      <c r="D22" s="538"/>
      <c r="E22" s="556" t="str">
        <f aca="false">HLOOKUP(E21,MaterialData!$C$3:$O$4,2,0)</f>
        <v>T3.5_Laminate</v>
      </c>
      <c r="F22" s="538"/>
      <c r="G22" s="556" t="str">
        <f aca="false">HLOOKUP(G21,MaterialData!$C$3:$O$4,2,0)</f>
        <v>MHBS</v>
      </c>
      <c r="H22" s="538"/>
      <c r="I22" s="556" t="str">
        <f aca="false">HLOOKUP(I21,MaterialData!$C$3:$O$4,2,0)</f>
        <v>T3.5_Laminate</v>
      </c>
      <c r="J22" s="538"/>
      <c r="K22" s="556" t="str">
        <f aca="false">HLOOKUP(K21,MaterialData!$C$3:$O$4,2,0)</f>
        <v>T3.5_Laminate</v>
      </c>
      <c r="L22" s="538"/>
      <c r="M22" s="555"/>
      <c r="N22" s="97"/>
      <c r="O22" s="555"/>
      <c r="P22" s="96"/>
      <c r="Q22" s="96"/>
      <c r="R22" s="96"/>
      <c r="S22" s="96"/>
      <c r="T22" s="96"/>
      <c r="U22" s="96"/>
      <c r="V22" s="96"/>
      <c r="W22" s="96"/>
      <c r="X22" s="96"/>
      <c r="Y22" s="96"/>
      <c r="Z22" s="96"/>
      <c r="AA22" s="96"/>
      <c r="AB22" s="96"/>
      <c r="AC22" s="96"/>
      <c r="AD22" s="96"/>
      <c r="AE22" s="96"/>
      <c r="AF22" s="135"/>
    </row>
    <row r="23" customFormat="false" ht="12.75" hidden="false" customHeight="false" outlineLevel="0" collapsed="false">
      <c r="B23" s="552" t="s">
        <v>489</v>
      </c>
      <c r="C23" s="553" t="n">
        <f aca="false">'T3.5.9 Shear Tests'!$W$54</f>
        <v>0</v>
      </c>
      <c r="D23" s="538"/>
      <c r="E23" s="553" t="n">
        <f aca="false">'T3.5.9 Shear Tests'!$W$54</f>
        <v>0</v>
      </c>
      <c r="F23" s="538"/>
      <c r="G23" s="553" t="n">
        <v>0</v>
      </c>
      <c r="H23" s="538"/>
      <c r="I23" s="553" t="n">
        <f aca="false">'T3.5.9 Shear Tests'!$W$54</f>
        <v>0</v>
      </c>
      <c r="J23" s="538"/>
      <c r="K23" s="553" t="n">
        <f aca="false">'T3.5.9 Shear Tests'!$W$54</f>
        <v>0</v>
      </c>
      <c r="L23" s="538"/>
      <c r="M23" s="555" t="s">
        <v>490</v>
      </c>
      <c r="N23" s="97"/>
      <c r="O23" s="555"/>
      <c r="P23" s="96"/>
      <c r="Q23" s="96"/>
      <c r="R23" s="96"/>
      <c r="S23" s="96"/>
      <c r="T23" s="96"/>
      <c r="U23" s="96"/>
      <c r="V23" s="96"/>
      <c r="W23" s="96"/>
      <c r="X23" s="96"/>
      <c r="Y23" s="96"/>
      <c r="Z23" s="96"/>
      <c r="AA23" s="96"/>
      <c r="AB23" s="96"/>
      <c r="AC23" s="96"/>
      <c r="AD23" s="96"/>
      <c r="AE23" s="96"/>
      <c r="AF23" s="135"/>
    </row>
    <row r="24" customFormat="false" ht="12.75" hidden="false" customHeight="false" outlineLevel="0" collapsed="false">
      <c r="B24" s="552" t="s">
        <v>491</v>
      </c>
      <c r="C24" s="557" t="n">
        <v>1</v>
      </c>
      <c r="D24" s="547"/>
      <c r="E24" s="557" t="n">
        <v>1</v>
      </c>
      <c r="F24" s="538"/>
      <c r="G24" s="557" t="n">
        <v>1</v>
      </c>
      <c r="H24" s="538"/>
      <c r="I24" s="557" t="n">
        <v>1</v>
      </c>
      <c r="J24" s="538"/>
      <c r="K24" s="557" t="n">
        <v>1</v>
      </c>
      <c r="L24" s="538"/>
      <c r="M24" s="555" t="s">
        <v>492</v>
      </c>
      <c r="N24" s="97"/>
      <c r="O24" s="555"/>
      <c r="P24" s="96"/>
      <c r="Q24" s="96"/>
      <c r="R24" s="96"/>
      <c r="S24" s="96"/>
      <c r="T24" s="96"/>
      <c r="U24" s="96"/>
      <c r="V24" s="96"/>
      <c r="W24" s="96"/>
      <c r="X24" s="96"/>
      <c r="Y24" s="96"/>
      <c r="Z24" s="96"/>
      <c r="AA24" s="96"/>
      <c r="AB24" s="96"/>
      <c r="AC24" s="96"/>
      <c r="AD24" s="96"/>
      <c r="AE24" s="96"/>
      <c r="AF24" s="135"/>
    </row>
    <row r="25" customFormat="false" ht="12.75" hidden="false" customHeight="false" outlineLevel="0" collapsed="false">
      <c r="B25" s="552" t="s">
        <v>491</v>
      </c>
      <c r="C25" s="557" t="n">
        <v>1</v>
      </c>
      <c r="D25" s="547"/>
      <c r="E25" s="557" t="n">
        <v>1</v>
      </c>
      <c r="F25" s="538"/>
      <c r="G25" s="557" t="n">
        <v>1</v>
      </c>
      <c r="H25" s="538"/>
      <c r="I25" s="557" t="n">
        <v>1</v>
      </c>
      <c r="J25" s="538"/>
      <c r="K25" s="557" t="n">
        <v>1</v>
      </c>
      <c r="L25" s="538"/>
      <c r="M25" s="555" t="s">
        <v>492</v>
      </c>
      <c r="N25" s="97"/>
      <c r="O25" s="555"/>
      <c r="P25" s="96"/>
      <c r="Q25" s="96"/>
      <c r="R25" s="96"/>
      <c r="S25" s="96"/>
      <c r="T25" s="96"/>
      <c r="U25" s="96"/>
      <c r="V25" s="96"/>
      <c r="W25" s="96"/>
      <c r="X25" s="96"/>
      <c r="Y25" s="96"/>
      <c r="Z25" s="96"/>
      <c r="AA25" s="96"/>
      <c r="AB25" s="96"/>
      <c r="AC25" s="96"/>
      <c r="AD25" s="96"/>
      <c r="AE25" s="96"/>
      <c r="AF25" s="135"/>
    </row>
    <row r="26" customFormat="false" ht="12.75" hidden="false" customHeight="false" outlineLevel="0" collapsed="false">
      <c r="B26" s="552" t="s">
        <v>493</v>
      </c>
      <c r="C26" s="558" t="n">
        <f aca="false">((C16*C24)+(C17*C25))*C23*0.001</f>
        <v>0</v>
      </c>
      <c r="D26" s="547" t="str">
        <f aca="false">IF(C26&gt;=30,"PASS","FAIL")</f>
        <v>FAIL</v>
      </c>
      <c r="E26" s="556" t="n">
        <f aca="false">((E16*E24)+(E17*E25))*E23*0.001</f>
        <v>0</v>
      </c>
      <c r="F26" s="538" t="str">
        <f aca="false">IF(E26&gt;=30,"PASS","FAIL")</f>
        <v>FAIL</v>
      </c>
      <c r="G26" s="556" t="n">
        <f aca="false">((G16*G24)+(G17*G25))*G23*0.001</f>
        <v>0</v>
      </c>
      <c r="H26" s="538" t="str">
        <f aca="false">IF(G26&gt;=30,"PASS","FAIL")</f>
        <v>FAIL</v>
      </c>
      <c r="I26" s="556" t="n">
        <f aca="false">((I16*I24)+(I17*I25))*I23*0.001</f>
        <v>0</v>
      </c>
      <c r="J26" s="538" t="str">
        <f aca="false">IF(I26&gt;=30,"PASS","FAIL")</f>
        <v>FAIL</v>
      </c>
      <c r="K26" s="556" t="n">
        <f aca="false">((K16*K24)+(K17*K25))*K23*0.001</f>
        <v>0</v>
      </c>
      <c r="L26" s="538" t="str">
        <f aca="false">IF(K26&gt;=30,"PASS","FAIL")</f>
        <v>FAIL</v>
      </c>
      <c r="M26" s="97"/>
      <c r="N26" s="97"/>
      <c r="O26" s="96"/>
      <c r="P26" s="96"/>
      <c r="Q26" s="96"/>
      <c r="R26" s="96"/>
      <c r="S26" s="96"/>
      <c r="T26" s="96"/>
      <c r="U26" s="96"/>
      <c r="V26" s="96"/>
      <c r="W26" s="96"/>
      <c r="X26" s="96"/>
      <c r="Y26" s="96"/>
      <c r="Z26" s="96"/>
      <c r="AA26" s="96"/>
      <c r="AB26" s="96"/>
      <c r="AC26" s="96"/>
      <c r="AD26" s="96"/>
      <c r="AE26" s="96"/>
      <c r="AF26" s="135"/>
    </row>
    <row r="27" customFormat="false" ht="12.75" hidden="false" customHeight="false" outlineLevel="0" collapsed="false">
      <c r="B27" s="348" t="s">
        <v>493</v>
      </c>
      <c r="C27" s="558" t="n">
        <f aca="false">((C24*C17)+(C25*C19))*C23*0.001</f>
        <v>0</v>
      </c>
      <c r="D27" s="547" t="str">
        <f aca="false">IF(C27&gt;=30,"PASS","FAIL")</f>
        <v>FAIL</v>
      </c>
      <c r="E27" s="556" t="n">
        <f aca="false">((E24*E17)+(E25*E19))*E23*0.001</f>
        <v>0</v>
      </c>
      <c r="F27" s="538" t="str">
        <f aca="false">IF(E27&gt;=30,"PASS","FAIL")</f>
        <v>FAIL</v>
      </c>
      <c r="G27" s="556" t="n">
        <f aca="false">((G24*G17)+(G25*G19))*G23*0.001</f>
        <v>0</v>
      </c>
      <c r="H27" s="538" t="str">
        <f aca="false">IF(G27&gt;=30,"PASS","FAIL")</f>
        <v>FAIL</v>
      </c>
      <c r="I27" s="556" t="n">
        <f aca="false">((I24*I17)+(I25*I19))*I23*0.001</f>
        <v>0</v>
      </c>
      <c r="J27" s="538" t="str">
        <f aca="false">IF(I27&gt;=30,"PASS","FAIL")</f>
        <v>FAIL</v>
      </c>
      <c r="K27" s="556" t="n">
        <f aca="false">((K24*K17)+(K25*K19))*K23*0.001</f>
        <v>0</v>
      </c>
      <c r="L27" s="538" t="str">
        <f aca="false">IF(K27&gt;=30,"PASS","FAIL")</f>
        <v>FAIL</v>
      </c>
      <c r="M27" s="97"/>
      <c r="N27" s="97"/>
      <c r="O27" s="96"/>
      <c r="P27" s="96"/>
      <c r="Q27" s="96"/>
      <c r="R27" s="96"/>
      <c r="S27" s="96"/>
      <c r="T27" s="96"/>
      <c r="U27" s="96"/>
      <c r="V27" s="96"/>
      <c r="W27" s="96"/>
      <c r="X27" s="96"/>
      <c r="Y27" s="96"/>
      <c r="Z27" s="96"/>
      <c r="AA27" s="96"/>
      <c r="AB27" s="96"/>
      <c r="AC27" s="96"/>
      <c r="AD27" s="96"/>
      <c r="AE27" s="96"/>
      <c r="AF27" s="135"/>
    </row>
    <row r="28" customFormat="false" ht="12.75" hidden="false" customHeight="false" outlineLevel="0" collapsed="false">
      <c r="B28" s="199" t="s">
        <v>494</v>
      </c>
      <c r="C28" s="559" t="n">
        <f aca="false">C23*2*C20*(C24+C25)*0.001</f>
        <v>0</v>
      </c>
      <c r="D28" s="542" t="str">
        <f aca="false">IF(C28&gt;=30,"PASS","FAIL")</f>
        <v>FAIL</v>
      </c>
      <c r="E28" s="559" t="n">
        <f aca="false">E23*2*E20*(E24+E25)*0.001</f>
        <v>0</v>
      </c>
      <c r="F28" s="544" t="str">
        <f aca="false">IF(E28&gt;=30,"PASS","FAIL")</f>
        <v>FAIL</v>
      </c>
      <c r="G28" s="559" t="n">
        <f aca="false">G23*2*G20*(G24+G25)*0.001</f>
        <v>0</v>
      </c>
      <c r="H28" s="544" t="str">
        <f aca="false">IF(G28&gt;=30,"PASS","FAIL")</f>
        <v>FAIL</v>
      </c>
      <c r="I28" s="559" t="n">
        <f aca="false">I23*2*I20*(I24+I25)*0.001</f>
        <v>0</v>
      </c>
      <c r="J28" s="544" t="str">
        <f aca="false">IF(I28&gt;=30,"PASS","FAIL")</f>
        <v>FAIL</v>
      </c>
      <c r="K28" s="559" t="n">
        <f aca="false">K23*2*K20*(K24+K25)*0.001</f>
        <v>0</v>
      </c>
      <c r="L28" s="544" t="str">
        <f aca="false">IF(K28&gt;=30,"PASS","FAIL")</f>
        <v>FAIL</v>
      </c>
      <c r="M28" s="97"/>
      <c r="N28" s="97"/>
      <c r="O28" s="96"/>
      <c r="P28" s="96"/>
      <c r="Q28" s="96"/>
      <c r="R28" s="96"/>
      <c r="S28" s="96"/>
      <c r="T28" s="96"/>
      <c r="U28" s="96"/>
      <c r="V28" s="96"/>
      <c r="W28" s="96"/>
      <c r="X28" s="96"/>
      <c r="Y28" s="96"/>
      <c r="Z28" s="96"/>
      <c r="AA28" s="96"/>
      <c r="AB28" s="96"/>
      <c r="AC28" s="96"/>
      <c r="AD28" s="96"/>
      <c r="AE28" s="96"/>
      <c r="AF28" s="135"/>
    </row>
    <row r="29" customFormat="false" ht="12.75" hidden="false" customHeight="true" outlineLevel="0" collapsed="false">
      <c r="B29" s="126" t="s">
        <v>495</v>
      </c>
      <c r="C29" s="126"/>
      <c r="D29" s="126"/>
      <c r="E29" s="126"/>
      <c r="F29" s="126"/>
      <c r="G29" s="126"/>
      <c r="H29" s="126"/>
      <c r="I29" s="126"/>
      <c r="J29" s="126"/>
      <c r="K29" s="126"/>
      <c r="L29" s="126"/>
      <c r="M29" s="97"/>
      <c r="N29" s="97"/>
      <c r="O29" s="96"/>
      <c r="P29" s="96"/>
      <c r="Q29" s="96"/>
      <c r="R29" s="96"/>
      <c r="S29" s="96"/>
      <c r="T29" s="96"/>
      <c r="U29" s="96"/>
      <c r="V29" s="96"/>
      <c r="W29" s="96"/>
      <c r="X29" s="96"/>
      <c r="Y29" s="96"/>
      <c r="Z29" s="96"/>
      <c r="AA29" s="96"/>
      <c r="AB29" s="96"/>
      <c r="AC29" s="96"/>
      <c r="AD29" s="96"/>
      <c r="AE29" s="96"/>
      <c r="AF29" s="135"/>
    </row>
    <row r="30" customFormat="false" ht="12.75" hidden="false" customHeight="false" outlineLevel="0" collapsed="false">
      <c r="B30" s="126"/>
      <c r="C30" s="126"/>
      <c r="D30" s="126"/>
      <c r="E30" s="126"/>
      <c r="F30" s="126"/>
      <c r="G30" s="126"/>
      <c r="H30" s="126"/>
      <c r="I30" s="126"/>
      <c r="J30" s="126"/>
      <c r="K30" s="126"/>
      <c r="L30" s="126"/>
      <c r="M30" s="97"/>
      <c r="N30" s="472"/>
      <c r="O30" s="96"/>
      <c r="P30" s="96"/>
      <c r="Q30" s="96"/>
      <c r="R30" s="96"/>
      <c r="S30" s="96"/>
      <c r="T30" s="96"/>
      <c r="U30" s="96"/>
      <c r="V30" s="96"/>
      <c r="W30" s="96"/>
      <c r="X30" s="96"/>
      <c r="Y30" s="96"/>
      <c r="Z30" s="96"/>
      <c r="AA30" s="96"/>
      <c r="AB30" s="96"/>
      <c r="AC30" s="96"/>
      <c r="AD30" s="96"/>
      <c r="AE30" s="96"/>
      <c r="AF30" s="135"/>
    </row>
    <row r="31" customFormat="false" ht="12.75" hidden="false" customHeight="false" outlineLevel="0" collapsed="false">
      <c r="B31" s="126"/>
      <c r="C31" s="126"/>
      <c r="D31" s="126"/>
      <c r="E31" s="126"/>
      <c r="F31" s="126"/>
      <c r="G31" s="126"/>
      <c r="H31" s="126"/>
      <c r="I31" s="126"/>
      <c r="J31" s="126"/>
      <c r="K31" s="126"/>
      <c r="L31" s="126"/>
      <c r="M31" s="96"/>
      <c r="N31" s="472"/>
      <c r="O31" s="96"/>
      <c r="P31" s="96"/>
      <c r="Q31" s="96"/>
      <c r="R31" s="96"/>
      <c r="S31" s="96"/>
      <c r="T31" s="96"/>
      <c r="U31" s="96"/>
      <c r="V31" s="96"/>
      <c r="W31" s="96"/>
      <c r="X31" s="96"/>
      <c r="Y31" s="96"/>
      <c r="Z31" s="96"/>
      <c r="AA31" s="96"/>
      <c r="AB31" s="96"/>
      <c r="AC31" s="96"/>
      <c r="AD31" s="96"/>
      <c r="AE31" s="96"/>
      <c r="AF31" s="135"/>
    </row>
    <row r="32" s="433" customFormat="true" ht="12.75" hidden="false" customHeight="false" outlineLevel="0" collapsed="false">
      <c r="B32" s="218" t="s">
        <v>496</v>
      </c>
      <c r="C32" s="96"/>
      <c r="D32" s="96"/>
      <c r="E32" s="96"/>
      <c r="F32" s="96"/>
      <c r="G32" s="96"/>
      <c r="H32" s="96"/>
      <c r="I32" s="96"/>
      <c r="J32" s="96"/>
      <c r="K32" s="96"/>
      <c r="L32" s="96"/>
      <c r="M32" s="96"/>
      <c r="N32" s="96"/>
      <c r="O32" s="96"/>
      <c r="P32" s="96"/>
      <c r="Q32" s="96"/>
      <c r="R32" s="96"/>
      <c r="S32" s="96"/>
      <c r="T32" s="96"/>
      <c r="U32" s="96"/>
      <c r="V32" s="96"/>
      <c r="W32" s="96"/>
      <c r="X32" s="96"/>
      <c r="Y32" s="96"/>
      <c r="Z32" s="96"/>
      <c r="AA32" s="96"/>
      <c r="AB32" s="96"/>
      <c r="AC32" s="96"/>
      <c r="AD32" s="96"/>
      <c r="AE32" s="96"/>
      <c r="AF32" s="135"/>
    </row>
    <row r="33" s="433" customFormat="true" ht="12.75" hidden="false" customHeight="false" outlineLevel="0" collapsed="false">
      <c r="B33" s="218"/>
      <c r="C33" s="96"/>
      <c r="D33" s="96"/>
      <c r="E33" s="96"/>
      <c r="F33" s="96"/>
      <c r="G33" s="96"/>
      <c r="H33" s="96"/>
      <c r="I33" s="96"/>
      <c r="J33" s="96"/>
      <c r="K33" s="96"/>
      <c r="L33" s="96"/>
      <c r="M33" s="96"/>
      <c r="N33" s="472"/>
      <c r="O33" s="96"/>
      <c r="P33" s="96"/>
      <c r="Q33" s="96"/>
      <c r="R33" s="96"/>
      <c r="S33" s="96"/>
      <c r="T33" s="96"/>
      <c r="U33" s="96"/>
      <c r="V33" s="96"/>
      <c r="W33" s="96"/>
      <c r="X33" s="96"/>
      <c r="Y33" s="96"/>
      <c r="Z33" s="96"/>
      <c r="AA33" s="96"/>
      <c r="AB33" s="96"/>
      <c r="AC33" s="96"/>
      <c r="AD33" s="96"/>
      <c r="AE33" s="96"/>
      <c r="AF33" s="135"/>
    </row>
    <row r="34" s="433" customFormat="true" ht="12.75" hidden="false" customHeight="false" outlineLevel="0" collapsed="false">
      <c r="B34" s="134"/>
      <c r="C34" s="96"/>
      <c r="D34" s="96"/>
      <c r="E34" s="96"/>
      <c r="F34" s="96"/>
      <c r="G34" s="96"/>
      <c r="H34" s="96"/>
      <c r="I34" s="96"/>
      <c r="J34" s="96"/>
      <c r="K34" s="96"/>
      <c r="L34" s="96"/>
      <c r="M34" s="96"/>
      <c r="N34" s="472"/>
      <c r="O34" s="96"/>
      <c r="P34" s="96"/>
      <c r="Q34" s="96"/>
      <c r="R34" s="96"/>
      <c r="S34" s="96"/>
      <c r="T34" s="96"/>
      <c r="U34" s="96"/>
      <c r="V34" s="96"/>
      <c r="W34" s="96"/>
      <c r="X34" s="96"/>
      <c r="Y34" s="96"/>
      <c r="Z34" s="96"/>
      <c r="AA34" s="96"/>
      <c r="AB34" s="96"/>
      <c r="AC34" s="96"/>
      <c r="AD34" s="96"/>
      <c r="AE34" s="96"/>
      <c r="AF34" s="135"/>
    </row>
    <row r="35" s="433" customFormat="true" ht="12.75" hidden="false" customHeight="false" outlineLevel="0" collapsed="false">
      <c r="B35" s="560"/>
      <c r="C35" s="96"/>
      <c r="D35" s="96"/>
      <c r="E35" s="96"/>
      <c r="F35" s="96"/>
      <c r="G35" s="96"/>
      <c r="H35" s="96"/>
      <c r="I35" s="96"/>
      <c r="J35" s="96"/>
      <c r="K35" s="96"/>
      <c r="L35" s="96"/>
      <c r="M35" s="96"/>
      <c r="N35" s="96"/>
      <c r="O35" s="96"/>
      <c r="P35" s="96"/>
      <c r="Q35" s="96"/>
      <c r="R35" s="96"/>
      <c r="S35" s="96"/>
      <c r="T35" s="96"/>
      <c r="U35" s="96"/>
      <c r="V35" s="96"/>
      <c r="W35" s="96"/>
      <c r="X35" s="96"/>
      <c r="Y35" s="96"/>
      <c r="Z35" s="96"/>
      <c r="AA35" s="96"/>
      <c r="AB35" s="96"/>
      <c r="AC35" s="96"/>
      <c r="AD35" s="96"/>
      <c r="AE35" s="96"/>
      <c r="AF35" s="135"/>
    </row>
    <row r="36" s="433" customFormat="true" ht="12.75" hidden="false" customHeight="false" outlineLevel="0" collapsed="false">
      <c r="B36" s="134"/>
      <c r="C36" s="96"/>
      <c r="D36" s="96"/>
      <c r="E36" s="96"/>
      <c r="F36" s="96"/>
      <c r="G36" s="96"/>
      <c r="H36" s="96"/>
      <c r="I36" s="96"/>
      <c r="J36" s="96"/>
      <c r="K36" s="96"/>
      <c r="L36" s="96"/>
      <c r="M36" s="96"/>
      <c r="N36" s="96"/>
      <c r="O36" s="96"/>
      <c r="P36" s="96"/>
      <c r="Q36" s="96"/>
      <c r="R36" s="96"/>
      <c r="S36" s="96"/>
      <c r="T36" s="96"/>
      <c r="U36" s="96"/>
      <c r="V36" s="96"/>
      <c r="W36" s="96"/>
      <c r="X36" s="96"/>
      <c r="Y36" s="96"/>
      <c r="Z36" s="96"/>
      <c r="AA36" s="96"/>
      <c r="AB36" s="96"/>
      <c r="AC36" s="96"/>
      <c r="AD36" s="96"/>
      <c r="AE36" s="96"/>
      <c r="AF36" s="135"/>
    </row>
    <row r="37" s="433" customFormat="true" ht="12.75" hidden="false" customHeight="false" outlineLevel="0" collapsed="false">
      <c r="B37" s="560"/>
      <c r="C37" s="96"/>
      <c r="D37" s="96"/>
      <c r="E37" s="96"/>
      <c r="F37" s="96"/>
      <c r="G37" s="96"/>
      <c r="H37" s="96"/>
      <c r="I37" s="96"/>
      <c r="J37" s="96"/>
      <c r="K37" s="96"/>
      <c r="L37" s="96"/>
      <c r="M37" s="96"/>
      <c r="N37" s="96"/>
      <c r="O37" s="96"/>
      <c r="P37" s="96"/>
      <c r="Q37" s="96"/>
      <c r="R37" s="96"/>
      <c r="S37" s="96"/>
      <c r="T37" s="96"/>
      <c r="U37" s="96"/>
      <c r="V37" s="96"/>
      <c r="W37" s="96"/>
      <c r="X37" s="96"/>
      <c r="Y37" s="96"/>
      <c r="Z37" s="96"/>
      <c r="AA37" s="96"/>
      <c r="AB37" s="96"/>
      <c r="AC37" s="96"/>
      <c r="AD37" s="96"/>
      <c r="AE37" s="96"/>
      <c r="AF37" s="135"/>
    </row>
    <row r="38" s="433" customFormat="true" ht="12.75" hidden="false" customHeight="false" outlineLevel="0" collapsed="false">
      <c r="B38" s="134"/>
      <c r="C38" s="96"/>
      <c r="D38" s="96"/>
      <c r="E38" s="96"/>
      <c r="F38" s="96"/>
      <c r="G38" s="96"/>
      <c r="H38" s="96"/>
      <c r="I38" s="96"/>
      <c r="J38" s="96"/>
      <c r="K38" s="96"/>
      <c r="L38" s="96"/>
      <c r="M38" s="96"/>
      <c r="N38" s="96"/>
      <c r="O38" s="96"/>
      <c r="P38" s="96"/>
      <c r="Q38" s="96"/>
      <c r="R38" s="96"/>
      <c r="S38" s="96"/>
      <c r="T38" s="96"/>
      <c r="U38" s="96"/>
      <c r="V38" s="96"/>
      <c r="W38" s="96"/>
      <c r="X38" s="96"/>
      <c r="Y38" s="96"/>
      <c r="Z38" s="96"/>
      <c r="AA38" s="96"/>
      <c r="AB38" s="96"/>
      <c r="AC38" s="96"/>
      <c r="AD38" s="96"/>
      <c r="AE38" s="96"/>
      <c r="AF38" s="135"/>
    </row>
    <row r="39" s="433" customFormat="true" ht="12.75" hidden="false" customHeight="false" outlineLevel="0" collapsed="false">
      <c r="B39" s="134"/>
      <c r="C39" s="96"/>
      <c r="D39" s="96"/>
      <c r="E39" s="96"/>
      <c r="F39" s="96"/>
      <c r="G39" s="96"/>
      <c r="H39" s="96"/>
      <c r="I39" s="96"/>
      <c r="J39" s="96"/>
      <c r="K39" s="96"/>
      <c r="L39" s="96"/>
      <c r="M39" s="96"/>
      <c r="N39" s="96"/>
      <c r="O39" s="96"/>
      <c r="P39" s="96"/>
      <c r="Q39" s="96"/>
      <c r="R39" s="96"/>
      <c r="S39" s="96"/>
      <c r="T39" s="96"/>
      <c r="U39" s="96"/>
      <c r="V39" s="96"/>
      <c r="W39" s="96"/>
      <c r="X39" s="96"/>
      <c r="Y39" s="96"/>
      <c r="Z39" s="96"/>
      <c r="AA39" s="96"/>
      <c r="AB39" s="96"/>
      <c r="AC39" s="96"/>
      <c r="AD39" s="96"/>
      <c r="AE39" s="96"/>
      <c r="AF39" s="135"/>
    </row>
    <row r="40" s="433" customFormat="true" ht="12.75" hidden="false" customHeight="false" outlineLevel="0" collapsed="false">
      <c r="B40" s="134"/>
      <c r="C40" s="96"/>
      <c r="D40" s="96"/>
      <c r="E40" s="96"/>
      <c r="F40" s="96"/>
      <c r="G40" s="96"/>
      <c r="H40" s="96"/>
      <c r="I40" s="96"/>
      <c r="J40" s="96"/>
      <c r="K40" s="96"/>
      <c r="L40" s="96"/>
      <c r="M40" s="96"/>
      <c r="N40" s="96"/>
      <c r="O40" s="96"/>
      <c r="P40" s="96"/>
      <c r="Q40" s="96"/>
      <c r="R40" s="96"/>
      <c r="S40" s="96"/>
      <c r="T40" s="96"/>
      <c r="U40" s="96"/>
      <c r="V40" s="96"/>
      <c r="W40" s="96"/>
      <c r="X40" s="96"/>
      <c r="Y40" s="96"/>
      <c r="Z40" s="96"/>
      <c r="AA40" s="96"/>
      <c r="AB40" s="96"/>
      <c r="AC40" s="96"/>
      <c r="AD40" s="96"/>
      <c r="AE40" s="96"/>
      <c r="AF40" s="135"/>
    </row>
    <row r="41" s="433" customFormat="true" ht="12.75" hidden="false" customHeight="false" outlineLevel="0" collapsed="false">
      <c r="B41" s="134"/>
      <c r="C41" s="96"/>
      <c r="D41" s="96"/>
      <c r="E41" s="96"/>
      <c r="F41" s="96"/>
      <c r="G41" s="96"/>
      <c r="H41" s="96"/>
      <c r="I41" s="96"/>
      <c r="J41" s="96"/>
      <c r="K41" s="96"/>
      <c r="L41" s="96"/>
      <c r="M41" s="96"/>
      <c r="N41" s="96"/>
      <c r="O41" s="96"/>
      <c r="P41" s="96"/>
      <c r="Q41" s="96"/>
      <c r="R41" s="96"/>
      <c r="S41" s="96"/>
      <c r="T41" s="96"/>
      <c r="U41" s="96"/>
      <c r="V41" s="96"/>
      <c r="W41" s="96"/>
      <c r="X41" s="96"/>
      <c r="Y41" s="96"/>
      <c r="Z41" s="96"/>
      <c r="AA41" s="96"/>
      <c r="AB41" s="96"/>
      <c r="AC41" s="96"/>
      <c r="AD41" s="96"/>
      <c r="AE41" s="96"/>
      <c r="AF41" s="135"/>
    </row>
    <row r="42" s="433" customFormat="true" ht="12.75" hidden="false" customHeight="false" outlineLevel="0" collapsed="false">
      <c r="B42" s="134"/>
      <c r="C42" s="96"/>
      <c r="D42" s="96"/>
      <c r="E42" s="96"/>
      <c r="F42" s="96"/>
      <c r="G42" s="96"/>
      <c r="H42" s="96"/>
      <c r="I42" s="96"/>
      <c r="J42" s="96"/>
      <c r="K42" s="96"/>
      <c r="L42" s="96"/>
      <c r="M42" s="96"/>
      <c r="N42" s="96"/>
      <c r="O42" s="96"/>
      <c r="P42" s="96"/>
      <c r="Q42" s="96"/>
      <c r="R42" s="96"/>
      <c r="S42" s="96"/>
      <c r="T42" s="96"/>
      <c r="U42" s="96"/>
      <c r="V42" s="96"/>
      <c r="W42" s="96"/>
      <c r="X42" s="96"/>
      <c r="Y42" s="96"/>
      <c r="Z42" s="96"/>
      <c r="AA42" s="96"/>
      <c r="AB42" s="96"/>
      <c r="AC42" s="96"/>
      <c r="AD42" s="96"/>
      <c r="AE42" s="96"/>
      <c r="AF42" s="135"/>
    </row>
    <row r="43" s="433" customFormat="true" ht="12.75" hidden="false" customHeight="false" outlineLevel="0" collapsed="false">
      <c r="B43" s="134"/>
      <c r="C43" s="96"/>
      <c r="D43" s="96"/>
      <c r="E43" s="96"/>
      <c r="F43" s="96"/>
      <c r="G43" s="96"/>
      <c r="H43" s="96"/>
      <c r="I43" s="96"/>
      <c r="J43" s="96"/>
      <c r="K43" s="96"/>
      <c r="L43" s="96"/>
      <c r="M43" s="96"/>
      <c r="N43" s="96"/>
      <c r="O43" s="96"/>
      <c r="P43" s="96"/>
      <c r="Q43" s="96"/>
      <c r="R43" s="96"/>
      <c r="S43" s="96"/>
      <c r="T43" s="96"/>
      <c r="U43" s="96"/>
      <c r="V43" s="96"/>
      <c r="W43" s="96"/>
      <c r="X43" s="96"/>
      <c r="Y43" s="96"/>
      <c r="Z43" s="96"/>
      <c r="AA43" s="96"/>
      <c r="AB43" s="96"/>
      <c r="AC43" s="96"/>
      <c r="AD43" s="96"/>
      <c r="AE43" s="96"/>
      <c r="AF43" s="135"/>
    </row>
    <row r="44" s="433" customFormat="true" ht="12.75" hidden="false" customHeight="false" outlineLevel="0" collapsed="false">
      <c r="B44" s="134"/>
      <c r="C44" s="96"/>
      <c r="D44" s="96"/>
      <c r="E44" s="96"/>
      <c r="F44" s="96"/>
      <c r="G44" s="96"/>
      <c r="H44" s="96"/>
      <c r="I44" s="96"/>
      <c r="J44" s="96"/>
      <c r="K44" s="96"/>
      <c r="L44" s="96"/>
      <c r="M44" s="96"/>
      <c r="N44" s="96"/>
      <c r="O44" s="96"/>
      <c r="P44" s="96"/>
      <c r="Q44" s="96"/>
      <c r="R44" s="96"/>
      <c r="S44" s="96"/>
      <c r="T44" s="96"/>
      <c r="U44" s="96"/>
      <c r="V44" s="96"/>
      <c r="W44" s="96"/>
      <c r="X44" s="96"/>
      <c r="Y44" s="96"/>
      <c r="Z44" s="96"/>
      <c r="AA44" s="96"/>
      <c r="AB44" s="96"/>
      <c r="AC44" s="96"/>
      <c r="AD44" s="96"/>
      <c r="AE44" s="96"/>
      <c r="AF44" s="135"/>
    </row>
    <row r="45" s="433" customFormat="true" ht="12.75" hidden="false" customHeight="false" outlineLevel="0" collapsed="false">
      <c r="B45" s="134"/>
      <c r="C45" s="96"/>
      <c r="D45" s="96"/>
      <c r="E45" s="96"/>
      <c r="F45" s="96"/>
      <c r="G45" s="96"/>
      <c r="H45" s="96"/>
      <c r="I45" s="96"/>
      <c r="J45" s="96"/>
      <c r="K45" s="96"/>
      <c r="L45" s="96"/>
      <c r="M45" s="96"/>
      <c r="N45" s="96"/>
      <c r="O45" s="96"/>
      <c r="P45" s="96"/>
      <c r="Q45" s="96"/>
      <c r="R45" s="96"/>
      <c r="S45" s="96"/>
      <c r="T45" s="96"/>
      <c r="U45" s="96"/>
      <c r="V45" s="96"/>
      <c r="W45" s="96"/>
      <c r="X45" s="96"/>
      <c r="Y45" s="96"/>
      <c r="Z45" s="96"/>
      <c r="AA45" s="96"/>
      <c r="AB45" s="96"/>
      <c r="AC45" s="96"/>
      <c r="AD45" s="96"/>
      <c r="AE45" s="96"/>
      <c r="AF45" s="135"/>
    </row>
    <row r="46" s="433" customFormat="true" ht="12.75" hidden="false" customHeight="false" outlineLevel="0" collapsed="false">
      <c r="B46" s="134"/>
      <c r="C46" s="96"/>
      <c r="D46" s="96"/>
      <c r="E46" s="96"/>
      <c r="F46" s="96"/>
      <c r="G46" s="96"/>
      <c r="H46" s="96"/>
      <c r="I46" s="96"/>
      <c r="J46" s="96"/>
      <c r="K46" s="96"/>
      <c r="L46" s="96"/>
      <c r="M46" s="96"/>
      <c r="N46" s="96"/>
      <c r="O46" s="96"/>
      <c r="P46" s="96"/>
      <c r="Q46" s="96"/>
      <c r="R46" s="96"/>
      <c r="S46" s="96"/>
      <c r="T46" s="96"/>
      <c r="U46" s="96"/>
      <c r="V46" s="96"/>
      <c r="W46" s="96"/>
      <c r="X46" s="96"/>
      <c r="Y46" s="96"/>
      <c r="Z46" s="96"/>
      <c r="AA46" s="96"/>
      <c r="AB46" s="96"/>
      <c r="AC46" s="96"/>
      <c r="AD46" s="96"/>
      <c r="AE46" s="96"/>
      <c r="AF46" s="135"/>
    </row>
    <row r="47" s="433" customFormat="true" ht="12.75" hidden="false" customHeight="false" outlineLevel="0" collapsed="false">
      <c r="B47" s="134"/>
      <c r="C47" s="96"/>
      <c r="D47" s="96"/>
      <c r="E47" s="96"/>
      <c r="F47" s="96"/>
      <c r="G47" s="96"/>
      <c r="H47" s="96"/>
      <c r="I47" s="96"/>
      <c r="J47" s="96"/>
      <c r="K47" s="96"/>
      <c r="L47" s="96"/>
      <c r="M47" s="96"/>
      <c r="N47" s="96"/>
      <c r="O47" s="96"/>
      <c r="P47" s="96"/>
      <c r="Q47" s="96"/>
      <c r="R47" s="96"/>
      <c r="S47" s="96"/>
      <c r="T47" s="96"/>
      <c r="U47" s="96"/>
      <c r="V47" s="96"/>
      <c r="W47" s="96"/>
      <c r="X47" s="96"/>
      <c r="Y47" s="96"/>
      <c r="Z47" s="96"/>
      <c r="AA47" s="96"/>
      <c r="AB47" s="96"/>
      <c r="AC47" s="96"/>
      <c r="AD47" s="96"/>
      <c r="AE47" s="96"/>
      <c r="AF47" s="135"/>
    </row>
    <row r="48" s="433" customFormat="true" ht="12.75" hidden="false" customHeight="false" outlineLevel="0" collapsed="false">
      <c r="B48" s="134"/>
      <c r="C48" s="96"/>
      <c r="D48" s="96"/>
      <c r="E48" s="96"/>
      <c r="F48" s="96"/>
      <c r="G48" s="96"/>
      <c r="H48" s="96"/>
      <c r="I48" s="96"/>
      <c r="J48" s="96"/>
      <c r="K48" s="96"/>
      <c r="L48" s="96"/>
      <c r="M48" s="96"/>
      <c r="N48" s="96"/>
      <c r="O48" s="96"/>
      <c r="P48" s="96"/>
      <c r="Q48" s="96"/>
      <c r="R48" s="96"/>
      <c r="S48" s="96"/>
      <c r="T48" s="96"/>
      <c r="U48" s="96"/>
      <c r="V48" s="96"/>
      <c r="W48" s="96"/>
      <c r="X48" s="96"/>
      <c r="Y48" s="96"/>
      <c r="Z48" s="96"/>
      <c r="AA48" s="96"/>
      <c r="AB48" s="96"/>
      <c r="AC48" s="96"/>
      <c r="AD48" s="96"/>
      <c r="AE48" s="96"/>
      <c r="AF48" s="135"/>
    </row>
    <row r="49" s="433" customFormat="true" ht="12.75" hidden="false" customHeight="false" outlineLevel="0" collapsed="false">
      <c r="B49" s="134"/>
      <c r="C49" s="96"/>
      <c r="D49" s="96"/>
      <c r="E49" s="96"/>
      <c r="F49" s="96"/>
      <c r="G49" s="96"/>
      <c r="H49" s="96"/>
      <c r="I49" s="96"/>
      <c r="J49" s="96"/>
      <c r="K49" s="96"/>
      <c r="L49" s="96"/>
      <c r="M49" s="96"/>
      <c r="N49" s="96"/>
      <c r="O49" s="96"/>
      <c r="P49" s="96"/>
      <c r="Q49" s="96"/>
      <c r="R49" s="96"/>
      <c r="S49" s="96"/>
      <c r="T49" s="96"/>
      <c r="U49" s="96"/>
      <c r="V49" s="96"/>
      <c r="W49" s="96"/>
      <c r="X49" s="96"/>
      <c r="Y49" s="96"/>
      <c r="Z49" s="96"/>
      <c r="AA49" s="96"/>
      <c r="AB49" s="96"/>
      <c r="AC49" s="96"/>
      <c r="AD49" s="96"/>
      <c r="AE49" s="96"/>
      <c r="AF49" s="135"/>
    </row>
    <row r="50" s="433" customFormat="true" ht="12.75" hidden="false" customHeight="false" outlineLevel="0" collapsed="false">
      <c r="B50" s="134"/>
      <c r="C50" s="96"/>
      <c r="D50" s="96"/>
      <c r="E50" s="96"/>
      <c r="F50" s="96"/>
      <c r="G50" s="96"/>
      <c r="H50" s="96"/>
      <c r="I50" s="96"/>
      <c r="J50" s="96"/>
      <c r="K50" s="96"/>
      <c r="L50" s="96"/>
      <c r="M50" s="96"/>
      <c r="N50" s="96"/>
      <c r="O50" s="96"/>
      <c r="P50" s="96"/>
      <c r="Q50" s="96"/>
      <c r="R50" s="96"/>
      <c r="S50" s="96"/>
      <c r="T50" s="96"/>
      <c r="U50" s="96"/>
      <c r="V50" s="96"/>
      <c r="W50" s="96"/>
      <c r="X50" s="96"/>
      <c r="Y50" s="96"/>
      <c r="Z50" s="96"/>
      <c r="AA50" s="96"/>
      <c r="AB50" s="96"/>
      <c r="AC50" s="96"/>
      <c r="AD50" s="96"/>
      <c r="AE50" s="96"/>
      <c r="AF50" s="135"/>
    </row>
    <row r="51" s="433" customFormat="true" ht="12.75" hidden="false" customHeight="false" outlineLevel="0" collapsed="false">
      <c r="B51" s="134"/>
      <c r="C51" s="96"/>
      <c r="D51" s="96"/>
      <c r="E51" s="96"/>
      <c r="F51" s="96"/>
      <c r="G51" s="96"/>
      <c r="H51" s="96"/>
      <c r="I51" s="96"/>
      <c r="J51" s="96"/>
      <c r="K51" s="96"/>
      <c r="L51" s="96"/>
      <c r="M51" s="96"/>
      <c r="N51" s="96"/>
      <c r="O51" s="96"/>
      <c r="P51" s="96"/>
      <c r="Q51" s="96"/>
      <c r="R51" s="96"/>
      <c r="S51" s="96"/>
      <c r="T51" s="96"/>
      <c r="U51" s="96"/>
      <c r="V51" s="96"/>
      <c r="W51" s="96"/>
      <c r="X51" s="96"/>
      <c r="Y51" s="96"/>
      <c r="Z51" s="96"/>
      <c r="AA51" s="96"/>
      <c r="AB51" s="96"/>
      <c r="AC51" s="96"/>
      <c r="AD51" s="96"/>
      <c r="AE51" s="96"/>
      <c r="AF51" s="135"/>
    </row>
    <row r="52" s="433" customFormat="true" ht="12.75" hidden="false" customHeight="false" outlineLevel="0" collapsed="false">
      <c r="B52" s="134"/>
      <c r="C52" s="96"/>
      <c r="D52" s="96"/>
      <c r="E52" s="96"/>
      <c r="F52" s="96"/>
      <c r="G52" s="96"/>
      <c r="H52" s="96"/>
      <c r="I52" s="96"/>
      <c r="J52" s="96"/>
      <c r="K52" s="96"/>
      <c r="L52" s="96"/>
      <c r="M52" s="96"/>
      <c r="N52" s="96"/>
      <c r="O52" s="96"/>
      <c r="P52" s="96"/>
      <c r="Q52" s="96"/>
      <c r="R52" s="96"/>
      <c r="S52" s="96"/>
      <c r="T52" s="96"/>
      <c r="U52" s="96"/>
      <c r="V52" s="96"/>
      <c r="W52" s="96"/>
      <c r="X52" s="96"/>
      <c r="Y52" s="96"/>
      <c r="Z52" s="96"/>
      <c r="AA52" s="96"/>
      <c r="AB52" s="96"/>
      <c r="AC52" s="96"/>
      <c r="AD52" s="96"/>
      <c r="AE52" s="96"/>
      <c r="AF52" s="135"/>
    </row>
    <row r="53" s="433" customFormat="true" ht="12.75" hidden="false" customHeight="false" outlineLevel="0" collapsed="false">
      <c r="B53" s="134"/>
      <c r="C53" s="96"/>
      <c r="D53" s="96"/>
      <c r="E53" s="96"/>
      <c r="F53" s="96"/>
      <c r="G53" s="96"/>
      <c r="H53" s="96"/>
      <c r="I53" s="96"/>
      <c r="J53" s="96"/>
      <c r="K53" s="96"/>
      <c r="L53" s="96"/>
      <c r="M53" s="96"/>
      <c r="N53" s="96"/>
      <c r="O53" s="96"/>
      <c r="P53" s="96"/>
      <c r="Q53" s="96"/>
      <c r="R53" s="96"/>
      <c r="S53" s="96"/>
      <c r="T53" s="96"/>
      <c r="U53" s="96"/>
      <c r="V53" s="96"/>
      <c r="W53" s="96"/>
      <c r="X53" s="96"/>
      <c r="Y53" s="96"/>
      <c r="Z53" s="96"/>
      <c r="AA53" s="96"/>
      <c r="AB53" s="96"/>
      <c r="AC53" s="96"/>
      <c r="AD53" s="96"/>
      <c r="AE53" s="96"/>
      <c r="AF53" s="135"/>
    </row>
    <row r="54" s="433" customFormat="true" ht="12.75" hidden="false" customHeight="false" outlineLevel="0" collapsed="false">
      <c r="B54" s="134"/>
      <c r="C54" s="96"/>
      <c r="D54" s="96"/>
      <c r="E54" s="96"/>
      <c r="F54" s="96"/>
      <c r="G54" s="96"/>
      <c r="H54" s="96"/>
      <c r="I54" s="96"/>
      <c r="J54" s="96"/>
      <c r="K54" s="96"/>
      <c r="L54" s="96"/>
      <c r="M54" s="96"/>
      <c r="N54" s="96"/>
      <c r="O54" s="96"/>
      <c r="P54" s="96"/>
      <c r="Q54" s="96"/>
      <c r="R54" s="96"/>
      <c r="S54" s="96"/>
      <c r="T54" s="96"/>
      <c r="U54" s="96"/>
      <c r="V54" s="96"/>
      <c r="W54" s="96"/>
      <c r="X54" s="96"/>
      <c r="Y54" s="96"/>
      <c r="Z54" s="96"/>
      <c r="AA54" s="96"/>
      <c r="AB54" s="96"/>
      <c r="AC54" s="96"/>
      <c r="AD54" s="96"/>
      <c r="AE54" s="96"/>
      <c r="AF54" s="135"/>
    </row>
    <row r="55" s="433" customFormat="true" ht="12.75" hidden="false" customHeight="false" outlineLevel="0" collapsed="false">
      <c r="B55" s="134"/>
      <c r="C55" s="96"/>
      <c r="D55" s="96"/>
      <c r="E55" s="96"/>
      <c r="F55" s="96"/>
      <c r="G55" s="96"/>
      <c r="H55" s="96"/>
      <c r="I55" s="96"/>
      <c r="J55" s="96"/>
      <c r="K55" s="96"/>
      <c r="L55" s="96"/>
      <c r="M55" s="96"/>
      <c r="N55" s="96"/>
      <c r="O55" s="96"/>
      <c r="P55" s="96"/>
      <c r="Q55" s="96"/>
      <c r="R55" s="96"/>
      <c r="S55" s="96"/>
      <c r="T55" s="96"/>
      <c r="U55" s="96"/>
      <c r="V55" s="96"/>
      <c r="W55" s="96"/>
      <c r="X55" s="96"/>
      <c r="Y55" s="96"/>
      <c r="Z55" s="96"/>
      <c r="AA55" s="96"/>
      <c r="AB55" s="96"/>
      <c r="AC55" s="96"/>
      <c r="AD55" s="96"/>
      <c r="AE55" s="96"/>
      <c r="AF55" s="135"/>
    </row>
    <row r="56" s="433" customFormat="true" ht="12.75" hidden="false" customHeight="false" outlineLevel="0" collapsed="false">
      <c r="B56" s="134"/>
      <c r="C56" s="96"/>
      <c r="D56" s="96"/>
      <c r="E56" s="96"/>
      <c r="F56" s="96"/>
      <c r="G56" s="96"/>
      <c r="H56" s="96"/>
      <c r="I56" s="96"/>
      <c r="J56" s="96"/>
      <c r="K56" s="96"/>
      <c r="L56" s="96"/>
      <c r="M56" s="96"/>
      <c r="N56" s="96"/>
      <c r="O56" s="96"/>
      <c r="P56" s="96"/>
      <c r="Q56" s="96"/>
      <c r="R56" s="96"/>
      <c r="S56" s="96"/>
      <c r="T56" s="96"/>
      <c r="U56" s="96"/>
      <c r="V56" s="96"/>
      <c r="W56" s="96"/>
      <c r="X56" s="96"/>
      <c r="Y56" s="96"/>
      <c r="Z56" s="96"/>
      <c r="AA56" s="96"/>
      <c r="AB56" s="96"/>
      <c r="AC56" s="96"/>
      <c r="AD56" s="96"/>
      <c r="AE56" s="96"/>
      <c r="AF56" s="135"/>
    </row>
    <row r="57" s="433" customFormat="true" ht="12.75" hidden="false" customHeight="false" outlineLevel="0" collapsed="false">
      <c r="B57" s="134"/>
      <c r="C57" s="96"/>
      <c r="D57" s="96"/>
      <c r="E57" s="96"/>
      <c r="F57" s="96"/>
      <c r="G57" s="96"/>
      <c r="H57" s="96"/>
      <c r="I57" s="96"/>
      <c r="J57" s="96"/>
      <c r="K57" s="96"/>
      <c r="L57" s="96"/>
      <c r="M57" s="96"/>
      <c r="N57" s="96"/>
      <c r="O57" s="96"/>
      <c r="P57" s="96"/>
      <c r="Q57" s="96"/>
      <c r="R57" s="96"/>
      <c r="S57" s="96"/>
      <c r="T57" s="96"/>
      <c r="U57" s="96"/>
      <c r="V57" s="96"/>
      <c r="W57" s="96"/>
      <c r="X57" s="96"/>
      <c r="Y57" s="96"/>
      <c r="Z57" s="96"/>
      <c r="AA57" s="96"/>
      <c r="AB57" s="96"/>
      <c r="AC57" s="96"/>
      <c r="AD57" s="96"/>
      <c r="AE57" s="96"/>
      <c r="AF57" s="135"/>
    </row>
    <row r="58" s="433" customFormat="true" ht="12.75" hidden="false" customHeight="false" outlineLevel="0" collapsed="false">
      <c r="B58" s="134"/>
      <c r="C58" s="96"/>
      <c r="D58" s="96"/>
      <c r="E58" s="96"/>
      <c r="F58" s="96"/>
      <c r="G58" s="96"/>
      <c r="H58" s="96"/>
      <c r="I58" s="96"/>
      <c r="J58" s="96"/>
      <c r="K58" s="96"/>
      <c r="L58" s="96"/>
      <c r="M58" s="96"/>
      <c r="N58" s="96"/>
      <c r="O58" s="96"/>
      <c r="P58" s="96"/>
      <c r="Q58" s="96"/>
      <c r="R58" s="96"/>
      <c r="S58" s="96"/>
      <c r="T58" s="96"/>
      <c r="U58" s="96"/>
      <c r="V58" s="96"/>
      <c r="W58" s="96"/>
      <c r="X58" s="96"/>
      <c r="Y58" s="96"/>
      <c r="Z58" s="96"/>
      <c r="AA58" s="96"/>
      <c r="AB58" s="96"/>
      <c r="AC58" s="96"/>
      <c r="AD58" s="96"/>
      <c r="AE58" s="96"/>
      <c r="AF58" s="135"/>
    </row>
    <row r="59" s="433" customFormat="true" ht="12.75" hidden="false" customHeight="false" outlineLevel="0" collapsed="false">
      <c r="B59" s="134"/>
      <c r="C59" s="96"/>
      <c r="D59" s="96"/>
      <c r="E59" s="96"/>
      <c r="F59" s="96"/>
      <c r="G59" s="96"/>
      <c r="H59" s="96"/>
      <c r="I59" s="96"/>
      <c r="J59" s="96"/>
      <c r="K59" s="96"/>
      <c r="L59" s="96"/>
      <c r="M59" s="96"/>
      <c r="N59" s="96"/>
      <c r="O59" s="96"/>
      <c r="P59" s="96"/>
      <c r="Q59" s="96"/>
      <c r="R59" s="96"/>
      <c r="S59" s="96"/>
      <c r="T59" s="96"/>
      <c r="U59" s="96"/>
      <c r="V59" s="96"/>
      <c r="W59" s="96"/>
      <c r="X59" s="96"/>
      <c r="Y59" s="96"/>
      <c r="Z59" s="96"/>
      <c r="AA59" s="96"/>
      <c r="AB59" s="96"/>
      <c r="AC59" s="96"/>
      <c r="AD59" s="96"/>
      <c r="AE59" s="96"/>
      <c r="AF59" s="135"/>
    </row>
    <row r="60" s="433" customFormat="true" ht="12.75" hidden="false" customHeight="false" outlineLevel="0" collapsed="false">
      <c r="B60" s="134"/>
      <c r="C60" s="96"/>
      <c r="D60" s="96"/>
      <c r="E60" s="96"/>
      <c r="F60" s="96"/>
      <c r="G60" s="96"/>
      <c r="H60" s="96"/>
      <c r="I60" s="96"/>
      <c r="J60" s="96"/>
      <c r="K60" s="96"/>
      <c r="L60" s="96"/>
      <c r="M60" s="96"/>
      <c r="N60" s="96"/>
      <c r="O60" s="96"/>
      <c r="P60" s="96"/>
      <c r="Q60" s="96"/>
      <c r="R60" s="96"/>
      <c r="S60" s="96"/>
      <c r="T60" s="96"/>
      <c r="U60" s="96"/>
      <c r="V60" s="96"/>
      <c r="W60" s="96"/>
      <c r="X60" s="96"/>
      <c r="Y60" s="96"/>
      <c r="Z60" s="96"/>
      <c r="AA60" s="96"/>
      <c r="AB60" s="96"/>
      <c r="AC60" s="96"/>
      <c r="AD60" s="96"/>
      <c r="AE60" s="96"/>
      <c r="AF60" s="135"/>
    </row>
    <row r="61" s="433" customFormat="true" ht="12.75" hidden="false" customHeight="false" outlineLevel="0" collapsed="false">
      <c r="B61" s="134"/>
      <c r="C61" s="96"/>
      <c r="D61" s="96"/>
      <c r="E61" s="96"/>
      <c r="F61" s="96"/>
      <c r="G61" s="96"/>
      <c r="H61" s="96"/>
      <c r="I61" s="96"/>
      <c r="J61" s="96"/>
      <c r="K61" s="96"/>
      <c r="L61" s="96"/>
      <c r="M61" s="96"/>
      <c r="N61" s="96"/>
      <c r="O61" s="96"/>
      <c r="P61" s="96"/>
      <c r="Q61" s="96"/>
      <c r="R61" s="96"/>
      <c r="S61" s="96"/>
      <c r="T61" s="96"/>
      <c r="U61" s="96"/>
      <c r="V61" s="96"/>
      <c r="W61" s="96"/>
      <c r="X61" s="96"/>
      <c r="Y61" s="96"/>
      <c r="Z61" s="96"/>
      <c r="AA61" s="96"/>
      <c r="AB61" s="96"/>
      <c r="AC61" s="96"/>
      <c r="AD61" s="96"/>
      <c r="AE61" s="96"/>
      <c r="AF61" s="135"/>
    </row>
    <row r="62" s="433" customFormat="true" ht="12.75" hidden="false" customHeight="false" outlineLevel="0" collapsed="false">
      <c r="B62" s="134"/>
      <c r="C62" s="96"/>
      <c r="D62" s="96"/>
      <c r="E62" s="96"/>
      <c r="F62" s="96"/>
      <c r="G62" s="96"/>
      <c r="H62" s="96"/>
      <c r="I62" s="96"/>
      <c r="J62" s="96"/>
      <c r="K62" s="96"/>
      <c r="L62" s="96"/>
      <c r="M62" s="96"/>
      <c r="N62" s="96"/>
      <c r="O62" s="96"/>
      <c r="P62" s="96"/>
      <c r="Q62" s="96"/>
      <c r="R62" s="96"/>
      <c r="S62" s="96"/>
      <c r="T62" s="96"/>
      <c r="U62" s="96"/>
      <c r="V62" s="96"/>
      <c r="W62" s="96"/>
      <c r="X62" s="96"/>
      <c r="Y62" s="96"/>
      <c r="Z62" s="96"/>
      <c r="AA62" s="96"/>
      <c r="AB62" s="96"/>
      <c r="AC62" s="96"/>
      <c r="AD62" s="96"/>
      <c r="AE62" s="96"/>
      <c r="AF62" s="135"/>
    </row>
    <row r="63" s="433" customFormat="true" ht="12.75" hidden="false" customHeight="false" outlineLevel="0" collapsed="false">
      <c r="B63" s="134"/>
      <c r="C63" s="96"/>
      <c r="D63" s="96"/>
      <c r="E63" s="96"/>
      <c r="F63" s="96"/>
      <c r="G63" s="96"/>
      <c r="H63" s="96"/>
      <c r="I63" s="96"/>
      <c r="J63" s="96"/>
      <c r="K63" s="96"/>
      <c r="L63" s="96"/>
      <c r="M63" s="96"/>
      <c r="N63" s="96"/>
      <c r="O63" s="96"/>
      <c r="P63" s="96"/>
      <c r="Q63" s="96"/>
      <c r="R63" s="96"/>
      <c r="S63" s="96"/>
      <c r="T63" s="96"/>
      <c r="U63" s="96"/>
      <c r="V63" s="96"/>
      <c r="W63" s="96"/>
      <c r="X63" s="96"/>
      <c r="Y63" s="96"/>
      <c r="Z63" s="96"/>
      <c r="AA63" s="96"/>
      <c r="AB63" s="96"/>
      <c r="AC63" s="96"/>
      <c r="AD63" s="96"/>
      <c r="AE63" s="96"/>
      <c r="AF63" s="135"/>
    </row>
    <row r="64" s="433" customFormat="true" ht="12.75" hidden="false" customHeight="false" outlineLevel="0" collapsed="false">
      <c r="B64" s="134"/>
      <c r="C64" s="96"/>
      <c r="D64" s="96"/>
      <c r="E64" s="96"/>
      <c r="F64" s="96"/>
      <c r="G64" s="96"/>
      <c r="H64" s="96"/>
      <c r="I64" s="96"/>
      <c r="J64" s="96"/>
      <c r="K64" s="96"/>
      <c r="L64" s="96"/>
      <c r="M64" s="96"/>
      <c r="N64" s="96"/>
      <c r="O64" s="96"/>
      <c r="P64" s="96"/>
      <c r="Q64" s="96"/>
      <c r="R64" s="96"/>
      <c r="S64" s="96"/>
      <c r="T64" s="96"/>
      <c r="U64" s="96"/>
      <c r="V64" s="96"/>
      <c r="W64" s="96"/>
      <c r="X64" s="96"/>
      <c r="Y64" s="96"/>
      <c r="Z64" s="96"/>
      <c r="AA64" s="96"/>
      <c r="AB64" s="96"/>
      <c r="AC64" s="96"/>
      <c r="AD64" s="96"/>
      <c r="AE64" s="96"/>
      <c r="AF64" s="135"/>
    </row>
    <row r="65" s="433" customFormat="true" ht="12.75" hidden="false" customHeight="false" outlineLevel="0" collapsed="false">
      <c r="B65" s="134"/>
      <c r="C65" s="96"/>
      <c r="D65" s="96"/>
      <c r="E65" s="96"/>
      <c r="F65" s="96"/>
      <c r="G65" s="96"/>
      <c r="H65" s="96"/>
      <c r="I65" s="96"/>
      <c r="J65" s="96"/>
      <c r="K65" s="96"/>
      <c r="L65" s="96"/>
      <c r="M65" s="96"/>
      <c r="N65" s="96"/>
      <c r="O65" s="96"/>
      <c r="P65" s="96"/>
      <c r="Q65" s="96"/>
      <c r="R65" s="96"/>
      <c r="S65" s="96"/>
      <c r="T65" s="96"/>
      <c r="U65" s="96"/>
      <c r="V65" s="96"/>
      <c r="W65" s="96"/>
      <c r="X65" s="96"/>
      <c r="Y65" s="96"/>
      <c r="Z65" s="96"/>
      <c r="AA65" s="96"/>
      <c r="AB65" s="96"/>
      <c r="AC65" s="96"/>
      <c r="AD65" s="96"/>
      <c r="AE65" s="96"/>
      <c r="AF65" s="135"/>
    </row>
    <row r="66" s="433" customFormat="true" ht="12.75" hidden="false" customHeight="false" outlineLevel="0" collapsed="false">
      <c r="B66" s="134"/>
      <c r="C66" s="96"/>
      <c r="D66" s="96"/>
      <c r="E66" s="96"/>
      <c r="F66" s="96"/>
      <c r="G66" s="96"/>
      <c r="H66" s="96"/>
      <c r="I66" s="96"/>
      <c r="J66" s="96"/>
      <c r="K66" s="96"/>
      <c r="L66" s="96"/>
      <c r="M66" s="96"/>
      <c r="N66" s="96"/>
      <c r="O66" s="96"/>
      <c r="P66" s="96"/>
      <c r="Q66" s="96"/>
      <c r="R66" s="96"/>
      <c r="S66" s="96"/>
      <c r="T66" s="96"/>
      <c r="U66" s="96"/>
      <c r="V66" s="96"/>
      <c r="W66" s="96"/>
      <c r="X66" s="96"/>
      <c r="Y66" s="96"/>
      <c r="Z66" s="96"/>
      <c r="AA66" s="96"/>
      <c r="AB66" s="96"/>
      <c r="AC66" s="96"/>
      <c r="AD66" s="96"/>
      <c r="AE66" s="96"/>
      <c r="AF66" s="135"/>
    </row>
    <row r="67" s="433" customFormat="true" ht="12.75" hidden="false" customHeight="false" outlineLevel="0" collapsed="false">
      <c r="B67" s="134"/>
      <c r="C67" s="96"/>
      <c r="D67" s="96"/>
      <c r="E67" s="96"/>
      <c r="F67" s="96"/>
      <c r="G67" s="96"/>
      <c r="H67" s="96"/>
      <c r="I67" s="96"/>
      <c r="J67" s="96"/>
      <c r="K67" s="96"/>
      <c r="L67" s="96"/>
      <c r="M67" s="96"/>
      <c r="N67" s="96"/>
      <c r="O67" s="96"/>
      <c r="P67" s="96"/>
      <c r="Q67" s="96"/>
      <c r="R67" s="96"/>
      <c r="S67" s="96"/>
      <c r="T67" s="96"/>
      <c r="U67" s="96"/>
      <c r="V67" s="96"/>
      <c r="W67" s="96"/>
      <c r="X67" s="96"/>
      <c r="Y67" s="96"/>
      <c r="Z67" s="96"/>
      <c r="AA67" s="96"/>
      <c r="AB67" s="96"/>
      <c r="AC67" s="96"/>
      <c r="AD67" s="96"/>
      <c r="AE67" s="96"/>
      <c r="AF67" s="135"/>
    </row>
    <row r="68" s="433" customFormat="true" ht="12.75" hidden="false" customHeight="false" outlineLevel="0" collapsed="false">
      <c r="B68" s="134"/>
      <c r="C68" s="96"/>
      <c r="D68" s="96"/>
      <c r="E68" s="96"/>
      <c r="F68" s="96"/>
      <c r="G68" s="96"/>
      <c r="H68" s="96"/>
      <c r="I68" s="96"/>
      <c r="J68" s="96"/>
      <c r="K68" s="96"/>
      <c r="L68" s="96"/>
      <c r="M68" s="96"/>
      <c r="N68" s="96"/>
      <c r="O68" s="96"/>
      <c r="P68" s="96"/>
      <c r="Q68" s="96"/>
      <c r="R68" s="96"/>
      <c r="S68" s="96"/>
      <c r="T68" s="96"/>
      <c r="U68" s="96"/>
      <c r="V68" s="96"/>
      <c r="W68" s="96"/>
      <c r="X68" s="96"/>
      <c r="Y68" s="96"/>
      <c r="Z68" s="96"/>
      <c r="AA68" s="96"/>
      <c r="AB68" s="96"/>
      <c r="AC68" s="96"/>
      <c r="AD68" s="96"/>
      <c r="AE68" s="96"/>
      <c r="AF68" s="135"/>
    </row>
    <row r="69" s="433" customFormat="true" ht="12.75" hidden="false" customHeight="false" outlineLevel="0" collapsed="false">
      <c r="B69" s="134"/>
      <c r="C69" s="96"/>
      <c r="D69" s="96"/>
      <c r="E69" s="96"/>
      <c r="F69" s="96"/>
      <c r="G69" s="96"/>
      <c r="H69" s="96"/>
      <c r="I69" s="96"/>
      <c r="J69" s="96"/>
      <c r="K69" s="96"/>
      <c r="L69" s="96"/>
      <c r="M69" s="96"/>
      <c r="N69" s="96"/>
      <c r="O69" s="96"/>
      <c r="P69" s="96"/>
      <c r="Q69" s="96"/>
      <c r="R69" s="96"/>
      <c r="S69" s="96"/>
      <c r="T69" s="96"/>
      <c r="U69" s="96"/>
      <c r="V69" s="96"/>
      <c r="W69" s="96"/>
      <c r="X69" s="96"/>
      <c r="Y69" s="96"/>
      <c r="Z69" s="96"/>
      <c r="AA69" s="96"/>
      <c r="AB69" s="96"/>
      <c r="AC69" s="96"/>
      <c r="AD69" s="96"/>
      <c r="AE69" s="96"/>
      <c r="AF69" s="135"/>
    </row>
    <row r="70" s="433" customFormat="true" ht="12.75" hidden="false" customHeight="false" outlineLevel="0" collapsed="false">
      <c r="B70" s="134"/>
      <c r="C70" s="96"/>
      <c r="D70" s="96"/>
      <c r="E70" s="96"/>
      <c r="F70" s="96"/>
      <c r="G70" s="96"/>
      <c r="H70" s="96"/>
      <c r="I70" s="96"/>
      <c r="J70" s="96"/>
      <c r="K70" s="96"/>
      <c r="L70" s="96"/>
      <c r="M70" s="96"/>
      <c r="N70" s="96"/>
      <c r="O70" s="96"/>
      <c r="P70" s="96"/>
      <c r="Q70" s="96"/>
      <c r="R70" s="96"/>
      <c r="S70" s="96"/>
      <c r="T70" s="96"/>
      <c r="U70" s="96"/>
      <c r="V70" s="96"/>
      <c r="W70" s="96"/>
      <c r="X70" s="96"/>
      <c r="Y70" s="96"/>
      <c r="Z70" s="96"/>
      <c r="AA70" s="96"/>
      <c r="AB70" s="96"/>
      <c r="AC70" s="96"/>
      <c r="AD70" s="96"/>
      <c r="AE70" s="96"/>
      <c r="AF70" s="135"/>
    </row>
    <row r="71" s="433" customFormat="true" ht="12.75" hidden="false" customHeight="false" outlineLevel="0" collapsed="false">
      <c r="B71" s="134"/>
      <c r="C71" s="96"/>
      <c r="D71" s="96"/>
      <c r="E71" s="96"/>
      <c r="F71" s="96"/>
      <c r="G71" s="96"/>
      <c r="H71" s="96"/>
      <c r="I71" s="96"/>
      <c r="J71" s="96"/>
      <c r="K71" s="96"/>
      <c r="L71" s="96"/>
      <c r="M71" s="96"/>
      <c r="N71" s="96"/>
      <c r="O71" s="96"/>
      <c r="P71" s="96"/>
      <c r="Q71" s="96"/>
      <c r="R71" s="96"/>
      <c r="S71" s="96"/>
      <c r="T71" s="96"/>
      <c r="U71" s="96"/>
      <c r="V71" s="96"/>
      <c r="W71" s="96"/>
      <c r="X71" s="96"/>
      <c r="Y71" s="96"/>
      <c r="Z71" s="96"/>
      <c r="AA71" s="96"/>
      <c r="AB71" s="96"/>
      <c r="AC71" s="96"/>
      <c r="AD71" s="96"/>
      <c r="AE71" s="96"/>
      <c r="AF71" s="135"/>
    </row>
    <row r="72" s="433" customFormat="true" ht="12.75" hidden="false" customHeight="false" outlineLevel="0" collapsed="false">
      <c r="B72" s="134"/>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c r="AD72" s="96"/>
      <c r="AE72" s="96"/>
      <c r="AF72" s="135"/>
    </row>
    <row r="73" s="433" customFormat="true" ht="12.75" hidden="false" customHeight="false" outlineLevel="0" collapsed="false">
      <c r="B73" s="134"/>
      <c r="C73" s="96"/>
      <c r="D73" s="96"/>
      <c r="E73" s="96"/>
      <c r="F73" s="96"/>
      <c r="G73" s="96"/>
      <c r="H73" s="96"/>
      <c r="I73" s="96"/>
      <c r="J73" s="96"/>
      <c r="K73" s="96"/>
      <c r="L73" s="96"/>
      <c r="M73" s="96"/>
      <c r="N73" s="96"/>
      <c r="O73" s="96"/>
      <c r="P73" s="96"/>
      <c r="Q73" s="96"/>
      <c r="R73" s="96"/>
      <c r="S73" s="96"/>
      <c r="T73" s="96"/>
      <c r="U73" s="96"/>
      <c r="V73" s="96"/>
      <c r="W73" s="96"/>
      <c r="X73" s="96"/>
      <c r="Y73" s="96"/>
      <c r="Z73" s="96"/>
      <c r="AA73" s="96"/>
      <c r="AB73" s="96"/>
      <c r="AC73" s="96"/>
      <c r="AD73" s="96"/>
      <c r="AE73" s="96"/>
      <c r="AF73" s="135"/>
    </row>
    <row r="74" s="433" customFormat="true" ht="12.75" hidden="false" customHeight="false" outlineLevel="0" collapsed="false">
      <c r="B74" s="134"/>
      <c r="C74" s="96"/>
      <c r="D74" s="96"/>
      <c r="E74" s="96"/>
      <c r="F74" s="96"/>
      <c r="G74" s="96"/>
      <c r="H74" s="96"/>
      <c r="I74" s="96"/>
      <c r="J74" s="96"/>
      <c r="K74" s="96"/>
      <c r="L74" s="96"/>
      <c r="M74" s="96"/>
      <c r="N74" s="96"/>
      <c r="O74" s="96"/>
      <c r="P74" s="96"/>
      <c r="Q74" s="96"/>
      <c r="R74" s="96"/>
      <c r="S74" s="96"/>
      <c r="T74" s="96"/>
      <c r="U74" s="96"/>
      <c r="V74" s="96"/>
      <c r="W74" s="96"/>
      <c r="X74" s="96"/>
      <c r="Y74" s="96"/>
      <c r="Z74" s="96"/>
      <c r="AA74" s="96"/>
      <c r="AB74" s="96"/>
      <c r="AC74" s="96"/>
      <c r="AD74" s="96"/>
      <c r="AE74" s="96"/>
      <c r="AF74" s="135"/>
    </row>
    <row r="75" s="433" customFormat="true" ht="12.75" hidden="false" customHeight="false" outlineLevel="0" collapsed="false">
      <c r="B75" s="134"/>
      <c r="C75" s="96"/>
      <c r="D75" s="96"/>
      <c r="E75" s="96"/>
      <c r="F75" s="96"/>
      <c r="G75" s="96"/>
      <c r="H75" s="96"/>
      <c r="I75" s="96"/>
      <c r="J75" s="96"/>
      <c r="K75" s="96"/>
      <c r="L75" s="96"/>
      <c r="M75" s="96"/>
      <c r="N75" s="96"/>
      <c r="O75" s="96"/>
      <c r="P75" s="96"/>
      <c r="Q75" s="96"/>
      <c r="R75" s="96"/>
      <c r="S75" s="96"/>
      <c r="T75" s="96"/>
      <c r="U75" s="96"/>
      <c r="V75" s="96"/>
      <c r="W75" s="96"/>
      <c r="X75" s="96"/>
      <c r="Y75" s="96"/>
      <c r="Z75" s="96"/>
      <c r="AA75" s="96"/>
      <c r="AB75" s="96"/>
      <c r="AC75" s="96"/>
      <c r="AD75" s="96"/>
      <c r="AE75" s="96"/>
      <c r="AF75" s="135"/>
    </row>
    <row r="76" s="433" customFormat="true" ht="12.75" hidden="false" customHeight="false" outlineLevel="0" collapsed="false">
      <c r="B76" s="134"/>
      <c r="C76" s="96"/>
      <c r="D76" s="96"/>
      <c r="E76" s="96"/>
      <c r="F76" s="96"/>
      <c r="G76" s="96"/>
      <c r="H76" s="96"/>
      <c r="I76" s="96"/>
      <c r="J76" s="96"/>
      <c r="K76" s="96"/>
      <c r="L76" s="96"/>
      <c r="M76" s="96"/>
      <c r="N76" s="96"/>
      <c r="O76" s="96"/>
      <c r="P76" s="96"/>
      <c r="Q76" s="96"/>
      <c r="R76" s="96"/>
      <c r="S76" s="96"/>
      <c r="T76" s="96"/>
      <c r="U76" s="96"/>
      <c r="V76" s="96"/>
      <c r="W76" s="96"/>
      <c r="X76" s="96"/>
      <c r="Y76" s="96"/>
      <c r="Z76" s="96"/>
      <c r="AA76" s="96"/>
      <c r="AB76" s="96"/>
      <c r="AC76" s="96"/>
      <c r="AD76" s="96"/>
      <c r="AE76" s="96"/>
      <c r="AF76" s="135"/>
    </row>
    <row r="77" s="433" customFormat="true" ht="12.75" hidden="false" customHeight="false" outlineLevel="0" collapsed="false">
      <c r="B77" s="134"/>
      <c r="C77" s="96"/>
      <c r="D77" s="96"/>
      <c r="E77" s="96"/>
      <c r="F77" s="96"/>
      <c r="G77" s="96"/>
      <c r="H77" s="96"/>
      <c r="I77" s="96"/>
      <c r="J77" s="96"/>
      <c r="K77" s="96"/>
      <c r="L77" s="96"/>
      <c r="M77" s="96"/>
      <c r="N77" s="96"/>
      <c r="O77" s="96"/>
      <c r="P77" s="96"/>
      <c r="Q77" s="96"/>
      <c r="R77" s="96"/>
      <c r="S77" s="96"/>
      <c r="T77" s="96"/>
      <c r="U77" s="96"/>
      <c r="V77" s="96"/>
      <c r="W77" s="96"/>
      <c r="X77" s="96"/>
      <c r="Y77" s="96"/>
      <c r="Z77" s="96"/>
      <c r="AA77" s="96"/>
      <c r="AB77" s="96"/>
      <c r="AC77" s="96"/>
      <c r="AD77" s="96"/>
      <c r="AE77" s="96"/>
      <c r="AF77" s="135"/>
    </row>
    <row r="78" s="433" customFormat="true" ht="12.75" hidden="false" customHeight="false" outlineLevel="0" collapsed="false">
      <c r="B78" s="134"/>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c r="AC78" s="96"/>
      <c r="AD78" s="96"/>
      <c r="AE78" s="96"/>
      <c r="AF78" s="135"/>
    </row>
    <row r="79" s="433" customFormat="true" ht="12.75" hidden="false" customHeight="false" outlineLevel="0" collapsed="false">
      <c r="B79" s="134"/>
      <c r="C79" s="96"/>
      <c r="D79" s="96"/>
      <c r="E79" s="96"/>
      <c r="F79" s="96"/>
      <c r="G79" s="96"/>
      <c r="H79" s="96"/>
      <c r="I79" s="96"/>
      <c r="J79" s="96"/>
      <c r="K79" s="96"/>
      <c r="L79" s="96"/>
      <c r="M79" s="96"/>
      <c r="N79" s="96"/>
      <c r="O79" s="96"/>
      <c r="P79" s="96"/>
      <c r="Q79" s="96"/>
      <c r="R79" s="96"/>
      <c r="S79" s="96"/>
      <c r="T79" s="96"/>
      <c r="U79" s="96"/>
      <c r="V79" s="96"/>
      <c r="W79" s="96"/>
      <c r="X79" s="96"/>
      <c r="Y79" s="96"/>
      <c r="Z79" s="96"/>
      <c r="AA79" s="96"/>
      <c r="AB79" s="96"/>
      <c r="AC79" s="96"/>
      <c r="AD79" s="96"/>
      <c r="AE79" s="96"/>
      <c r="AF79" s="135"/>
    </row>
    <row r="80" s="433" customFormat="true" ht="12.75" hidden="false" customHeight="false" outlineLevel="0" collapsed="false">
      <c r="B80" s="134"/>
      <c r="C80" s="96"/>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c r="AD80" s="96"/>
      <c r="AE80" s="96"/>
      <c r="AF80" s="135"/>
    </row>
    <row r="81" s="433" customFormat="true" ht="12.75" hidden="false" customHeight="false" outlineLevel="0" collapsed="false">
      <c r="B81" s="134"/>
      <c r="C81" s="96"/>
      <c r="D81" s="96"/>
      <c r="E81" s="96"/>
      <c r="F81" s="96"/>
      <c r="G81" s="96"/>
      <c r="H81" s="96"/>
      <c r="I81" s="96"/>
      <c r="J81" s="96"/>
      <c r="K81" s="96"/>
      <c r="L81" s="96"/>
      <c r="M81" s="96"/>
      <c r="N81" s="96"/>
      <c r="O81" s="96"/>
      <c r="P81" s="96"/>
      <c r="Q81" s="96"/>
      <c r="R81" s="96"/>
      <c r="S81" s="96"/>
      <c r="T81" s="96"/>
      <c r="U81" s="96"/>
      <c r="V81" s="96"/>
      <c r="W81" s="96"/>
      <c r="X81" s="96"/>
      <c r="Y81" s="96"/>
      <c r="Z81" s="96"/>
      <c r="AA81" s="96"/>
      <c r="AB81" s="96"/>
      <c r="AC81" s="96"/>
      <c r="AD81" s="96"/>
      <c r="AE81" s="96"/>
      <c r="AF81" s="135"/>
    </row>
    <row r="82" s="433" customFormat="true" ht="12.75" hidden="false" customHeight="false" outlineLevel="0" collapsed="false">
      <c r="B82" s="134"/>
      <c r="C82" s="96"/>
      <c r="D82" s="96"/>
      <c r="E82" s="96"/>
      <c r="F82" s="96"/>
      <c r="G82" s="96"/>
      <c r="H82" s="96"/>
      <c r="I82" s="96"/>
      <c r="J82" s="96"/>
      <c r="K82" s="96"/>
      <c r="L82" s="96"/>
      <c r="M82" s="96"/>
      <c r="N82" s="96"/>
      <c r="O82" s="96"/>
      <c r="P82" s="96"/>
      <c r="Q82" s="96"/>
      <c r="R82" s="96"/>
      <c r="S82" s="96"/>
      <c r="T82" s="96"/>
      <c r="U82" s="96"/>
      <c r="V82" s="96"/>
      <c r="W82" s="96"/>
      <c r="X82" s="96"/>
      <c r="Y82" s="96"/>
      <c r="Z82" s="96"/>
      <c r="AA82" s="96"/>
      <c r="AB82" s="96"/>
      <c r="AC82" s="96"/>
      <c r="AD82" s="96"/>
      <c r="AE82" s="96"/>
      <c r="AF82" s="135"/>
    </row>
    <row r="83" s="433" customFormat="true" ht="12.75" hidden="false" customHeight="false" outlineLevel="0" collapsed="false">
      <c r="B83" s="134"/>
      <c r="C83" s="96"/>
      <c r="D83" s="96"/>
      <c r="E83" s="96"/>
      <c r="F83" s="96"/>
      <c r="G83" s="96"/>
      <c r="H83" s="96"/>
      <c r="I83" s="96"/>
      <c r="J83" s="96"/>
      <c r="K83" s="96"/>
      <c r="L83" s="96"/>
      <c r="M83" s="96"/>
      <c r="N83" s="96"/>
      <c r="O83" s="96"/>
      <c r="P83" s="96"/>
      <c r="Q83" s="96"/>
      <c r="R83" s="96"/>
      <c r="S83" s="96"/>
      <c r="T83" s="96"/>
      <c r="U83" s="96"/>
      <c r="V83" s="96"/>
      <c r="W83" s="96"/>
      <c r="X83" s="96"/>
      <c r="Y83" s="96"/>
      <c r="Z83" s="96"/>
      <c r="AA83" s="96"/>
      <c r="AB83" s="96"/>
      <c r="AC83" s="96"/>
      <c r="AD83" s="96"/>
      <c r="AE83" s="96"/>
      <c r="AF83" s="135"/>
    </row>
    <row r="84" s="433" customFormat="true" ht="12.75" hidden="false" customHeight="false" outlineLevel="0" collapsed="false">
      <c r="B84" s="134"/>
      <c r="C84" s="96"/>
      <c r="D84" s="96"/>
      <c r="E84" s="96"/>
      <c r="F84" s="96"/>
      <c r="G84" s="96"/>
      <c r="H84" s="96"/>
      <c r="I84" s="96"/>
      <c r="J84" s="96"/>
      <c r="K84" s="96"/>
      <c r="L84" s="96"/>
      <c r="M84" s="96"/>
      <c r="N84" s="96"/>
      <c r="O84" s="96"/>
      <c r="P84" s="96"/>
      <c r="Q84" s="96"/>
      <c r="R84" s="96"/>
      <c r="S84" s="96"/>
      <c r="T84" s="96"/>
      <c r="U84" s="96"/>
      <c r="V84" s="96"/>
      <c r="W84" s="96"/>
      <c r="X84" s="96"/>
      <c r="Y84" s="96"/>
      <c r="Z84" s="96"/>
      <c r="AA84" s="96"/>
      <c r="AB84" s="96"/>
      <c r="AC84" s="96"/>
      <c r="AD84" s="96"/>
      <c r="AE84" s="96"/>
      <c r="AF84" s="135"/>
    </row>
    <row r="85" s="433" customFormat="true" ht="12.75" hidden="false" customHeight="false" outlineLevel="0" collapsed="false">
      <c r="B85" s="134"/>
      <c r="C85" s="96"/>
      <c r="D85" s="96"/>
      <c r="E85" s="96"/>
      <c r="F85" s="96"/>
      <c r="G85" s="96"/>
      <c r="H85" s="96"/>
      <c r="I85" s="96"/>
      <c r="J85" s="96"/>
      <c r="K85" s="96"/>
      <c r="L85" s="96"/>
      <c r="M85" s="96"/>
      <c r="N85" s="96"/>
      <c r="O85" s="96"/>
      <c r="P85" s="96"/>
      <c r="Q85" s="96"/>
      <c r="R85" s="96"/>
      <c r="S85" s="96"/>
      <c r="T85" s="96"/>
      <c r="U85" s="96"/>
      <c r="V85" s="96"/>
      <c r="W85" s="96"/>
      <c r="X85" s="96"/>
      <c r="Y85" s="96"/>
      <c r="Z85" s="96"/>
      <c r="AA85" s="96"/>
      <c r="AB85" s="96"/>
      <c r="AC85" s="96"/>
      <c r="AD85" s="96"/>
      <c r="AE85" s="96"/>
      <c r="AF85" s="135"/>
    </row>
    <row r="86" s="433" customFormat="true" ht="12.75" hidden="false" customHeight="false" outlineLevel="0" collapsed="false">
      <c r="B86" s="134"/>
      <c r="C86" s="96"/>
      <c r="D86" s="96"/>
      <c r="E86" s="96"/>
      <c r="F86" s="96"/>
      <c r="G86" s="96"/>
      <c r="H86" s="96"/>
      <c r="I86" s="96"/>
      <c r="J86" s="96"/>
      <c r="K86" s="96"/>
      <c r="L86" s="96"/>
      <c r="M86" s="96"/>
      <c r="N86" s="96"/>
      <c r="O86" s="96"/>
      <c r="P86" s="96"/>
      <c r="Q86" s="96"/>
      <c r="R86" s="96"/>
      <c r="S86" s="96"/>
      <c r="T86" s="96"/>
      <c r="U86" s="96"/>
      <c r="V86" s="96"/>
      <c r="W86" s="96"/>
      <c r="X86" s="96"/>
      <c r="Y86" s="96"/>
      <c r="Z86" s="96"/>
      <c r="AA86" s="96"/>
      <c r="AB86" s="96"/>
      <c r="AC86" s="96"/>
      <c r="AD86" s="96"/>
      <c r="AE86" s="96"/>
      <c r="AF86" s="135"/>
    </row>
    <row r="87" s="433" customFormat="true" ht="12.75" hidden="false" customHeight="false" outlineLevel="0" collapsed="false">
      <c r="B87" s="134"/>
      <c r="C87" s="96"/>
      <c r="D87" s="96"/>
      <c r="E87" s="96"/>
      <c r="F87" s="96"/>
      <c r="G87" s="96"/>
      <c r="H87" s="96"/>
      <c r="I87" s="96"/>
      <c r="J87" s="96"/>
      <c r="K87" s="96"/>
      <c r="L87" s="96"/>
      <c r="M87" s="96"/>
      <c r="N87" s="96"/>
      <c r="O87" s="96"/>
      <c r="P87" s="96"/>
      <c r="Q87" s="96"/>
      <c r="R87" s="96"/>
      <c r="S87" s="96"/>
      <c r="T87" s="96"/>
      <c r="U87" s="96"/>
      <c r="V87" s="96"/>
      <c r="W87" s="96"/>
      <c r="X87" s="96"/>
      <c r="Y87" s="96"/>
      <c r="Z87" s="96"/>
      <c r="AA87" s="96"/>
      <c r="AB87" s="96"/>
      <c r="AC87" s="96"/>
      <c r="AD87" s="96"/>
      <c r="AE87" s="96"/>
      <c r="AF87" s="135"/>
    </row>
    <row r="88" s="433" customFormat="true" ht="12.75" hidden="false" customHeight="false" outlineLevel="0" collapsed="false">
      <c r="B88" s="134"/>
      <c r="C88" s="96"/>
      <c r="D88" s="96"/>
      <c r="E88" s="96"/>
      <c r="F88" s="96"/>
      <c r="G88" s="96"/>
      <c r="H88" s="96"/>
      <c r="I88" s="96"/>
      <c r="J88" s="96"/>
      <c r="K88" s="96"/>
      <c r="L88" s="96"/>
      <c r="M88" s="96"/>
      <c r="N88" s="96"/>
      <c r="O88" s="96"/>
      <c r="P88" s="96"/>
      <c r="Q88" s="96"/>
      <c r="R88" s="96"/>
      <c r="S88" s="96"/>
      <c r="T88" s="96"/>
      <c r="U88" s="96"/>
      <c r="V88" s="96"/>
      <c r="W88" s="96"/>
      <c r="X88" s="96"/>
      <c r="Y88" s="96"/>
      <c r="Z88" s="96"/>
      <c r="AA88" s="96"/>
      <c r="AB88" s="96"/>
      <c r="AC88" s="96"/>
      <c r="AD88" s="96"/>
      <c r="AE88" s="96"/>
      <c r="AF88" s="135"/>
    </row>
    <row r="89" s="433" customFormat="true" ht="12.75" hidden="false" customHeight="false" outlineLevel="0" collapsed="false">
      <c r="B89" s="134"/>
      <c r="C89" s="96"/>
      <c r="D89" s="96"/>
      <c r="E89" s="96"/>
      <c r="F89" s="96"/>
      <c r="G89" s="96"/>
      <c r="H89" s="96"/>
      <c r="I89" s="96"/>
      <c r="J89" s="96"/>
      <c r="K89" s="96"/>
      <c r="L89" s="96"/>
      <c r="M89" s="96"/>
      <c r="N89" s="96"/>
      <c r="O89" s="96"/>
      <c r="P89" s="96"/>
      <c r="Q89" s="96"/>
      <c r="R89" s="96"/>
      <c r="S89" s="96"/>
      <c r="T89" s="96"/>
      <c r="U89" s="96"/>
      <c r="V89" s="96"/>
      <c r="W89" s="96"/>
      <c r="X89" s="96"/>
      <c r="Y89" s="96"/>
      <c r="Z89" s="96"/>
      <c r="AA89" s="96"/>
      <c r="AB89" s="96"/>
      <c r="AC89" s="96"/>
      <c r="AD89" s="96"/>
      <c r="AE89" s="96"/>
      <c r="AF89" s="135"/>
    </row>
    <row r="90" s="433" customFormat="true" ht="12.75" hidden="false" customHeight="false" outlineLevel="0" collapsed="false">
      <c r="B90" s="134"/>
      <c r="C90" s="96"/>
      <c r="D90" s="96"/>
      <c r="E90" s="96"/>
      <c r="F90" s="96"/>
      <c r="G90" s="96"/>
      <c r="H90" s="96"/>
      <c r="I90" s="96"/>
      <c r="J90" s="96"/>
      <c r="K90" s="96"/>
      <c r="L90" s="96"/>
      <c r="M90" s="96"/>
      <c r="N90" s="96"/>
      <c r="O90" s="96"/>
      <c r="P90" s="96"/>
      <c r="Q90" s="96"/>
      <c r="R90" s="96"/>
      <c r="S90" s="96"/>
      <c r="T90" s="96"/>
      <c r="U90" s="96"/>
      <c r="V90" s="96"/>
      <c r="W90" s="96"/>
      <c r="X90" s="96"/>
      <c r="Y90" s="96"/>
      <c r="Z90" s="96"/>
      <c r="AA90" s="96"/>
      <c r="AB90" s="96"/>
      <c r="AC90" s="96"/>
      <c r="AD90" s="96"/>
      <c r="AE90" s="96"/>
      <c r="AF90" s="135"/>
    </row>
    <row r="91" s="433" customFormat="true" ht="12.75" hidden="false" customHeight="false" outlineLevel="0" collapsed="false">
      <c r="B91" s="134"/>
      <c r="C91" s="96"/>
      <c r="D91" s="96"/>
      <c r="E91" s="96"/>
      <c r="F91" s="96"/>
      <c r="G91" s="96"/>
      <c r="H91" s="96"/>
      <c r="I91" s="96"/>
      <c r="J91" s="96"/>
      <c r="K91" s="96"/>
      <c r="L91" s="96"/>
      <c r="M91" s="96"/>
      <c r="N91" s="96"/>
      <c r="O91" s="96"/>
      <c r="P91" s="96"/>
      <c r="Q91" s="96"/>
      <c r="R91" s="96"/>
      <c r="S91" s="96"/>
      <c r="T91" s="96"/>
      <c r="U91" s="96"/>
      <c r="V91" s="96"/>
      <c r="W91" s="96"/>
      <c r="X91" s="96"/>
      <c r="Y91" s="96"/>
      <c r="Z91" s="96"/>
      <c r="AA91" s="96"/>
      <c r="AB91" s="96"/>
      <c r="AC91" s="96"/>
      <c r="AD91" s="96"/>
      <c r="AE91" s="96"/>
      <c r="AF91" s="135"/>
    </row>
    <row r="92" s="433" customFormat="true" ht="12.75" hidden="false" customHeight="false" outlineLevel="0" collapsed="false">
      <c r="B92" s="134"/>
      <c r="C92" s="96"/>
      <c r="D92" s="96"/>
      <c r="E92" s="96"/>
      <c r="F92" s="96"/>
      <c r="G92" s="96"/>
      <c r="H92" s="96"/>
      <c r="I92" s="96"/>
      <c r="J92" s="96"/>
      <c r="K92" s="96"/>
      <c r="L92" s="96"/>
      <c r="M92" s="96"/>
      <c r="N92" s="96"/>
      <c r="O92" s="96"/>
      <c r="P92" s="96"/>
      <c r="Q92" s="96"/>
      <c r="R92" s="96"/>
      <c r="S92" s="96"/>
      <c r="T92" s="96"/>
      <c r="U92" s="96"/>
      <c r="V92" s="96"/>
      <c r="W92" s="96"/>
      <c r="X92" s="96"/>
      <c r="Y92" s="96"/>
      <c r="Z92" s="96"/>
      <c r="AA92" s="96"/>
      <c r="AB92" s="96"/>
      <c r="AC92" s="96"/>
      <c r="AD92" s="96"/>
      <c r="AE92" s="96"/>
      <c r="AF92" s="135"/>
    </row>
    <row r="93" s="433" customFormat="true" ht="12.75" hidden="false" customHeight="false" outlineLevel="0" collapsed="false">
      <c r="B93" s="134"/>
      <c r="C93" s="96"/>
      <c r="D93" s="96"/>
      <c r="E93" s="96"/>
      <c r="F93" s="96"/>
      <c r="G93" s="96"/>
      <c r="H93" s="96"/>
      <c r="I93" s="96"/>
      <c r="J93" s="96"/>
      <c r="K93" s="96"/>
      <c r="L93" s="96"/>
      <c r="M93" s="96"/>
      <c r="N93" s="96"/>
      <c r="O93" s="96"/>
      <c r="P93" s="96"/>
      <c r="Q93" s="96"/>
      <c r="R93" s="96"/>
      <c r="S93" s="96"/>
      <c r="T93" s="96"/>
      <c r="U93" s="96"/>
      <c r="V93" s="96"/>
      <c r="W93" s="96"/>
      <c r="X93" s="96"/>
      <c r="Y93" s="96"/>
      <c r="Z93" s="96"/>
      <c r="AA93" s="96"/>
      <c r="AB93" s="96"/>
      <c r="AC93" s="96"/>
      <c r="AD93" s="96"/>
      <c r="AE93" s="96"/>
      <c r="AF93" s="135"/>
    </row>
    <row r="94" s="433" customFormat="true" ht="12.75" hidden="false" customHeight="false" outlineLevel="0" collapsed="false">
      <c r="B94" s="134"/>
      <c r="C94" s="96"/>
      <c r="D94" s="96"/>
      <c r="E94" s="96"/>
      <c r="F94" s="96"/>
      <c r="G94" s="96"/>
      <c r="H94" s="96"/>
      <c r="I94" s="96"/>
      <c r="J94" s="96"/>
      <c r="K94" s="96"/>
      <c r="L94" s="96"/>
      <c r="M94" s="96"/>
      <c r="N94" s="96"/>
      <c r="O94" s="96"/>
      <c r="P94" s="96"/>
      <c r="Q94" s="96"/>
      <c r="R94" s="96"/>
      <c r="S94" s="96"/>
      <c r="T94" s="96"/>
      <c r="U94" s="96"/>
      <c r="V94" s="96"/>
      <c r="W94" s="96"/>
      <c r="X94" s="96"/>
      <c r="Y94" s="96"/>
      <c r="Z94" s="96"/>
      <c r="AA94" s="96"/>
      <c r="AB94" s="96"/>
      <c r="AC94" s="96"/>
      <c r="AD94" s="96"/>
      <c r="AE94" s="96"/>
      <c r="AF94" s="135"/>
    </row>
    <row r="95" s="433" customFormat="true" ht="12.75" hidden="false" customHeight="false" outlineLevel="0" collapsed="false">
      <c r="B95" s="134"/>
      <c r="C95" s="96"/>
      <c r="D95" s="96"/>
      <c r="E95" s="96"/>
      <c r="F95" s="96"/>
      <c r="G95" s="96"/>
      <c r="H95" s="96"/>
      <c r="I95" s="96"/>
      <c r="J95" s="96"/>
      <c r="K95" s="96"/>
      <c r="L95" s="96"/>
      <c r="M95" s="96"/>
      <c r="N95" s="96"/>
      <c r="O95" s="96"/>
      <c r="P95" s="96"/>
      <c r="Q95" s="96"/>
      <c r="R95" s="96"/>
      <c r="S95" s="96"/>
      <c r="T95" s="96"/>
      <c r="U95" s="96"/>
      <c r="V95" s="96"/>
      <c r="W95" s="96"/>
      <c r="X95" s="96"/>
      <c r="Y95" s="96"/>
      <c r="Z95" s="96"/>
      <c r="AA95" s="96"/>
      <c r="AB95" s="96"/>
      <c r="AC95" s="96"/>
      <c r="AD95" s="96"/>
      <c r="AE95" s="96"/>
      <c r="AF95" s="135"/>
    </row>
    <row r="96" s="433" customFormat="true" ht="12.75" hidden="false" customHeight="false" outlineLevel="0" collapsed="false">
      <c r="B96" s="134"/>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135"/>
    </row>
    <row r="97" s="433" customFormat="true" ht="12.75" hidden="false" customHeight="false" outlineLevel="0" collapsed="false">
      <c r="B97" s="134"/>
      <c r="C97" s="96"/>
      <c r="D97" s="96"/>
      <c r="E97" s="96"/>
      <c r="F97" s="96"/>
      <c r="G97" s="96"/>
      <c r="H97" s="96"/>
      <c r="I97" s="96"/>
      <c r="J97" s="96"/>
      <c r="K97" s="96"/>
      <c r="L97" s="96"/>
      <c r="M97" s="96"/>
      <c r="N97" s="96"/>
      <c r="O97" s="96"/>
      <c r="P97" s="96"/>
      <c r="Q97" s="96"/>
      <c r="R97" s="96"/>
      <c r="S97" s="96"/>
      <c r="T97" s="96"/>
      <c r="U97" s="96"/>
      <c r="V97" s="96"/>
      <c r="W97" s="96"/>
      <c r="X97" s="96"/>
      <c r="Y97" s="96"/>
      <c r="Z97" s="96"/>
      <c r="AA97" s="96"/>
      <c r="AB97" s="96"/>
      <c r="AC97" s="96"/>
      <c r="AD97" s="96"/>
      <c r="AE97" s="96"/>
      <c r="AF97" s="135"/>
    </row>
    <row r="98" s="433" customFormat="true" ht="12.75" hidden="false" customHeight="false" outlineLevel="0" collapsed="false">
      <c r="B98" s="134"/>
      <c r="C98" s="96"/>
      <c r="D98" s="96"/>
      <c r="E98" s="96"/>
      <c r="F98" s="96"/>
      <c r="G98" s="96"/>
      <c r="H98" s="96"/>
      <c r="I98" s="96"/>
      <c r="J98" s="96"/>
      <c r="K98" s="96"/>
      <c r="L98" s="96"/>
      <c r="M98" s="96"/>
      <c r="N98" s="96"/>
      <c r="O98" s="96"/>
      <c r="P98" s="96"/>
      <c r="Q98" s="96"/>
      <c r="R98" s="96"/>
      <c r="S98" s="96"/>
      <c r="T98" s="96"/>
      <c r="U98" s="96"/>
      <c r="V98" s="96"/>
      <c r="W98" s="96"/>
      <c r="X98" s="96"/>
      <c r="Y98" s="96"/>
      <c r="Z98" s="96"/>
      <c r="AA98" s="96"/>
      <c r="AB98" s="96"/>
      <c r="AC98" s="96"/>
      <c r="AD98" s="96"/>
      <c r="AE98" s="96"/>
      <c r="AF98" s="135"/>
    </row>
    <row r="99" s="433" customFormat="true" ht="12.75" hidden="false" customHeight="false" outlineLevel="0" collapsed="false">
      <c r="B99" s="134"/>
      <c r="C99" s="96"/>
      <c r="D99" s="96"/>
      <c r="E99" s="96"/>
      <c r="F99" s="96"/>
      <c r="G99" s="96"/>
      <c r="H99" s="96"/>
      <c r="I99" s="96"/>
      <c r="J99" s="96"/>
      <c r="K99" s="96"/>
      <c r="L99" s="96"/>
      <c r="M99" s="96"/>
      <c r="N99" s="96"/>
      <c r="O99" s="96"/>
      <c r="P99" s="96"/>
      <c r="Q99" s="96"/>
      <c r="R99" s="96"/>
      <c r="S99" s="96"/>
      <c r="T99" s="96"/>
      <c r="U99" s="96"/>
      <c r="V99" s="96"/>
      <c r="W99" s="96"/>
      <c r="X99" s="96"/>
      <c r="Y99" s="96"/>
      <c r="Z99" s="96"/>
      <c r="AA99" s="96"/>
      <c r="AB99" s="96"/>
      <c r="AC99" s="96"/>
      <c r="AD99" s="96"/>
      <c r="AE99" s="96"/>
      <c r="AF99" s="135"/>
    </row>
    <row r="100" s="433" customFormat="true" ht="12.75" hidden="false" customHeight="false" outlineLevel="0" collapsed="false">
      <c r="B100" s="141"/>
      <c r="C100" s="142"/>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c r="AA100" s="142"/>
      <c r="AB100" s="142"/>
      <c r="AC100" s="142"/>
      <c r="AD100" s="142"/>
      <c r="AE100" s="142"/>
      <c r="AF100" s="219"/>
    </row>
    <row r="101" s="433" customFormat="true" ht="12.75" hidden="false" customHeight="false" outlineLevel="0" collapsed="false"/>
    <row r="102" s="433" customFormat="true" ht="12.75" hidden="false" customHeight="false" outlineLevel="0" collapsed="false"/>
    <row r="103" s="433" customFormat="true" ht="12.75" hidden="false" customHeight="false" outlineLevel="0" collapsed="false"/>
    <row r="104" s="433" customFormat="true" ht="12.75" hidden="false" customHeight="false" outlineLevel="0" collapsed="false"/>
    <row r="105" s="433" customFormat="true" ht="12.75" hidden="false" customHeight="false" outlineLevel="0" collapsed="false"/>
    <row r="106" s="433" customFormat="true" ht="12.75" hidden="false" customHeight="false" outlineLevel="0" collapsed="false"/>
    <row r="107" s="433" customFormat="true" ht="12.75" hidden="false" customHeight="false" outlineLevel="0" collapsed="false"/>
    <row r="108" s="433" customFormat="true" ht="12.75" hidden="false" customHeight="false" outlineLevel="0" collapsed="false"/>
    <row r="109" s="433" customFormat="true" ht="12.75" hidden="false" customHeight="false" outlineLevel="0" collapsed="false"/>
    <row r="110" s="433" customFormat="true" ht="12.75" hidden="false" customHeight="false" outlineLevel="0" collapsed="false"/>
    <row r="111" s="433" customFormat="true" ht="12.75" hidden="false" customHeight="false" outlineLevel="0" collapsed="false"/>
    <row r="112" s="433" customFormat="true" ht="12.75" hidden="false" customHeight="false" outlineLevel="0" collapsed="false"/>
    <row r="113" s="433" customFormat="true" ht="12.75" hidden="false" customHeight="false" outlineLevel="0" collapsed="false"/>
    <row r="114" s="433" customFormat="true" ht="12.75" hidden="false" customHeight="false" outlineLevel="0" collapsed="false"/>
    <row r="115" s="433" customFormat="true" ht="12.75" hidden="false" customHeight="false" outlineLevel="0" collapsed="false"/>
    <row r="116" s="433" customFormat="true" ht="12.75" hidden="false" customHeight="false" outlineLevel="0" collapsed="false"/>
    <row r="117" s="433" customFormat="true" ht="12.75" hidden="false" customHeight="false" outlineLevel="0" collapsed="false"/>
    <row r="118" s="433" customFormat="true" ht="12.75" hidden="false" customHeight="false" outlineLevel="0" collapsed="false"/>
    <row r="119" s="433" customFormat="true" ht="12.75" hidden="false" customHeight="false" outlineLevel="0" collapsed="false"/>
    <row r="120" s="433" customFormat="true" ht="12.75" hidden="false" customHeight="false" outlineLevel="0" collapsed="false"/>
    <row r="121" s="433" customFormat="true" ht="12.75" hidden="false" customHeight="false" outlineLevel="0" collapsed="false"/>
    <row r="122" s="433" customFormat="true" ht="12.75" hidden="false" customHeight="false" outlineLevel="0" collapsed="false"/>
    <row r="123" s="433" customFormat="true" ht="12.75" hidden="false" customHeight="false" outlineLevel="0" collapsed="false"/>
    <row r="124" s="433" customFormat="true" ht="12.75" hidden="false" customHeight="false" outlineLevel="0" collapsed="false"/>
    <row r="125" s="433" customFormat="true" ht="12.75" hidden="false" customHeight="false" outlineLevel="0" collapsed="false"/>
    <row r="126" s="433" customFormat="true" ht="12.75" hidden="false" customHeight="false" outlineLevel="0" collapsed="false"/>
    <row r="127" s="433" customFormat="true" ht="12.75" hidden="false" customHeight="false" outlineLevel="0" collapsed="false"/>
    <row r="128" s="433" customFormat="true" ht="12.75" hidden="false" customHeight="false" outlineLevel="0" collapsed="false"/>
    <row r="129" s="433" customFormat="true" ht="12.75" hidden="false" customHeight="false" outlineLevel="0" collapsed="false"/>
    <row r="130" s="433" customFormat="true" ht="12.75" hidden="false" customHeight="false" outlineLevel="0" collapsed="false"/>
    <row r="131" s="433" customFormat="true" ht="12.75" hidden="false" customHeight="false" outlineLevel="0" collapsed="false"/>
    <row r="132" s="433" customFormat="true" ht="12.75" hidden="false" customHeight="false" outlineLevel="0" collapsed="false"/>
    <row r="133" s="433" customFormat="true" ht="12.75" hidden="false" customHeight="false" outlineLevel="0" collapsed="false"/>
    <row r="134" s="433" customFormat="true" ht="12.75" hidden="false" customHeight="false" outlineLevel="0" collapsed="false"/>
    <row r="135" s="433" customFormat="true" ht="12.75" hidden="false" customHeight="false" outlineLevel="0" collapsed="false"/>
    <row r="136" s="433" customFormat="true" ht="12.75" hidden="false" customHeight="false" outlineLevel="0" collapsed="false"/>
    <row r="137" s="433" customFormat="true" ht="12.75" hidden="false" customHeight="false" outlineLevel="0" collapsed="false"/>
    <row r="138" s="433" customFormat="true" ht="12.75" hidden="false" customHeight="false" outlineLevel="0" collapsed="false"/>
    <row r="139" s="433" customFormat="true" ht="12.75" hidden="false" customHeight="false" outlineLevel="0" collapsed="false"/>
    <row r="140" s="433" customFormat="true" ht="12.75" hidden="false" customHeight="false" outlineLevel="0" collapsed="false"/>
    <row r="141" s="433" customFormat="true" ht="12.75" hidden="false" customHeight="false" outlineLevel="0" collapsed="false"/>
    <row r="142" s="433" customFormat="true" ht="12.75" hidden="false" customHeight="false" outlineLevel="0" collapsed="false"/>
    <row r="143" s="433" customFormat="true" ht="12.75" hidden="false" customHeight="false" outlineLevel="0" collapsed="false"/>
    <row r="144" s="433" customFormat="true" ht="12.75" hidden="false" customHeight="false" outlineLevel="0" collapsed="false"/>
    <row r="145" s="433" customFormat="true" ht="12.75" hidden="false" customHeight="false" outlineLevel="0" collapsed="false"/>
    <row r="146" s="433" customFormat="true" ht="12.75" hidden="false" customHeight="false" outlineLevel="0" collapsed="false"/>
    <row r="147" s="433" customFormat="true" ht="12.75" hidden="false" customHeight="false" outlineLevel="0" collapsed="false"/>
    <row r="148" s="433" customFormat="true" ht="12.75" hidden="false" customHeight="false" outlineLevel="0" collapsed="false"/>
    <row r="149" s="433" customFormat="true" ht="12.75" hidden="false" customHeight="false" outlineLevel="0" collapsed="false"/>
    <row r="150" s="433" customFormat="true" ht="12.75" hidden="false" customHeight="false" outlineLevel="0" collapsed="false"/>
    <row r="151" s="433" customFormat="true" ht="12.75" hidden="false" customHeight="false" outlineLevel="0" collapsed="false"/>
    <row r="152" s="433" customFormat="true" ht="12.75" hidden="false" customHeight="false" outlineLevel="0" collapsed="false"/>
    <row r="153" s="433" customFormat="true" ht="12.75" hidden="false" customHeight="false" outlineLevel="0" collapsed="false"/>
    <row r="154" s="433" customFormat="true" ht="12.75" hidden="false" customHeight="false" outlineLevel="0" collapsed="false"/>
    <row r="155" s="433" customFormat="true" ht="12.75" hidden="false" customHeight="false" outlineLevel="0" collapsed="false"/>
    <row r="156" s="433" customFormat="true" ht="12.75" hidden="false" customHeight="false" outlineLevel="0" collapsed="false"/>
    <row r="157" s="433" customFormat="true" ht="12.75" hidden="false" customHeight="false" outlineLevel="0" collapsed="false"/>
    <row r="158" s="433" customFormat="true" ht="12.75" hidden="false" customHeight="false" outlineLevel="0" collapsed="false"/>
    <row r="159" s="433" customFormat="true" ht="12.75" hidden="false" customHeight="false" outlineLevel="0" collapsed="false"/>
    <row r="160" s="433" customFormat="true" ht="12.75" hidden="false" customHeight="false" outlineLevel="0" collapsed="false"/>
    <row r="161" s="433" customFormat="true" ht="12.75" hidden="false" customHeight="false" outlineLevel="0" collapsed="false"/>
    <row r="162" s="433" customFormat="true" ht="12.75" hidden="false" customHeight="false" outlineLevel="0" collapsed="false"/>
    <row r="163" s="433" customFormat="true" ht="12.75" hidden="false" customHeight="false" outlineLevel="0" collapsed="false"/>
    <row r="164" s="433" customFormat="true" ht="12.75" hidden="false" customHeight="false" outlineLevel="0" collapsed="false"/>
    <row r="165" s="433" customFormat="true" ht="12.75" hidden="false" customHeight="false" outlineLevel="0" collapsed="false"/>
    <row r="166" s="433" customFormat="true" ht="12.75" hidden="false" customHeight="false" outlineLevel="0" collapsed="false"/>
    <row r="167" s="433" customFormat="true" ht="12.75" hidden="false" customHeight="false" outlineLevel="0" collapsed="false"/>
    <row r="168" s="433" customFormat="true" ht="12.75" hidden="false" customHeight="false" outlineLevel="0" collapsed="false"/>
    <row r="169" s="433" customFormat="true" ht="12.75" hidden="false" customHeight="false" outlineLevel="0" collapsed="false"/>
    <row r="170" s="433" customFormat="true" ht="12.75" hidden="false" customHeight="false" outlineLevel="0" collapsed="false"/>
    <row r="171" s="433" customFormat="true" ht="12.75" hidden="false" customHeight="false" outlineLevel="0" collapsed="false"/>
    <row r="172" s="433" customFormat="true" ht="12.75" hidden="false" customHeight="false" outlineLevel="0" collapsed="false"/>
    <row r="173" s="433" customFormat="true" ht="12.75" hidden="false" customHeight="false" outlineLevel="0" collapsed="false"/>
    <row r="174" s="433" customFormat="true" ht="12.75" hidden="false" customHeight="false" outlineLevel="0" collapsed="false"/>
    <row r="175" s="433" customFormat="true" ht="12.75" hidden="false" customHeight="false" outlineLevel="0" collapsed="false"/>
    <row r="176" s="433" customFormat="true" ht="12.75" hidden="false" customHeight="false" outlineLevel="0" collapsed="false"/>
    <row r="177" s="433" customFormat="true" ht="12.75" hidden="false" customHeight="false" outlineLevel="0" collapsed="false"/>
    <row r="178" s="433" customFormat="true" ht="12.75" hidden="false" customHeight="false" outlineLevel="0" collapsed="false"/>
    <row r="179" s="433" customFormat="true" ht="12.75" hidden="false" customHeight="false" outlineLevel="0" collapsed="false"/>
    <row r="180" s="433" customFormat="true" ht="12.75" hidden="false" customHeight="false" outlineLevel="0" collapsed="false"/>
    <row r="181" s="433" customFormat="true" ht="12.75" hidden="false" customHeight="false" outlineLevel="0" collapsed="false"/>
    <row r="182" s="433" customFormat="true" ht="12.75" hidden="false" customHeight="false" outlineLevel="0" collapsed="false"/>
    <row r="183" s="433" customFormat="true" ht="12.75" hidden="false" customHeight="false" outlineLevel="0" collapsed="false"/>
    <row r="184" s="433" customFormat="true" ht="12.75" hidden="false" customHeight="false" outlineLevel="0" collapsed="false"/>
    <row r="185" s="433" customFormat="true" ht="12.75" hidden="false" customHeight="false" outlineLevel="0" collapsed="false"/>
    <row r="186" s="433" customFormat="true" ht="12.75" hidden="false" customHeight="false" outlineLevel="0" collapsed="false"/>
    <row r="187" s="433" customFormat="true" ht="12.75" hidden="false" customHeight="false" outlineLevel="0" collapsed="false"/>
    <row r="188" s="433" customFormat="true" ht="12.75" hidden="false" customHeight="false" outlineLevel="0" collapsed="false"/>
    <row r="189" s="433" customFormat="true" ht="12.75" hidden="false" customHeight="false" outlineLevel="0" collapsed="false"/>
    <row r="190" s="433" customFormat="true" ht="12.75" hidden="false" customHeight="false" outlineLevel="0" collapsed="false"/>
    <row r="191" s="433" customFormat="true" ht="12.75" hidden="false" customHeight="false" outlineLevel="0" collapsed="false"/>
    <row r="192" s="433" customFormat="true" ht="12.75" hidden="false" customHeight="false" outlineLevel="0" collapsed="false"/>
    <row r="193" s="433" customFormat="true" ht="12.75" hidden="false" customHeight="false" outlineLevel="0" collapsed="false"/>
    <row r="194" s="433" customFormat="true" ht="12.75" hidden="false" customHeight="false" outlineLevel="0" collapsed="false"/>
    <row r="195" s="433" customFormat="true" ht="12.75" hidden="false" customHeight="false" outlineLevel="0" collapsed="false"/>
    <row r="196" s="433" customFormat="true" ht="12.75" hidden="false" customHeight="false" outlineLevel="0" collapsed="false"/>
    <row r="197" s="433" customFormat="true" ht="12.75" hidden="false" customHeight="false" outlineLevel="0" collapsed="false"/>
    <row r="198" s="433" customFormat="true" ht="12.75" hidden="false" customHeight="false" outlineLevel="0" collapsed="false"/>
    <row r="199" s="433" customFormat="true" ht="12.75" hidden="false" customHeight="false" outlineLevel="0" collapsed="false"/>
    <row r="200" s="433" customFormat="true" ht="12.75" hidden="false" customHeight="false" outlineLevel="0" collapsed="false"/>
    <row r="201" s="433" customFormat="true" ht="12.75" hidden="false" customHeight="false" outlineLevel="0" collapsed="false"/>
    <row r="202" s="433" customFormat="true" ht="12.75" hidden="false" customHeight="false" outlineLevel="0" collapsed="false"/>
    <row r="203" s="433" customFormat="true" ht="12.75" hidden="false" customHeight="false" outlineLevel="0" collapsed="false"/>
    <row r="204" s="433" customFormat="true" ht="12.75" hidden="false" customHeight="false" outlineLevel="0" collapsed="false"/>
    <row r="205" s="433" customFormat="true" ht="12.75" hidden="false" customHeight="false" outlineLevel="0" collapsed="false"/>
    <row r="206" s="433" customFormat="true" ht="12.75" hidden="false" customHeight="false" outlineLevel="0" collapsed="false"/>
    <row r="207" s="433" customFormat="true" ht="12.75" hidden="false" customHeight="false" outlineLevel="0" collapsed="false"/>
    <row r="208" s="433" customFormat="true" ht="12.75" hidden="false" customHeight="false" outlineLevel="0" collapsed="false"/>
    <row r="209" s="433" customFormat="true" ht="12.75" hidden="false" customHeight="false" outlineLevel="0" collapsed="false"/>
    <row r="210" s="433" customFormat="true" ht="12.75" hidden="false" customHeight="false" outlineLevel="0" collapsed="false"/>
    <row r="211" s="433" customFormat="true" ht="12.75" hidden="false" customHeight="false" outlineLevel="0" collapsed="false"/>
    <row r="212" s="433" customFormat="true" ht="12.75" hidden="false" customHeight="false" outlineLevel="0" collapsed="false"/>
    <row r="213" s="433" customFormat="true" ht="12.75" hidden="false" customHeight="false" outlineLevel="0" collapsed="false"/>
    <row r="214" s="433" customFormat="true" ht="12.75" hidden="false" customHeight="false" outlineLevel="0" collapsed="false"/>
    <row r="215" s="433" customFormat="true" ht="12.75" hidden="false" customHeight="false" outlineLevel="0" collapsed="false"/>
    <row r="216" s="433" customFormat="true" ht="12.75" hidden="false" customHeight="false" outlineLevel="0" collapsed="false"/>
    <row r="217" s="433" customFormat="true" ht="12.75" hidden="false" customHeight="false" outlineLevel="0" collapsed="false"/>
    <row r="218" s="433" customFormat="true" ht="12.75" hidden="false" customHeight="false" outlineLevel="0" collapsed="false"/>
    <row r="219" s="433" customFormat="true" ht="12.75" hidden="false" customHeight="false" outlineLevel="0" collapsed="false"/>
    <row r="220" s="433" customFormat="true" ht="12.75" hidden="false" customHeight="false" outlineLevel="0" collapsed="false"/>
    <row r="221" s="433" customFormat="true" ht="12.75" hidden="false" customHeight="false" outlineLevel="0" collapsed="false"/>
    <row r="222" s="433" customFormat="true" ht="12.75" hidden="false" customHeight="false" outlineLevel="0" collapsed="false"/>
    <row r="223" s="433" customFormat="true" ht="12.75" hidden="false" customHeight="false" outlineLevel="0" collapsed="false"/>
    <row r="224" s="433" customFormat="true" ht="12.75" hidden="false" customHeight="false" outlineLevel="0" collapsed="false"/>
    <row r="225" s="433" customFormat="true" ht="12.75" hidden="false" customHeight="false" outlineLevel="0" collapsed="false"/>
    <row r="226" s="433" customFormat="true" ht="12.75" hidden="false" customHeight="false" outlineLevel="0" collapsed="false"/>
    <row r="227" s="433" customFormat="true" ht="12.75" hidden="false" customHeight="false" outlineLevel="0" collapsed="false"/>
    <row r="228" s="433" customFormat="true" ht="12.75" hidden="false" customHeight="false" outlineLevel="0" collapsed="false"/>
    <row r="229" s="433" customFormat="true" ht="12.75" hidden="false" customHeight="false" outlineLevel="0" collapsed="false"/>
    <row r="230" s="433" customFormat="true" ht="12.75" hidden="false" customHeight="false" outlineLevel="0" collapsed="false"/>
    <row r="231" s="433" customFormat="true" ht="12.75" hidden="false" customHeight="false" outlineLevel="0" collapsed="false"/>
    <row r="232" s="433" customFormat="true" ht="12.75" hidden="false" customHeight="false" outlineLevel="0" collapsed="false"/>
    <row r="233" s="433" customFormat="true" ht="12.75" hidden="false" customHeight="false" outlineLevel="0" collapsed="false"/>
    <row r="234" s="433" customFormat="true" ht="12.75" hidden="false" customHeight="false" outlineLevel="0" collapsed="false"/>
    <row r="235" s="433" customFormat="true" ht="12.75" hidden="false" customHeight="false" outlineLevel="0" collapsed="false"/>
    <row r="236" s="433" customFormat="true" ht="12.75" hidden="false" customHeight="false" outlineLevel="0" collapsed="false"/>
    <row r="237" s="433" customFormat="true" ht="12.75" hidden="false" customHeight="false" outlineLevel="0" collapsed="false"/>
    <row r="238" s="433" customFormat="true" ht="12.75" hidden="false" customHeight="false" outlineLevel="0" collapsed="false"/>
    <row r="239" s="433" customFormat="true" ht="12.75" hidden="false" customHeight="false" outlineLevel="0" collapsed="false"/>
    <row r="240" s="433" customFormat="true" ht="12.75" hidden="false" customHeight="false" outlineLevel="0" collapsed="false"/>
    <row r="241" s="433" customFormat="true" ht="12.75" hidden="false" customHeight="false" outlineLevel="0" collapsed="false"/>
    <row r="242" s="433" customFormat="true" ht="12.75" hidden="false" customHeight="false" outlineLevel="0" collapsed="false"/>
    <row r="243" s="433" customFormat="true" ht="12.75" hidden="false" customHeight="false" outlineLevel="0" collapsed="false"/>
    <row r="244" s="433" customFormat="true" ht="12.75" hidden="false" customHeight="false" outlineLevel="0" collapsed="false"/>
    <row r="245" s="433" customFormat="true" ht="12.75" hidden="false" customHeight="false" outlineLevel="0" collapsed="false"/>
    <row r="246" s="433" customFormat="true" ht="12.75" hidden="false" customHeight="false" outlineLevel="0" collapsed="false"/>
    <row r="247" s="433" customFormat="true" ht="12.75" hidden="false" customHeight="false" outlineLevel="0" collapsed="false"/>
    <row r="248" s="433" customFormat="true" ht="12.75" hidden="false" customHeight="false" outlineLevel="0" collapsed="false"/>
    <row r="249" s="433" customFormat="true" ht="12.75" hidden="false" customHeight="false" outlineLevel="0" collapsed="false"/>
    <row r="250" s="433" customFormat="true" ht="12.75" hidden="false" customHeight="false" outlineLevel="0" collapsed="false"/>
    <row r="251" s="433" customFormat="true" ht="12.75" hidden="false" customHeight="false" outlineLevel="0" collapsed="false"/>
    <row r="252" s="433" customFormat="true" ht="12.75" hidden="false" customHeight="false" outlineLevel="0" collapsed="false"/>
    <row r="253" s="433" customFormat="true" ht="12.75" hidden="false" customHeight="false" outlineLevel="0" collapsed="false"/>
    <row r="254" s="433" customFormat="true" ht="12.75" hidden="false" customHeight="false" outlineLevel="0" collapsed="false"/>
    <row r="255" s="433" customFormat="true" ht="12.75" hidden="false" customHeight="false" outlineLevel="0" collapsed="false"/>
    <row r="256" s="433" customFormat="true" ht="12.75" hidden="false" customHeight="false" outlineLevel="0" collapsed="false"/>
    <row r="257" s="433" customFormat="true" ht="12.75" hidden="false" customHeight="false" outlineLevel="0" collapsed="false"/>
    <row r="258" s="433" customFormat="true" ht="12.75" hidden="false" customHeight="false" outlineLevel="0" collapsed="false"/>
    <row r="259" s="433" customFormat="true" ht="12.75" hidden="false" customHeight="false" outlineLevel="0" collapsed="false"/>
    <row r="260" s="433" customFormat="true" ht="12.75" hidden="false" customHeight="false" outlineLevel="0" collapsed="false"/>
    <row r="261" s="433" customFormat="true" ht="12.75" hidden="false" customHeight="false" outlineLevel="0" collapsed="false"/>
    <row r="262" s="433" customFormat="true" ht="12.75" hidden="false" customHeight="false" outlineLevel="0" collapsed="false"/>
    <row r="263" s="433" customFormat="true" ht="12.75" hidden="false" customHeight="false" outlineLevel="0" collapsed="false"/>
    <row r="264" s="433" customFormat="true" ht="12.75" hidden="false" customHeight="false" outlineLevel="0" collapsed="false"/>
    <row r="265" s="433" customFormat="true" ht="12.75" hidden="false" customHeight="false" outlineLevel="0" collapsed="false"/>
    <row r="266" s="433" customFormat="true" ht="12.75" hidden="false" customHeight="false" outlineLevel="0" collapsed="false"/>
    <row r="267" s="433" customFormat="true" ht="12.75" hidden="false" customHeight="false" outlineLevel="0" collapsed="false"/>
    <row r="268" s="433" customFormat="true" ht="12.75" hidden="false" customHeight="false" outlineLevel="0" collapsed="false"/>
    <row r="269" s="433" customFormat="true" ht="12.75" hidden="false" customHeight="false" outlineLevel="0" collapsed="false"/>
    <row r="270" s="433" customFormat="true" ht="12.75" hidden="false" customHeight="false" outlineLevel="0" collapsed="false"/>
    <row r="271" s="433" customFormat="true" ht="12.75" hidden="false" customHeight="false" outlineLevel="0" collapsed="false"/>
    <row r="272" s="433" customFormat="true" ht="12.75" hidden="false" customHeight="false" outlineLevel="0" collapsed="false"/>
    <row r="273" s="433" customFormat="true" ht="12.75" hidden="false" customHeight="false" outlineLevel="0" collapsed="false"/>
    <row r="274" s="433" customFormat="true" ht="12.75" hidden="false" customHeight="false" outlineLevel="0" collapsed="false"/>
    <row r="275" s="433" customFormat="true" ht="12.75" hidden="false" customHeight="false" outlineLevel="0" collapsed="false"/>
    <row r="276" s="433" customFormat="true" ht="12.75" hidden="false" customHeight="false" outlineLevel="0" collapsed="false"/>
    <row r="277" s="433" customFormat="true" ht="12.75" hidden="false" customHeight="false" outlineLevel="0" collapsed="false"/>
    <row r="278" s="433" customFormat="true" ht="12.75" hidden="false" customHeight="false" outlineLevel="0" collapsed="false"/>
    <row r="279" s="433" customFormat="true" ht="12.75" hidden="false" customHeight="false" outlineLevel="0" collapsed="false"/>
    <row r="280" s="433" customFormat="true" ht="12.75" hidden="false" customHeight="false" outlineLevel="0" collapsed="false"/>
    <row r="281" s="433" customFormat="true" ht="12.75" hidden="false" customHeight="false" outlineLevel="0" collapsed="false"/>
    <row r="282" s="433" customFormat="true" ht="12.75" hidden="false" customHeight="false" outlineLevel="0" collapsed="false"/>
    <row r="283" s="433" customFormat="true" ht="12.75" hidden="false" customHeight="false" outlineLevel="0" collapsed="false"/>
    <row r="284" s="433" customFormat="true" ht="12.75" hidden="false" customHeight="false" outlineLevel="0" collapsed="false"/>
    <row r="285" s="433" customFormat="true" ht="12.75" hidden="false" customHeight="false" outlineLevel="0" collapsed="false"/>
    <row r="286" s="433" customFormat="true" ht="12.75" hidden="false" customHeight="false" outlineLevel="0" collapsed="false"/>
    <row r="287" s="433" customFormat="true" ht="12.75" hidden="false" customHeight="false" outlineLevel="0" collapsed="false"/>
    <row r="288" s="433" customFormat="true" ht="12.75" hidden="false" customHeight="false" outlineLevel="0" collapsed="false"/>
    <row r="289" s="433" customFormat="true" ht="12.75" hidden="false" customHeight="false" outlineLevel="0" collapsed="false"/>
    <row r="290" s="433" customFormat="true" ht="12.75" hidden="false" customHeight="false" outlineLevel="0" collapsed="false"/>
    <row r="291" s="433" customFormat="true" ht="12.75" hidden="false" customHeight="false" outlineLevel="0" collapsed="false"/>
    <row r="292" s="433" customFormat="true" ht="12.75" hidden="false" customHeight="false" outlineLevel="0" collapsed="false"/>
    <row r="293" s="433" customFormat="true" ht="12.75" hidden="false" customHeight="false" outlineLevel="0" collapsed="false"/>
    <row r="294" s="433" customFormat="true" ht="12.75" hidden="false" customHeight="false" outlineLevel="0" collapsed="false"/>
    <row r="295" s="433" customFormat="true" ht="12.75" hidden="false" customHeight="false" outlineLevel="0" collapsed="false"/>
    <row r="296" s="433" customFormat="true" ht="12.75" hidden="false" customHeight="false" outlineLevel="0" collapsed="false"/>
    <row r="297" s="433" customFormat="true" ht="12.75" hidden="false" customHeight="false" outlineLevel="0" collapsed="false"/>
    <row r="298" s="433" customFormat="true" ht="12.75" hidden="false" customHeight="false" outlineLevel="0" collapsed="false"/>
    <row r="299" s="433" customFormat="true" ht="12.75" hidden="false" customHeight="false" outlineLevel="0" collapsed="false"/>
    <row r="300" s="433" customFormat="true" ht="12.75" hidden="false" customHeight="false" outlineLevel="0" collapsed="false"/>
    <row r="301" s="433" customFormat="true" ht="12.75" hidden="false" customHeight="false" outlineLevel="0" collapsed="false"/>
    <row r="302" s="433" customFormat="true" ht="12.75" hidden="false" customHeight="false" outlineLevel="0" collapsed="false"/>
    <row r="303" s="433" customFormat="true" ht="12.75" hidden="false" customHeight="false" outlineLevel="0" collapsed="false"/>
    <row r="304" s="433" customFormat="true" ht="12.75" hidden="false" customHeight="false" outlineLevel="0" collapsed="false"/>
    <row r="305" s="433" customFormat="true" ht="12.75" hidden="false" customHeight="false" outlineLevel="0" collapsed="false"/>
    <row r="306" s="433" customFormat="true" ht="12.75" hidden="false" customHeight="false" outlineLevel="0" collapsed="false"/>
    <row r="307" s="433" customFormat="true" ht="12.75" hidden="false" customHeight="false" outlineLevel="0" collapsed="false"/>
    <row r="308" s="433" customFormat="true" ht="12.75" hidden="false" customHeight="false" outlineLevel="0" collapsed="false"/>
    <row r="309" s="433" customFormat="true" ht="12.75" hidden="false" customHeight="false" outlineLevel="0" collapsed="false"/>
    <row r="310" s="433" customFormat="true" ht="12.75" hidden="false" customHeight="false" outlineLevel="0" collapsed="false"/>
    <row r="311" s="433" customFormat="true" ht="12.75" hidden="false" customHeight="false" outlineLevel="0" collapsed="false"/>
    <row r="312" s="433" customFormat="true" ht="12.75" hidden="false" customHeight="false" outlineLevel="0" collapsed="false"/>
    <row r="313" s="433" customFormat="true" ht="12.75" hidden="false" customHeight="false" outlineLevel="0" collapsed="false"/>
    <row r="314" s="433" customFormat="true" ht="12.75" hidden="false" customHeight="false" outlineLevel="0" collapsed="false"/>
    <row r="315" s="433" customFormat="true" ht="12.75" hidden="false" customHeight="false" outlineLevel="0" collapsed="false"/>
    <row r="316" s="433" customFormat="true" ht="12.75" hidden="false" customHeight="false" outlineLevel="0" collapsed="false"/>
    <row r="317" s="433" customFormat="true" ht="12.75" hidden="false" customHeight="false" outlineLevel="0" collapsed="false"/>
    <row r="318" s="433" customFormat="true" ht="12.75" hidden="false" customHeight="false" outlineLevel="0" collapsed="false"/>
    <row r="319" s="433" customFormat="true" ht="12.75" hidden="false" customHeight="false" outlineLevel="0" collapsed="false"/>
    <row r="320" s="433" customFormat="true" ht="12.75" hidden="false" customHeight="false" outlineLevel="0" collapsed="false"/>
    <row r="321" s="433" customFormat="true" ht="12.75" hidden="false" customHeight="false" outlineLevel="0" collapsed="false"/>
    <row r="322" s="433" customFormat="true" ht="12.75" hidden="false" customHeight="false" outlineLevel="0" collapsed="false"/>
    <row r="323" s="433" customFormat="true" ht="12.75" hidden="false" customHeight="false" outlineLevel="0" collapsed="false"/>
    <row r="324" s="433" customFormat="true" ht="12.75" hidden="false" customHeight="false" outlineLevel="0" collapsed="false"/>
    <row r="325" s="433" customFormat="true" ht="12.75" hidden="false" customHeight="false" outlineLevel="0" collapsed="false"/>
    <row r="326" s="433" customFormat="true" ht="12.75" hidden="false" customHeight="false" outlineLevel="0" collapsed="false"/>
    <row r="327" s="433" customFormat="true" ht="12.75" hidden="false" customHeight="false" outlineLevel="0" collapsed="false"/>
    <row r="328" s="433" customFormat="true" ht="12.75" hidden="false" customHeight="false" outlineLevel="0" collapsed="false"/>
    <row r="329" s="433" customFormat="true" ht="12.75" hidden="false" customHeight="false" outlineLevel="0" collapsed="false"/>
    <row r="330" s="433" customFormat="true" ht="12.75" hidden="false" customHeight="false" outlineLevel="0" collapsed="false"/>
    <row r="331" s="433" customFormat="true" ht="12.75" hidden="false" customHeight="false" outlineLevel="0" collapsed="false"/>
    <row r="332" s="433" customFormat="true" ht="12.75" hidden="false" customHeight="false" outlineLevel="0" collapsed="false"/>
    <row r="333" s="433" customFormat="true" ht="12.75" hidden="false" customHeight="false" outlineLevel="0" collapsed="false"/>
    <row r="334" s="433" customFormat="true" ht="12.75" hidden="false" customHeight="false" outlineLevel="0" collapsed="false"/>
    <row r="335" s="433" customFormat="true" ht="12.75" hidden="false" customHeight="false" outlineLevel="0" collapsed="false"/>
    <row r="336" s="433" customFormat="true" ht="12.75" hidden="false" customHeight="false" outlineLevel="0" collapsed="false"/>
    <row r="337" s="433" customFormat="true" ht="12.75" hidden="false" customHeight="false" outlineLevel="0" collapsed="false"/>
    <row r="338" s="433" customFormat="true" ht="12.75" hidden="false" customHeight="false" outlineLevel="0" collapsed="false"/>
    <row r="339" s="433" customFormat="true" ht="12.75" hidden="false" customHeight="false" outlineLevel="0" collapsed="false"/>
    <row r="340" s="433" customFormat="true" ht="12.75" hidden="false" customHeight="false" outlineLevel="0" collapsed="false"/>
    <row r="341" s="433" customFormat="true" ht="12.75" hidden="false" customHeight="false" outlineLevel="0" collapsed="false"/>
    <row r="342" s="433" customFormat="true" ht="12.75" hidden="false" customHeight="false" outlineLevel="0" collapsed="false"/>
    <row r="343" s="433" customFormat="true" ht="12.75" hidden="false" customHeight="false" outlineLevel="0" collapsed="false"/>
    <row r="344" s="433" customFormat="true" ht="12.75" hidden="false" customHeight="false" outlineLevel="0" collapsed="false"/>
    <row r="345" s="433" customFormat="true" ht="12.75" hidden="false" customHeight="false" outlineLevel="0" collapsed="false"/>
    <row r="346" s="433" customFormat="true" ht="12.75" hidden="false" customHeight="false" outlineLevel="0" collapsed="false"/>
    <row r="347" s="433" customFormat="true" ht="12.75" hidden="false" customHeight="false" outlineLevel="0" collapsed="false"/>
    <row r="348" s="433" customFormat="true" ht="12.75" hidden="false" customHeight="false" outlineLevel="0" collapsed="false"/>
    <row r="349" s="433" customFormat="true" ht="12.75" hidden="false" customHeight="false" outlineLevel="0" collapsed="false"/>
    <row r="350" s="433" customFormat="true" ht="12.75" hidden="false" customHeight="false" outlineLevel="0" collapsed="false"/>
    <row r="351" s="433" customFormat="true" ht="12.75" hidden="false" customHeight="false" outlineLevel="0" collapsed="false"/>
    <row r="352" s="433" customFormat="true" ht="12.75" hidden="false" customHeight="false" outlineLevel="0" collapsed="false"/>
    <row r="353" s="433" customFormat="true" ht="12.75" hidden="false" customHeight="false" outlineLevel="0" collapsed="false"/>
    <row r="354" s="433" customFormat="true" ht="12.75" hidden="false" customHeight="false" outlineLevel="0" collapsed="false"/>
    <row r="355" s="433" customFormat="true" ht="12.75" hidden="false" customHeight="false" outlineLevel="0" collapsed="false"/>
    <row r="356" s="433" customFormat="true" ht="12.75" hidden="false" customHeight="false" outlineLevel="0" collapsed="false"/>
    <row r="357" s="433" customFormat="true" ht="12.75" hidden="false" customHeight="false" outlineLevel="0" collapsed="false"/>
    <row r="358" s="433" customFormat="true" ht="12.75" hidden="false" customHeight="false" outlineLevel="0" collapsed="false"/>
    <row r="359" s="433" customFormat="true" ht="12.75" hidden="false" customHeight="false" outlineLevel="0" collapsed="false"/>
    <row r="360" s="433" customFormat="true" ht="12.75" hidden="false" customHeight="false" outlineLevel="0" collapsed="false"/>
    <row r="361" s="433" customFormat="true" ht="12.75" hidden="false" customHeight="false" outlineLevel="0" collapsed="false"/>
    <row r="362" s="433" customFormat="true" ht="12.75" hidden="false" customHeight="false" outlineLevel="0" collapsed="false"/>
    <row r="363" s="433" customFormat="true" ht="12.75" hidden="false" customHeight="false" outlineLevel="0" collapsed="false"/>
    <row r="364" s="433" customFormat="true" ht="12.75" hidden="false" customHeight="false" outlineLevel="0" collapsed="false"/>
    <row r="365" s="433" customFormat="true" ht="12.75" hidden="false" customHeight="false" outlineLevel="0" collapsed="false"/>
    <row r="366" s="433" customFormat="true" ht="12.75" hidden="false" customHeight="false" outlineLevel="0" collapsed="false"/>
    <row r="367" s="433" customFormat="true" ht="12.75" hidden="false" customHeight="false" outlineLevel="0" collapsed="false"/>
    <row r="368" s="433" customFormat="true" ht="12.75" hidden="false" customHeight="false" outlineLevel="0" collapsed="false"/>
    <row r="369" s="433" customFormat="true" ht="12.75" hidden="false" customHeight="false" outlineLevel="0" collapsed="false"/>
    <row r="370" s="433" customFormat="true" ht="12.75" hidden="false" customHeight="false" outlineLevel="0" collapsed="false"/>
    <row r="371" s="433" customFormat="true" ht="12.75" hidden="false" customHeight="false" outlineLevel="0" collapsed="false"/>
    <row r="372" s="433" customFormat="true" ht="12.75" hidden="false" customHeight="false" outlineLevel="0" collapsed="false"/>
    <row r="373" s="433" customFormat="true" ht="12.75" hidden="false" customHeight="false" outlineLevel="0" collapsed="false"/>
    <row r="374" s="433" customFormat="true" ht="12.75" hidden="false" customHeight="false" outlineLevel="0" collapsed="false"/>
    <row r="375" s="433" customFormat="true" ht="12.75" hidden="false" customHeight="false" outlineLevel="0" collapsed="false"/>
    <row r="376" s="433" customFormat="true" ht="12.75" hidden="false" customHeight="false" outlineLevel="0" collapsed="false"/>
    <row r="377" s="433" customFormat="true" ht="12.75" hidden="false" customHeight="false" outlineLevel="0" collapsed="false"/>
    <row r="378" s="433" customFormat="true" ht="12.75" hidden="false" customHeight="false" outlineLevel="0" collapsed="false"/>
    <row r="379" s="433" customFormat="true" ht="12.75" hidden="false" customHeight="false" outlineLevel="0" collapsed="false"/>
    <row r="380" s="433" customFormat="true" ht="12.75" hidden="false" customHeight="false" outlineLevel="0" collapsed="false"/>
    <row r="381" s="433" customFormat="true" ht="12.75" hidden="false" customHeight="false" outlineLevel="0" collapsed="false"/>
    <row r="382" s="433" customFormat="true" ht="12.75" hidden="false" customHeight="false" outlineLevel="0" collapsed="false"/>
    <row r="383" s="433" customFormat="true" ht="12.75" hidden="false" customHeight="false" outlineLevel="0" collapsed="false"/>
    <row r="384" s="433" customFormat="true" ht="12.75" hidden="false" customHeight="false" outlineLevel="0" collapsed="false"/>
    <row r="385" s="433" customFormat="true" ht="12.75" hidden="false" customHeight="false" outlineLevel="0" collapsed="false"/>
    <row r="386" s="433" customFormat="true" ht="12.75" hidden="false" customHeight="false" outlineLevel="0" collapsed="false"/>
    <row r="387" s="433" customFormat="true" ht="12.75" hidden="false" customHeight="false" outlineLevel="0" collapsed="false"/>
    <row r="388" s="433" customFormat="true" ht="12.75" hidden="false" customHeight="false" outlineLevel="0" collapsed="false"/>
    <row r="389" s="433" customFormat="true" ht="12.75" hidden="false" customHeight="false" outlineLevel="0" collapsed="false"/>
    <row r="390" s="433" customFormat="true" ht="12.75" hidden="false" customHeight="false" outlineLevel="0" collapsed="false"/>
    <row r="391" s="433" customFormat="true" ht="12.75" hidden="false" customHeight="false" outlineLevel="0" collapsed="false"/>
    <row r="392" s="433" customFormat="true" ht="12.75" hidden="false" customHeight="false" outlineLevel="0" collapsed="false"/>
    <row r="393" s="433" customFormat="true" ht="12.75" hidden="false" customHeight="false" outlineLevel="0" collapsed="false"/>
    <row r="394" s="433" customFormat="true" ht="12.75" hidden="false" customHeight="false" outlineLevel="0" collapsed="false"/>
    <row r="395" s="433" customFormat="true" ht="12.75" hidden="false" customHeight="false" outlineLevel="0" collapsed="false"/>
    <row r="396" s="433" customFormat="true" ht="12.75" hidden="false" customHeight="false" outlineLevel="0" collapsed="false"/>
    <row r="397" s="433" customFormat="true" ht="12.75" hidden="false" customHeight="false" outlineLevel="0" collapsed="false"/>
    <row r="398" s="433" customFormat="true" ht="12.75" hidden="false" customHeight="false" outlineLevel="0" collapsed="false"/>
    <row r="399" s="433" customFormat="true" ht="12.75" hidden="false" customHeight="false" outlineLevel="0" collapsed="false"/>
    <row r="400" s="433" customFormat="true" ht="12.75" hidden="false" customHeight="false" outlineLevel="0" collapsed="false"/>
    <row r="401" s="433" customFormat="true" ht="12.75" hidden="false" customHeight="false" outlineLevel="0" collapsed="false"/>
    <row r="402" s="433" customFormat="true" ht="12.75" hidden="false" customHeight="false" outlineLevel="0" collapsed="false"/>
    <row r="403" s="433" customFormat="true" ht="12.75" hidden="false" customHeight="false" outlineLevel="0" collapsed="false"/>
    <row r="404" s="433" customFormat="true" ht="12.75" hidden="false" customHeight="false" outlineLevel="0" collapsed="false"/>
    <row r="405" s="433" customFormat="true" ht="12.75" hidden="false" customHeight="false" outlineLevel="0" collapsed="false"/>
    <row r="406" s="433" customFormat="true" ht="12.75" hidden="false" customHeight="false" outlineLevel="0" collapsed="false"/>
    <row r="407" s="433" customFormat="true" ht="12.75" hidden="false" customHeight="false" outlineLevel="0" collapsed="false"/>
    <row r="408" s="433" customFormat="true" ht="12.75" hidden="false" customHeight="false" outlineLevel="0" collapsed="false"/>
    <row r="409" s="433" customFormat="true" ht="12.75" hidden="false" customHeight="false" outlineLevel="0" collapsed="false"/>
    <row r="410" s="433" customFormat="true" ht="12.75" hidden="false" customHeight="false" outlineLevel="0" collapsed="false"/>
    <row r="411" s="433" customFormat="true" ht="12.75" hidden="false" customHeight="false" outlineLevel="0" collapsed="false"/>
    <row r="412" s="433" customFormat="true" ht="12.75" hidden="false" customHeight="false" outlineLevel="0" collapsed="false"/>
    <row r="413" s="433" customFormat="true" ht="12.75" hidden="false" customHeight="false" outlineLevel="0" collapsed="false"/>
    <row r="414" s="433" customFormat="true" ht="12.75" hidden="false" customHeight="false" outlineLevel="0" collapsed="false"/>
    <row r="415" s="433" customFormat="true" ht="12.75" hidden="false" customHeight="false" outlineLevel="0" collapsed="false"/>
    <row r="416" s="433" customFormat="true" ht="12.75" hidden="false" customHeight="false" outlineLevel="0" collapsed="false"/>
    <row r="417" s="433" customFormat="true" ht="12.75" hidden="false" customHeight="false" outlineLevel="0" collapsed="false"/>
    <row r="418" s="433" customFormat="true" ht="12.75" hidden="false" customHeight="false" outlineLevel="0" collapsed="false"/>
    <row r="419" s="433" customFormat="true" ht="12.75" hidden="false" customHeight="false" outlineLevel="0" collapsed="false"/>
    <row r="420" s="433" customFormat="true" ht="12.75" hidden="false" customHeight="false" outlineLevel="0" collapsed="false"/>
    <row r="421" s="433" customFormat="true" ht="12.75" hidden="false" customHeight="false" outlineLevel="0" collapsed="false"/>
    <row r="422" s="433" customFormat="true" ht="12.75" hidden="false" customHeight="false" outlineLevel="0" collapsed="false"/>
    <row r="423" s="433" customFormat="true" ht="12.75" hidden="false" customHeight="false" outlineLevel="0" collapsed="false"/>
    <row r="424" s="433" customFormat="true" ht="12.75" hidden="false" customHeight="false" outlineLevel="0" collapsed="false"/>
    <row r="425" s="433" customFormat="true" ht="12.75" hidden="false" customHeight="false" outlineLevel="0" collapsed="false"/>
    <row r="426" s="433" customFormat="true" ht="12.75" hidden="false" customHeight="false" outlineLevel="0" collapsed="false"/>
    <row r="427" s="433" customFormat="true" ht="12.75" hidden="false" customHeight="false" outlineLevel="0" collapsed="false"/>
    <row r="428" s="433" customFormat="true" ht="12.75" hidden="false" customHeight="false" outlineLevel="0" collapsed="false"/>
    <row r="429" s="433" customFormat="true" ht="12.75" hidden="false" customHeight="false" outlineLevel="0" collapsed="false"/>
    <row r="430" s="433" customFormat="true" ht="12.75" hidden="false" customHeight="false" outlineLevel="0" collapsed="false"/>
    <row r="431" s="433" customFormat="true" ht="12.75" hidden="false" customHeight="false" outlineLevel="0" collapsed="false"/>
    <row r="432" s="433" customFormat="true" ht="12.75" hidden="false" customHeight="false" outlineLevel="0" collapsed="false"/>
    <row r="433" s="433" customFormat="true" ht="12.75" hidden="false" customHeight="false" outlineLevel="0" collapsed="false"/>
    <row r="434" s="433" customFormat="true" ht="12.75" hidden="false" customHeight="false" outlineLevel="0" collapsed="false"/>
    <row r="435" s="433" customFormat="true" ht="12.75" hidden="false" customHeight="false" outlineLevel="0" collapsed="false"/>
    <row r="436" s="433" customFormat="true" ht="12.75" hidden="false" customHeight="false" outlineLevel="0" collapsed="false"/>
    <row r="437" s="433" customFormat="true" ht="12.75" hidden="false" customHeight="false" outlineLevel="0" collapsed="false"/>
    <row r="438" s="433" customFormat="true" ht="12.75" hidden="false" customHeight="false" outlineLevel="0" collapsed="false"/>
    <row r="439" s="433" customFormat="true" ht="12.75" hidden="false" customHeight="false" outlineLevel="0" collapsed="false"/>
    <row r="440" s="433" customFormat="true" ht="12.75" hidden="false" customHeight="false" outlineLevel="0" collapsed="false"/>
    <row r="441" s="433" customFormat="true" ht="12.75" hidden="false" customHeight="false" outlineLevel="0" collapsed="false"/>
    <row r="442" s="433" customFormat="true" ht="12.75" hidden="false" customHeight="false" outlineLevel="0" collapsed="false"/>
    <row r="443" s="433" customFormat="true" ht="12.75" hidden="false" customHeight="false" outlineLevel="0" collapsed="false"/>
    <row r="444" s="433" customFormat="true" ht="12.75" hidden="false" customHeight="false" outlineLevel="0" collapsed="false"/>
    <row r="445" s="433" customFormat="true" ht="12.75" hidden="false" customHeight="false" outlineLevel="0" collapsed="false"/>
    <row r="446" s="433" customFormat="true" ht="12.75" hidden="false" customHeight="false" outlineLevel="0" collapsed="false"/>
    <row r="447" s="433" customFormat="true" ht="12.75" hidden="false" customHeight="false" outlineLevel="0" collapsed="false"/>
    <row r="448" s="433" customFormat="true" ht="12.75" hidden="false" customHeight="false" outlineLevel="0" collapsed="false"/>
    <row r="449" s="433" customFormat="true" ht="12.75" hidden="false" customHeight="false" outlineLevel="0" collapsed="false"/>
    <row r="450" s="433" customFormat="true" ht="12.75" hidden="false" customHeight="false" outlineLevel="0" collapsed="false"/>
    <row r="451" s="433" customFormat="true" ht="12.75" hidden="false" customHeight="false" outlineLevel="0" collapsed="false"/>
    <row r="452" s="433" customFormat="true" ht="12.75" hidden="false" customHeight="false" outlineLevel="0" collapsed="false"/>
    <row r="453" s="433" customFormat="true" ht="12.75" hidden="false" customHeight="false" outlineLevel="0" collapsed="false"/>
    <row r="454" s="433" customFormat="true" ht="12.75" hidden="false" customHeight="false" outlineLevel="0" collapsed="false"/>
    <row r="455" s="433" customFormat="true" ht="12.75" hidden="false" customHeight="false" outlineLevel="0" collapsed="false"/>
    <row r="456" s="433" customFormat="true" ht="12.75" hidden="false" customHeight="false" outlineLevel="0" collapsed="false"/>
    <row r="457" s="433" customFormat="true" ht="12.75" hidden="false" customHeight="false" outlineLevel="0" collapsed="false"/>
    <row r="458" s="433" customFormat="true" ht="12.75" hidden="false" customHeight="false" outlineLevel="0" collapsed="false"/>
    <row r="459" s="433" customFormat="true" ht="12.75" hidden="false" customHeight="false" outlineLevel="0" collapsed="false"/>
    <row r="460" s="433" customFormat="true" ht="12.75" hidden="false" customHeight="false" outlineLevel="0" collapsed="false"/>
    <row r="461" s="433" customFormat="true" ht="12.75" hidden="false" customHeight="false" outlineLevel="0" collapsed="false"/>
    <row r="462" s="433" customFormat="true" ht="12.75" hidden="false" customHeight="false" outlineLevel="0" collapsed="false"/>
    <row r="463" s="433" customFormat="true" ht="12.75" hidden="false" customHeight="false" outlineLevel="0" collapsed="false"/>
    <row r="464" s="433" customFormat="true" ht="12.75" hidden="false" customHeight="false" outlineLevel="0" collapsed="false"/>
    <row r="465" s="433" customFormat="true" ht="12.75" hidden="false" customHeight="false" outlineLevel="0" collapsed="false"/>
    <row r="466" s="433" customFormat="true" ht="12.75" hidden="false" customHeight="false" outlineLevel="0" collapsed="false"/>
    <row r="467" s="433" customFormat="true" ht="12.75" hidden="false" customHeight="false" outlineLevel="0" collapsed="false"/>
    <row r="468" s="433" customFormat="true" ht="12.75" hidden="false" customHeight="false" outlineLevel="0" collapsed="false"/>
    <row r="469" s="433" customFormat="true" ht="12.75" hidden="false" customHeight="false" outlineLevel="0" collapsed="false"/>
    <row r="470" s="433" customFormat="true" ht="12.75" hidden="false" customHeight="false" outlineLevel="0" collapsed="false"/>
    <row r="471" s="433" customFormat="true" ht="12.75" hidden="false" customHeight="false" outlineLevel="0" collapsed="false"/>
    <row r="472" s="433" customFormat="true" ht="12.75" hidden="false" customHeight="false" outlineLevel="0" collapsed="false"/>
    <row r="473" s="433" customFormat="true" ht="12.75" hidden="false" customHeight="false" outlineLevel="0" collapsed="false"/>
    <row r="474" s="433" customFormat="true" ht="12.75" hidden="false" customHeight="false" outlineLevel="0" collapsed="false"/>
    <row r="475" s="433" customFormat="true" ht="12.75" hidden="false" customHeight="false" outlineLevel="0" collapsed="false"/>
    <row r="476" s="433" customFormat="true" ht="12.75" hidden="false" customHeight="false" outlineLevel="0" collapsed="false"/>
    <row r="477" s="433" customFormat="true" ht="12.75" hidden="false" customHeight="false" outlineLevel="0" collapsed="false"/>
    <row r="478" s="433" customFormat="true" ht="12.75" hidden="false" customHeight="false" outlineLevel="0" collapsed="false"/>
    <row r="479" s="433" customFormat="true" ht="12.75" hidden="false" customHeight="false" outlineLevel="0" collapsed="false"/>
    <row r="480" s="433" customFormat="true" ht="12.75" hidden="false" customHeight="false" outlineLevel="0" collapsed="false"/>
    <row r="481" s="433" customFormat="true" ht="12.75" hidden="false" customHeight="false" outlineLevel="0" collapsed="false"/>
    <row r="482" s="433" customFormat="true" ht="12.75" hidden="false" customHeight="false" outlineLevel="0" collapsed="false"/>
    <row r="483" s="433" customFormat="true" ht="12.75" hidden="false" customHeight="false" outlineLevel="0" collapsed="false"/>
    <row r="484" s="433" customFormat="true" ht="12.75" hidden="false" customHeight="false" outlineLevel="0" collapsed="false"/>
    <row r="485" s="433" customFormat="true" ht="12.75" hidden="false" customHeight="false" outlineLevel="0" collapsed="false"/>
    <row r="486" s="433" customFormat="true" ht="12.75" hidden="false" customHeight="false" outlineLevel="0" collapsed="false"/>
    <row r="487" s="433" customFormat="true" ht="12.75" hidden="false" customHeight="false" outlineLevel="0" collapsed="false"/>
    <row r="488" s="433" customFormat="true" ht="12.75" hidden="false" customHeight="false" outlineLevel="0" collapsed="false"/>
    <row r="489" s="433" customFormat="true" ht="12.75" hidden="false" customHeight="false" outlineLevel="0" collapsed="false"/>
    <row r="490" s="433" customFormat="true" ht="12.75" hidden="false" customHeight="false" outlineLevel="0" collapsed="false"/>
    <row r="491" s="433" customFormat="true" ht="12.75" hidden="false" customHeight="false" outlineLevel="0" collapsed="false"/>
    <row r="492" s="433" customFormat="true" ht="12.75" hidden="false" customHeight="false" outlineLevel="0" collapsed="false"/>
    <row r="493" s="433" customFormat="true" ht="12.75" hidden="false" customHeight="false" outlineLevel="0" collapsed="false"/>
    <row r="494" s="433" customFormat="true" ht="12.75" hidden="false" customHeight="false" outlineLevel="0" collapsed="false"/>
    <row r="495" s="433" customFormat="true" ht="12.75" hidden="false" customHeight="false" outlineLevel="0" collapsed="false"/>
    <row r="496" s="433" customFormat="true" ht="12.75" hidden="false" customHeight="false" outlineLevel="0" collapsed="false"/>
    <row r="497" s="433" customFormat="true" ht="12.75" hidden="false" customHeight="false" outlineLevel="0" collapsed="false"/>
    <row r="498" s="433" customFormat="true" ht="12.75" hidden="false" customHeight="false" outlineLevel="0" collapsed="false"/>
    <row r="499" s="433" customFormat="true" ht="12.75" hidden="false" customHeight="false" outlineLevel="0" collapsed="false"/>
    <row r="500" s="433" customFormat="true" ht="12.75" hidden="false" customHeight="false" outlineLevel="0" collapsed="false"/>
    <row r="501" s="433" customFormat="true" ht="12.75" hidden="false" customHeight="false" outlineLevel="0" collapsed="false"/>
    <row r="502" s="433" customFormat="true" ht="12.75" hidden="false" customHeight="false" outlineLevel="0" collapsed="false"/>
    <row r="503" s="433" customFormat="true" ht="12.75" hidden="false" customHeight="false" outlineLevel="0" collapsed="false"/>
    <row r="504" s="433" customFormat="true" ht="12.75" hidden="false" customHeight="false" outlineLevel="0" collapsed="false"/>
    <row r="505" s="433" customFormat="true" ht="12.75" hidden="false" customHeight="false" outlineLevel="0" collapsed="false"/>
    <row r="506" s="433" customFormat="true" ht="12.75" hidden="false" customHeight="false" outlineLevel="0" collapsed="false"/>
    <row r="507" s="433" customFormat="true" ht="12.75" hidden="false" customHeight="false" outlineLevel="0" collapsed="false"/>
    <row r="508" s="433" customFormat="true" ht="12.75" hidden="false" customHeight="false" outlineLevel="0" collapsed="false"/>
    <row r="509" s="433" customFormat="true" ht="12.75" hidden="false" customHeight="false" outlineLevel="0" collapsed="false"/>
    <row r="510" s="433" customFormat="true" ht="12.75" hidden="false" customHeight="false" outlineLevel="0" collapsed="false"/>
    <row r="511" s="433" customFormat="true" ht="12.75" hidden="false" customHeight="false" outlineLevel="0" collapsed="false"/>
    <row r="512" s="433" customFormat="true" ht="12.75" hidden="false" customHeight="false" outlineLevel="0" collapsed="false"/>
    <row r="513" s="433" customFormat="true" ht="12.75" hidden="false" customHeight="false" outlineLevel="0" collapsed="false"/>
    <row r="514" s="433" customFormat="true" ht="12.75" hidden="false" customHeight="false" outlineLevel="0" collapsed="false"/>
    <row r="515" s="433" customFormat="true" ht="12.75" hidden="false" customHeight="false" outlineLevel="0" collapsed="false"/>
    <row r="516" s="433" customFormat="true" ht="12.75" hidden="false" customHeight="false" outlineLevel="0" collapsed="false"/>
    <row r="517" s="433" customFormat="true" ht="12.75" hidden="false" customHeight="false" outlineLevel="0" collapsed="false"/>
    <row r="518" s="433" customFormat="true" ht="12.75" hidden="false" customHeight="false" outlineLevel="0" collapsed="false"/>
    <row r="519" s="433" customFormat="true" ht="12.75" hidden="false" customHeight="false" outlineLevel="0" collapsed="false"/>
    <row r="520" s="433" customFormat="true" ht="12.75" hidden="false" customHeight="false" outlineLevel="0" collapsed="false"/>
    <row r="521" s="433" customFormat="true" ht="12.75" hidden="false" customHeight="false" outlineLevel="0" collapsed="false"/>
    <row r="522" s="433" customFormat="true" ht="12.75" hidden="false" customHeight="false" outlineLevel="0" collapsed="false"/>
    <row r="523" s="433" customFormat="true" ht="12.75" hidden="false" customHeight="false" outlineLevel="0" collapsed="false"/>
    <row r="524" s="433" customFormat="true" ht="12.75" hidden="false" customHeight="false" outlineLevel="0" collapsed="false"/>
    <row r="525" s="433" customFormat="true" ht="12.75" hidden="false" customHeight="false" outlineLevel="0" collapsed="false"/>
    <row r="526" s="433" customFormat="true" ht="12.75" hidden="false" customHeight="false" outlineLevel="0" collapsed="false"/>
    <row r="527" s="433" customFormat="true" ht="12.75" hidden="false" customHeight="false" outlineLevel="0" collapsed="false"/>
    <row r="528" s="433" customFormat="true" ht="12.75" hidden="false" customHeight="false" outlineLevel="0" collapsed="false"/>
    <row r="529" s="433" customFormat="true" ht="12.75" hidden="false" customHeight="false" outlineLevel="0" collapsed="false"/>
    <row r="530" s="433" customFormat="true" ht="12.75" hidden="false" customHeight="false" outlineLevel="0" collapsed="false"/>
    <row r="531" s="433" customFormat="true" ht="12.75" hidden="false" customHeight="false" outlineLevel="0" collapsed="false"/>
    <row r="532" s="433" customFormat="true" ht="12.75" hidden="false" customHeight="false" outlineLevel="0" collapsed="false"/>
    <row r="533" s="433" customFormat="true" ht="12.75" hidden="false" customHeight="false" outlineLevel="0" collapsed="false"/>
    <row r="534" s="433" customFormat="true" ht="12.75" hidden="false" customHeight="false" outlineLevel="0" collapsed="false"/>
    <row r="535" s="433" customFormat="true" ht="12.75" hidden="false" customHeight="false" outlineLevel="0" collapsed="false"/>
    <row r="536" s="433" customFormat="true" ht="12.75" hidden="false" customHeight="false" outlineLevel="0" collapsed="false"/>
    <row r="537" s="433" customFormat="true" ht="12.75" hidden="false" customHeight="false" outlineLevel="0" collapsed="false"/>
    <row r="538" s="433" customFormat="true" ht="12.75" hidden="false" customHeight="false" outlineLevel="0" collapsed="false"/>
    <row r="539" s="433" customFormat="true" ht="12.75" hidden="false" customHeight="false" outlineLevel="0" collapsed="false"/>
    <row r="540" s="433" customFormat="true" ht="12.75" hidden="false" customHeight="false" outlineLevel="0" collapsed="false"/>
    <row r="541" s="433" customFormat="true" ht="12.75" hidden="false" customHeight="false" outlineLevel="0" collapsed="false"/>
    <row r="542" s="433" customFormat="true" ht="12.75" hidden="false" customHeight="false" outlineLevel="0" collapsed="false"/>
    <row r="543" s="433" customFormat="true" ht="12.75" hidden="false" customHeight="false" outlineLevel="0" collapsed="false"/>
    <row r="544" s="433" customFormat="true" ht="12.75" hidden="false" customHeight="false" outlineLevel="0" collapsed="false"/>
    <row r="545" s="433" customFormat="true" ht="12.75" hidden="false" customHeight="false" outlineLevel="0" collapsed="false"/>
    <row r="546" s="433" customFormat="true" ht="12.75" hidden="false" customHeight="false" outlineLevel="0" collapsed="false"/>
    <row r="547" s="433" customFormat="true" ht="12.75" hidden="false" customHeight="false" outlineLevel="0" collapsed="false"/>
    <row r="548" s="433" customFormat="true" ht="12.75" hidden="false" customHeight="false" outlineLevel="0" collapsed="false"/>
    <row r="549" s="433" customFormat="true" ht="12.75" hidden="false" customHeight="false" outlineLevel="0" collapsed="false"/>
    <row r="550" s="433" customFormat="true" ht="12.75" hidden="false" customHeight="false" outlineLevel="0" collapsed="false"/>
    <row r="551" s="433" customFormat="true" ht="12.75" hidden="false" customHeight="false" outlineLevel="0" collapsed="false"/>
    <row r="552" s="433" customFormat="true" ht="12.75" hidden="false" customHeight="false" outlineLevel="0" collapsed="false"/>
    <row r="553" s="433" customFormat="true" ht="12.75" hidden="false" customHeight="false" outlineLevel="0" collapsed="false"/>
    <row r="554" s="433" customFormat="true" ht="12.75" hidden="false" customHeight="false" outlineLevel="0" collapsed="false"/>
    <row r="555" s="433" customFormat="true" ht="12.75" hidden="false" customHeight="false" outlineLevel="0" collapsed="false"/>
    <row r="556" s="433" customFormat="true" ht="12.75" hidden="false" customHeight="false" outlineLevel="0" collapsed="false"/>
    <row r="557" s="433" customFormat="true" ht="12.75" hidden="false" customHeight="false" outlineLevel="0" collapsed="false"/>
    <row r="558" s="433" customFormat="true" ht="12.75" hidden="false" customHeight="false" outlineLevel="0" collapsed="false"/>
    <row r="559" s="433" customFormat="true" ht="12.75" hidden="false" customHeight="false" outlineLevel="0" collapsed="false"/>
    <row r="560" s="433" customFormat="true" ht="12.75" hidden="false" customHeight="false" outlineLevel="0" collapsed="false"/>
    <row r="561" s="433" customFormat="true" ht="12.75" hidden="false" customHeight="false" outlineLevel="0" collapsed="false"/>
    <row r="562" s="433" customFormat="true" ht="12.75" hidden="false" customHeight="false" outlineLevel="0" collapsed="false"/>
    <row r="563" s="433" customFormat="true" ht="12.75" hidden="false" customHeight="false" outlineLevel="0" collapsed="false"/>
    <row r="564" s="433" customFormat="true" ht="12.75" hidden="false" customHeight="false" outlineLevel="0" collapsed="false"/>
    <row r="565" s="433" customFormat="true" ht="12.75" hidden="false" customHeight="false" outlineLevel="0" collapsed="false"/>
    <row r="566" s="433" customFormat="true" ht="12.75" hidden="false" customHeight="false" outlineLevel="0" collapsed="false"/>
    <row r="567" s="433" customFormat="true" ht="12.75" hidden="false" customHeight="false" outlineLevel="0" collapsed="false"/>
    <row r="568" s="433" customFormat="true" ht="12.75" hidden="false" customHeight="false" outlineLevel="0" collapsed="false"/>
    <row r="569" s="433" customFormat="true" ht="12.75" hidden="false" customHeight="false" outlineLevel="0" collapsed="false"/>
    <row r="570" s="433" customFormat="true" ht="12.75" hidden="false" customHeight="false" outlineLevel="0" collapsed="false"/>
    <row r="571" s="433" customFormat="true" ht="12.75" hidden="false" customHeight="false" outlineLevel="0" collapsed="false"/>
    <row r="572" s="433" customFormat="true" ht="12.75" hidden="false" customHeight="false" outlineLevel="0" collapsed="false"/>
    <row r="573" s="433" customFormat="true" ht="12.75" hidden="false" customHeight="false" outlineLevel="0" collapsed="false"/>
    <row r="574" s="433" customFormat="true" ht="12.75" hidden="false" customHeight="false" outlineLevel="0" collapsed="false"/>
    <row r="575" s="433" customFormat="true" ht="12.75" hidden="false" customHeight="false" outlineLevel="0" collapsed="false"/>
    <row r="576" s="433" customFormat="true" ht="12.75" hidden="false" customHeight="false" outlineLevel="0" collapsed="false"/>
    <row r="577" s="433" customFormat="true" ht="12.75" hidden="false" customHeight="false" outlineLevel="0" collapsed="false"/>
    <row r="578" s="433" customFormat="true" ht="12.75" hidden="false" customHeight="false" outlineLevel="0" collapsed="false"/>
    <row r="579" s="433" customFormat="true" ht="12.75" hidden="false" customHeight="false" outlineLevel="0" collapsed="false"/>
    <row r="580" s="433" customFormat="true" ht="12.75" hidden="false" customHeight="false" outlineLevel="0" collapsed="false"/>
    <row r="581" s="433" customFormat="true" ht="12.75" hidden="false" customHeight="false" outlineLevel="0" collapsed="false"/>
    <row r="582" s="433" customFormat="true" ht="12.75" hidden="false" customHeight="false" outlineLevel="0" collapsed="false"/>
    <row r="583" s="433" customFormat="true" ht="12.75" hidden="false" customHeight="false" outlineLevel="0" collapsed="false"/>
    <row r="584" s="433" customFormat="true" ht="12.75" hidden="false" customHeight="false" outlineLevel="0" collapsed="false"/>
    <row r="585" s="433" customFormat="true" ht="12.75" hidden="false" customHeight="false" outlineLevel="0" collapsed="false"/>
    <row r="586" s="433" customFormat="true" ht="12.75" hidden="false" customHeight="false" outlineLevel="0" collapsed="false"/>
    <row r="587" s="433" customFormat="true" ht="12.75" hidden="false" customHeight="false" outlineLevel="0" collapsed="false"/>
    <row r="588" s="433" customFormat="true" ht="12.75" hidden="false" customHeight="false" outlineLevel="0" collapsed="false"/>
    <row r="589" s="433" customFormat="true" ht="12.75" hidden="false" customHeight="false" outlineLevel="0" collapsed="false"/>
    <row r="590" s="433" customFormat="true" ht="12.75" hidden="false" customHeight="false" outlineLevel="0" collapsed="false"/>
    <row r="591" s="433" customFormat="true" ht="12.75" hidden="false" customHeight="false" outlineLevel="0" collapsed="false"/>
    <row r="592" s="433" customFormat="true" ht="12.75" hidden="false" customHeight="false" outlineLevel="0" collapsed="false"/>
    <row r="593" s="433" customFormat="true" ht="12.75" hidden="false" customHeight="false" outlineLevel="0" collapsed="false"/>
    <row r="594" s="433" customFormat="true" ht="12.75" hidden="false" customHeight="false" outlineLevel="0" collapsed="false"/>
    <row r="595" s="433" customFormat="true" ht="12.75" hidden="false" customHeight="false" outlineLevel="0" collapsed="false"/>
    <row r="596" s="433" customFormat="true" ht="12.75" hidden="false" customHeight="false" outlineLevel="0" collapsed="false"/>
    <row r="597" s="433" customFormat="true" ht="12.75" hidden="false" customHeight="false" outlineLevel="0" collapsed="false"/>
    <row r="598" s="433" customFormat="true" ht="12.75" hidden="false" customHeight="false" outlineLevel="0" collapsed="false"/>
    <row r="599" s="433" customFormat="true" ht="12.75" hidden="false" customHeight="false" outlineLevel="0" collapsed="false"/>
    <row r="600" s="433" customFormat="true" ht="12.75" hidden="false" customHeight="false" outlineLevel="0" collapsed="false"/>
    <row r="601" s="433" customFormat="true" ht="12.75" hidden="false" customHeight="false" outlineLevel="0" collapsed="false"/>
    <row r="602" s="433" customFormat="true" ht="12.75" hidden="false" customHeight="false" outlineLevel="0" collapsed="false"/>
    <row r="603" s="433" customFormat="true" ht="12.75" hidden="false" customHeight="false" outlineLevel="0" collapsed="false"/>
    <row r="604" s="433" customFormat="true" ht="12.75" hidden="false" customHeight="false" outlineLevel="0" collapsed="false"/>
    <row r="605" s="433" customFormat="true" ht="12.75" hidden="false" customHeight="false" outlineLevel="0" collapsed="false"/>
    <row r="606" s="433" customFormat="true" ht="12.75" hidden="false" customHeight="false" outlineLevel="0" collapsed="false"/>
    <row r="607" s="433" customFormat="true" ht="12.75" hidden="false" customHeight="false" outlineLevel="0" collapsed="false"/>
    <row r="608" s="433" customFormat="true" ht="12.75" hidden="false" customHeight="false" outlineLevel="0" collapsed="false"/>
    <row r="609" s="433" customFormat="true" ht="12.75" hidden="false" customHeight="false" outlineLevel="0" collapsed="false"/>
    <row r="610" s="433" customFormat="true" ht="12.75" hidden="false" customHeight="false" outlineLevel="0" collapsed="false"/>
    <row r="611" s="433" customFormat="true" ht="12.75" hidden="false" customHeight="false" outlineLevel="0" collapsed="false"/>
    <row r="612" s="433" customFormat="true" ht="12.75" hidden="false" customHeight="false" outlineLevel="0" collapsed="false"/>
    <row r="613" s="433" customFormat="true" ht="12.75" hidden="false" customHeight="false" outlineLevel="0" collapsed="false"/>
    <row r="614" s="433" customFormat="true" ht="12.75" hidden="false" customHeight="false" outlineLevel="0" collapsed="false"/>
    <row r="615" s="433" customFormat="true" ht="12.75" hidden="false" customHeight="false" outlineLevel="0" collapsed="false"/>
    <row r="616" s="433" customFormat="true" ht="12.75" hidden="false" customHeight="false" outlineLevel="0" collapsed="false"/>
    <row r="617" s="433" customFormat="true" ht="12.75" hidden="false" customHeight="false" outlineLevel="0" collapsed="false"/>
    <row r="618" s="433" customFormat="true" ht="12.75" hidden="false" customHeight="false" outlineLevel="0" collapsed="false"/>
    <row r="619" s="433" customFormat="true" ht="12.75" hidden="false" customHeight="false" outlineLevel="0" collapsed="false"/>
    <row r="620" s="433" customFormat="true" ht="12.75" hidden="false" customHeight="false" outlineLevel="0" collapsed="false"/>
    <row r="621" s="433" customFormat="true" ht="12.75" hidden="false" customHeight="false" outlineLevel="0" collapsed="false"/>
    <row r="622" s="433" customFormat="true" ht="12.75" hidden="false" customHeight="false" outlineLevel="0" collapsed="false"/>
    <row r="623" s="433" customFormat="true" ht="12.75" hidden="false" customHeight="false" outlineLevel="0" collapsed="false"/>
    <row r="624" s="433" customFormat="true" ht="12.75" hidden="false" customHeight="false" outlineLevel="0" collapsed="false"/>
    <row r="625" s="433" customFormat="true" ht="12.75" hidden="false" customHeight="false" outlineLevel="0" collapsed="false"/>
    <row r="626" s="433" customFormat="true" ht="12.75" hidden="false" customHeight="false" outlineLevel="0" collapsed="false"/>
    <row r="627" s="433" customFormat="true" ht="12.75" hidden="false" customHeight="false" outlineLevel="0" collapsed="false"/>
    <row r="628" s="433" customFormat="true" ht="12.75" hidden="false" customHeight="false" outlineLevel="0" collapsed="false"/>
    <row r="629" s="433" customFormat="true" ht="12.75" hidden="false" customHeight="false" outlineLevel="0" collapsed="false"/>
    <row r="630" s="433" customFormat="true" ht="12.75" hidden="false" customHeight="false" outlineLevel="0" collapsed="false"/>
    <row r="631" s="433" customFormat="true" ht="12.75" hidden="false" customHeight="false" outlineLevel="0" collapsed="false"/>
    <row r="632" s="433" customFormat="true" ht="12.75" hidden="false" customHeight="false" outlineLevel="0" collapsed="false"/>
    <row r="633" s="433" customFormat="true" ht="12.75" hidden="false" customHeight="false" outlineLevel="0" collapsed="false"/>
    <row r="634" s="433" customFormat="true" ht="12.75" hidden="false" customHeight="false" outlineLevel="0" collapsed="false"/>
    <row r="635" s="433" customFormat="true" ht="12.75" hidden="false" customHeight="false" outlineLevel="0" collapsed="false"/>
    <row r="636" s="433" customFormat="true" ht="12.75" hidden="false" customHeight="false" outlineLevel="0" collapsed="false"/>
    <row r="637" s="433" customFormat="true" ht="12.75" hidden="false" customHeight="false" outlineLevel="0" collapsed="false"/>
    <row r="638" s="433" customFormat="true" ht="12.75" hidden="false" customHeight="false" outlineLevel="0" collapsed="false"/>
    <row r="639" s="433" customFormat="true" ht="12.75" hidden="false" customHeight="false" outlineLevel="0" collapsed="false"/>
    <row r="640" s="433" customFormat="true" ht="12.75" hidden="false" customHeight="false" outlineLevel="0" collapsed="false"/>
    <row r="641" s="433" customFormat="true" ht="12.75" hidden="false" customHeight="false" outlineLevel="0" collapsed="false"/>
    <row r="642" s="433" customFormat="true" ht="12.75" hidden="false" customHeight="false" outlineLevel="0" collapsed="false"/>
    <row r="643" s="433" customFormat="true" ht="12.75" hidden="false" customHeight="false" outlineLevel="0" collapsed="false"/>
    <row r="644" s="433" customFormat="true" ht="12.75" hidden="false" customHeight="false" outlineLevel="0" collapsed="false"/>
    <row r="645" s="433" customFormat="true" ht="12.75" hidden="false" customHeight="false" outlineLevel="0" collapsed="false"/>
    <row r="646" s="433" customFormat="true" ht="12.75" hidden="false" customHeight="false" outlineLevel="0" collapsed="false"/>
    <row r="647" s="433" customFormat="true" ht="12.75" hidden="false" customHeight="false" outlineLevel="0" collapsed="false"/>
    <row r="648" s="433" customFormat="true" ht="12.75" hidden="false" customHeight="false" outlineLevel="0" collapsed="false"/>
    <row r="649" s="433" customFormat="true" ht="12.75" hidden="false" customHeight="false" outlineLevel="0" collapsed="false"/>
    <row r="650" s="433" customFormat="true" ht="12.75" hidden="false" customHeight="false" outlineLevel="0" collapsed="false"/>
    <row r="651" s="433" customFormat="true" ht="12.75" hidden="false" customHeight="false" outlineLevel="0" collapsed="false"/>
    <row r="652" s="433" customFormat="true" ht="12.75" hidden="false" customHeight="false" outlineLevel="0" collapsed="false"/>
    <row r="653" s="433" customFormat="true" ht="12.75" hidden="false" customHeight="false" outlineLevel="0" collapsed="false"/>
    <row r="654" s="433" customFormat="true" ht="12.75" hidden="false" customHeight="false" outlineLevel="0" collapsed="false"/>
    <row r="655" s="433" customFormat="true" ht="12.75" hidden="false" customHeight="false" outlineLevel="0" collapsed="false"/>
    <row r="656" s="433" customFormat="true" ht="12.75" hidden="false" customHeight="false" outlineLevel="0" collapsed="false"/>
    <row r="657" s="433" customFormat="true" ht="12.75" hidden="false" customHeight="false" outlineLevel="0" collapsed="false"/>
    <row r="658" s="433" customFormat="true" ht="12.75" hidden="false" customHeight="false" outlineLevel="0" collapsed="false"/>
    <row r="659" s="433" customFormat="true" ht="12.75" hidden="false" customHeight="false" outlineLevel="0" collapsed="false"/>
    <row r="660" s="433" customFormat="true" ht="12.75" hidden="false" customHeight="false" outlineLevel="0" collapsed="false"/>
    <row r="661" s="433" customFormat="true" ht="12.75" hidden="false" customHeight="false" outlineLevel="0" collapsed="false"/>
    <row r="662" s="433" customFormat="true" ht="12.75" hidden="false" customHeight="false" outlineLevel="0" collapsed="false"/>
    <row r="663" s="433" customFormat="true" ht="12.75" hidden="false" customHeight="false" outlineLevel="0" collapsed="false"/>
    <row r="664" s="433" customFormat="true" ht="12.75" hidden="false" customHeight="false" outlineLevel="0" collapsed="false"/>
    <row r="665" s="433" customFormat="true" ht="12.75" hidden="false" customHeight="false" outlineLevel="0" collapsed="false"/>
    <row r="666" s="433" customFormat="true" ht="12.75" hidden="false" customHeight="false" outlineLevel="0" collapsed="false"/>
    <row r="667" s="433" customFormat="true" ht="12.75" hidden="false" customHeight="false" outlineLevel="0" collapsed="false"/>
    <row r="668" s="433" customFormat="true" ht="12.75" hidden="false" customHeight="false" outlineLevel="0" collapsed="false"/>
    <row r="669" s="433" customFormat="true" ht="12.75" hidden="false" customHeight="false" outlineLevel="0" collapsed="false"/>
    <row r="670" s="433" customFormat="true" ht="12.75" hidden="false" customHeight="false" outlineLevel="0" collapsed="false"/>
    <row r="671" s="433" customFormat="true" ht="12.75" hidden="false" customHeight="false" outlineLevel="0" collapsed="false"/>
    <row r="672" s="433" customFormat="true" ht="12.75" hidden="false" customHeight="false" outlineLevel="0" collapsed="false"/>
    <row r="673" s="433" customFormat="true" ht="12.75" hidden="false" customHeight="false" outlineLevel="0" collapsed="false"/>
    <row r="674" s="433" customFormat="true" ht="12.75" hidden="false" customHeight="false" outlineLevel="0" collapsed="false"/>
    <row r="675" s="433" customFormat="true" ht="12.75" hidden="false" customHeight="false" outlineLevel="0" collapsed="false"/>
    <row r="676" s="433" customFormat="true" ht="12.75" hidden="false" customHeight="false" outlineLevel="0" collapsed="false"/>
    <row r="677" s="433" customFormat="true" ht="12.75" hidden="false" customHeight="false" outlineLevel="0" collapsed="false"/>
    <row r="678" s="433" customFormat="true" ht="12.75" hidden="false" customHeight="false" outlineLevel="0" collapsed="false"/>
    <row r="679" s="433" customFormat="true" ht="12.75" hidden="false" customHeight="false" outlineLevel="0" collapsed="false"/>
    <row r="680" s="433" customFormat="true" ht="12.75" hidden="false" customHeight="false" outlineLevel="0" collapsed="false"/>
    <row r="681" s="433" customFormat="true" ht="12.75" hidden="false" customHeight="false" outlineLevel="0" collapsed="false"/>
    <row r="682" s="433" customFormat="true" ht="12.75" hidden="false" customHeight="false" outlineLevel="0" collapsed="false"/>
    <row r="683" s="433" customFormat="true" ht="12.75" hidden="false" customHeight="false" outlineLevel="0" collapsed="false"/>
    <row r="684" s="433" customFormat="true" ht="12.75" hidden="false" customHeight="false" outlineLevel="0" collapsed="false"/>
    <row r="685" s="433" customFormat="true" ht="12.75" hidden="false" customHeight="false" outlineLevel="0" collapsed="false"/>
    <row r="686" s="433" customFormat="true" ht="12.75" hidden="false" customHeight="false" outlineLevel="0" collapsed="false"/>
    <row r="687" s="433" customFormat="true" ht="12.75" hidden="false" customHeight="false" outlineLevel="0" collapsed="false"/>
    <row r="688" s="433" customFormat="true" ht="12.75" hidden="false" customHeight="false" outlineLevel="0" collapsed="false"/>
    <row r="689" s="433" customFormat="true" ht="12.75" hidden="false" customHeight="false" outlineLevel="0" collapsed="false"/>
    <row r="690" s="433" customFormat="true" ht="12.75" hidden="false" customHeight="false" outlineLevel="0" collapsed="false"/>
    <row r="691" s="433" customFormat="true" ht="12.75" hidden="false" customHeight="false" outlineLevel="0" collapsed="false"/>
    <row r="692" s="433" customFormat="true" ht="12.75" hidden="false" customHeight="false" outlineLevel="0" collapsed="false"/>
    <row r="693" s="433" customFormat="true" ht="12.75" hidden="false" customHeight="false" outlineLevel="0" collapsed="false"/>
    <row r="694" s="433" customFormat="true" ht="12.75" hidden="false" customHeight="false" outlineLevel="0" collapsed="false"/>
    <row r="695" s="433" customFormat="true" ht="12.75" hidden="false" customHeight="false" outlineLevel="0" collapsed="false"/>
    <row r="696" s="433" customFormat="true" ht="12.75" hidden="false" customHeight="false" outlineLevel="0" collapsed="false"/>
    <row r="697" s="433" customFormat="true" ht="12.75" hidden="false" customHeight="false" outlineLevel="0" collapsed="false"/>
    <row r="698" s="433" customFormat="true" ht="12.75" hidden="false" customHeight="false" outlineLevel="0" collapsed="false"/>
    <row r="699" s="433" customFormat="true" ht="12.75" hidden="false" customHeight="false" outlineLevel="0" collapsed="false"/>
    <row r="700" s="433" customFormat="true" ht="12.75" hidden="false" customHeight="false" outlineLevel="0" collapsed="false"/>
    <row r="701" s="433" customFormat="true" ht="12.75" hidden="false" customHeight="false" outlineLevel="0" collapsed="false"/>
    <row r="702" s="433" customFormat="true" ht="12.75" hidden="false" customHeight="false" outlineLevel="0" collapsed="false"/>
    <row r="703" s="433" customFormat="true" ht="12.75" hidden="false" customHeight="false" outlineLevel="0" collapsed="false"/>
    <row r="704" s="433" customFormat="true" ht="12.75" hidden="false" customHeight="false" outlineLevel="0" collapsed="false"/>
    <row r="705" s="433" customFormat="true" ht="12.75" hidden="false" customHeight="false" outlineLevel="0" collapsed="false"/>
    <row r="706" s="433" customFormat="true" ht="12.75" hidden="false" customHeight="false" outlineLevel="0" collapsed="false"/>
    <row r="707" s="433" customFormat="true" ht="12.75" hidden="false" customHeight="false" outlineLevel="0" collapsed="false"/>
    <row r="708" s="433" customFormat="true" ht="12.75" hidden="false" customHeight="false" outlineLevel="0" collapsed="false"/>
    <row r="709" s="433" customFormat="true" ht="12.75" hidden="false" customHeight="false" outlineLevel="0" collapsed="false"/>
    <row r="710" s="433" customFormat="true" ht="12.75" hidden="false" customHeight="false" outlineLevel="0" collapsed="false"/>
    <row r="711" s="433" customFormat="true" ht="12.75" hidden="false" customHeight="false" outlineLevel="0" collapsed="false"/>
    <row r="712" s="433" customFormat="true" ht="12.75" hidden="false" customHeight="false" outlineLevel="0" collapsed="false"/>
    <row r="713" s="433" customFormat="true" ht="12.75" hidden="false" customHeight="false" outlineLevel="0" collapsed="false"/>
    <row r="714" s="433" customFormat="true" ht="12.75" hidden="false" customHeight="false" outlineLevel="0" collapsed="false"/>
    <row r="715" s="433" customFormat="true" ht="12.75" hidden="false" customHeight="false" outlineLevel="0" collapsed="false"/>
    <row r="716" s="433" customFormat="true" ht="12.75" hidden="false" customHeight="false" outlineLevel="0" collapsed="false"/>
    <row r="717" s="433" customFormat="true" ht="12.75" hidden="false" customHeight="false" outlineLevel="0" collapsed="false"/>
    <row r="718" s="433" customFormat="true" ht="12.75" hidden="false" customHeight="false" outlineLevel="0" collapsed="false"/>
    <row r="719" s="433" customFormat="true" ht="12.75" hidden="false" customHeight="false" outlineLevel="0" collapsed="false"/>
    <row r="720" s="433" customFormat="true" ht="12.75" hidden="false" customHeight="false" outlineLevel="0" collapsed="false"/>
    <row r="721" s="433" customFormat="true" ht="12.75" hidden="false" customHeight="false" outlineLevel="0" collapsed="false"/>
    <row r="722" s="433" customFormat="true" ht="12.75" hidden="false" customHeight="false" outlineLevel="0" collapsed="false"/>
    <row r="723" s="433" customFormat="true" ht="12.75" hidden="false" customHeight="false" outlineLevel="0" collapsed="false"/>
    <row r="724" s="433" customFormat="true" ht="12.75" hidden="false" customHeight="false" outlineLevel="0" collapsed="false"/>
    <row r="725" s="433" customFormat="true" ht="12.75" hidden="false" customHeight="false" outlineLevel="0" collapsed="false"/>
    <row r="726" s="433" customFormat="true" ht="12.75" hidden="false" customHeight="false" outlineLevel="0" collapsed="false"/>
    <row r="727" s="433" customFormat="true" ht="12.75" hidden="false" customHeight="false" outlineLevel="0" collapsed="false"/>
    <row r="728" s="433" customFormat="true" ht="12.75" hidden="false" customHeight="false" outlineLevel="0" collapsed="false"/>
    <row r="729" s="433" customFormat="true" ht="12.75" hidden="false" customHeight="false" outlineLevel="0" collapsed="false"/>
    <row r="730" s="433" customFormat="true" ht="12.75" hidden="false" customHeight="false" outlineLevel="0" collapsed="false"/>
    <row r="731" s="433" customFormat="true" ht="12.75" hidden="false" customHeight="false" outlineLevel="0" collapsed="false"/>
    <row r="732" s="433" customFormat="true" ht="12.75" hidden="false" customHeight="false" outlineLevel="0" collapsed="false"/>
    <row r="733" s="433" customFormat="true" ht="12.75" hidden="false" customHeight="false" outlineLevel="0" collapsed="false"/>
    <row r="734" s="433" customFormat="true" ht="12.75" hidden="false" customHeight="false" outlineLevel="0" collapsed="false"/>
    <row r="735" s="433" customFormat="true" ht="12.75" hidden="false" customHeight="false" outlineLevel="0" collapsed="false"/>
    <row r="736" s="433" customFormat="true" ht="12.75" hidden="false" customHeight="false" outlineLevel="0" collapsed="false"/>
    <row r="737" s="433" customFormat="true" ht="12.75" hidden="false" customHeight="false" outlineLevel="0" collapsed="false"/>
    <row r="738" s="433" customFormat="true" ht="12.75" hidden="false" customHeight="false" outlineLevel="0" collapsed="false"/>
    <row r="739" s="433" customFormat="true" ht="12.75" hidden="false" customHeight="false" outlineLevel="0" collapsed="false"/>
    <row r="740" s="433" customFormat="true" ht="12.75" hidden="false" customHeight="false" outlineLevel="0" collapsed="false"/>
    <row r="741" s="433" customFormat="true" ht="12.75" hidden="false" customHeight="false" outlineLevel="0" collapsed="false"/>
    <row r="742" s="433" customFormat="true" ht="12.75" hidden="false" customHeight="false" outlineLevel="0" collapsed="false"/>
    <row r="743" s="433" customFormat="true" ht="12.75" hidden="false" customHeight="false" outlineLevel="0" collapsed="false"/>
    <row r="744" s="433" customFormat="true" ht="12.75" hidden="false" customHeight="false" outlineLevel="0" collapsed="false"/>
    <row r="745" s="433" customFormat="true" ht="12.75" hidden="false" customHeight="false" outlineLevel="0" collapsed="false"/>
    <row r="746" s="433" customFormat="true" ht="12.75" hidden="false" customHeight="false" outlineLevel="0" collapsed="false"/>
    <row r="747" s="433" customFormat="true" ht="12.75" hidden="false" customHeight="false" outlineLevel="0" collapsed="false"/>
    <row r="748" s="433" customFormat="true" ht="12.75" hidden="false" customHeight="false" outlineLevel="0" collapsed="false"/>
    <row r="749" s="433" customFormat="true" ht="12.75" hidden="false" customHeight="false" outlineLevel="0" collapsed="false"/>
    <row r="750" s="433" customFormat="true" ht="12.75" hidden="false" customHeight="false" outlineLevel="0" collapsed="false"/>
    <row r="751" s="433" customFormat="true" ht="12.75" hidden="false" customHeight="false" outlineLevel="0" collapsed="false"/>
    <row r="752" s="433" customFormat="true" ht="12.75" hidden="false" customHeight="false" outlineLevel="0" collapsed="false"/>
    <row r="753" s="433" customFormat="true" ht="12.75" hidden="false" customHeight="false" outlineLevel="0" collapsed="false"/>
    <row r="754" s="433" customFormat="true" ht="12.75" hidden="false" customHeight="false" outlineLevel="0" collapsed="false"/>
    <row r="755" s="433" customFormat="true" ht="12.75" hidden="false" customHeight="false" outlineLevel="0" collapsed="false"/>
    <row r="756" s="433" customFormat="true" ht="12.75" hidden="false" customHeight="false" outlineLevel="0" collapsed="false"/>
    <row r="757" s="433" customFormat="true" ht="12.75" hidden="false" customHeight="false" outlineLevel="0" collapsed="false"/>
    <row r="758" s="433" customFormat="true" ht="12.75" hidden="false" customHeight="false" outlineLevel="0" collapsed="false"/>
    <row r="759" s="433" customFormat="true" ht="12.75" hidden="false" customHeight="false" outlineLevel="0" collapsed="false"/>
    <row r="760" s="433" customFormat="true" ht="12.75" hidden="false" customHeight="false" outlineLevel="0" collapsed="false"/>
    <row r="761" s="433" customFormat="true" ht="12.75" hidden="false" customHeight="false" outlineLevel="0" collapsed="false"/>
    <row r="762" s="433" customFormat="true" ht="12.75" hidden="false" customHeight="false" outlineLevel="0" collapsed="false"/>
    <row r="763" s="433" customFormat="true" ht="12.75" hidden="false" customHeight="false" outlineLevel="0" collapsed="false"/>
    <row r="764" s="433" customFormat="true" ht="12.75" hidden="false" customHeight="false" outlineLevel="0" collapsed="false"/>
    <row r="765" s="433" customFormat="true" ht="12.75" hidden="false" customHeight="false" outlineLevel="0" collapsed="false"/>
    <row r="766" s="433" customFormat="true" ht="12.75" hidden="false" customHeight="false" outlineLevel="0" collapsed="false"/>
    <row r="767" s="433" customFormat="true" ht="12.75" hidden="false" customHeight="false" outlineLevel="0" collapsed="false"/>
    <row r="768" s="433" customFormat="true" ht="12.75" hidden="false" customHeight="false" outlineLevel="0" collapsed="false"/>
    <row r="769" s="433" customFormat="true" ht="12.75" hidden="false" customHeight="false" outlineLevel="0" collapsed="false"/>
    <row r="770" s="433" customFormat="true" ht="12.75" hidden="false" customHeight="false" outlineLevel="0" collapsed="false"/>
    <row r="771" s="433" customFormat="true" ht="12.75" hidden="false" customHeight="false" outlineLevel="0" collapsed="false"/>
    <row r="772" s="433" customFormat="true" ht="12.75" hidden="false" customHeight="false" outlineLevel="0" collapsed="false"/>
    <row r="773" s="433" customFormat="true" ht="12.75" hidden="false" customHeight="false" outlineLevel="0" collapsed="false"/>
    <row r="774" s="433" customFormat="true" ht="12.75" hidden="false" customHeight="false" outlineLevel="0" collapsed="false"/>
    <row r="775" s="433" customFormat="true" ht="12.75" hidden="false" customHeight="false" outlineLevel="0" collapsed="false"/>
    <row r="776" s="433" customFormat="true" ht="12.75" hidden="false" customHeight="false" outlineLevel="0" collapsed="false"/>
    <row r="777" s="433" customFormat="true" ht="12.75" hidden="false" customHeight="false" outlineLevel="0" collapsed="false"/>
    <row r="778" s="433" customFormat="true" ht="12.75" hidden="false" customHeight="false" outlineLevel="0" collapsed="false"/>
    <row r="779" s="433" customFormat="true" ht="12.75" hidden="false" customHeight="false" outlineLevel="0" collapsed="false"/>
    <row r="780" s="433" customFormat="true" ht="12.75" hidden="false" customHeight="false" outlineLevel="0" collapsed="false"/>
    <row r="781" s="433" customFormat="true" ht="12.75" hidden="false" customHeight="false" outlineLevel="0" collapsed="false"/>
    <row r="782" s="433" customFormat="true" ht="12.75" hidden="false" customHeight="false" outlineLevel="0" collapsed="false"/>
    <row r="783" s="433" customFormat="true" ht="12.75" hidden="false" customHeight="false" outlineLevel="0" collapsed="false"/>
    <row r="784" s="433" customFormat="true" ht="12.75" hidden="false" customHeight="false" outlineLevel="0" collapsed="false"/>
    <row r="785" s="433" customFormat="true" ht="12.75" hidden="false" customHeight="false" outlineLevel="0" collapsed="false"/>
    <row r="786" s="433" customFormat="true" ht="12.75" hidden="false" customHeight="false" outlineLevel="0" collapsed="false"/>
    <row r="787" s="433" customFormat="true" ht="12.75" hidden="false" customHeight="false" outlineLevel="0" collapsed="false"/>
    <row r="788" s="433" customFormat="true" ht="12.75" hidden="false" customHeight="false" outlineLevel="0" collapsed="false"/>
    <row r="789" s="433" customFormat="true" ht="12.75" hidden="false" customHeight="false" outlineLevel="0" collapsed="false"/>
    <row r="790" s="433" customFormat="true" ht="12.75" hidden="false" customHeight="false" outlineLevel="0" collapsed="false"/>
    <row r="791" s="433" customFormat="true" ht="12.75" hidden="false" customHeight="false" outlineLevel="0" collapsed="false"/>
    <row r="792" s="433" customFormat="true" ht="12.75" hidden="false" customHeight="false" outlineLevel="0" collapsed="false"/>
    <row r="793" s="433" customFormat="true" ht="12.75" hidden="false" customHeight="false" outlineLevel="0" collapsed="false"/>
    <row r="794" s="433" customFormat="true" ht="12.75" hidden="false" customHeight="false" outlineLevel="0" collapsed="false"/>
    <row r="795" s="433" customFormat="true" ht="12.75" hidden="false" customHeight="false" outlineLevel="0" collapsed="false"/>
    <row r="796" s="433" customFormat="true" ht="12.75" hidden="false" customHeight="false" outlineLevel="0" collapsed="false"/>
    <row r="797" s="433" customFormat="true" ht="12.75" hidden="false" customHeight="false" outlineLevel="0" collapsed="false"/>
    <row r="798" s="433" customFormat="true" ht="12.75" hidden="false" customHeight="false" outlineLevel="0" collapsed="false"/>
    <row r="799" s="433" customFormat="true" ht="12.75" hidden="false" customHeight="false" outlineLevel="0" collapsed="false"/>
    <row r="800" s="433" customFormat="true" ht="12.75" hidden="false" customHeight="false" outlineLevel="0" collapsed="false"/>
    <row r="801" s="433" customFormat="true" ht="12.75" hidden="false" customHeight="false" outlineLevel="0" collapsed="false"/>
    <row r="802" s="433" customFormat="true" ht="12.75" hidden="false" customHeight="false" outlineLevel="0" collapsed="false"/>
    <row r="803" s="433" customFormat="true" ht="12.75" hidden="false" customHeight="false" outlineLevel="0" collapsed="false"/>
    <row r="804" s="433" customFormat="true" ht="12.75" hidden="false" customHeight="false" outlineLevel="0" collapsed="false"/>
    <row r="805" s="433" customFormat="true" ht="12.75" hidden="false" customHeight="false" outlineLevel="0" collapsed="false"/>
    <row r="806" s="433" customFormat="true" ht="12.75" hidden="false" customHeight="false" outlineLevel="0" collapsed="false"/>
    <row r="807" s="433" customFormat="true" ht="12.75" hidden="false" customHeight="false" outlineLevel="0" collapsed="false"/>
    <row r="808" s="433" customFormat="true" ht="12.75" hidden="false" customHeight="false" outlineLevel="0" collapsed="false"/>
    <row r="809" s="433" customFormat="true" ht="12.75" hidden="false" customHeight="false" outlineLevel="0" collapsed="false"/>
    <row r="810" s="433" customFormat="true" ht="12.75" hidden="false" customHeight="false" outlineLevel="0" collapsed="false"/>
    <row r="811" s="433" customFormat="true" ht="12.75" hidden="false" customHeight="false" outlineLevel="0" collapsed="false"/>
    <row r="812" s="433" customFormat="true" ht="12.75" hidden="false" customHeight="false" outlineLevel="0" collapsed="false"/>
    <row r="813" s="433" customFormat="true" ht="12.75" hidden="false" customHeight="false" outlineLevel="0" collapsed="false"/>
    <row r="814" s="433" customFormat="true" ht="12.75" hidden="false" customHeight="false" outlineLevel="0" collapsed="false"/>
    <row r="815" s="433" customFormat="true" ht="12.75" hidden="false" customHeight="false" outlineLevel="0" collapsed="false"/>
    <row r="816" s="433" customFormat="true" ht="12.75" hidden="false" customHeight="false" outlineLevel="0" collapsed="false"/>
    <row r="817" s="433" customFormat="true" ht="12.75" hidden="false" customHeight="false" outlineLevel="0" collapsed="false"/>
    <row r="818" s="433" customFormat="true" ht="12.75" hidden="false" customHeight="false" outlineLevel="0" collapsed="false"/>
    <row r="819" s="433" customFormat="true" ht="12.75" hidden="false" customHeight="false" outlineLevel="0" collapsed="false"/>
    <row r="820" s="433" customFormat="true" ht="12.75" hidden="false" customHeight="false" outlineLevel="0" collapsed="false"/>
    <row r="821" s="433" customFormat="true" ht="12.75" hidden="false" customHeight="false" outlineLevel="0" collapsed="false"/>
    <row r="822" s="433" customFormat="true" ht="12.75" hidden="false" customHeight="false" outlineLevel="0" collapsed="false"/>
    <row r="823" s="433" customFormat="true" ht="12.75" hidden="false" customHeight="false" outlineLevel="0" collapsed="false"/>
    <row r="824" s="433" customFormat="true" ht="12.75" hidden="false" customHeight="false" outlineLevel="0" collapsed="false"/>
    <row r="825" s="433" customFormat="true" ht="12.75" hidden="false" customHeight="false" outlineLevel="0" collapsed="false"/>
    <row r="826" s="433" customFormat="true" ht="12.75" hidden="false" customHeight="false" outlineLevel="0" collapsed="false"/>
    <row r="827" s="433" customFormat="true" ht="12.75" hidden="false" customHeight="false" outlineLevel="0" collapsed="false"/>
    <row r="828" s="433" customFormat="true" ht="12.75" hidden="false" customHeight="false" outlineLevel="0" collapsed="false"/>
    <row r="829" s="433" customFormat="true" ht="12.75" hidden="false" customHeight="false" outlineLevel="0" collapsed="false"/>
    <row r="830" s="433" customFormat="true" ht="12.75" hidden="false" customHeight="false" outlineLevel="0" collapsed="false"/>
    <row r="831" s="433" customFormat="true" ht="12.75" hidden="false" customHeight="false" outlineLevel="0" collapsed="false"/>
    <row r="832" s="433" customFormat="true" ht="12.75" hidden="false" customHeight="false" outlineLevel="0" collapsed="false"/>
    <row r="833" s="433" customFormat="true" ht="12.75" hidden="false" customHeight="false" outlineLevel="0" collapsed="false"/>
    <row r="834" s="433" customFormat="true" ht="12.75" hidden="false" customHeight="false" outlineLevel="0" collapsed="false"/>
    <row r="835" s="433" customFormat="true" ht="12.75" hidden="false" customHeight="false" outlineLevel="0" collapsed="false"/>
    <row r="836" s="433" customFormat="true" ht="12.75" hidden="false" customHeight="false" outlineLevel="0" collapsed="false"/>
    <row r="837" s="433" customFormat="true" ht="12.75" hidden="false" customHeight="false" outlineLevel="0" collapsed="false"/>
    <row r="838" s="433" customFormat="true" ht="12.75" hidden="false" customHeight="false" outlineLevel="0" collapsed="false"/>
    <row r="839" s="433" customFormat="true" ht="12.75" hidden="false" customHeight="false" outlineLevel="0" collapsed="false"/>
    <row r="840" s="433" customFormat="true" ht="12.75" hidden="false" customHeight="false" outlineLevel="0" collapsed="false"/>
    <row r="841" s="433" customFormat="true" ht="12.75" hidden="false" customHeight="false" outlineLevel="0" collapsed="false"/>
    <row r="842" s="433" customFormat="true" ht="12.75" hidden="false" customHeight="false" outlineLevel="0" collapsed="false"/>
    <row r="843" s="433" customFormat="true" ht="12.75" hidden="false" customHeight="false" outlineLevel="0" collapsed="false"/>
    <row r="844" s="433" customFormat="true" ht="12.75" hidden="false" customHeight="false" outlineLevel="0" collapsed="false"/>
    <row r="845" s="433" customFormat="true" ht="12.75" hidden="false" customHeight="false" outlineLevel="0" collapsed="false"/>
    <row r="846" s="433" customFormat="true" ht="12.75" hidden="false" customHeight="false" outlineLevel="0" collapsed="false"/>
    <row r="847" s="433" customFormat="true" ht="12.75" hidden="false" customHeight="false" outlineLevel="0" collapsed="false"/>
    <row r="848" s="433" customFormat="true" ht="12.75" hidden="false" customHeight="false" outlineLevel="0" collapsed="false"/>
    <row r="849" s="433" customFormat="true" ht="12.75" hidden="false" customHeight="false" outlineLevel="0" collapsed="false"/>
    <row r="850" s="433" customFormat="true" ht="12.75" hidden="false" customHeight="false" outlineLevel="0" collapsed="false"/>
    <row r="851" s="433" customFormat="true" ht="12.75" hidden="false" customHeight="false" outlineLevel="0" collapsed="false"/>
    <row r="852" s="433" customFormat="true" ht="12.75" hidden="false" customHeight="false" outlineLevel="0" collapsed="false"/>
    <row r="853" s="433" customFormat="true" ht="12.75" hidden="false" customHeight="false" outlineLevel="0" collapsed="false"/>
    <row r="854" s="433" customFormat="true" ht="12.75" hidden="false" customHeight="false" outlineLevel="0" collapsed="false"/>
    <row r="855" s="433" customFormat="true" ht="12.75" hidden="false" customHeight="false" outlineLevel="0" collapsed="false"/>
    <row r="856" s="433" customFormat="true" ht="12.75" hidden="false" customHeight="false" outlineLevel="0" collapsed="false"/>
    <row r="857" s="433" customFormat="true" ht="12.75" hidden="false" customHeight="false" outlineLevel="0" collapsed="false"/>
    <row r="858" s="433" customFormat="true" ht="12.75" hidden="false" customHeight="false" outlineLevel="0" collapsed="false"/>
    <row r="859" s="433" customFormat="true" ht="12.75" hidden="false" customHeight="false" outlineLevel="0" collapsed="false"/>
    <row r="860" s="433" customFormat="true" ht="12.75" hidden="false" customHeight="false" outlineLevel="0" collapsed="false"/>
    <row r="861" s="433" customFormat="true" ht="12.75" hidden="false" customHeight="false" outlineLevel="0" collapsed="false"/>
    <row r="862" s="433" customFormat="true" ht="12.75" hidden="false" customHeight="false" outlineLevel="0" collapsed="false"/>
    <row r="863" s="433" customFormat="true" ht="12.75" hidden="false" customHeight="false" outlineLevel="0" collapsed="false"/>
    <row r="864" s="433" customFormat="true" ht="12.75" hidden="false" customHeight="false" outlineLevel="0" collapsed="false"/>
    <row r="865" s="433" customFormat="true" ht="12.75" hidden="false" customHeight="false" outlineLevel="0" collapsed="false"/>
    <row r="866" s="433" customFormat="true" ht="12.75" hidden="false" customHeight="false" outlineLevel="0" collapsed="false"/>
    <row r="867" s="433" customFormat="true" ht="12.75" hidden="false" customHeight="false" outlineLevel="0" collapsed="false"/>
    <row r="868" s="433" customFormat="true" ht="12.75" hidden="false" customHeight="false" outlineLevel="0" collapsed="false"/>
    <row r="869" s="433" customFormat="true" ht="12.75" hidden="false" customHeight="false" outlineLevel="0" collapsed="false"/>
    <row r="870" s="433" customFormat="true" ht="12.75" hidden="false" customHeight="false" outlineLevel="0" collapsed="false"/>
    <row r="871" s="433" customFormat="true" ht="12.75" hidden="false" customHeight="false" outlineLevel="0" collapsed="false"/>
    <row r="872" s="433" customFormat="true" ht="12.75" hidden="false" customHeight="false" outlineLevel="0" collapsed="false"/>
    <row r="873" s="433" customFormat="true" ht="12.75" hidden="false" customHeight="false" outlineLevel="0" collapsed="false"/>
    <row r="874" s="433" customFormat="true" ht="12.75" hidden="false" customHeight="false" outlineLevel="0" collapsed="false"/>
    <row r="875" s="433" customFormat="true" ht="12.75" hidden="false" customHeight="false" outlineLevel="0" collapsed="false"/>
    <row r="876" s="433" customFormat="true" ht="12.75" hidden="false" customHeight="false" outlineLevel="0" collapsed="false"/>
    <row r="877" s="433" customFormat="true" ht="12.75" hidden="false" customHeight="false" outlineLevel="0" collapsed="false"/>
    <row r="878" s="433" customFormat="true" ht="12.75" hidden="false" customHeight="false" outlineLevel="0" collapsed="false"/>
    <row r="879" s="433" customFormat="true" ht="12.75" hidden="false" customHeight="false" outlineLevel="0" collapsed="false"/>
    <row r="880" s="433" customFormat="true" ht="12.75" hidden="false" customHeight="false" outlineLevel="0" collapsed="false"/>
    <row r="881" s="433" customFormat="true" ht="12.75" hidden="false" customHeight="false" outlineLevel="0" collapsed="false"/>
    <row r="882" s="433" customFormat="true" ht="12.75" hidden="false" customHeight="false" outlineLevel="0" collapsed="false"/>
    <row r="883" s="433" customFormat="true" ht="12.75" hidden="false" customHeight="false" outlineLevel="0" collapsed="false"/>
    <row r="884" s="433" customFormat="true" ht="12.75" hidden="false" customHeight="false" outlineLevel="0" collapsed="false"/>
    <row r="885" s="433" customFormat="true" ht="12.75" hidden="false" customHeight="false" outlineLevel="0" collapsed="false"/>
    <row r="886" s="433" customFormat="true" ht="12.75" hidden="false" customHeight="false" outlineLevel="0" collapsed="false"/>
    <row r="887" s="433" customFormat="true" ht="12.75" hidden="false" customHeight="false" outlineLevel="0" collapsed="false"/>
    <row r="888" s="433" customFormat="true" ht="12.75" hidden="false" customHeight="false" outlineLevel="0" collapsed="false"/>
    <row r="889" s="433" customFormat="true" ht="12.75" hidden="false" customHeight="false" outlineLevel="0" collapsed="false"/>
    <row r="890" s="433" customFormat="true" ht="12.75" hidden="false" customHeight="false" outlineLevel="0" collapsed="false"/>
    <row r="891" s="433" customFormat="true" ht="12.75" hidden="false" customHeight="false" outlineLevel="0" collapsed="false"/>
    <row r="892" s="433" customFormat="true" ht="12.75" hidden="false" customHeight="false" outlineLevel="0" collapsed="false"/>
    <row r="893" s="433" customFormat="true" ht="12.75" hidden="false" customHeight="false" outlineLevel="0" collapsed="false"/>
    <row r="894" s="433" customFormat="true" ht="12.75" hidden="false" customHeight="false" outlineLevel="0" collapsed="false"/>
    <row r="895" s="433" customFormat="true" ht="12.75" hidden="false" customHeight="false" outlineLevel="0" collapsed="false"/>
    <row r="896" s="433" customFormat="true" ht="12.75" hidden="false" customHeight="false" outlineLevel="0" collapsed="false"/>
    <row r="897" s="433" customFormat="true" ht="12.75" hidden="false" customHeight="false" outlineLevel="0" collapsed="false"/>
    <row r="898" s="433" customFormat="true" ht="12.75" hidden="false" customHeight="false" outlineLevel="0" collapsed="false"/>
    <row r="899" s="433" customFormat="true" ht="12.75" hidden="false" customHeight="false" outlineLevel="0" collapsed="false"/>
    <row r="900" s="433" customFormat="true" ht="12.75" hidden="false" customHeight="false" outlineLevel="0" collapsed="false"/>
    <row r="901" s="433" customFormat="true" ht="12.75" hidden="false" customHeight="false" outlineLevel="0" collapsed="false"/>
    <row r="902" s="433" customFormat="true" ht="12.75" hidden="false" customHeight="false" outlineLevel="0" collapsed="false"/>
    <row r="903" s="433" customFormat="true" ht="12.75" hidden="false" customHeight="false" outlineLevel="0" collapsed="false"/>
    <row r="904" s="433" customFormat="true" ht="12.75" hidden="false" customHeight="false" outlineLevel="0" collapsed="false"/>
    <row r="905" s="433" customFormat="true" ht="12.75" hidden="false" customHeight="false" outlineLevel="0" collapsed="false"/>
    <row r="906" s="433" customFormat="true" ht="12.75" hidden="false" customHeight="false" outlineLevel="0" collapsed="false"/>
    <row r="907" s="433" customFormat="true" ht="12.75" hidden="false" customHeight="false" outlineLevel="0" collapsed="false"/>
    <row r="908" s="433" customFormat="true" ht="12.75" hidden="false" customHeight="false" outlineLevel="0" collapsed="false"/>
    <row r="909" s="433" customFormat="true" ht="12.75" hidden="false" customHeight="false" outlineLevel="0" collapsed="false"/>
    <row r="910" s="433" customFormat="true" ht="12.75" hidden="false" customHeight="false" outlineLevel="0" collapsed="false"/>
    <row r="911" s="433" customFormat="true" ht="12.75" hidden="false" customHeight="false" outlineLevel="0" collapsed="false"/>
    <row r="912" s="433" customFormat="true" ht="12.75" hidden="false" customHeight="false" outlineLevel="0" collapsed="false"/>
    <row r="913" s="433" customFormat="true" ht="12.75" hidden="false" customHeight="false" outlineLevel="0" collapsed="false"/>
    <row r="914" s="433" customFormat="true" ht="12.75" hidden="false" customHeight="false" outlineLevel="0" collapsed="false"/>
    <row r="915" s="433" customFormat="true" ht="12.75" hidden="false" customHeight="false" outlineLevel="0" collapsed="false"/>
    <row r="916" s="433" customFormat="true" ht="12.75" hidden="false" customHeight="false" outlineLevel="0" collapsed="false"/>
    <row r="917" s="433" customFormat="true" ht="12.75" hidden="false" customHeight="false" outlineLevel="0" collapsed="false"/>
    <row r="918" s="433" customFormat="true" ht="12.75" hidden="false" customHeight="false" outlineLevel="0" collapsed="false"/>
    <row r="919" s="433" customFormat="true" ht="12.75" hidden="false" customHeight="false" outlineLevel="0" collapsed="false"/>
    <row r="920" s="433" customFormat="true" ht="12.75" hidden="false" customHeight="false" outlineLevel="0" collapsed="false"/>
    <row r="921" s="433" customFormat="true" ht="12.75" hidden="false" customHeight="false" outlineLevel="0" collapsed="false"/>
    <row r="922" s="433" customFormat="true" ht="12.75" hidden="false" customHeight="false" outlineLevel="0" collapsed="false"/>
    <row r="923" s="433" customFormat="true" ht="12.75" hidden="false" customHeight="false" outlineLevel="0" collapsed="false"/>
    <row r="924" s="433" customFormat="true" ht="12.75" hidden="false" customHeight="false" outlineLevel="0" collapsed="false"/>
    <row r="925" s="433" customFormat="true" ht="12.75" hidden="false" customHeight="false" outlineLevel="0" collapsed="false"/>
    <row r="926" s="433" customFormat="true" ht="12.75" hidden="false" customHeight="false" outlineLevel="0" collapsed="false"/>
    <row r="927" s="433" customFormat="true" ht="12.75" hidden="false" customHeight="false" outlineLevel="0" collapsed="false"/>
    <row r="928" s="433" customFormat="true" ht="12.75" hidden="false" customHeight="false" outlineLevel="0" collapsed="false"/>
    <row r="929" s="433" customFormat="true" ht="12.75" hidden="false" customHeight="false" outlineLevel="0" collapsed="false"/>
    <row r="930" s="433" customFormat="true" ht="12.75" hidden="false" customHeight="false" outlineLevel="0" collapsed="false"/>
    <row r="931" s="433" customFormat="true" ht="12.75" hidden="false" customHeight="false" outlineLevel="0" collapsed="false"/>
    <row r="932" s="433" customFormat="true" ht="12.75" hidden="false" customHeight="false" outlineLevel="0" collapsed="false"/>
    <row r="933" s="433" customFormat="true" ht="12.75" hidden="false" customHeight="false" outlineLevel="0" collapsed="false"/>
    <row r="934" s="433" customFormat="true" ht="12.75" hidden="false" customHeight="false" outlineLevel="0" collapsed="false"/>
    <row r="935" s="433" customFormat="true" ht="12.75" hidden="false" customHeight="false" outlineLevel="0" collapsed="false"/>
    <row r="936" s="433" customFormat="true" ht="12.75" hidden="false" customHeight="false" outlineLevel="0" collapsed="false"/>
    <row r="937" s="433" customFormat="true" ht="12.75" hidden="false" customHeight="false" outlineLevel="0" collapsed="false"/>
    <row r="938" s="433" customFormat="true" ht="12.75" hidden="false" customHeight="false" outlineLevel="0" collapsed="false"/>
    <row r="939" s="433" customFormat="true" ht="12.75" hidden="false" customHeight="false" outlineLevel="0" collapsed="false"/>
    <row r="940" s="433" customFormat="true" ht="12.75" hidden="false" customHeight="false" outlineLevel="0" collapsed="false"/>
    <row r="941" s="433" customFormat="true" ht="12.75" hidden="false" customHeight="false" outlineLevel="0" collapsed="false"/>
    <row r="942" s="433" customFormat="true" ht="12.75" hidden="false" customHeight="false" outlineLevel="0" collapsed="false"/>
    <row r="943" s="433" customFormat="true" ht="12.75" hidden="false" customHeight="false" outlineLevel="0" collapsed="false"/>
    <row r="944" s="433" customFormat="true" ht="12.75" hidden="false" customHeight="false" outlineLevel="0" collapsed="false"/>
    <row r="945" s="433" customFormat="true" ht="12.75" hidden="false" customHeight="false" outlineLevel="0" collapsed="false"/>
    <row r="946" s="433" customFormat="true" ht="12.75" hidden="false" customHeight="false" outlineLevel="0" collapsed="false"/>
    <row r="947" s="433" customFormat="true" ht="12.75" hidden="false" customHeight="false" outlineLevel="0" collapsed="false"/>
    <row r="948" s="433" customFormat="true" ht="12.75" hidden="false" customHeight="false" outlineLevel="0" collapsed="false"/>
    <row r="949" s="433" customFormat="true" ht="12.75" hidden="false" customHeight="false" outlineLevel="0" collapsed="false"/>
    <row r="950" s="433" customFormat="true" ht="12.75" hidden="false" customHeight="false" outlineLevel="0" collapsed="false"/>
    <row r="951" s="433" customFormat="true" ht="12.75" hidden="false" customHeight="false" outlineLevel="0" collapsed="false"/>
    <row r="952" s="433" customFormat="true" ht="12.75" hidden="false" customHeight="false" outlineLevel="0" collapsed="false"/>
    <row r="953" s="433" customFormat="true" ht="12.75" hidden="false" customHeight="false" outlineLevel="0" collapsed="false"/>
    <row r="954" s="433" customFormat="true" ht="12.75" hidden="false" customHeight="false" outlineLevel="0" collapsed="false"/>
    <row r="955" s="433" customFormat="true" ht="12.75" hidden="false" customHeight="false" outlineLevel="0" collapsed="false"/>
    <row r="956" s="433" customFormat="true" ht="12.75" hidden="false" customHeight="false" outlineLevel="0" collapsed="false"/>
    <row r="957" s="433" customFormat="true" ht="12.75" hidden="false" customHeight="false" outlineLevel="0" collapsed="false"/>
    <row r="958" s="433" customFormat="true" ht="12.75" hidden="false" customHeight="false" outlineLevel="0" collapsed="false"/>
    <row r="959" s="433" customFormat="true" ht="12.75" hidden="false" customHeight="false" outlineLevel="0" collapsed="false"/>
    <row r="960" s="433" customFormat="true" ht="12.75" hidden="false" customHeight="false" outlineLevel="0" collapsed="false"/>
    <row r="961" s="433" customFormat="true" ht="12.75" hidden="false" customHeight="false" outlineLevel="0" collapsed="false"/>
    <row r="962" s="433" customFormat="true" ht="12.75" hidden="false" customHeight="false" outlineLevel="0" collapsed="false"/>
    <row r="963" s="433" customFormat="true" ht="12.75" hidden="false" customHeight="false" outlineLevel="0" collapsed="false"/>
    <row r="964" s="433" customFormat="true" ht="12.75" hidden="false" customHeight="false" outlineLevel="0" collapsed="false"/>
    <row r="965" s="433" customFormat="true" ht="12.75" hidden="false" customHeight="false" outlineLevel="0" collapsed="false"/>
    <row r="966" s="433" customFormat="true" ht="12.75" hidden="false" customHeight="false" outlineLevel="0" collapsed="false"/>
    <row r="967" s="433" customFormat="true" ht="12.75" hidden="false" customHeight="false" outlineLevel="0" collapsed="false"/>
    <row r="968" s="433" customFormat="true" ht="12.75" hidden="false" customHeight="false" outlineLevel="0" collapsed="false"/>
    <row r="969" s="433" customFormat="true" ht="12.75" hidden="false" customHeight="false" outlineLevel="0" collapsed="false"/>
    <row r="970" s="433" customFormat="true" ht="12.75" hidden="false" customHeight="false" outlineLevel="0" collapsed="false"/>
    <row r="971" s="433" customFormat="true" ht="12.75" hidden="false" customHeight="false" outlineLevel="0" collapsed="false"/>
    <row r="972" s="433" customFormat="true" ht="12.75" hidden="false" customHeight="false" outlineLevel="0" collapsed="false"/>
    <row r="973" s="433" customFormat="true" ht="12.75" hidden="false" customHeight="false" outlineLevel="0" collapsed="false"/>
    <row r="974" s="433" customFormat="true" ht="12.75" hidden="false" customHeight="false" outlineLevel="0" collapsed="false"/>
    <row r="975" s="433" customFormat="true" ht="12.75" hidden="false" customHeight="false" outlineLevel="0" collapsed="false"/>
    <row r="976" s="433" customFormat="true" ht="12.75" hidden="false" customHeight="false" outlineLevel="0" collapsed="false"/>
    <row r="977" s="433" customFormat="true" ht="12.75" hidden="false" customHeight="false" outlineLevel="0" collapsed="false"/>
    <row r="978" s="433" customFormat="true" ht="12.75" hidden="false" customHeight="false" outlineLevel="0" collapsed="false"/>
    <row r="979" s="433" customFormat="true" ht="12.75" hidden="false" customHeight="false" outlineLevel="0" collapsed="false"/>
    <row r="980" s="433" customFormat="true" ht="12.75" hidden="false" customHeight="false" outlineLevel="0" collapsed="false"/>
    <row r="981" s="433" customFormat="true" ht="12.75" hidden="false" customHeight="false" outlineLevel="0" collapsed="false"/>
    <row r="982" s="433" customFormat="true" ht="12.75" hidden="false" customHeight="false" outlineLevel="0" collapsed="false"/>
    <row r="983" s="433" customFormat="true" ht="12.75" hidden="false" customHeight="false" outlineLevel="0" collapsed="false"/>
    <row r="984" s="433" customFormat="true" ht="12.75" hidden="false" customHeight="false" outlineLevel="0" collapsed="false"/>
    <row r="985" s="433" customFormat="true" ht="12.75" hidden="false" customHeight="false" outlineLevel="0" collapsed="false"/>
    <row r="986" s="433" customFormat="true" ht="12.75" hidden="false" customHeight="false" outlineLevel="0" collapsed="false"/>
    <row r="987" s="433" customFormat="true" ht="12.75" hidden="false" customHeight="false" outlineLevel="0" collapsed="false"/>
    <row r="988" s="433" customFormat="true" ht="12.75" hidden="false" customHeight="false" outlineLevel="0" collapsed="false"/>
    <row r="989" s="433" customFormat="true" ht="12.75" hidden="false" customHeight="false" outlineLevel="0" collapsed="false"/>
    <row r="990" s="433" customFormat="true" ht="12.75" hidden="false" customHeight="false" outlineLevel="0" collapsed="false"/>
    <row r="991" s="433" customFormat="true" ht="12.75" hidden="false" customHeight="false" outlineLevel="0" collapsed="false"/>
    <row r="992" s="433" customFormat="true" ht="12.75" hidden="false" customHeight="false" outlineLevel="0" collapsed="false"/>
    <row r="993" s="433" customFormat="true" ht="12.75" hidden="false" customHeight="false" outlineLevel="0" collapsed="false"/>
    <row r="994" s="433" customFormat="true" ht="12.75" hidden="false" customHeight="false" outlineLevel="0" collapsed="false"/>
    <row r="995" s="433" customFormat="true" ht="12.75" hidden="false" customHeight="false" outlineLevel="0" collapsed="false"/>
    <row r="996" s="433" customFormat="true" ht="12.75" hidden="false" customHeight="false" outlineLevel="0" collapsed="false"/>
    <row r="997" s="433" customFormat="true" ht="12.75" hidden="false" customHeight="false" outlineLevel="0" collapsed="false"/>
    <row r="998" s="433" customFormat="true" ht="12.75" hidden="false" customHeight="false" outlineLevel="0" collapsed="false"/>
    <row r="999" s="433" customFormat="true" ht="12.75" hidden="false" customHeight="false" outlineLevel="0" collapsed="false"/>
    <row r="1000" s="433" customFormat="true" ht="12.75" hidden="false" customHeight="false" outlineLevel="0" collapsed="false"/>
    <row r="1001" s="433" customFormat="true" ht="12.75" hidden="false" customHeight="false" outlineLevel="0" collapsed="false"/>
    <row r="1002" s="433" customFormat="true" ht="12.75" hidden="false" customHeight="false" outlineLevel="0" collapsed="false"/>
    <row r="1003" s="433" customFormat="true" ht="12.75" hidden="false" customHeight="false" outlineLevel="0" collapsed="false"/>
    <row r="1004" s="433" customFormat="true" ht="12.75" hidden="false" customHeight="false" outlineLevel="0" collapsed="false"/>
    <row r="1005" s="433" customFormat="true" ht="12.75" hidden="false" customHeight="false" outlineLevel="0" collapsed="false"/>
    <row r="1006" s="433" customFormat="true" ht="12.75" hidden="false" customHeight="false" outlineLevel="0" collapsed="false"/>
    <row r="1007" s="433" customFormat="true" ht="12.75" hidden="false" customHeight="false" outlineLevel="0" collapsed="false"/>
    <row r="1008" s="433" customFormat="true" ht="12.75" hidden="false" customHeight="false" outlineLevel="0" collapsed="false"/>
    <row r="1009" s="433" customFormat="true" ht="12.75" hidden="false" customHeight="false" outlineLevel="0" collapsed="false"/>
    <row r="1010" s="433" customFormat="true" ht="12.75" hidden="false" customHeight="false" outlineLevel="0" collapsed="false"/>
    <row r="1011" s="433" customFormat="true" ht="12.75" hidden="false" customHeight="false" outlineLevel="0" collapsed="false"/>
    <row r="1012" s="433" customFormat="true" ht="12.75" hidden="false" customHeight="false" outlineLevel="0" collapsed="false"/>
    <row r="1013" s="433" customFormat="true" ht="12.75" hidden="false" customHeight="false" outlineLevel="0" collapsed="false"/>
    <row r="1014" s="433" customFormat="true" ht="12.75" hidden="false" customHeight="false" outlineLevel="0" collapsed="false"/>
    <row r="1015" s="433" customFormat="true" ht="12.75" hidden="false" customHeight="false" outlineLevel="0" collapsed="false"/>
    <row r="1016" s="433" customFormat="true" ht="12.75" hidden="false" customHeight="false" outlineLevel="0" collapsed="false"/>
    <row r="1017" s="433" customFormat="true" ht="12.75" hidden="false" customHeight="false" outlineLevel="0" collapsed="false"/>
    <row r="1018" s="433" customFormat="true" ht="12.75" hidden="false" customHeight="false" outlineLevel="0" collapsed="false"/>
    <row r="1019" s="433" customFormat="true" ht="12.75" hidden="false" customHeight="false" outlineLevel="0" collapsed="false"/>
    <row r="1020" s="433" customFormat="true" ht="12.75" hidden="false" customHeight="false" outlineLevel="0" collapsed="false"/>
    <row r="1021" s="433" customFormat="true" ht="12.75" hidden="false" customHeight="false" outlineLevel="0" collapsed="false"/>
    <row r="1022" s="433" customFormat="true" ht="12.75" hidden="false" customHeight="false" outlineLevel="0" collapsed="false"/>
    <row r="1023" s="433" customFormat="true" ht="12.75" hidden="false" customHeight="false" outlineLevel="0" collapsed="false"/>
    <row r="1024" s="433" customFormat="true" ht="12.75" hidden="false" customHeight="false" outlineLevel="0" collapsed="false"/>
    <row r="1025" s="433" customFormat="true" ht="12.75" hidden="false" customHeight="false" outlineLevel="0" collapsed="false"/>
    <row r="1026" s="433" customFormat="true" ht="12.75" hidden="false" customHeight="false" outlineLevel="0" collapsed="false"/>
    <row r="1027" s="433" customFormat="true" ht="12.75" hidden="false" customHeight="false" outlineLevel="0" collapsed="false"/>
    <row r="1028" s="433" customFormat="true" ht="12.75" hidden="false" customHeight="false" outlineLevel="0" collapsed="false"/>
    <row r="1029" s="433" customFormat="true" ht="12.75" hidden="false" customHeight="false" outlineLevel="0" collapsed="false"/>
    <row r="1030" s="433" customFormat="true" ht="12.75" hidden="false" customHeight="false" outlineLevel="0" collapsed="false"/>
    <row r="1031" s="433" customFormat="true" ht="12.75" hidden="false" customHeight="false" outlineLevel="0" collapsed="false"/>
    <row r="1032" s="433" customFormat="true" ht="12.75" hidden="false" customHeight="false" outlineLevel="0" collapsed="false"/>
    <row r="1033" s="433" customFormat="true" ht="12.75" hidden="false" customHeight="false" outlineLevel="0" collapsed="false"/>
    <row r="1034" s="433" customFormat="true" ht="12.75" hidden="false" customHeight="false" outlineLevel="0" collapsed="false"/>
    <row r="1035" s="433" customFormat="true" ht="12.75" hidden="false" customHeight="false" outlineLevel="0" collapsed="false"/>
    <row r="1036" s="433" customFormat="true" ht="12.75" hidden="false" customHeight="false" outlineLevel="0" collapsed="false"/>
    <row r="1037" s="433" customFormat="true" ht="12.75" hidden="false" customHeight="false" outlineLevel="0" collapsed="false"/>
    <row r="1038" s="433" customFormat="true" ht="12.75" hidden="false" customHeight="false" outlineLevel="0" collapsed="false"/>
    <row r="1039" s="433" customFormat="true" ht="12.75" hidden="false" customHeight="false" outlineLevel="0" collapsed="false"/>
    <row r="1040" s="433" customFormat="true" ht="12.75" hidden="false" customHeight="false" outlineLevel="0" collapsed="false"/>
    <row r="1041" s="433" customFormat="true" ht="12.75" hidden="false" customHeight="false" outlineLevel="0" collapsed="false"/>
    <row r="1042" s="433" customFormat="true" ht="12.75" hidden="false" customHeight="false" outlineLevel="0" collapsed="false"/>
    <row r="1043" s="433" customFormat="true" ht="12.75" hidden="false" customHeight="false" outlineLevel="0" collapsed="false"/>
    <row r="1044" s="433" customFormat="true" ht="12.75" hidden="false" customHeight="false" outlineLevel="0" collapsed="false"/>
    <row r="1045" s="433" customFormat="true" ht="12.75" hidden="false" customHeight="false" outlineLevel="0" collapsed="false"/>
    <row r="1046" s="433" customFormat="true" ht="12.75" hidden="false" customHeight="false" outlineLevel="0" collapsed="false"/>
    <row r="1047" s="433" customFormat="true" ht="12.75" hidden="false" customHeight="false" outlineLevel="0" collapsed="false"/>
    <row r="1048" s="433" customFormat="true" ht="12.75" hidden="false" customHeight="false" outlineLevel="0" collapsed="false"/>
    <row r="1049" s="433" customFormat="true" ht="12.75" hidden="false" customHeight="false" outlineLevel="0" collapsed="false"/>
    <row r="1050" s="433" customFormat="true" ht="12.75" hidden="false" customHeight="false" outlineLevel="0" collapsed="false"/>
    <row r="1051" s="433" customFormat="true" ht="12.75" hidden="false" customHeight="false" outlineLevel="0" collapsed="false"/>
    <row r="1052" s="433" customFormat="true" ht="12.75" hidden="false" customHeight="false" outlineLevel="0" collapsed="false"/>
    <row r="1053" s="433" customFormat="true" ht="12.75" hidden="false" customHeight="false" outlineLevel="0" collapsed="false"/>
    <row r="1054" s="433" customFormat="true" ht="12.75" hidden="false" customHeight="false" outlineLevel="0" collapsed="false"/>
    <row r="1055" s="433" customFormat="true" ht="12.75" hidden="false" customHeight="false" outlineLevel="0" collapsed="false"/>
    <row r="1056" s="433" customFormat="true" ht="12.75" hidden="false" customHeight="false" outlineLevel="0" collapsed="false"/>
    <row r="1057" s="433" customFormat="true" ht="12.75" hidden="false" customHeight="false" outlineLevel="0" collapsed="false"/>
    <row r="1058" s="433" customFormat="true" ht="12.75" hidden="false" customHeight="false" outlineLevel="0" collapsed="false"/>
    <row r="1059" s="433" customFormat="true" ht="12.75" hidden="false" customHeight="false" outlineLevel="0" collapsed="false"/>
    <row r="1060" s="433" customFormat="true" ht="12.75" hidden="false" customHeight="false" outlineLevel="0" collapsed="false"/>
    <row r="1061" s="433" customFormat="true" ht="12.75" hidden="false" customHeight="false" outlineLevel="0" collapsed="false"/>
    <row r="1062" s="433" customFormat="true" ht="12.75" hidden="false" customHeight="false" outlineLevel="0" collapsed="false"/>
    <row r="1063" s="433" customFormat="true" ht="12.75" hidden="false" customHeight="false" outlineLevel="0" collapsed="false"/>
    <row r="1064" s="433" customFormat="true" ht="12.75" hidden="false" customHeight="false" outlineLevel="0" collapsed="false"/>
    <row r="1065" s="433" customFormat="true" ht="12.75" hidden="false" customHeight="false" outlineLevel="0" collapsed="false"/>
    <row r="1066" s="433" customFormat="true" ht="12.75" hidden="false" customHeight="false" outlineLevel="0" collapsed="false"/>
    <row r="1067" s="433" customFormat="true" ht="12.75" hidden="false" customHeight="false" outlineLevel="0" collapsed="false"/>
    <row r="1068" s="433" customFormat="true" ht="12.75" hidden="false" customHeight="false" outlineLevel="0" collapsed="false"/>
    <row r="1069" s="433" customFormat="true" ht="12.75" hidden="false" customHeight="false" outlineLevel="0" collapsed="false"/>
    <row r="1070" s="433" customFormat="true" ht="12.75" hidden="false" customHeight="false" outlineLevel="0" collapsed="false"/>
    <row r="1071" s="433" customFormat="true" ht="12.75" hidden="false" customHeight="false" outlineLevel="0" collapsed="false"/>
    <row r="1072" s="433" customFormat="true" ht="12.75" hidden="false" customHeight="false" outlineLevel="0" collapsed="false"/>
    <row r="1073" s="433" customFormat="true" ht="12.75" hidden="false" customHeight="false" outlineLevel="0" collapsed="false"/>
    <row r="1074" s="433" customFormat="true" ht="12.75" hidden="false" customHeight="false" outlineLevel="0" collapsed="false"/>
    <row r="1075" s="433" customFormat="true" ht="12.75" hidden="false" customHeight="false" outlineLevel="0" collapsed="false"/>
    <row r="1076" s="433" customFormat="true" ht="12.75" hidden="false" customHeight="false" outlineLevel="0" collapsed="false"/>
    <row r="1077" s="433" customFormat="true" ht="12.75" hidden="false" customHeight="false" outlineLevel="0" collapsed="false"/>
    <row r="1078" s="433" customFormat="true" ht="12.75" hidden="false" customHeight="false" outlineLevel="0" collapsed="false"/>
    <row r="1079" s="433" customFormat="true" ht="12.75" hidden="false" customHeight="false" outlineLevel="0" collapsed="false"/>
    <row r="1080" s="433" customFormat="true" ht="12.75" hidden="false" customHeight="false" outlineLevel="0" collapsed="false"/>
    <row r="1081" s="433" customFormat="true" ht="12.75" hidden="false" customHeight="false" outlineLevel="0" collapsed="false"/>
    <row r="1082" s="433" customFormat="true" ht="12.75" hidden="false" customHeight="false" outlineLevel="0" collapsed="false"/>
    <row r="1083" s="433" customFormat="true" ht="12.75" hidden="false" customHeight="false" outlineLevel="0" collapsed="false"/>
    <row r="1084" s="433" customFormat="true" ht="12.75" hidden="false" customHeight="false" outlineLevel="0" collapsed="false"/>
    <row r="1085" s="433" customFormat="true" ht="12.75" hidden="false" customHeight="false" outlineLevel="0" collapsed="false"/>
    <row r="1086" s="433" customFormat="true" ht="12.75" hidden="false" customHeight="false" outlineLevel="0" collapsed="false"/>
    <row r="1087" s="433" customFormat="true" ht="12.75" hidden="false" customHeight="false" outlineLevel="0" collapsed="false"/>
    <row r="1088" s="433" customFormat="true" ht="12.75" hidden="false" customHeight="false" outlineLevel="0" collapsed="false"/>
    <row r="1089" s="433" customFormat="true" ht="12.75" hidden="false" customHeight="false" outlineLevel="0" collapsed="false"/>
    <row r="1090" s="433" customFormat="true" ht="12.75" hidden="false" customHeight="false" outlineLevel="0" collapsed="false"/>
    <row r="1091" s="433" customFormat="true" ht="12.75" hidden="false" customHeight="false" outlineLevel="0" collapsed="false"/>
    <row r="1092" s="433" customFormat="true" ht="12.75" hidden="false" customHeight="false" outlineLevel="0" collapsed="false"/>
    <row r="1093" s="433" customFormat="true" ht="12.75" hidden="false" customHeight="false" outlineLevel="0" collapsed="false"/>
    <row r="1094" s="433" customFormat="true" ht="12.75" hidden="false" customHeight="false" outlineLevel="0" collapsed="false"/>
    <row r="1095" s="433" customFormat="true" ht="12.75" hidden="false" customHeight="false" outlineLevel="0" collapsed="false"/>
    <row r="1096" s="433" customFormat="true" ht="12.75" hidden="false" customHeight="false" outlineLevel="0" collapsed="false"/>
    <row r="1097" s="433" customFormat="true" ht="12.75" hidden="false" customHeight="false" outlineLevel="0" collapsed="false"/>
    <row r="1098" s="433" customFormat="true" ht="12.75" hidden="false" customHeight="false" outlineLevel="0" collapsed="false"/>
    <row r="1099" s="433" customFormat="true" ht="12.75" hidden="false" customHeight="false" outlineLevel="0" collapsed="false"/>
    <row r="1100" s="433" customFormat="true" ht="12.75" hidden="false" customHeight="false" outlineLevel="0" collapsed="false"/>
  </sheetData>
  <sheetProtection algorithmName="SHA-512" hashValue="NJVl9DQXXS/lyjEumNv9ymtIqxDVvso86GmaEva7iIdwsHABWGcUQl2yS0NUrRH1K1ueKReKH21hDhg2vabm2w==" saltValue="TwpXwybo0W4h/H7V6HgZoA==" spinCount="100000" sheet="true" scenarios="true"/>
  <protectedRanges>
    <protectedRange name="Range1" sqref="C3:C4 C10:C11 C14:C21 C23:C25 E10:E12 E14:E21 E23:E25 G10:G11 G14:G21 G23:G25 I10:I11 I14:I21 I23:I24 K10:K11 K14:K21 K23:K25 M8:AF31 B32:AF100"/>
  </protectedRanges>
  <mergeCells count="8">
    <mergeCell ref="G6:H7"/>
    <mergeCell ref="C8:D8"/>
    <mergeCell ref="E8:F8"/>
    <mergeCell ref="G8:H8"/>
    <mergeCell ref="I8:J8"/>
    <mergeCell ref="K8:L8"/>
    <mergeCell ref="G13:H13"/>
    <mergeCell ref="B29:L31"/>
  </mergeCells>
  <conditionalFormatting sqref="D10:D11 D18 C8 F10:H12 E8 J10:J11 L10:L11 F14:H15 J14:J15 L14:L15 D14:D15 D26:D28 F26:H28 J26:J28 L26:L28">
    <cfRule type="expression" priority="2" aboveAverage="0" equalAverage="0" bottom="0" percent="0" rank="0" text="" dxfId="258">
      <formula>C8="PASS"</formula>
    </cfRule>
    <cfRule type="expression" priority="3" aboveAverage="0" equalAverage="0" bottom="0" percent="0" rank="0" text="" dxfId="259">
      <formula>C8="FAIL"</formula>
    </cfRule>
  </conditionalFormatting>
  <conditionalFormatting sqref="G8:I8 K8">
    <cfRule type="expression" priority="4" aboveAverage="0" equalAverage="0" bottom="0" percent="0" rank="0" text="" dxfId="260">
      <formula>G8="PASS"</formula>
    </cfRule>
    <cfRule type="expression" priority="5" aboveAverage="0" equalAverage="0" bottom="0" percent="0" rank="0" text="" dxfId="261">
      <formula>G8="FAIL"</formula>
    </cfRule>
    <cfRule type="expression" priority="6" aboveAverage="0" equalAverage="0" bottom="0" percent="0" rank="0" text="" dxfId="262">
      <formula>G8="N/A"</formula>
    </cfRule>
  </conditionalFormatting>
  <conditionalFormatting sqref="F18:H18">
    <cfRule type="expression" priority="7" aboveAverage="0" equalAverage="0" bottom="0" percent="0" rank="0" text="" dxfId="263">
      <formula>F18="PASS"</formula>
    </cfRule>
    <cfRule type="expression" priority="8" aboveAverage="0" equalAverage="0" bottom="0" percent="0" rank="0" text="" dxfId="264">
      <formula>F18="FAIL"</formula>
    </cfRule>
  </conditionalFormatting>
  <conditionalFormatting sqref="J18">
    <cfRule type="expression" priority="9" aboveAverage="0" equalAverage="0" bottom="0" percent="0" rank="0" text="" dxfId="265">
      <formula>J18="PASS"</formula>
    </cfRule>
    <cfRule type="expression" priority="10" aboveAverage="0" equalAverage="0" bottom="0" percent="0" rank="0" text="" dxfId="266">
      <formula>J18="FAIL"</formula>
    </cfRule>
  </conditionalFormatting>
  <conditionalFormatting sqref="L18">
    <cfRule type="expression" priority="11" aboveAverage="0" equalAverage="0" bottom="0" percent="0" rank="0" text="" dxfId="267">
      <formula>L18="PASS"</formula>
    </cfRule>
    <cfRule type="expression" priority="12" aboveAverage="0" equalAverage="0" bottom="0" percent="0" rank="0" text="" dxfId="268">
      <formula>L18="FAIL"</formula>
    </cfRule>
  </conditionalFormatting>
  <conditionalFormatting sqref="H10:H11 H14:H15 H18 H26:H28">
    <cfRule type="expression" priority="13" aboveAverage="0" equalAverage="0" bottom="0" percent="0" rank="0" text="" dxfId="269">
      <formula>H10="PASS"</formula>
    </cfRule>
    <cfRule type="expression" priority="14" aboveAverage="0" equalAverage="0" bottom="0" percent="0" rank="0" text="" dxfId="270">
      <formula>H10="FAIL"</formula>
    </cfRule>
  </conditionalFormatting>
  <dataValidations count="3">
    <dataValidation allowBlank="true" operator="between" showDropDown="false" showErrorMessage="true" showInputMessage="true" sqref="C3" type="list">
      <formula1>"2,3,4"</formula1>
      <formula2>0</formula2>
    </dataValidation>
    <dataValidation allowBlank="true" operator="between" showDropDown="false" showErrorMessage="true" showInputMessage="true" sqref="C21 E21 G21 I21 K21" type="list">
      <formula1>Material</formula1>
      <formula2>0</formula2>
    </dataValidation>
    <dataValidation allowBlank="true" operator="between" showDropDown="false" showErrorMessage="true" showInputMessage="true" sqref="C4" type="list">
      <formula1>"YES,NO"</formula1>
      <formula2>0</formula2>
    </dataValidation>
  </dataValidations>
  <hyperlinks>
    <hyperlink ref="M3" location="'Cover Sheet'!A1" display="BACK to COVER SHEET"/>
    <hyperlink ref="B32" location="'Monocoque Attachments Guidance'!A1" display="Link to GUIDANCE NOTES: Monocoque Attachm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29.xml><?xml version="1.0" encoding="utf-8"?>
<worksheet xmlns="http://schemas.openxmlformats.org/spreadsheetml/2006/main" xmlns:r="http://schemas.openxmlformats.org/officeDocument/2006/relationships">
  <sheetPr filterMode="false">
    <pageSetUpPr fitToPage="false"/>
  </sheetPr>
  <dimension ref="B1:AE1100"/>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0" width="4.27"/>
    <col collapsed="false" customWidth="true" hidden="false" outlineLevel="0" max="2" min="2" style="0" width="28.99"/>
    <col collapsed="false" customWidth="true" hidden="false" outlineLevel="0" max="3" min="3" style="0" width="12.72"/>
    <col collapsed="false" customWidth="true" hidden="false" outlineLevel="0" max="4" min="4" style="0" width="10"/>
    <col collapsed="false" customWidth="true" hidden="false" outlineLevel="0" max="5" min="5" style="0" width="12.72"/>
    <col collapsed="false" customWidth="true" hidden="false" outlineLevel="0" max="6" min="6" style="0" width="10"/>
    <col collapsed="false" customWidth="true" hidden="false" outlineLevel="0" max="7" min="7" style="0" width="12.72"/>
    <col collapsed="false" customWidth="true" hidden="false" outlineLevel="0" max="8" min="8" style="0" width="10"/>
    <col collapsed="false" customWidth="true" hidden="false" outlineLevel="0" max="9" min="9" style="0" width="12.72"/>
    <col collapsed="false" customWidth="true" hidden="false" outlineLevel="0" max="10" min="10" style="0" width="10"/>
    <col collapsed="false" customWidth="true" hidden="false" outlineLevel="0" max="11" min="11" style="0" width="12.72"/>
    <col collapsed="false" customWidth="true" hidden="false" outlineLevel="0" max="12" min="12" style="0" width="10"/>
    <col collapsed="false" customWidth="true" hidden="false" outlineLevel="0" max="1025" min="13" style="0" width="11.4"/>
  </cols>
  <sheetData>
    <row r="1" customFormat="false" ht="15" hidden="false" customHeight="false" outlineLevel="0" collapsed="false">
      <c r="B1" s="185" t="s">
        <v>497</v>
      </c>
    </row>
    <row r="2" customFormat="false" ht="12.75" hidden="false" customHeight="false" outlineLevel="0" collapsed="false">
      <c r="C2" s="187"/>
      <c r="D2" s="187"/>
    </row>
    <row r="3" customFormat="false" ht="13.15" hidden="false" customHeight="false" outlineLevel="0" collapsed="false">
      <c r="B3" s="0" t="s">
        <v>467</v>
      </c>
      <c r="C3" s="519" t="n">
        <v>3</v>
      </c>
      <c r="D3" s="10"/>
      <c r="M3" s="48" t="s">
        <v>259</v>
      </c>
      <c r="N3" s="214"/>
      <c r="O3" s="214"/>
    </row>
    <row r="4" customFormat="false" ht="13.15" hidden="false" customHeight="false" outlineLevel="0" collapsed="false">
      <c r="B4" s="0" t="s">
        <v>498</v>
      </c>
      <c r="C4" s="520" t="s">
        <v>185</v>
      </c>
      <c r="D4" s="10"/>
    </row>
    <row r="6" customFormat="false" ht="13.15" hidden="false" customHeight="true" outlineLevel="0" collapsed="false">
      <c r="C6" s="525" t="s">
        <v>471</v>
      </c>
      <c r="D6" s="525"/>
      <c r="E6" s="561" t="s">
        <v>472</v>
      </c>
      <c r="F6" s="561"/>
      <c r="G6" s="525" t="s">
        <v>499</v>
      </c>
      <c r="H6" s="525"/>
      <c r="I6" s="526" t="s">
        <v>470</v>
      </c>
      <c r="J6" s="562"/>
      <c r="K6" s="563" t="s">
        <v>470</v>
      </c>
      <c r="L6" s="528"/>
      <c r="M6" s="10"/>
      <c r="N6" s="10"/>
    </row>
    <row r="7" customFormat="false" ht="13.15" hidden="false" customHeight="false" outlineLevel="0" collapsed="false">
      <c r="C7" s="525"/>
      <c r="D7" s="525"/>
      <c r="E7" s="561"/>
      <c r="F7" s="561"/>
      <c r="G7" s="525"/>
      <c r="H7" s="525"/>
      <c r="I7" s="532" t="s">
        <v>473</v>
      </c>
      <c r="J7" s="564"/>
      <c r="K7" s="529" t="s">
        <v>474</v>
      </c>
      <c r="L7" s="355"/>
      <c r="M7" s="10"/>
      <c r="N7" s="10"/>
    </row>
    <row r="8" customFormat="false" ht="12.75" hidden="false" customHeight="true" outlineLevel="0" collapsed="false">
      <c r="B8" s="565" t="s">
        <v>475</v>
      </c>
      <c r="C8" s="535" t="str">
        <f aca="false">IF($C$3=0,"LAMINATED",IF(AND(D10="PASS",D11="PASS",D14="PASS",D15="PASS",D26="PASS",D18="PASS",D27="PASS",D28="pass"),"PASS","FAIL"))</f>
        <v>FAIL</v>
      </c>
      <c r="D8" s="535"/>
      <c r="E8" s="535" t="str">
        <f aca="false">IF($C$3=0,"LAMINATED",IF(AND(F10="PASS",F11="PASS",F12="PASS",F14="PASS",F15="PASS",F26="PASS",F18="PASS",F27="PASS",F28="pass"),"PASS","FAIL"))</f>
        <v>FAIL</v>
      </c>
      <c r="F8" s="535"/>
      <c r="G8" s="535" t="str">
        <f aca="false">IF($C$3=0,"LAMINATED",IF(AND(H10="PASS",H11="PASS",H12="PASS",H14="PASS",H15="PASS",H26="PASS",H18="PASS",H27="PASS",H28="pass"),"PASS","FAIL"))</f>
        <v>FAIL</v>
      </c>
      <c r="H8" s="535"/>
      <c r="I8" s="536" t="str">
        <f aca="false">IF($C$3&lt;=3,"N/A",IF(AND(J10="PASS",J11="PASS",J14="PASS",J15="PASS",J26="PASS",J18="PASS",J27="PASS",J28="pass"),"PASS","FAIL"))</f>
        <v>N/A</v>
      </c>
      <c r="J8" s="536"/>
      <c r="K8" s="536" t="str">
        <f aca="false">IF($C$3&lt;=4,"N/A",IF(AND(L10="PASS",L11="PASS",L14="PASS",L15="PASS",L26="PASS",L18="PASS",L27="PASS",L28="pass"),"PASS","FAIL"))</f>
        <v>N/A</v>
      </c>
      <c r="L8" s="536"/>
      <c r="M8" s="216"/>
      <c r="N8" s="216"/>
      <c r="O8" s="216"/>
      <c r="P8" s="216"/>
      <c r="Q8" s="216"/>
      <c r="R8" s="216"/>
      <c r="S8" s="216"/>
      <c r="T8" s="216"/>
      <c r="U8" s="216"/>
      <c r="V8" s="216"/>
      <c r="W8" s="216"/>
      <c r="X8" s="216"/>
      <c r="Y8" s="216"/>
      <c r="Z8" s="216"/>
      <c r="AA8" s="216"/>
      <c r="AB8" s="216"/>
      <c r="AC8" s="216"/>
      <c r="AD8" s="216"/>
      <c r="AE8" s="217"/>
    </row>
    <row r="9" customFormat="false" ht="12.75" hidden="false" customHeight="true" outlineLevel="0" collapsed="false">
      <c r="B9" s="346"/>
      <c r="C9" s="547"/>
      <c r="D9" s="547"/>
      <c r="E9" s="547"/>
      <c r="F9" s="547"/>
      <c r="G9" s="547"/>
      <c r="H9" s="547"/>
      <c r="I9" s="547"/>
      <c r="J9" s="547"/>
      <c r="K9" s="47"/>
      <c r="L9" s="47"/>
      <c r="M9" s="96"/>
      <c r="N9" s="96"/>
      <c r="O9" s="96"/>
      <c r="P9" s="96"/>
      <c r="Q9" s="96"/>
      <c r="R9" s="96"/>
      <c r="S9" s="96"/>
      <c r="T9" s="96"/>
      <c r="U9" s="96"/>
      <c r="V9" s="96"/>
      <c r="W9" s="96"/>
      <c r="X9" s="96"/>
      <c r="Y9" s="96"/>
      <c r="Z9" s="96"/>
      <c r="AA9" s="96"/>
      <c r="AB9" s="96"/>
      <c r="AC9" s="96"/>
      <c r="AD9" s="96"/>
      <c r="AE9" s="135"/>
    </row>
    <row r="10" customFormat="false" ht="12.75" hidden="false" customHeight="true" outlineLevel="0" collapsed="false">
      <c r="B10" s="523" t="s">
        <v>476</v>
      </c>
      <c r="C10" s="541" t="n">
        <v>0</v>
      </c>
      <c r="D10" s="542" t="str">
        <f aca="false">IF(C10&gt;=8,"PASS","FAIL")</f>
        <v>FAIL</v>
      </c>
      <c r="E10" s="543" t="n">
        <v>0</v>
      </c>
      <c r="F10" s="544" t="str">
        <f aca="false">IF(E10&gt;=8,"PASS","FAIL")</f>
        <v>FAIL</v>
      </c>
      <c r="G10" s="543" t="n">
        <v>0</v>
      </c>
      <c r="H10" s="544" t="str">
        <f aca="false">IF(G10&gt;=8,"PASS","FAIL")</f>
        <v>FAIL</v>
      </c>
      <c r="I10" s="543" t="n">
        <v>0</v>
      </c>
      <c r="J10" s="544" t="str">
        <f aca="false">IF(I10&gt;=8,"PASS","FAIL")</f>
        <v>FAIL</v>
      </c>
      <c r="K10" s="543" t="n">
        <v>0</v>
      </c>
      <c r="L10" s="544" t="str">
        <f aca="false">IF(K10&gt;=8,"PASS","FAIL")</f>
        <v>FAIL</v>
      </c>
      <c r="M10" s="96"/>
      <c r="N10" s="96"/>
      <c r="O10" s="96"/>
      <c r="P10" s="96"/>
      <c r="Q10" s="96"/>
      <c r="R10" s="96"/>
      <c r="S10" s="96"/>
      <c r="T10" s="96"/>
      <c r="U10" s="96"/>
      <c r="V10" s="96"/>
      <c r="W10" s="96"/>
      <c r="X10" s="96"/>
      <c r="Y10" s="96"/>
      <c r="Z10" s="96"/>
      <c r="AA10" s="96"/>
      <c r="AB10" s="96"/>
      <c r="AC10" s="96"/>
      <c r="AD10" s="96"/>
      <c r="AE10" s="135"/>
    </row>
    <row r="11" customFormat="false" ht="12.75" hidden="false" customHeight="true" outlineLevel="0" collapsed="false">
      <c r="B11" s="348" t="s">
        <v>477</v>
      </c>
      <c r="C11" s="546" t="n">
        <v>0</v>
      </c>
      <c r="D11" s="547" t="str">
        <f aca="false">IF(C11&gt;=2,"PASS","FAIL")</f>
        <v>FAIL</v>
      </c>
      <c r="E11" s="206" t="n">
        <v>0</v>
      </c>
      <c r="F11" s="538" t="str">
        <f aca="false">IF(E11&gt;=2,"PASS","FAIL")</f>
        <v>FAIL</v>
      </c>
      <c r="G11" s="206" t="n">
        <v>0</v>
      </c>
      <c r="H11" s="538" t="str">
        <f aca="false">IF(G11&gt;=2,"PASS","FAIL")</f>
        <v>FAIL</v>
      </c>
      <c r="I11" s="206" t="n">
        <v>0</v>
      </c>
      <c r="J11" s="538" t="str">
        <f aca="false">IF(I11&gt;=2,"PASS","FAIL")</f>
        <v>FAIL</v>
      </c>
      <c r="K11" s="206" t="n">
        <v>0</v>
      </c>
      <c r="L11" s="538" t="str">
        <f aca="false">IF(K11&gt;=2,"PASS","FAIL")</f>
        <v>FAIL</v>
      </c>
      <c r="M11" s="96"/>
      <c r="N11" s="96"/>
      <c r="O11" s="96"/>
      <c r="P11" s="96"/>
      <c r="Q11" s="96"/>
      <c r="R11" s="96"/>
      <c r="S11" s="96"/>
      <c r="T11" s="96"/>
      <c r="U11" s="96"/>
      <c r="V11" s="96"/>
      <c r="W11" s="96"/>
      <c r="X11" s="96"/>
      <c r="Y11" s="96"/>
      <c r="Z11" s="96"/>
      <c r="AA11" s="96"/>
      <c r="AB11" s="96"/>
      <c r="AC11" s="96"/>
      <c r="AD11" s="96"/>
      <c r="AE11" s="135"/>
    </row>
    <row r="12" customFormat="false" ht="12.75" hidden="false" customHeight="true" outlineLevel="0" collapsed="false">
      <c r="B12" s="53" t="s">
        <v>478</v>
      </c>
      <c r="C12" s="566"/>
      <c r="D12" s="566"/>
      <c r="E12" s="134"/>
      <c r="F12" s="542" t="str">
        <f aca="false">IF(OR(E12&gt;=50,E12=""),"FAIL","PASS")</f>
        <v>FAIL</v>
      </c>
      <c r="G12" s="566"/>
      <c r="H12" s="566"/>
      <c r="I12" s="566"/>
      <c r="J12" s="566"/>
      <c r="K12" s="566"/>
      <c r="L12" s="566"/>
      <c r="M12" s="96"/>
      <c r="N12" s="96"/>
      <c r="O12" s="96"/>
      <c r="P12" s="96"/>
      <c r="Q12" s="96"/>
      <c r="R12" s="96"/>
      <c r="S12" s="96"/>
      <c r="T12" s="96"/>
      <c r="U12" s="96"/>
      <c r="V12" s="96"/>
      <c r="W12" s="96"/>
      <c r="X12" s="96"/>
      <c r="Y12" s="96"/>
      <c r="Z12" s="96"/>
      <c r="AA12" s="96"/>
      <c r="AB12" s="96"/>
      <c r="AC12" s="96"/>
      <c r="AD12" s="96"/>
      <c r="AE12" s="135"/>
    </row>
    <row r="13" customFormat="false" ht="12.75" hidden="false" customHeight="true" outlineLevel="0" collapsed="false">
      <c r="B13" s="118"/>
      <c r="C13" s="567"/>
      <c r="D13" s="567"/>
      <c r="E13" s="567"/>
      <c r="F13" s="567"/>
      <c r="G13" s="567"/>
      <c r="H13" s="567"/>
      <c r="I13" s="567"/>
      <c r="J13" s="567"/>
      <c r="K13" s="567"/>
      <c r="L13" s="567"/>
      <c r="M13" s="96"/>
      <c r="N13" s="96"/>
      <c r="O13" s="96"/>
      <c r="P13" s="96"/>
      <c r="Q13" s="96"/>
      <c r="R13" s="96"/>
      <c r="S13" s="96"/>
      <c r="T13" s="96"/>
      <c r="U13" s="96"/>
      <c r="V13" s="96"/>
      <c r="W13" s="96"/>
      <c r="X13" s="96"/>
      <c r="Y13" s="96"/>
      <c r="Z13" s="96"/>
      <c r="AA13" s="96"/>
      <c r="AB13" s="96"/>
      <c r="AC13" s="96"/>
      <c r="AD13" s="96"/>
      <c r="AE13" s="135"/>
    </row>
    <row r="14" customFormat="false" ht="12.75" hidden="false" customHeight="true" outlineLevel="0" collapsed="false">
      <c r="B14" s="552" t="s">
        <v>479</v>
      </c>
      <c r="C14" s="553" t="n">
        <v>0</v>
      </c>
      <c r="D14" s="547" t="str">
        <f aca="false">IF(OR(AND($C$4="steel",C14&gt;(PI()*25.4)),AND($C$4="alu.",C14&gt;(PI()*30.5))),"PASS","FAIL")</f>
        <v>FAIL</v>
      </c>
      <c r="E14" s="553" t="n">
        <v>0</v>
      </c>
      <c r="F14" s="547" t="str">
        <f aca="false">IF(OR(AND($C$4="steel",E14&gt;(PI()*25.4)),AND($C$4="alu.",E14&gt;(PI()*30.5))),"PASS","FAIL")</f>
        <v>FAIL</v>
      </c>
      <c r="G14" s="553" t="n">
        <v>0</v>
      </c>
      <c r="H14" s="547" t="str">
        <f aca="false">IF(OR(AND($C$4="steel",G14&gt;(PI()*25.4)),AND($C$4="alu.",G14&gt;(PI()*30.5))),"PASS","FAIL")</f>
        <v>FAIL</v>
      </c>
      <c r="I14" s="553" t="n">
        <v>0</v>
      </c>
      <c r="J14" s="547" t="str">
        <f aca="false">IF(OR(AND($C$4="steel",I14&gt;(PI()*25.4)),AND($C$4="alu.",I14&gt;(PI()*30.5))),"PASS","FAIL")</f>
        <v>FAIL</v>
      </c>
      <c r="K14" s="553" t="n">
        <v>0</v>
      </c>
      <c r="L14" s="547" t="str">
        <f aca="false">IF(OR(AND($C$4="steel",K14&gt;(PI()*25.4)),AND($C$4="alu.",K14&gt;(PI()*30.5))),"PASS","FAIL")</f>
        <v>FAIL</v>
      </c>
      <c r="M14" s="96"/>
      <c r="N14" s="96"/>
      <c r="O14" s="96"/>
      <c r="P14" s="96"/>
      <c r="Q14" s="96"/>
      <c r="R14" s="96"/>
      <c r="S14" s="96"/>
      <c r="T14" s="96"/>
      <c r="U14" s="96"/>
      <c r="V14" s="96"/>
      <c r="W14" s="96"/>
      <c r="X14" s="96"/>
      <c r="Y14" s="96"/>
      <c r="Z14" s="96"/>
      <c r="AA14" s="96"/>
      <c r="AB14" s="96"/>
      <c r="AC14" s="96"/>
      <c r="AD14" s="96"/>
      <c r="AE14" s="135"/>
    </row>
    <row r="15" customFormat="false" ht="12.75" hidden="false" customHeight="true" outlineLevel="0" collapsed="false">
      <c r="B15" s="348" t="s">
        <v>480</v>
      </c>
      <c r="C15" s="553" t="n">
        <v>0</v>
      </c>
      <c r="D15" s="547" t="str">
        <f aca="false">IF(C15&gt;=2,"PASS","FAIL")</f>
        <v>FAIL</v>
      </c>
      <c r="E15" s="553" t="n">
        <v>0</v>
      </c>
      <c r="F15" s="538" t="str">
        <f aca="false">IF(E15&gt;=2,"PASS","FAIL")</f>
        <v>FAIL</v>
      </c>
      <c r="G15" s="553" t="n">
        <v>0</v>
      </c>
      <c r="H15" s="538" t="str">
        <f aca="false">IF(G15&gt;=2,"PASS","FAIL")</f>
        <v>FAIL</v>
      </c>
      <c r="I15" s="553" t="n">
        <v>0</v>
      </c>
      <c r="J15" s="538" t="str">
        <f aca="false">IF(I15&gt;=2,"PASS","FAIL")</f>
        <v>FAIL</v>
      </c>
      <c r="K15" s="553" t="n">
        <v>0</v>
      </c>
      <c r="L15" s="538" t="str">
        <f aca="false">IF(K15&gt;=2,"PASS","FAIL")</f>
        <v>FAIL</v>
      </c>
      <c r="M15" s="96"/>
      <c r="N15" s="96"/>
      <c r="O15" s="96"/>
      <c r="P15" s="96"/>
      <c r="Q15" s="96"/>
      <c r="R15" s="96"/>
      <c r="S15" s="96"/>
      <c r="T15" s="96"/>
      <c r="U15" s="96"/>
      <c r="V15" s="96"/>
      <c r="W15" s="96"/>
      <c r="X15" s="96"/>
      <c r="Y15" s="96"/>
      <c r="Z15" s="96"/>
      <c r="AA15" s="96"/>
      <c r="AB15" s="96"/>
      <c r="AC15" s="96"/>
      <c r="AD15" s="96"/>
      <c r="AE15" s="135"/>
    </row>
    <row r="16" customFormat="false" ht="12.75" hidden="false" customHeight="true" outlineLevel="0" collapsed="false">
      <c r="B16" s="552" t="s">
        <v>481</v>
      </c>
      <c r="C16" s="553" t="n">
        <v>0</v>
      </c>
      <c r="D16" s="547"/>
      <c r="E16" s="553" t="n">
        <v>0</v>
      </c>
      <c r="F16" s="538"/>
      <c r="G16" s="553" t="n">
        <v>0</v>
      </c>
      <c r="H16" s="538"/>
      <c r="I16" s="553" t="n">
        <v>0</v>
      </c>
      <c r="J16" s="538"/>
      <c r="K16" s="553" t="n">
        <v>0</v>
      </c>
      <c r="L16" s="538"/>
      <c r="M16" s="96"/>
      <c r="N16" s="96"/>
      <c r="O16" s="96"/>
      <c r="P16" s="96"/>
      <c r="Q16" s="96"/>
      <c r="R16" s="96"/>
      <c r="S16" s="96"/>
      <c r="T16" s="96"/>
      <c r="U16" s="96"/>
      <c r="V16" s="96"/>
      <c r="W16" s="96"/>
      <c r="X16" s="96"/>
      <c r="Y16" s="96"/>
      <c r="Z16" s="96"/>
      <c r="AA16" s="96"/>
      <c r="AB16" s="96"/>
      <c r="AC16" s="96"/>
      <c r="AD16" s="96"/>
      <c r="AE16" s="135"/>
    </row>
    <row r="17" customFormat="false" ht="12.75" hidden="false" customHeight="true" outlineLevel="0" collapsed="false">
      <c r="B17" s="552" t="s">
        <v>482</v>
      </c>
      <c r="C17" s="553" t="n">
        <v>0</v>
      </c>
      <c r="D17" s="547"/>
      <c r="E17" s="553" t="n">
        <v>0</v>
      </c>
      <c r="F17" s="538"/>
      <c r="G17" s="553" t="n">
        <v>0</v>
      </c>
      <c r="H17" s="538"/>
      <c r="I17" s="553" t="n">
        <v>0</v>
      </c>
      <c r="J17" s="538"/>
      <c r="K17" s="553" t="n">
        <v>0</v>
      </c>
      <c r="L17" s="538"/>
      <c r="M17" s="96"/>
      <c r="N17" s="96"/>
      <c r="O17" s="96"/>
      <c r="P17" s="96"/>
      <c r="Q17" s="96"/>
      <c r="R17" s="96"/>
      <c r="S17" s="96"/>
      <c r="T17" s="96"/>
      <c r="U17" s="96"/>
      <c r="V17" s="96"/>
      <c r="W17" s="96"/>
      <c r="X17" s="96"/>
      <c r="Y17" s="96"/>
      <c r="Z17" s="96"/>
      <c r="AA17" s="96"/>
      <c r="AB17" s="96"/>
      <c r="AC17" s="96"/>
      <c r="AD17" s="96"/>
      <c r="AE17" s="135"/>
    </row>
    <row r="18" customFormat="false" ht="12.75" hidden="false" customHeight="true" outlineLevel="0" collapsed="false">
      <c r="B18" s="348" t="s">
        <v>483</v>
      </c>
      <c r="C18" s="206" t="n">
        <v>0</v>
      </c>
      <c r="D18" s="547" t="str">
        <f aca="false">IF(C18&gt;=2,"PASS","FAIL")</f>
        <v>FAIL</v>
      </c>
      <c r="E18" s="206" t="n">
        <v>0</v>
      </c>
      <c r="F18" s="538" t="str">
        <f aca="false">IF(E18&gt;=2,"PASS","FAIL")</f>
        <v>FAIL</v>
      </c>
      <c r="G18" s="206" t="n">
        <v>0</v>
      </c>
      <c r="H18" s="538" t="str">
        <f aca="false">IF(G18&gt;=2,"PASS","FAIL")</f>
        <v>FAIL</v>
      </c>
      <c r="I18" s="206" t="n">
        <v>0</v>
      </c>
      <c r="J18" s="538" t="str">
        <f aca="false">IF(I18&gt;=2,"PASS","FAIL")</f>
        <v>FAIL</v>
      </c>
      <c r="K18" s="206" t="n">
        <v>0</v>
      </c>
      <c r="L18" s="538" t="str">
        <f aca="false">IF(K18&gt;=2,"PASS","FAIL")</f>
        <v>FAIL</v>
      </c>
      <c r="M18" s="96"/>
      <c r="N18" s="96"/>
      <c r="O18" s="96"/>
      <c r="P18" s="96"/>
      <c r="Q18" s="96"/>
      <c r="R18" s="96"/>
      <c r="S18" s="96"/>
      <c r="T18" s="96"/>
      <c r="U18" s="96"/>
      <c r="V18" s="96"/>
      <c r="W18" s="96"/>
      <c r="X18" s="96"/>
      <c r="Y18" s="96"/>
      <c r="Z18" s="96"/>
      <c r="AA18" s="96"/>
      <c r="AB18" s="96"/>
      <c r="AC18" s="96"/>
      <c r="AD18" s="96"/>
      <c r="AE18" s="135"/>
    </row>
    <row r="19" customFormat="false" ht="12.75" hidden="false" customHeight="true" outlineLevel="0" collapsed="false">
      <c r="B19" s="348" t="s">
        <v>484</v>
      </c>
      <c r="C19" s="206" t="n">
        <v>0</v>
      </c>
      <c r="D19" s="568"/>
      <c r="E19" s="206" t="n">
        <v>0</v>
      </c>
      <c r="F19" s="540"/>
      <c r="G19" s="206" t="n">
        <v>0</v>
      </c>
      <c r="H19" s="540"/>
      <c r="I19" s="206" t="n">
        <v>0</v>
      </c>
      <c r="J19" s="540"/>
      <c r="K19" s="206" t="n">
        <v>0</v>
      </c>
      <c r="L19" s="540"/>
      <c r="M19" s="96"/>
      <c r="N19" s="96"/>
      <c r="O19" s="96"/>
      <c r="P19" s="96"/>
      <c r="Q19" s="96"/>
      <c r="R19" s="96"/>
      <c r="S19" s="96"/>
      <c r="T19" s="96"/>
      <c r="U19" s="96"/>
      <c r="V19" s="96"/>
      <c r="W19" s="96"/>
      <c r="X19" s="96"/>
      <c r="Y19" s="96"/>
      <c r="Z19" s="96"/>
      <c r="AA19" s="96"/>
      <c r="AB19" s="96"/>
      <c r="AC19" s="96"/>
      <c r="AD19" s="96"/>
      <c r="AE19" s="135"/>
    </row>
    <row r="20" customFormat="false" ht="12.75" hidden="false" customHeight="true" outlineLevel="0" collapsed="false">
      <c r="B20" s="552" t="s">
        <v>485</v>
      </c>
      <c r="C20" s="569" t="n">
        <v>0</v>
      </c>
      <c r="D20" s="547"/>
      <c r="E20" s="553" t="n">
        <v>0</v>
      </c>
      <c r="F20" s="538"/>
      <c r="G20" s="553" t="n">
        <v>0</v>
      </c>
      <c r="H20" s="538"/>
      <c r="I20" s="553" t="n">
        <v>0</v>
      </c>
      <c r="J20" s="538"/>
      <c r="K20" s="553" t="n">
        <v>0</v>
      </c>
      <c r="L20" s="538"/>
      <c r="M20" s="96"/>
      <c r="N20" s="96"/>
      <c r="O20" s="96"/>
      <c r="P20" s="96"/>
      <c r="Q20" s="96"/>
      <c r="R20" s="96"/>
      <c r="S20" s="96"/>
      <c r="T20" s="96"/>
      <c r="U20" s="96"/>
      <c r="V20" s="96"/>
      <c r="W20" s="96"/>
      <c r="X20" s="96"/>
      <c r="Y20" s="96"/>
      <c r="Z20" s="96"/>
      <c r="AA20" s="96"/>
      <c r="AB20" s="96"/>
      <c r="AC20" s="96"/>
      <c r="AD20" s="96"/>
      <c r="AE20" s="135"/>
    </row>
    <row r="21" customFormat="false" ht="12.75" hidden="false" customHeight="true" outlineLevel="0" collapsed="false">
      <c r="B21" s="552" t="s">
        <v>486</v>
      </c>
      <c r="C21" s="554" t="s">
        <v>188</v>
      </c>
      <c r="D21" s="538"/>
      <c r="E21" s="554" t="s">
        <v>188</v>
      </c>
      <c r="F21" s="538"/>
      <c r="G21" s="554" t="s">
        <v>188</v>
      </c>
      <c r="H21" s="538"/>
      <c r="I21" s="554" t="s">
        <v>188</v>
      </c>
      <c r="J21" s="538"/>
      <c r="K21" s="554" t="s">
        <v>188</v>
      </c>
      <c r="L21" s="538"/>
      <c r="M21" s="555" t="s">
        <v>487</v>
      </c>
      <c r="N21" s="96"/>
      <c r="O21" s="96"/>
      <c r="P21" s="96"/>
      <c r="Q21" s="96"/>
      <c r="R21" s="96"/>
      <c r="S21" s="96"/>
      <c r="T21" s="96"/>
      <c r="U21" s="96"/>
      <c r="V21" s="96"/>
      <c r="W21" s="96"/>
      <c r="X21" s="96"/>
      <c r="Y21" s="96"/>
      <c r="Z21" s="96"/>
      <c r="AA21" s="96"/>
      <c r="AB21" s="96"/>
      <c r="AC21" s="96"/>
      <c r="AD21" s="96"/>
      <c r="AE21" s="135"/>
    </row>
    <row r="22" customFormat="false" ht="12.75" hidden="false" customHeight="true" outlineLevel="0" collapsed="false">
      <c r="B22" s="552" t="s">
        <v>488</v>
      </c>
      <c r="C22" s="556" t="str">
        <f aca="false">HLOOKUP(C21,MaterialData!$C$3:$O$4,2,0)</f>
        <v>T3.5_Laminate</v>
      </c>
      <c r="D22" s="538"/>
      <c r="E22" s="556" t="str">
        <f aca="false">HLOOKUP(E21,MaterialData!$C$3:$O$4,2,0)</f>
        <v>T3.5_Laminate</v>
      </c>
      <c r="F22" s="538"/>
      <c r="G22" s="556" t="str">
        <f aca="false">HLOOKUP(G21,MaterialData!$C$3:$O$4,2,0)</f>
        <v>T3.5_Laminate</v>
      </c>
      <c r="H22" s="538"/>
      <c r="I22" s="556" t="str">
        <f aca="false">HLOOKUP(I21,MaterialData!$C$3:$O$4,2,0)</f>
        <v>T3.5_Laminate</v>
      </c>
      <c r="J22" s="538"/>
      <c r="K22" s="556" t="str">
        <f aca="false">HLOOKUP(K21,MaterialData!$C$3:$O$4,2,0)</f>
        <v>T3.5_Laminate</v>
      </c>
      <c r="L22" s="538"/>
      <c r="M22" s="555"/>
      <c r="N22" s="96"/>
      <c r="O22" s="96"/>
      <c r="P22" s="96"/>
      <c r="Q22" s="96"/>
      <c r="R22" s="96"/>
      <c r="S22" s="96"/>
      <c r="T22" s="96"/>
      <c r="U22" s="96"/>
      <c r="V22" s="96"/>
      <c r="W22" s="96"/>
      <c r="X22" s="96"/>
      <c r="Y22" s="96"/>
      <c r="Z22" s="96"/>
      <c r="AA22" s="96"/>
      <c r="AB22" s="96"/>
      <c r="AC22" s="96"/>
      <c r="AD22" s="96"/>
      <c r="AE22" s="135"/>
    </row>
    <row r="23" customFormat="false" ht="12.75" hidden="false" customHeight="true" outlineLevel="0" collapsed="false">
      <c r="B23" s="552" t="s">
        <v>489</v>
      </c>
      <c r="C23" s="553" t="n">
        <f aca="false">'T3.5.9 Shear Tests'!$W$54</f>
        <v>0</v>
      </c>
      <c r="D23" s="547"/>
      <c r="E23" s="553" t="n">
        <f aca="false">'T3.5.9 Shear Tests'!$W$54</f>
        <v>0</v>
      </c>
      <c r="F23" s="538"/>
      <c r="G23" s="553" t="n">
        <f aca="false">'T3.5.9 Shear Tests'!$W$54</f>
        <v>0</v>
      </c>
      <c r="H23" s="538"/>
      <c r="I23" s="553" t="n">
        <f aca="false">'T3.5.9 Shear Tests'!$W$54</f>
        <v>0</v>
      </c>
      <c r="J23" s="538"/>
      <c r="K23" s="553" t="n">
        <f aca="false">'T3.5.9 Shear Tests'!$W$54</f>
        <v>0</v>
      </c>
      <c r="L23" s="538"/>
      <c r="M23" s="555" t="s">
        <v>490</v>
      </c>
      <c r="N23" s="96"/>
      <c r="O23" s="96"/>
      <c r="P23" s="96"/>
      <c r="Q23" s="96"/>
      <c r="R23" s="96"/>
      <c r="S23" s="96"/>
      <c r="T23" s="96"/>
      <c r="U23" s="96"/>
      <c r="V23" s="96"/>
      <c r="W23" s="96"/>
      <c r="X23" s="96"/>
      <c r="Y23" s="96"/>
      <c r="Z23" s="96"/>
      <c r="AA23" s="96"/>
      <c r="AB23" s="96"/>
      <c r="AC23" s="96"/>
      <c r="AD23" s="96"/>
      <c r="AE23" s="135"/>
    </row>
    <row r="24" customFormat="false" ht="12.75" hidden="false" customHeight="true" outlineLevel="0" collapsed="false">
      <c r="B24" s="552" t="s">
        <v>491</v>
      </c>
      <c r="C24" s="557" t="n">
        <f aca="false">'T3.5 FBHS'!$C$56</f>
        <v>1</v>
      </c>
      <c r="D24" s="547"/>
      <c r="E24" s="557" t="n">
        <f aca="false">'T3.5 FBHS'!$C$56</f>
        <v>1</v>
      </c>
      <c r="F24" s="538"/>
      <c r="G24" s="557" t="n">
        <f aca="false">'T3.5 FBHS'!$C$56</f>
        <v>1</v>
      </c>
      <c r="H24" s="538"/>
      <c r="I24" s="557" t="n">
        <f aca="false">'T3.5 FBHS'!$C$56</f>
        <v>1</v>
      </c>
      <c r="J24" s="538"/>
      <c r="K24" s="557" t="n">
        <f aca="false">'T3.5 FBHS'!$C$56</f>
        <v>1</v>
      </c>
      <c r="L24" s="538"/>
      <c r="M24" s="555" t="s">
        <v>492</v>
      </c>
      <c r="N24" s="96"/>
      <c r="O24" s="96"/>
      <c r="P24" s="96"/>
      <c r="Q24" s="96"/>
      <c r="R24" s="96"/>
      <c r="S24" s="96"/>
      <c r="T24" s="96"/>
      <c r="U24" s="96"/>
      <c r="V24" s="96"/>
      <c r="W24" s="96"/>
      <c r="X24" s="96"/>
      <c r="Y24" s="96"/>
      <c r="Z24" s="96"/>
      <c r="AA24" s="96"/>
      <c r="AB24" s="96"/>
      <c r="AC24" s="96"/>
      <c r="AD24" s="96"/>
      <c r="AE24" s="135"/>
    </row>
    <row r="25" customFormat="false" ht="12.75" hidden="false" customHeight="true" outlineLevel="0" collapsed="false">
      <c r="B25" s="552" t="s">
        <v>491</v>
      </c>
      <c r="C25" s="557" t="n">
        <f aca="false">'T3.5 FBHS'!$C$57</f>
        <v>1</v>
      </c>
      <c r="D25" s="547"/>
      <c r="E25" s="557" t="n">
        <f aca="false">'T3.5 FBHS'!$C$57</f>
        <v>1</v>
      </c>
      <c r="F25" s="538"/>
      <c r="G25" s="557" t="n">
        <f aca="false">'T3.5 FBHS'!$C$57</f>
        <v>1</v>
      </c>
      <c r="H25" s="538"/>
      <c r="I25" s="557" t="n">
        <f aca="false">'T3.5 FBHS'!$C$57</f>
        <v>1</v>
      </c>
      <c r="J25" s="538"/>
      <c r="K25" s="557" t="n">
        <f aca="false">'T3.5 FBHS'!$C$57</f>
        <v>1</v>
      </c>
      <c r="L25" s="538"/>
      <c r="M25" s="555" t="s">
        <v>492</v>
      </c>
      <c r="N25" s="96"/>
      <c r="O25" s="96"/>
      <c r="P25" s="96"/>
      <c r="Q25" s="96"/>
      <c r="R25" s="96"/>
      <c r="S25" s="96"/>
      <c r="T25" s="96"/>
      <c r="U25" s="96"/>
      <c r="V25" s="96"/>
      <c r="W25" s="96"/>
      <c r="X25" s="96"/>
      <c r="Y25" s="96"/>
      <c r="Z25" s="96"/>
      <c r="AA25" s="96"/>
      <c r="AB25" s="96"/>
      <c r="AC25" s="96"/>
      <c r="AD25" s="96"/>
      <c r="AE25" s="135"/>
    </row>
    <row r="26" customFormat="false" ht="12.75" hidden="false" customHeight="true" outlineLevel="0" collapsed="false">
      <c r="B26" s="552" t="s">
        <v>493</v>
      </c>
      <c r="C26" s="556" t="n">
        <f aca="false">((C16*C24)+(C17*C25))*C23*0.001</f>
        <v>0</v>
      </c>
      <c r="D26" s="547" t="str">
        <f aca="false">IF(C26&gt;=30,"PASS","FAIL")</f>
        <v>FAIL</v>
      </c>
      <c r="E26" s="556" t="n">
        <f aca="false">((E16*E24)+(E17*E25))*E23*0.001</f>
        <v>0</v>
      </c>
      <c r="F26" s="538" t="str">
        <f aca="false">IF(E26&gt;=30,"PASS","FAIL")</f>
        <v>FAIL</v>
      </c>
      <c r="G26" s="556" t="n">
        <f aca="false">((G16*G24)+(G17*G25))*G23*0.001</f>
        <v>0</v>
      </c>
      <c r="H26" s="538" t="str">
        <f aca="false">IF(G26&gt;=30,"PASS","FAIL")</f>
        <v>FAIL</v>
      </c>
      <c r="I26" s="556" t="n">
        <f aca="false">((I16*I24)+(I17*I25))*I23*0.001</f>
        <v>0</v>
      </c>
      <c r="J26" s="538" t="str">
        <f aca="false">IF(I26&gt;=30,"PASS","FAIL")</f>
        <v>FAIL</v>
      </c>
      <c r="K26" s="556" t="n">
        <f aca="false">((K16*K24)+(K17*K25))*K23*0.001</f>
        <v>0</v>
      </c>
      <c r="L26" s="538" t="str">
        <f aca="false">IF(K26&gt;=30,"PASS","FAIL")</f>
        <v>FAIL</v>
      </c>
      <c r="M26" s="96"/>
      <c r="N26" s="96"/>
      <c r="O26" s="96"/>
      <c r="P26" s="96"/>
      <c r="Q26" s="96"/>
      <c r="R26" s="96"/>
      <c r="S26" s="96"/>
      <c r="T26" s="96"/>
      <c r="U26" s="96"/>
      <c r="V26" s="96"/>
      <c r="W26" s="96"/>
      <c r="X26" s="96"/>
      <c r="Y26" s="96"/>
      <c r="Z26" s="96"/>
      <c r="AA26" s="96"/>
      <c r="AB26" s="96"/>
      <c r="AC26" s="96"/>
      <c r="AD26" s="96"/>
      <c r="AE26" s="135"/>
    </row>
    <row r="27" customFormat="false" ht="12.75" hidden="false" customHeight="true" outlineLevel="0" collapsed="false">
      <c r="B27" s="348" t="s">
        <v>493</v>
      </c>
      <c r="C27" s="556" t="n">
        <f aca="false">((C24*C17)+(C25*C19))*C23*0.001</f>
        <v>0</v>
      </c>
      <c r="D27" s="547" t="str">
        <f aca="false">IF(C27&gt;=30,"PASS","FAIL")</f>
        <v>FAIL</v>
      </c>
      <c r="E27" s="556" t="n">
        <f aca="false">((E24*E17)+(E25*E19))*E23*0.001</f>
        <v>0</v>
      </c>
      <c r="F27" s="538" t="str">
        <f aca="false">IF(E27&gt;=30,"PASS","FAIL")</f>
        <v>FAIL</v>
      </c>
      <c r="G27" s="556" t="n">
        <f aca="false">((G24*G17)+(G25*G19))*G23*0.001</f>
        <v>0</v>
      </c>
      <c r="H27" s="538" t="str">
        <f aca="false">IF(G27&gt;=30,"PASS","FAIL")</f>
        <v>FAIL</v>
      </c>
      <c r="I27" s="556" t="n">
        <f aca="false">((I24*I17)+(I25*I19))*I23*0.001</f>
        <v>0</v>
      </c>
      <c r="J27" s="538" t="str">
        <f aca="false">IF(I27&gt;=30,"PASS","FAIL")</f>
        <v>FAIL</v>
      </c>
      <c r="K27" s="556" t="n">
        <f aca="false">((K24*K17)+(K25*K19))*K23*0.001</f>
        <v>0</v>
      </c>
      <c r="L27" s="538" t="str">
        <f aca="false">IF(K27&gt;=30,"PASS","FAIL")</f>
        <v>FAIL</v>
      </c>
      <c r="M27" s="96"/>
      <c r="N27" s="96"/>
      <c r="O27" s="96"/>
      <c r="P27" s="96"/>
      <c r="Q27" s="96"/>
      <c r="R27" s="96"/>
      <c r="S27" s="96"/>
      <c r="T27" s="96"/>
      <c r="U27" s="96"/>
      <c r="V27" s="96"/>
      <c r="W27" s="96"/>
      <c r="X27" s="96"/>
      <c r="Y27" s="96"/>
      <c r="Z27" s="96"/>
      <c r="AA27" s="96"/>
      <c r="AB27" s="96"/>
      <c r="AC27" s="96"/>
      <c r="AD27" s="96"/>
      <c r="AE27" s="135"/>
    </row>
    <row r="28" customFormat="false" ht="12.75" hidden="false" customHeight="true" outlineLevel="0" collapsed="false">
      <c r="B28" s="199" t="s">
        <v>494</v>
      </c>
      <c r="C28" s="559" t="n">
        <f aca="false">C23*2*C20*(C24+C25)*0.001</f>
        <v>0</v>
      </c>
      <c r="D28" s="542" t="str">
        <f aca="false">IF(C28&gt;=30,"PASS","FAIL")</f>
        <v>FAIL</v>
      </c>
      <c r="E28" s="559" t="n">
        <f aca="false">E23*2*E20*(E24+E25)*0.001</f>
        <v>0</v>
      </c>
      <c r="F28" s="544" t="str">
        <f aca="false">IF(E28&gt;=30,"PASS","FAIL")</f>
        <v>FAIL</v>
      </c>
      <c r="G28" s="559" t="n">
        <f aca="false">G23*2*G20*(G24+G25)*0.001</f>
        <v>0</v>
      </c>
      <c r="H28" s="544" t="str">
        <f aca="false">IF(G28&gt;=30,"PASS","FAIL")</f>
        <v>FAIL</v>
      </c>
      <c r="I28" s="559" t="n">
        <f aca="false">I23*2*I20*(I24+I25)*0.001</f>
        <v>0</v>
      </c>
      <c r="J28" s="544" t="str">
        <f aca="false">IF(I28&gt;=30,"PASS","FAIL")</f>
        <v>FAIL</v>
      </c>
      <c r="K28" s="559" t="n">
        <f aca="false">K23*2*K20*(K24+K25)*0.001</f>
        <v>0</v>
      </c>
      <c r="L28" s="544" t="str">
        <f aca="false">IF(K28&gt;=30,"PASS","FAIL")</f>
        <v>FAIL</v>
      </c>
      <c r="M28" s="96"/>
      <c r="N28" s="96"/>
      <c r="O28" s="96"/>
      <c r="P28" s="96"/>
      <c r="Q28" s="96"/>
      <c r="R28" s="96"/>
      <c r="S28" s="96"/>
      <c r="T28" s="96"/>
      <c r="U28" s="96"/>
      <c r="V28" s="96"/>
      <c r="W28" s="96"/>
      <c r="X28" s="96"/>
      <c r="Y28" s="96"/>
      <c r="Z28" s="96"/>
      <c r="AA28" s="96"/>
      <c r="AB28" s="96"/>
      <c r="AC28" s="96"/>
      <c r="AD28" s="96"/>
      <c r="AE28" s="135"/>
    </row>
    <row r="29" customFormat="false" ht="12.75" hidden="false" customHeight="true" outlineLevel="0" collapsed="false">
      <c r="B29" s="126" t="s">
        <v>500</v>
      </c>
      <c r="C29" s="126"/>
      <c r="D29" s="126"/>
      <c r="E29" s="126"/>
      <c r="F29" s="126"/>
      <c r="G29" s="126"/>
      <c r="H29" s="126"/>
      <c r="I29" s="126"/>
      <c r="J29" s="126"/>
      <c r="K29" s="126"/>
      <c r="L29" s="126"/>
      <c r="M29" s="96"/>
      <c r="N29" s="96"/>
      <c r="O29" s="96"/>
      <c r="P29" s="96"/>
      <c r="Q29" s="96"/>
      <c r="R29" s="96"/>
      <c r="S29" s="96"/>
      <c r="T29" s="96"/>
      <c r="U29" s="96"/>
      <c r="V29" s="96"/>
      <c r="W29" s="96"/>
      <c r="X29" s="96"/>
      <c r="Y29" s="96"/>
      <c r="Z29" s="96"/>
      <c r="AA29" s="96"/>
      <c r="AB29" s="96"/>
      <c r="AC29" s="96"/>
      <c r="AD29" s="96"/>
      <c r="AE29" s="135"/>
    </row>
    <row r="30" customFormat="false" ht="12.75" hidden="false" customHeight="false" outlineLevel="0" collapsed="false">
      <c r="B30" s="126"/>
      <c r="C30" s="126"/>
      <c r="D30" s="126"/>
      <c r="E30" s="126"/>
      <c r="F30" s="126"/>
      <c r="G30" s="126"/>
      <c r="H30" s="126"/>
      <c r="I30" s="126"/>
      <c r="J30" s="126"/>
      <c r="K30" s="126"/>
      <c r="L30" s="126"/>
      <c r="M30" s="96"/>
      <c r="N30" s="96"/>
      <c r="O30" s="96"/>
      <c r="P30" s="96"/>
      <c r="Q30" s="96"/>
      <c r="R30" s="96"/>
      <c r="S30" s="96"/>
      <c r="T30" s="96"/>
      <c r="U30" s="96"/>
      <c r="V30" s="96"/>
      <c r="W30" s="96"/>
      <c r="X30" s="96"/>
      <c r="Y30" s="96"/>
      <c r="Z30" s="96"/>
      <c r="AA30" s="96"/>
      <c r="AB30" s="96"/>
      <c r="AC30" s="96"/>
      <c r="AD30" s="96"/>
      <c r="AE30" s="135"/>
    </row>
    <row r="31" customFormat="false" ht="12.75" hidden="false" customHeight="false" outlineLevel="0" collapsed="false">
      <c r="B31" s="126"/>
      <c r="C31" s="126"/>
      <c r="D31" s="126"/>
      <c r="E31" s="126"/>
      <c r="F31" s="126"/>
      <c r="G31" s="126"/>
      <c r="H31" s="126"/>
      <c r="I31" s="126"/>
      <c r="J31" s="126"/>
      <c r="K31" s="126"/>
      <c r="L31" s="126"/>
      <c r="M31" s="96"/>
      <c r="N31" s="96"/>
      <c r="O31" s="96"/>
      <c r="P31" s="96"/>
      <c r="Q31" s="96"/>
      <c r="R31" s="96"/>
      <c r="S31" s="96"/>
      <c r="T31" s="96"/>
      <c r="U31" s="96"/>
      <c r="V31" s="96"/>
      <c r="W31" s="96"/>
      <c r="X31" s="96"/>
      <c r="Y31" s="96"/>
      <c r="Z31" s="96"/>
      <c r="AA31" s="96"/>
      <c r="AB31" s="96"/>
      <c r="AC31" s="96"/>
      <c r="AD31" s="96"/>
      <c r="AE31" s="135"/>
    </row>
    <row r="32" s="433" customFormat="true" ht="12.75" hidden="false" customHeight="true" outlineLevel="0" collapsed="false">
      <c r="B32" s="570" t="s">
        <v>501</v>
      </c>
      <c r="C32" s="570"/>
      <c r="D32" s="570"/>
      <c r="E32" s="570"/>
      <c r="F32" s="570"/>
      <c r="G32" s="570"/>
      <c r="H32" s="570"/>
      <c r="I32" s="570"/>
      <c r="J32" s="570"/>
      <c r="K32" s="570"/>
      <c r="L32" s="570"/>
      <c r="M32" s="96"/>
      <c r="N32" s="96"/>
      <c r="O32" s="96"/>
      <c r="P32" s="96"/>
      <c r="Q32" s="96"/>
      <c r="R32" s="96"/>
      <c r="S32" s="96"/>
      <c r="T32" s="96"/>
      <c r="U32" s="96"/>
      <c r="V32" s="96"/>
      <c r="W32" s="96"/>
      <c r="X32" s="96"/>
      <c r="Y32" s="96"/>
      <c r="Z32" s="96"/>
      <c r="AA32" s="96"/>
      <c r="AB32" s="96"/>
      <c r="AC32" s="96"/>
      <c r="AD32" s="96"/>
      <c r="AE32" s="135"/>
    </row>
    <row r="33" s="433" customFormat="true" ht="12.75" hidden="false" customHeight="false" outlineLevel="0" collapsed="false">
      <c r="B33" s="570"/>
      <c r="C33" s="570"/>
      <c r="D33" s="570"/>
      <c r="E33" s="570"/>
      <c r="F33" s="570"/>
      <c r="G33" s="570"/>
      <c r="H33" s="570"/>
      <c r="I33" s="570"/>
      <c r="J33" s="570"/>
      <c r="K33" s="570"/>
      <c r="L33" s="570"/>
      <c r="M33" s="96"/>
      <c r="N33" s="96"/>
      <c r="O33" s="96"/>
      <c r="P33" s="96"/>
      <c r="Q33" s="96"/>
      <c r="R33" s="96"/>
      <c r="S33" s="96"/>
      <c r="T33" s="96"/>
      <c r="U33" s="96"/>
      <c r="V33" s="96"/>
      <c r="W33" s="96"/>
      <c r="X33" s="96"/>
      <c r="Y33" s="96"/>
      <c r="Z33" s="96"/>
      <c r="AA33" s="96"/>
      <c r="AB33" s="96"/>
      <c r="AC33" s="96"/>
      <c r="AD33" s="96"/>
      <c r="AE33" s="135"/>
    </row>
    <row r="34" s="433" customFormat="true" ht="13.15" hidden="false" customHeight="false" outlineLevel="0" collapsed="false">
      <c r="B34" s="218" t="s">
        <v>496</v>
      </c>
      <c r="C34" s="571"/>
      <c r="D34" s="571"/>
      <c r="E34" s="571"/>
      <c r="F34" s="571"/>
      <c r="G34" s="571"/>
      <c r="H34" s="571"/>
      <c r="I34" s="571"/>
      <c r="J34" s="571"/>
      <c r="K34" s="571"/>
      <c r="L34" s="571"/>
      <c r="M34" s="96"/>
      <c r="N34" s="96"/>
      <c r="O34" s="96"/>
      <c r="P34" s="96"/>
      <c r="Q34" s="96"/>
      <c r="R34" s="96"/>
      <c r="S34" s="96"/>
      <c r="T34" s="96"/>
      <c r="U34" s="96"/>
      <c r="V34" s="96"/>
      <c r="W34" s="96"/>
      <c r="X34" s="96"/>
      <c r="Y34" s="96"/>
      <c r="Z34" s="96"/>
      <c r="AA34" s="96"/>
      <c r="AB34" s="96"/>
      <c r="AC34" s="96"/>
      <c r="AD34" s="96"/>
      <c r="AE34" s="135"/>
    </row>
    <row r="35" s="433" customFormat="true" ht="13.15" hidden="false" customHeight="false" outlineLevel="0" collapsed="false">
      <c r="B35" s="218" t="s">
        <v>502</v>
      </c>
      <c r="C35" s="571"/>
      <c r="D35" s="571"/>
      <c r="E35" s="571"/>
      <c r="F35" s="571"/>
      <c r="G35" s="571"/>
      <c r="H35" s="571"/>
      <c r="I35" s="571"/>
      <c r="J35" s="571"/>
      <c r="K35" s="571"/>
      <c r="L35" s="571"/>
      <c r="M35" s="96"/>
      <c r="N35" s="96"/>
      <c r="O35" s="96"/>
      <c r="P35" s="96"/>
      <c r="Q35" s="96"/>
      <c r="R35" s="96"/>
      <c r="S35" s="96"/>
      <c r="T35" s="96"/>
      <c r="U35" s="96"/>
      <c r="V35" s="96"/>
      <c r="W35" s="96"/>
      <c r="X35" s="96"/>
      <c r="Y35" s="96"/>
      <c r="Z35" s="96"/>
      <c r="AA35" s="96"/>
      <c r="AB35" s="96"/>
      <c r="AC35" s="96"/>
      <c r="AD35" s="96"/>
      <c r="AE35" s="135"/>
    </row>
    <row r="36" s="433" customFormat="true" ht="12.75" hidden="false" customHeight="false" outlineLevel="0" collapsed="false">
      <c r="B36" s="134"/>
      <c r="C36" s="96"/>
      <c r="D36" s="96"/>
      <c r="E36" s="96"/>
      <c r="F36" s="96"/>
      <c r="G36" s="96"/>
      <c r="H36" s="96"/>
      <c r="I36" s="96"/>
      <c r="J36" s="96"/>
      <c r="K36" s="96"/>
      <c r="L36" s="96"/>
      <c r="M36" s="96"/>
      <c r="N36" s="96"/>
      <c r="O36" s="96"/>
      <c r="P36" s="96"/>
      <c r="Q36" s="96"/>
      <c r="R36" s="96"/>
      <c r="S36" s="96"/>
      <c r="T36" s="96"/>
      <c r="U36" s="96"/>
      <c r="V36" s="96"/>
      <c r="W36" s="96"/>
      <c r="X36" s="96"/>
      <c r="Y36" s="96"/>
      <c r="Z36" s="96"/>
      <c r="AA36" s="96"/>
      <c r="AB36" s="96"/>
      <c r="AC36" s="96"/>
      <c r="AD36" s="96"/>
      <c r="AE36" s="135"/>
    </row>
    <row r="37" s="433" customFormat="true" ht="12.75" hidden="false" customHeight="false" outlineLevel="0" collapsed="false">
      <c r="B37" s="218"/>
      <c r="C37" s="96"/>
      <c r="D37" s="96"/>
      <c r="E37" s="96"/>
      <c r="F37" s="96"/>
      <c r="G37" s="96"/>
      <c r="H37" s="96"/>
      <c r="I37" s="96"/>
      <c r="J37" s="96"/>
      <c r="K37" s="96"/>
      <c r="L37" s="96"/>
      <c r="M37" s="96"/>
      <c r="N37" s="96"/>
      <c r="O37" s="136"/>
      <c r="P37" s="96"/>
      <c r="Q37" s="96"/>
      <c r="R37" s="96"/>
      <c r="S37" s="96"/>
      <c r="T37" s="96"/>
      <c r="U37" s="96"/>
      <c r="V37" s="96"/>
      <c r="W37" s="96"/>
      <c r="X37" s="96"/>
      <c r="Y37" s="96"/>
      <c r="Z37" s="96"/>
      <c r="AA37" s="96"/>
      <c r="AB37" s="96"/>
      <c r="AC37" s="96"/>
      <c r="AD37" s="96"/>
      <c r="AE37" s="135"/>
    </row>
    <row r="38" s="433" customFormat="true" ht="12.75" hidden="false" customHeight="false" outlineLevel="0" collapsed="false">
      <c r="B38" s="218"/>
      <c r="C38" s="96"/>
      <c r="D38" s="96"/>
      <c r="E38" s="96"/>
      <c r="F38" s="96"/>
      <c r="G38" s="96"/>
      <c r="H38" s="96"/>
      <c r="I38" s="96"/>
      <c r="J38" s="96"/>
      <c r="K38" s="96"/>
      <c r="L38" s="96"/>
      <c r="M38" s="96"/>
      <c r="N38" s="572"/>
      <c r="O38" s="96"/>
      <c r="P38" s="96"/>
      <c r="Q38" s="96"/>
      <c r="R38" s="96"/>
      <c r="S38" s="96"/>
      <c r="T38" s="96"/>
      <c r="U38" s="96"/>
      <c r="V38" s="96"/>
      <c r="W38" s="96"/>
      <c r="X38" s="96"/>
      <c r="Y38" s="96"/>
      <c r="Z38" s="96"/>
      <c r="AA38" s="96"/>
      <c r="AB38" s="96"/>
      <c r="AC38" s="96"/>
      <c r="AD38" s="96"/>
      <c r="AE38" s="135"/>
    </row>
    <row r="39" s="433" customFormat="true" ht="12.75" hidden="false" customHeight="false" outlineLevel="0" collapsed="false">
      <c r="B39" s="134"/>
      <c r="C39" s="96"/>
      <c r="D39" s="96"/>
      <c r="E39" s="96"/>
      <c r="F39" s="96"/>
      <c r="G39" s="96"/>
      <c r="H39" s="96"/>
      <c r="I39" s="96"/>
      <c r="J39" s="96"/>
      <c r="K39" s="96"/>
      <c r="L39" s="96"/>
      <c r="M39" s="96"/>
      <c r="N39" s="96"/>
      <c r="O39" s="96"/>
      <c r="P39" s="96"/>
      <c r="Q39" s="96"/>
      <c r="R39" s="96"/>
      <c r="S39" s="96"/>
      <c r="T39" s="96"/>
      <c r="U39" s="96"/>
      <c r="V39" s="96"/>
      <c r="W39" s="96"/>
      <c r="X39" s="96"/>
      <c r="Y39" s="96"/>
      <c r="Z39" s="96"/>
      <c r="AA39" s="96"/>
      <c r="AB39" s="96"/>
      <c r="AC39" s="96"/>
      <c r="AD39" s="96"/>
      <c r="AE39" s="135"/>
    </row>
    <row r="40" s="433" customFormat="true" ht="12.75" hidden="false" customHeight="false" outlineLevel="0" collapsed="false">
      <c r="B40" s="134"/>
      <c r="C40" s="96"/>
      <c r="D40" s="96"/>
      <c r="E40" s="96"/>
      <c r="F40" s="96"/>
      <c r="G40" s="96"/>
      <c r="H40" s="96"/>
      <c r="I40" s="96"/>
      <c r="J40" s="96"/>
      <c r="K40" s="96"/>
      <c r="L40" s="96"/>
      <c r="M40" s="96"/>
      <c r="N40" s="96"/>
      <c r="O40" s="96"/>
      <c r="P40" s="96"/>
      <c r="Q40" s="96"/>
      <c r="R40" s="96"/>
      <c r="S40" s="96"/>
      <c r="T40" s="96"/>
      <c r="U40" s="96"/>
      <c r="V40" s="96"/>
      <c r="W40" s="96"/>
      <c r="X40" s="96"/>
      <c r="Y40" s="96"/>
      <c r="Z40" s="96"/>
      <c r="AA40" s="96"/>
      <c r="AB40" s="96"/>
      <c r="AC40" s="96"/>
      <c r="AD40" s="96"/>
      <c r="AE40" s="135"/>
    </row>
    <row r="41" s="433" customFormat="true" ht="12.75" hidden="false" customHeight="false" outlineLevel="0" collapsed="false">
      <c r="B41" s="134"/>
      <c r="C41" s="96"/>
      <c r="D41" s="96"/>
      <c r="E41" s="96"/>
      <c r="F41" s="96"/>
      <c r="G41" s="96"/>
      <c r="H41" s="96"/>
      <c r="I41" s="96"/>
      <c r="J41" s="96"/>
      <c r="K41" s="96"/>
      <c r="L41" s="96"/>
      <c r="M41" s="96"/>
      <c r="N41" s="96"/>
      <c r="O41" s="96"/>
      <c r="P41" s="96"/>
      <c r="Q41" s="96"/>
      <c r="R41" s="96"/>
      <c r="S41" s="96"/>
      <c r="T41" s="96"/>
      <c r="U41" s="96"/>
      <c r="V41" s="96"/>
      <c r="W41" s="96"/>
      <c r="X41" s="96"/>
      <c r="Y41" s="96"/>
      <c r="Z41" s="96"/>
      <c r="AA41" s="96"/>
      <c r="AB41" s="96"/>
      <c r="AC41" s="96"/>
      <c r="AD41" s="96"/>
      <c r="AE41" s="135"/>
    </row>
    <row r="42" s="433" customFormat="true" ht="12.75" hidden="false" customHeight="false" outlineLevel="0" collapsed="false">
      <c r="B42" s="134"/>
      <c r="C42" s="96"/>
      <c r="D42" s="96"/>
      <c r="E42" s="96"/>
      <c r="F42" s="96"/>
      <c r="G42" s="96"/>
      <c r="H42" s="96"/>
      <c r="I42" s="96"/>
      <c r="J42" s="96"/>
      <c r="K42" s="96"/>
      <c r="L42" s="96"/>
      <c r="M42" s="96"/>
      <c r="N42" s="96"/>
      <c r="O42" s="96"/>
      <c r="P42" s="96"/>
      <c r="Q42" s="96"/>
      <c r="R42" s="96"/>
      <c r="S42" s="96"/>
      <c r="T42" s="96"/>
      <c r="U42" s="96"/>
      <c r="V42" s="96"/>
      <c r="W42" s="96"/>
      <c r="X42" s="96"/>
      <c r="Y42" s="96"/>
      <c r="Z42" s="96"/>
      <c r="AA42" s="96"/>
      <c r="AB42" s="96"/>
      <c r="AC42" s="96"/>
      <c r="AD42" s="96"/>
      <c r="AE42" s="135"/>
    </row>
    <row r="43" s="433" customFormat="true" ht="12.75" hidden="false" customHeight="false" outlineLevel="0" collapsed="false">
      <c r="B43" s="134"/>
      <c r="C43" s="96"/>
      <c r="D43" s="96"/>
      <c r="E43" s="96"/>
      <c r="F43" s="96"/>
      <c r="G43" s="96"/>
      <c r="H43" s="96"/>
      <c r="I43" s="96"/>
      <c r="J43" s="96"/>
      <c r="K43" s="96"/>
      <c r="L43" s="96"/>
      <c r="M43" s="96"/>
      <c r="N43" s="96"/>
      <c r="O43" s="96"/>
      <c r="P43" s="96"/>
      <c r="Q43" s="96"/>
      <c r="R43" s="96"/>
      <c r="S43" s="96"/>
      <c r="T43" s="96"/>
      <c r="U43" s="96"/>
      <c r="V43" s="96"/>
      <c r="W43" s="96"/>
      <c r="X43" s="96"/>
      <c r="Y43" s="96"/>
      <c r="Z43" s="96"/>
      <c r="AA43" s="96"/>
      <c r="AB43" s="96"/>
      <c r="AC43" s="96"/>
      <c r="AD43" s="96"/>
      <c r="AE43" s="135"/>
    </row>
    <row r="44" s="433" customFormat="true" ht="12.75" hidden="false" customHeight="false" outlineLevel="0" collapsed="false">
      <c r="B44" s="134"/>
      <c r="C44" s="96"/>
      <c r="D44" s="96"/>
      <c r="E44" s="96"/>
      <c r="F44" s="96"/>
      <c r="G44" s="96"/>
      <c r="H44" s="96"/>
      <c r="I44" s="96"/>
      <c r="J44" s="96"/>
      <c r="K44" s="96"/>
      <c r="L44" s="96"/>
      <c r="M44" s="96"/>
      <c r="N44" s="96"/>
      <c r="O44" s="96"/>
      <c r="P44" s="96"/>
      <c r="Q44" s="96"/>
      <c r="R44" s="96"/>
      <c r="S44" s="96"/>
      <c r="T44" s="96"/>
      <c r="U44" s="96"/>
      <c r="V44" s="96"/>
      <c r="W44" s="96"/>
      <c r="X44" s="96"/>
      <c r="Y44" s="96"/>
      <c r="Z44" s="96"/>
      <c r="AA44" s="96"/>
      <c r="AB44" s="96"/>
      <c r="AC44" s="96"/>
      <c r="AD44" s="96"/>
      <c r="AE44" s="135"/>
    </row>
    <row r="45" s="433" customFormat="true" ht="12.75" hidden="false" customHeight="false" outlineLevel="0" collapsed="false">
      <c r="B45" s="134"/>
      <c r="C45" s="96"/>
      <c r="D45" s="96"/>
      <c r="E45" s="96"/>
      <c r="F45" s="96"/>
      <c r="G45" s="96"/>
      <c r="H45" s="96"/>
      <c r="I45" s="96"/>
      <c r="J45" s="96"/>
      <c r="K45" s="96"/>
      <c r="L45" s="96"/>
      <c r="M45" s="96"/>
      <c r="N45" s="96"/>
      <c r="O45" s="96"/>
      <c r="P45" s="96"/>
      <c r="Q45" s="96"/>
      <c r="R45" s="96"/>
      <c r="S45" s="96"/>
      <c r="T45" s="96"/>
      <c r="U45" s="96"/>
      <c r="V45" s="96"/>
      <c r="W45" s="96"/>
      <c r="X45" s="96"/>
      <c r="Y45" s="96"/>
      <c r="Z45" s="96"/>
      <c r="AA45" s="96"/>
      <c r="AB45" s="96"/>
      <c r="AC45" s="96"/>
      <c r="AD45" s="96"/>
      <c r="AE45" s="135"/>
    </row>
    <row r="46" s="433" customFormat="true" ht="12.75" hidden="false" customHeight="false" outlineLevel="0" collapsed="false">
      <c r="B46" s="134"/>
      <c r="C46" s="96"/>
      <c r="D46" s="96"/>
      <c r="E46" s="96"/>
      <c r="F46" s="96"/>
      <c r="G46" s="96"/>
      <c r="H46" s="96"/>
      <c r="I46" s="96"/>
      <c r="J46" s="96"/>
      <c r="K46" s="96"/>
      <c r="L46" s="96"/>
      <c r="M46" s="96"/>
      <c r="N46" s="96"/>
      <c r="O46" s="96"/>
      <c r="P46" s="96"/>
      <c r="Q46" s="96"/>
      <c r="R46" s="96"/>
      <c r="S46" s="96"/>
      <c r="T46" s="96"/>
      <c r="U46" s="96"/>
      <c r="V46" s="96"/>
      <c r="W46" s="96"/>
      <c r="X46" s="96"/>
      <c r="Y46" s="96"/>
      <c r="Z46" s="96"/>
      <c r="AA46" s="96"/>
      <c r="AB46" s="96"/>
      <c r="AC46" s="96"/>
      <c r="AD46" s="96"/>
      <c r="AE46" s="135"/>
    </row>
    <row r="47" s="433" customFormat="true" ht="12.75" hidden="false" customHeight="false" outlineLevel="0" collapsed="false">
      <c r="B47" s="134"/>
      <c r="C47" s="96"/>
      <c r="D47" s="96"/>
      <c r="E47" s="96"/>
      <c r="F47" s="96"/>
      <c r="G47" s="96"/>
      <c r="H47" s="96"/>
      <c r="I47" s="96"/>
      <c r="J47" s="96"/>
      <c r="K47" s="96"/>
      <c r="L47" s="96"/>
      <c r="M47" s="96"/>
      <c r="N47" s="96"/>
      <c r="O47" s="96"/>
      <c r="P47" s="96"/>
      <c r="Q47" s="96"/>
      <c r="R47" s="96"/>
      <c r="S47" s="96"/>
      <c r="T47" s="96"/>
      <c r="U47" s="96"/>
      <c r="V47" s="96"/>
      <c r="W47" s="96"/>
      <c r="X47" s="96"/>
      <c r="Y47" s="96"/>
      <c r="Z47" s="96"/>
      <c r="AA47" s="96"/>
      <c r="AB47" s="96"/>
      <c r="AC47" s="96"/>
      <c r="AD47" s="96"/>
      <c r="AE47" s="135"/>
    </row>
    <row r="48" s="433" customFormat="true" ht="12.75" hidden="false" customHeight="false" outlineLevel="0" collapsed="false">
      <c r="B48" s="134"/>
      <c r="C48" s="96"/>
      <c r="D48" s="96"/>
      <c r="E48" s="96"/>
      <c r="F48" s="96"/>
      <c r="G48" s="96"/>
      <c r="H48" s="96"/>
      <c r="I48" s="96"/>
      <c r="J48" s="96"/>
      <c r="K48" s="96"/>
      <c r="L48" s="96"/>
      <c r="M48" s="96"/>
      <c r="N48" s="96"/>
      <c r="O48" s="96"/>
      <c r="P48" s="96"/>
      <c r="Q48" s="96"/>
      <c r="R48" s="96"/>
      <c r="S48" s="96"/>
      <c r="T48" s="96"/>
      <c r="U48" s="96"/>
      <c r="V48" s="96"/>
      <c r="W48" s="96"/>
      <c r="X48" s="96"/>
      <c r="Y48" s="96"/>
      <c r="Z48" s="96"/>
      <c r="AA48" s="96"/>
      <c r="AB48" s="96"/>
      <c r="AC48" s="96"/>
      <c r="AD48" s="96"/>
      <c r="AE48" s="135"/>
    </row>
    <row r="49" s="433" customFormat="true" ht="12.75" hidden="false" customHeight="false" outlineLevel="0" collapsed="false">
      <c r="B49" s="134"/>
      <c r="C49" s="96"/>
      <c r="D49" s="96"/>
      <c r="E49" s="96"/>
      <c r="F49" s="96"/>
      <c r="G49" s="96"/>
      <c r="H49" s="96"/>
      <c r="I49" s="96"/>
      <c r="J49" s="96"/>
      <c r="K49" s="96"/>
      <c r="L49" s="96"/>
      <c r="M49" s="96"/>
      <c r="N49" s="96"/>
      <c r="O49" s="96"/>
      <c r="P49" s="96"/>
      <c r="Q49" s="96"/>
      <c r="R49" s="96"/>
      <c r="S49" s="96"/>
      <c r="T49" s="96"/>
      <c r="U49" s="96"/>
      <c r="V49" s="96"/>
      <c r="W49" s="96"/>
      <c r="X49" s="96"/>
      <c r="Y49" s="96"/>
      <c r="Z49" s="96"/>
      <c r="AA49" s="96"/>
      <c r="AB49" s="96"/>
      <c r="AC49" s="96"/>
      <c r="AD49" s="96"/>
      <c r="AE49" s="135"/>
    </row>
    <row r="50" s="433" customFormat="true" ht="12.75" hidden="false" customHeight="false" outlineLevel="0" collapsed="false">
      <c r="B50" s="134"/>
      <c r="C50" s="96"/>
      <c r="D50" s="96"/>
      <c r="E50" s="96"/>
      <c r="F50" s="96"/>
      <c r="G50" s="96"/>
      <c r="H50" s="96"/>
      <c r="I50" s="96"/>
      <c r="J50" s="96"/>
      <c r="K50" s="96"/>
      <c r="L50" s="96"/>
      <c r="M50" s="96"/>
      <c r="N50" s="96"/>
      <c r="O50" s="96"/>
      <c r="P50" s="96"/>
      <c r="Q50" s="96"/>
      <c r="R50" s="96"/>
      <c r="S50" s="96"/>
      <c r="T50" s="96"/>
      <c r="U50" s="96"/>
      <c r="V50" s="96"/>
      <c r="W50" s="96"/>
      <c r="X50" s="96"/>
      <c r="Y50" s="96"/>
      <c r="Z50" s="96"/>
      <c r="AA50" s="96"/>
      <c r="AB50" s="96"/>
      <c r="AC50" s="96"/>
      <c r="AD50" s="96"/>
      <c r="AE50" s="135"/>
    </row>
    <row r="51" s="433" customFormat="true" ht="12.75" hidden="false" customHeight="false" outlineLevel="0" collapsed="false">
      <c r="B51" s="134"/>
      <c r="C51" s="96"/>
      <c r="D51" s="96"/>
      <c r="E51" s="96"/>
      <c r="F51" s="96"/>
      <c r="G51" s="96"/>
      <c r="H51" s="96"/>
      <c r="I51" s="96"/>
      <c r="J51" s="96"/>
      <c r="K51" s="96"/>
      <c r="L51" s="96"/>
      <c r="M51" s="96"/>
      <c r="N51" s="96"/>
      <c r="O51" s="96"/>
      <c r="P51" s="96"/>
      <c r="Q51" s="96"/>
      <c r="R51" s="96"/>
      <c r="S51" s="96"/>
      <c r="T51" s="96"/>
      <c r="U51" s="96"/>
      <c r="V51" s="96"/>
      <c r="W51" s="96"/>
      <c r="X51" s="96"/>
      <c r="Y51" s="96"/>
      <c r="Z51" s="96"/>
      <c r="AA51" s="96"/>
      <c r="AB51" s="96"/>
      <c r="AC51" s="96"/>
      <c r="AD51" s="96"/>
      <c r="AE51" s="135"/>
    </row>
    <row r="52" s="433" customFormat="true" ht="12.75" hidden="false" customHeight="false" outlineLevel="0" collapsed="false">
      <c r="B52" s="134"/>
      <c r="C52" s="96"/>
      <c r="D52" s="96"/>
      <c r="E52" s="96"/>
      <c r="F52" s="96"/>
      <c r="G52" s="96"/>
      <c r="H52" s="96"/>
      <c r="I52" s="96"/>
      <c r="J52" s="96"/>
      <c r="K52" s="96"/>
      <c r="L52" s="96"/>
      <c r="M52" s="96"/>
      <c r="N52" s="96"/>
      <c r="O52" s="96"/>
      <c r="P52" s="96"/>
      <c r="Q52" s="96"/>
      <c r="R52" s="96"/>
      <c r="S52" s="96"/>
      <c r="T52" s="96"/>
      <c r="U52" s="96"/>
      <c r="V52" s="96"/>
      <c r="W52" s="96"/>
      <c r="X52" s="96"/>
      <c r="Y52" s="96"/>
      <c r="Z52" s="96"/>
      <c r="AA52" s="96"/>
      <c r="AB52" s="96"/>
      <c r="AC52" s="96"/>
      <c r="AD52" s="96"/>
      <c r="AE52" s="135"/>
    </row>
    <row r="53" s="433" customFormat="true" ht="12.75" hidden="false" customHeight="false" outlineLevel="0" collapsed="false">
      <c r="B53" s="134"/>
      <c r="C53" s="96"/>
      <c r="D53" s="96"/>
      <c r="E53" s="96"/>
      <c r="F53" s="96"/>
      <c r="G53" s="96"/>
      <c r="H53" s="96"/>
      <c r="I53" s="96"/>
      <c r="J53" s="96"/>
      <c r="K53" s="96"/>
      <c r="L53" s="96"/>
      <c r="M53" s="96"/>
      <c r="N53" s="96"/>
      <c r="O53" s="96"/>
      <c r="P53" s="96"/>
      <c r="Q53" s="96"/>
      <c r="R53" s="96"/>
      <c r="S53" s="96"/>
      <c r="T53" s="96"/>
      <c r="U53" s="96"/>
      <c r="V53" s="96"/>
      <c r="W53" s="96"/>
      <c r="X53" s="96"/>
      <c r="Y53" s="96"/>
      <c r="Z53" s="96"/>
      <c r="AA53" s="96"/>
      <c r="AB53" s="96"/>
      <c r="AC53" s="96"/>
      <c r="AD53" s="96"/>
      <c r="AE53" s="135"/>
    </row>
    <row r="54" s="433" customFormat="true" ht="12.75" hidden="false" customHeight="false" outlineLevel="0" collapsed="false">
      <c r="B54" s="134"/>
      <c r="C54" s="96"/>
      <c r="D54" s="96"/>
      <c r="E54" s="96"/>
      <c r="F54" s="96"/>
      <c r="G54" s="96"/>
      <c r="H54" s="96"/>
      <c r="I54" s="96"/>
      <c r="J54" s="96"/>
      <c r="K54" s="96"/>
      <c r="L54" s="96"/>
      <c r="M54" s="96"/>
      <c r="N54" s="96"/>
      <c r="O54" s="96"/>
      <c r="P54" s="96"/>
      <c r="Q54" s="96"/>
      <c r="R54" s="96"/>
      <c r="S54" s="96"/>
      <c r="T54" s="96"/>
      <c r="U54" s="96"/>
      <c r="V54" s="96"/>
      <c r="W54" s="96"/>
      <c r="X54" s="96"/>
      <c r="Y54" s="96"/>
      <c r="Z54" s="96"/>
      <c r="AA54" s="96"/>
      <c r="AB54" s="96"/>
      <c r="AC54" s="96"/>
      <c r="AD54" s="96"/>
      <c r="AE54" s="135"/>
    </row>
    <row r="55" s="433" customFormat="true" ht="12.75" hidden="false" customHeight="false" outlineLevel="0" collapsed="false">
      <c r="B55" s="134"/>
      <c r="C55" s="96"/>
      <c r="D55" s="96"/>
      <c r="E55" s="96"/>
      <c r="F55" s="96"/>
      <c r="G55" s="96"/>
      <c r="H55" s="96"/>
      <c r="I55" s="96"/>
      <c r="J55" s="96"/>
      <c r="K55" s="96"/>
      <c r="L55" s="96"/>
      <c r="M55" s="96"/>
      <c r="N55" s="96"/>
      <c r="O55" s="96"/>
      <c r="P55" s="96"/>
      <c r="Q55" s="96"/>
      <c r="R55" s="96"/>
      <c r="S55" s="96"/>
      <c r="T55" s="96"/>
      <c r="U55" s="96"/>
      <c r="V55" s="96"/>
      <c r="W55" s="96"/>
      <c r="X55" s="96"/>
      <c r="Y55" s="96"/>
      <c r="Z55" s="96"/>
      <c r="AA55" s="96"/>
      <c r="AB55" s="96"/>
      <c r="AC55" s="96"/>
      <c r="AD55" s="96"/>
      <c r="AE55" s="135"/>
    </row>
    <row r="56" s="433" customFormat="true" ht="12.75" hidden="false" customHeight="false" outlineLevel="0" collapsed="false">
      <c r="B56" s="134"/>
      <c r="C56" s="96"/>
      <c r="D56" s="96"/>
      <c r="E56" s="96"/>
      <c r="F56" s="96"/>
      <c r="G56" s="96"/>
      <c r="H56" s="96"/>
      <c r="I56" s="96"/>
      <c r="J56" s="96"/>
      <c r="K56" s="96"/>
      <c r="L56" s="96"/>
      <c r="M56" s="96"/>
      <c r="N56" s="96"/>
      <c r="O56" s="96"/>
      <c r="P56" s="96"/>
      <c r="Q56" s="96"/>
      <c r="R56" s="96"/>
      <c r="S56" s="96"/>
      <c r="T56" s="96"/>
      <c r="U56" s="96"/>
      <c r="V56" s="96"/>
      <c r="W56" s="96"/>
      <c r="X56" s="96"/>
      <c r="Y56" s="96"/>
      <c r="Z56" s="96"/>
      <c r="AA56" s="96"/>
      <c r="AB56" s="96"/>
      <c r="AC56" s="96"/>
      <c r="AD56" s="96"/>
      <c r="AE56" s="135"/>
    </row>
    <row r="57" s="433" customFormat="true" ht="12.75" hidden="false" customHeight="false" outlineLevel="0" collapsed="false">
      <c r="B57" s="134"/>
      <c r="C57" s="96"/>
      <c r="D57" s="96"/>
      <c r="E57" s="96"/>
      <c r="F57" s="96"/>
      <c r="G57" s="96"/>
      <c r="H57" s="96"/>
      <c r="I57" s="96"/>
      <c r="J57" s="96"/>
      <c r="K57" s="96"/>
      <c r="L57" s="96"/>
      <c r="M57" s="96"/>
      <c r="N57" s="96"/>
      <c r="O57" s="96"/>
      <c r="P57" s="96"/>
      <c r="Q57" s="96"/>
      <c r="R57" s="96"/>
      <c r="S57" s="96"/>
      <c r="T57" s="96"/>
      <c r="U57" s="96"/>
      <c r="V57" s="96"/>
      <c r="W57" s="96"/>
      <c r="X57" s="96"/>
      <c r="Y57" s="96"/>
      <c r="Z57" s="96"/>
      <c r="AA57" s="96"/>
      <c r="AB57" s="96"/>
      <c r="AC57" s="96"/>
      <c r="AD57" s="96"/>
      <c r="AE57" s="135"/>
    </row>
    <row r="58" s="433" customFormat="true" ht="12.75" hidden="false" customHeight="false" outlineLevel="0" collapsed="false">
      <c r="B58" s="134"/>
      <c r="C58" s="96"/>
      <c r="D58" s="96"/>
      <c r="E58" s="96"/>
      <c r="F58" s="96"/>
      <c r="G58" s="96"/>
      <c r="H58" s="96"/>
      <c r="I58" s="96"/>
      <c r="J58" s="96"/>
      <c r="K58" s="96"/>
      <c r="L58" s="96"/>
      <c r="M58" s="96"/>
      <c r="N58" s="96"/>
      <c r="O58" s="96"/>
      <c r="P58" s="96"/>
      <c r="Q58" s="96"/>
      <c r="R58" s="96"/>
      <c r="S58" s="96"/>
      <c r="T58" s="96"/>
      <c r="U58" s="96"/>
      <c r="V58" s="96"/>
      <c r="W58" s="96"/>
      <c r="X58" s="96"/>
      <c r="Y58" s="96"/>
      <c r="Z58" s="96"/>
      <c r="AA58" s="96"/>
      <c r="AB58" s="96"/>
      <c r="AC58" s="96"/>
      <c r="AD58" s="96"/>
      <c r="AE58" s="135"/>
    </row>
    <row r="59" s="433" customFormat="true" ht="12.75" hidden="false" customHeight="false" outlineLevel="0" collapsed="false">
      <c r="B59" s="134"/>
      <c r="C59" s="96"/>
      <c r="D59" s="96"/>
      <c r="E59" s="96"/>
      <c r="F59" s="96"/>
      <c r="G59" s="96"/>
      <c r="H59" s="96"/>
      <c r="I59" s="96"/>
      <c r="J59" s="96"/>
      <c r="K59" s="96"/>
      <c r="L59" s="96"/>
      <c r="M59" s="96"/>
      <c r="N59" s="96"/>
      <c r="O59" s="96"/>
      <c r="P59" s="96"/>
      <c r="Q59" s="96"/>
      <c r="R59" s="96"/>
      <c r="S59" s="96"/>
      <c r="T59" s="96"/>
      <c r="U59" s="96"/>
      <c r="V59" s="96"/>
      <c r="W59" s="96"/>
      <c r="X59" s="96"/>
      <c r="Y59" s="96"/>
      <c r="Z59" s="96"/>
      <c r="AA59" s="96"/>
      <c r="AB59" s="96"/>
      <c r="AC59" s="96"/>
      <c r="AD59" s="96"/>
      <c r="AE59" s="135"/>
    </row>
    <row r="60" s="433" customFormat="true" ht="12.75" hidden="false" customHeight="false" outlineLevel="0" collapsed="false">
      <c r="B60" s="134"/>
      <c r="C60" s="96"/>
      <c r="D60" s="96"/>
      <c r="E60" s="96"/>
      <c r="F60" s="96"/>
      <c r="G60" s="96"/>
      <c r="H60" s="96"/>
      <c r="I60" s="96"/>
      <c r="J60" s="96"/>
      <c r="K60" s="96"/>
      <c r="L60" s="96"/>
      <c r="M60" s="96"/>
      <c r="N60" s="96"/>
      <c r="O60" s="96"/>
      <c r="P60" s="96"/>
      <c r="Q60" s="96"/>
      <c r="R60" s="96"/>
      <c r="S60" s="96"/>
      <c r="T60" s="96"/>
      <c r="U60" s="96"/>
      <c r="V60" s="96"/>
      <c r="W60" s="96"/>
      <c r="X60" s="96"/>
      <c r="Y60" s="96"/>
      <c r="Z60" s="96"/>
      <c r="AA60" s="96"/>
      <c r="AB60" s="96"/>
      <c r="AC60" s="96"/>
      <c r="AD60" s="96"/>
      <c r="AE60" s="135"/>
    </row>
    <row r="61" s="433" customFormat="true" ht="12.75" hidden="false" customHeight="false" outlineLevel="0" collapsed="false">
      <c r="B61" s="134"/>
      <c r="C61" s="96"/>
      <c r="D61" s="96"/>
      <c r="E61" s="96"/>
      <c r="F61" s="96"/>
      <c r="G61" s="96"/>
      <c r="H61" s="96"/>
      <c r="I61" s="96"/>
      <c r="J61" s="96"/>
      <c r="K61" s="96"/>
      <c r="L61" s="96"/>
      <c r="M61" s="96"/>
      <c r="N61" s="96"/>
      <c r="O61" s="96"/>
      <c r="P61" s="96"/>
      <c r="Q61" s="96"/>
      <c r="R61" s="96"/>
      <c r="S61" s="96"/>
      <c r="T61" s="96"/>
      <c r="U61" s="96"/>
      <c r="V61" s="96"/>
      <c r="W61" s="96"/>
      <c r="X61" s="96"/>
      <c r="Y61" s="96"/>
      <c r="Z61" s="96"/>
      <c r="AA61" s="96"/>
      <c r="AB61" s="96"/>
      <c r="AC61" s="96"/>
      <c r="AD61" s="96"/>
      <c r="AE61" s="135"/>
    </row>
    <row r="62" s="433" customFormat="true" ht="12.75" hidden="false" customHeight="false" outlineLevel="0" collapsed="false">
      <c r="B62" s="134"/>
      <c r="C62" s="96"/>
      <c r="D62" s="96"/>
      <c r="E62" s="96"/>
      <c r="F62" s="96"/>
      <c r="G62" s="96"/>
      <c r="H62" s="96"/>
      <c r="I62" s="96"/>
      <c r="J62" s="96"/>
      <c r="K62" s="96"/>
      <c r="L62" s="96"/>
      <c r="M62" s="96"/>
      <c r="N62" s="96"/>
      <c r="O62" s="96"/>
      <c r="P62" s="96"/>
      <c r="Q62" s="96"/>
      <c r="R62" s="96"/>
      <c r="S62" s="96"/>
      <c r="T62" s="96"/>
      <c r="U62" s="96"/>
      <c r="V62" s="96"/>
      <c r="W62" s="96"/>
      <c r="X62" s="96"/>
      <c r="Y62" s="96"/>
      <c r="Z62" s="96"/>
      <c r="AA62" s="96"/>
      <c r="AB62" s="96"/>
      <c r="AC62" s="96"/>
      <c r="AD62" s="96"/>
      <c r="AE62" s="135"/>
    </row>
    <row r="63" s="433" customFormat="true" ht="12.75" hidden="false" customHeight="false" outlineLevel="0" collapsed="false">
      <c r="B63" s="134"/>
      <c r="C63" s="96"/>
      <c r="D63" s="96"/>
      <c r="E63" s="96"/>
      <c r="F63" s="96"/>
      <c r="G63" s="96"/>
      <c r="H63" s="96"/>
      <c r="I63" s="96"/>
      <c r="J63" s="96"/>
      <c r="K63" s="96"/>
      <c r="L63" s="96"/>
      <c r="M63" s="96"/>
      <c r="N63" s="96"/>
      <c r="O63" s="96"/>
      <c r="P63" s="96"/>
      <c r="Q63" s="96"/>
      <c r="R63" s="96"/>
      <c r="S63" s="96"/>
      <c r="T63" s="96"/>
      <c r="U63" s="96"/>
      <c r="V63" s="96"/>
      <c r="W63" s="96"/>
      <c r="X63" s="96"/>
      <c r="Y63" s="96"/>
      <c r="Z63" s="96"/>
      <c r="AA63" s="96"/>
      <c r="AB63" s="96"/>
      <c r="AC63" s="96"/>
      <c r="AD63" s="96"/>
      <c r="AE63" s="135"/>
    </row>
    <row r="64" s="433" customFormat="true" ht="12.75" hidden="false" customHeight="false" outlineLevel="0" collapsed="false">
      <c r="B64" s="134"/>
      <c r="C64" s="96"/>
      <c r="D64" s="96"/>
      <c r="E64" s="96"/>
      <c r="F64" s="96"/>
      <c r="G64" s="96"/>
      <c r="H64" s="96"/>
      <c r="I64" s="96"/>
      <c r="J64" s="96"/>
      <c r="K64" s="96"/>
      <c r="L64" s="96"/>
      <c r="M64" s="96"/>
      <c r="N64" s="96"/>
      <c r="O64" s="96"/>
      <c r="P64" s="96"/>
      <c r="Q64" s="96"/>
      <c r="R64" s="96"/>
      <c r="S64" s="96"/>
      <c r="T64" s="96"/>
      <c r="U64" s="96"/>
      <c r="V64" s="96"/>
      <c r="W64" s="96"/>
      <c r="X64" s="96"/>
      <c r="Y64" s="96"/>
      <c r="Z64" s="96"/>
      <c r="AA64" s="96"/>
      <c r="AB64" s="96"/>
      <c r="AC64" s="96"/>
      <c r="AD64" s="96"/>
      <c r="AE64" s="135"/>
    </row>
    <row r="65" s="433" customFormat="true" ht="12.75" hidden="false" customHeight="false" outlineLevel="0" collapsed="false">
      <c r="B65" s="134"/>
      <c r="C65" s="96"/>
      <c r="D65" s="96"/>
      <c r="E65" s="96"/>
      <c r="F65" s="96"/>
      <c r="G65" s="96"/>
      <c r="H65" s="96"/>
      <c r="I65" s="96"/>
      <c r="J65" s="96"/>
      <c r="K65" s="96"/>
      <c r="L65" s="96"/>
      <c r="M65" s="96"/>
      <c r="N65" s="96"/>
      <c r="O65" s="96"/>
      <c r="P65" s="96"/>
      <c r="Q65" s="96"/>
      <c r="R65" s="96"/>
      <c r="S65" s="96"/>
      <c r="T65" s="96"/>
      <c r="U65" s="96"/>
      <c r="V65" s="96"/>
      <c r="W65" s="96"/>
      <c r="X65" s="96"/>
      <c r="Y65" s="96"/>
      <c r="Z65" s="96"/>
      <c r="AA65" s="96"/>
      <c r="AB65" s="96"/>
      <c r="AC65" s="96"/>
      <c r="AD65" s="96"/>
      <c r="AE65" s="135"/>
    </row>
    <row r="66" s="433" customFormat="true" ht="12.75" hidden="false" customHeight="false" outlineLevel="0" collapsed="false">
      <c r="B66" s="134"/>
      <c r="C66" s="96"/>
      <c r="D66" s="96"/>
      <c r="E66" s="96"/>
      <c r="F66" s="96"/>
      <c r="G66" s="96"/>
      <c r="H66" s="96"/>
      <c r="I66" s="96"/>
      <c r="J66" s="96"/>
      <c r="K66" s="96"/>
      <c r="L66" s="96"/>
      <c r="M66" s="96"/>
      <c r="N66" s="96"/>
      <c r="O66" s="96"/>
      <c r="P66" s="96"/>
      <c r="Q66" s="96"/>
      <c r="R66" s="96"/>
      <c r="S66" s="96"/>
      <c r="T66" s="96"/>
      <c r="U66" s="96"/>
      <c r="V66" s="96"/>
      <c r="W66" s="96"/>
      <c r="X66" s="96"/>
      <c r="Y66" s="96"/>
      <c r="Z66" s="96"/>
      <c r="AA66" s="96"/>
      <c r="AB66" s="96"/>
      <c r="AC66" s="96"/>
      <c r="AD66" s="96"/>
      <c r="AE66" s="135"/>
    </row>
    <row r="67" s="433" customFormat="true" ht="12.75" hidden="false" customHeight="false" outlineLevel="0" collapsed="false">
      <c r="B67" s="134"/>
      <c r="C67" s="96"/>
      <c r="D67" s="96"/>
      <c r="E67" s="96"/>
      <c r="F67" s="96"/>
      <c r="G67" s="96"/>
      <c r="H67" s="96"/>
      <c r="I67" s="96"/>
      <c r="J67" s="96"/>
      <c r="K67" s="96"/>
      <c r="L67" s="96"/>
      <c r="M67" s="96"/>
      <c r="N67" s="96"/>
      <c r="O67" s="96"/>
      <c r="P67" s="96"/>
      <c r="Q67" s="96"/>
      <c r="R67" s="96"/>
      <c r="S67" s="96"/>
      <c r="T67" s="96"/>
      <c r="U67" s="96"/>
      <c r="V67" s="96"/>
      <c r="W67" s="96"/>
      <c r="X67" s="96"/>
      <c r="Y67" s="96"/>
      <c r="Z67" s="96"/>
      <c r="AA67" s="96"/>
      <c r="AB67" s="96"/>
      <c r="AC67" s="96"/>
      <c r="AD67" s="96"/>
      <c r="AE67" s="135"/>
    </row>
    <row r="68" s="433" customFormat="true" ht="12.75" hidden="false" customHeight="false" outlineLevel="0" collapsed="false">
      <c r="B68" s="134"/>
      <c r="C68" s="96"/>
      <c r="D68" s="96"/>
      <c r="E68" s="96"/>
      <c r="F68" s="96"/>
      <c r="G68" s="96"/>
      <c r="H68" s="96"/>
      <c r="I68" s="96"/>
      <c r="J68" s="96"/>
      <c r="K68" s="96"/>
      <c r="L68" s="96"/>
      <c r="M68" s="96"/>
      <c r="N68" s="96"/>
      <c r="O68" s="96"/>
      <c r="P68" s="96"/>
      <c r="Q68" s="96"/>
      <c r="R68" s="96"/>
      <c r="S68" s="96"/>
      <c r="T68" s="96"/>
      <c r="U68" s="96"/>
      <c r="V68" s="96"/>
      <c r="W68" s="96"/>
      <c r="X68" s="96"/>
      <c r="Y68" s="96"/>
      <c r="Z68" s="96"/>
      <c r="AA68" s="96"/>
      <c r="AB68" s="96"/>
      <c r="AC68" s="96"/>
      <c r="AD68" s="96"/>
      <c r="AE68" s="135"/>
    </row>
    <row r="69" s="433" customFormat="true" ht="12.75" hidden="false" customHeight="false" outlineLevel="0" collapsed="false">
      <c r="B69" s="134"/>
      <c r="C69" s="96"/>
      <c r="D69" s="96"/>
      <c r="E69" s="96"/>
      <c r="F69" s="96"/>
      <c r="G69" s="96"/>
      <c r="H69" s="96"/>
      <c r="I69" s="96"/>
      <c r="J69" s="96"/>
      <c r="K69" s="96"/>
      <c r="L69" s="96"/>
      <c r="M69" s="96"/>
      <c r="N69" s="96"/>
      <c r="O69" s="96"/>
      <c r="P69" s="96"/>
      <c r="Q69" s="96"/>
      <c r="R69" s="96"/>
      <c r="S69" s="96"/>
      <c r="T69" s="96"/>
      <c r="U69" s="96"/>
      <c r="V69" s="96"/>
      <c r="W69" s="96"/>
      <c r="X69" s="96"/>
      <c r="Y69" s="96"/>
      <c r="Z69" s="96"/>
      <c r="AA69" s="96"/>
      <c r="AB69" s="96"/>
      <c r="AC69" s="96"/>
      <c r="AD69" s="96"/>
      <c r="AE69" s="135"/>
    </row>
    <row r="70" s="433" customFormat="true" ht="12.75" hidden="false" customHeight="false" outlineLevel="0" collapsed="false">
      <c r="B70" s="134"/>
      <c r="C70" s="96"/>
      <c r="D70" s="96"/>
      <c r="E70" s="96"/>
      <c r="F70" s="96"/>
      <c r="G70" s="96"/>
      <c r="H70" s="96"/>
      <c r="I70" s="96"/>
      <c r="J70" s="96"/>
      <c r="K70" s="96"/>
      <c r="L70" s="96"/>
      <c r="M70" s="96"/>
      <c r="N70" s="96"/>
      <c r="O70" s="96"/>
      <c r="P70" s="96"/>
      <c r="Q70" s="96"/>
      <c r="R70" s="96"/>
      <c r="S70" s="96"/>
      <c r="T70" s="96"/>
      <c r="U70" s="96"/>
      <c r="V70" s="96"/>
      <c r="W70" s="96"/>
      <c r="X70" s="96"/>
      <c r="Y70" s="96"/>
      <c r="Z70" s="96"/>
      <c r="AA70" s="96"/>
      <c r="AB70" s="96"/>
      <c r="AC70" s="96"/>
      <c r="AD70" s="96"/>
      <c r="AE70" s="135"/>
    </row>
    <row r="71" s="433" customFormat="true" ht="12.75" hidden="false" customHeight="false" outlineLevel="0" collapsed="false">
      <c r="B71" s="134"/>
      <c r="C71" s="96"/>
      <c r="D71" s="96"/>
      <c r="E71" s="96"/>
      <c r="F71" s="96"/>
      <c r="G71" s="96"/>
      <c r="H71" s="96"/>
      <c r="I71" s="96"/>
      <c r="J71" s="96"/>
      <c r="K71" s="96"/>
      <c r="L71" s="96"/>
      <c r="M71" s="96"/>
      <c r="N71" s="96"/>
      <c r="O71" s="96"/>
      <c r="P71" s="96"/>
      <c r="Q71" s="96"/>
      <c r="R71" s="96"/>
      <c r="S71" s="96"/>
      <c r="T71" s="96"/>
      <c r="U71" s="96"/>
      <c r="V71" s="96"/>
      <c r="W71" s="96"/>
      <c r="X71" s="96"/>
      <c r="Y71" s="96"/>
      <c r="Z71" s="96"/>
      <c r="AA71" s="96"/>
      <c r="AB71" s="96"/>
      <c r="AC71" s="96"/>
      <c r="AD71" s="96"/>
      <c r="AE71" s="135"/>
    </row>
    <row r="72" s="433" customFormat="true" ht="12.75" hidden="false" customHeight="false" outlineLevel="0" collapsed="false">
      <c r="B72" s="134"/>
      <c r="C72" s="96"/>
      <c r="D72" s="96"/>
      <c r="E72" s="96"/>
      <c r="F72" s="96"/>
      <c r="G72" s="96"/>
      <c r="H72" s="96"/>
      <c r="I72" s="96"/>
      <c r="J72" s="96"/>
      <c r="K72" s="96"/>
      <c r="L72" s="96"/>
      <c r="M72" s="96"/>
      <c r="N72" s="96"/>
      <c r="O72" s="96"/>
      <c r="P72" s="96"/>
      <c r="Q72" s="96"/>
      <c r="R72" s="96"/>
      <c r="S72" s="96"/>
      <c r="T72" s="96"/>
      <c r="U72" s="96"/>
      <c r="V72" s="96"/>
      <c r="W72" s="96"/>
      <c r="X72" s="96"/>
      <c r="Y72" s="96"/>
      <c r="Z72" s="96"/>
      <c r="AA72" s="96"/>
      <c r="AB72" s="96"/>
      <c r="AC72" s="96"/>
      <c r="AD72" s="96"/>
      <c r="AE72" s="135"/>
    </row>
    <row r="73" s="433" customFormat="true" ht="12.75" hidden="false" customHeight="false" outlineLevel="0" collapsed="false">
      <c r="B73" s="134"/>
      <c r="C73" s="96"/>
      <c r="D73" s="96"/>
      <c r="E73" s="96"/>
      <c r="F73" s="96"/>
      <c r="G73" s="96"/>
      <c r="H73" s="96"/>
      <c r="I73" s="96"/>
      <c r="J73" s="96"/>
      <c r="K73" s="96"/>
      <c r="L73" s="96"/>
      <c r="M73" s="96"/>
      <c r="N73" s="96"/>
      <c r="O73" s="96"/>
      <c r="P73" s="96"/>
      <c r="Q73" s="96"/>
      <c r="R73" s="96"/>
      <c r="S73" s="96"/>
      <c r="T73" s="96"/>
      <c r="U73" s="96"/>
      <c r="V73" s="96"/>
      <c r="W73" s="96"/>
      <c r="X73" s="96"/>
      <c r="Y73" s="96"/>
      <c r="Z73" s="96"/>
      <c r="AA73" s="96"/>
      <c r="AB73" s="96"/>
      <c r="AC73" s="96"/>
      <c r="AD73" s="96"/>
      <c r="AE73" s="135"/>
    </row>
    <row r="74" s="433" customFormat="true" ht="12.75" hidden="false" customHeight="false" outlineLevel="0" collapsed="false">
      <c r="B74" s="134"/>
      <c r="C74" s="96"/>
      <c r="D74" s="96"/>
      <c r="E74" s="96"/>
      <c r="F74" s="96"/>
      <c r="G74" s="96"/>
      <c r="H74" s="96"/>
      <c r="I74" s="96"/>
      <c r="J74" s="96"/>
      <c r="K74" s="96"/>
      <c r="L74" s="96"/>
      <c r="M74" s="96"/>
      <c r="N74" s="96"/>
      <c r="O74" s="96"/>
      <c r="P74" s="96"/>
      <c r="Q74" s="96"/>
      <c r="R74" s="96"/>
      <c r="S74" s="96"/>
      <c r="T74" s="96"/>
      <c r="U74" s="96"/>
      <c r="V74" s="96"/>
      <c r="W74" s="96"/>
      <c r="X74" s="96"/>
      <c r="Y74" s="96"/>
      <c r="Z74" s="96"/>
      <c r="AA74" s="96"/>
      <c r="AB74" s="96"/>
      <c r="AC74" s="96"/>
      <c r="AD74" s="96"/>
      <c r="AE74" s="135"/>
    </row>
    <row r="75" s="433" customFormat="true" ht="12.75" hidden="false" customHeight="false" outlineLevel="0" collapsed="false">
      <c r="B75" s="134"/>
      <c r="C75" s="96"/>
      <c r="D75" s="96"/>
      <c r="E75" s="96"/>
      <c r="F75" s="96"/>
      <c r="G75" s="96"/>
      <c r="H75" s="96"/>
      <c r="I75" s="96"/>
      <c r="J75" s="96"/>
      <c r="K75" s="96"/>
      <c r="L75" s="96"/>
      <c r="M75" s="96"/>
      <c r="N75" s="96"/>
      <c r="O75" s="96"/>
      <c r="P75" s="96"/>
      <c r="Q75" s="96"/>
      <c r="R75" s="96"/>
      <c r="S75" s="96"/>
      <c r="T75" s="96"/>
      <c r="U75" s="96"/>
      <c r="V75" s="96"/>
      <c r="W75" s="96"/>
      <c r="X75" s="96"/>
      <c r="Y75" s="96"/>
      <c r="Z75" s="96"/>
      <c r="AA75" s="96"/>
      <c r="AB75" s="96"/>
      <c r="AC75" s="96"/>
      <c r="AD75" s="96"/>
      <c r="AE75" s="135"/>
    </row>
    <row r="76" s="433" customFormat="true" ht="12.75" hidden="false" customHeight="false" outlineLevel="0" collapsed="false">
      <c r="B76" s="134"/>
      <c r="C76" s="96"/>
      <c r="D76" s="96"/>
      <c r="E76" s="96"/>
      <c r="F76" s="96"/>
      <c r="G76" s="96"/>
      <c r="H76" s="96"/>
      <c r="I76" s="96"/>
      <c r="J76" s="96"/>
      <c r="K76" s="96"/>
      <c r="L76" s="96"/>
      <c r="M76" s="96"/>
      <c r="N76" s="96"/>
      <c r="O76" s="96"/>
      <c r="P76" s="96"/>
      <c r="Q76" s="96"/>
      <c r="R76" s="96"/>
      <c r="S76" s="96"/>
      <c r="T76" s="96"/>
      <c r="U76" s="96"/>
      <c r="V76" s="96"/>
      <c r="W76" s="96"/>
      <c r="X76" s="96"/>
      <c r="Y76" s="96"/>
      <c r="Z76" s="96"/>
      <c r="AA76" s="96"/>
      <c r="AB76" s="96"/>
      <c r="AC76" s="96"/>
      <c r="AD76" s="96"/>
      <c r="AE76" s="135"/>
    </row>
    <row r="77" s="433" customFormat="true" ht="12.75" hidden="false" customHeight="false" outlineLevel="0" collapsed="false">
      <c r="B77" s="134"/>
      <c r="C77" s="96"/>
      <c r="D77" s="96"/>
      <c r="E77" s="96"/>
      <c r="F77" s="96"/>
      <c r="G77" s="96"/>
      <c r="H77" s="96"/>
      <c r="I77" s="96"/>
      <c r="J77" s="96"/>
      <c r="K77" s="96"/>
      <c r="L77" s="96"/>
      <c r="M77" s="96"/>
      <c r="N77" s="96"/>
      <c r="O77" s="96"/>
      <c r="P77" s="96"/>
      <c r="Q77" s="96"/>
      <c r="R77" s="96"/>
      <c r="S77" s="96"/>
      <c r="T77" s="96"/>
      <c r="U77" s="96"/>
      <c r="V77" s="96"/>
      <c r="W77" s="96"/>
      <c r="X77" s="96"/>
      <c r="Y77" s="96"/>
      <c r="Z77" s="96"/>
      <c r="AA77" s="96"/>
      <c r="AB77" s="96"/>
      <c r="AC77" s="96"/>
      <c r="AD77" s="96"/>
      <c r="AE77" s="135"/>
    </row>
    <row r="78" s="433" customFormat="true" ht="12.75" hidden="false" customHeight="false" outlineLevel="0" collapsed="false">
      <c r="B78" s="134"/>
      <c r="C78" s="96"/>
      <c r="D78" s="96"/>
      <c r="E78" s="96"/>
      <c r="F78" s="96"/>
      <c r="G78" s="96"/>
      <c r="H78" s="96"/>
      <c r="I78" s="96"/>
      <c r="J78" s="96"/>
      <c r="K78" s="96"/>
      <c r="L78" s="96"/>
      <c r="M78" s="96"/>
      <c r="N78" s="96"/>
      <c r="O78" s="96"/>
      <c r="P78" s="96"/>
      <c r="Q78" s="96"/>
      <c r="R78" s="96"/>
      <c r="S78" s="96"/>
      <c r="T78" s="96"/>
      <c r="U78" s="96"/>
      <c r="V78" s="96"/>
      <c r="W78" s="96"/>
      <c r="X78" s="96"/>
      <c r="Y78" s="96"/>
      <c r="Z78" s="96"/>
      <c r="AA78" s="96"/>
      <c r="AB78" s="96"/>
      <c r="AC78" s="96"/>
      <c r="AD78" s="96"/>
      <c r="AE78" s="135"/>
    </row>
    <row r="79" s="433" customFormat="true" ht="12.75" hidden="false" customHeight="false" outlineLevel="0" collapsed="false">
      <c r="B79" s="134"/>
      <c r="C79" s="96"/>
      <c r="D79" s="96"/>
      <c r="E79" s="96"/>
      <c r="F79" s="96"/>
      <c r="G79" s="96"/>
      <c r="H79" s="96"/>
      <c r="I79" s="96"/>
      <c r="J79" s="96"/>
      <c r="K79" s="96"/>
      <c r="L79" s="96"/>
      <c r="M79" s="96"/>
      <c r="N79" s="96"/>
      <c r="O79" s="96"/>
      <c r="P79" s="96"/>
      <c r="Q79" s="96"/>
      <c r="R79" s="96"/>
      <c r="S79" s="96"/>
      <c r="T79" s="96"/>
      <c r="U79" s="96"/>
      <c r="V79" s="96"/>
      <c r="W79" s="96"/>
      <c r="X79" s="96"/>
      <c r="Y79" s="96"/>
      <c r="Z79" s="96"/>
      <c r="AA79" s="96"/>
      <c r="AB79" s="96"/>
      <c r="AC79" s="96"/>
      <c r="AD79" s="96"/>
      <c r="AE79" s="135"/>
    </row>
    <row r="80" s="433" customFormat="true" ht="12.75" hidden="false" customHeight="false" outlineLevel="0" collapsed="false">
      <c r="B80" s="134"/>
      <c r="C80" s="96"/>
      <c r="D80" s="96"/>
      <c r="E80" s="96"/>
      <c r="F80" s="96"/>
      <c r="G80" s="96"/>
      <c r="H80" s="96"/>
      <c r="I80" s="96"/>
      <c r="J80" s="96"/>
      <c r="K80" s="96"/>
      <c r="L80" s="96"/>
      <c r="M80" s="96"/>
      <c r="N80" s="96"/>
      <c r="O80" s="96"/>
      <c r="P80" s="96"/>
      <c r="Q80" s="96"/>
      <c r="R80" s="96"/>
      <c r="S80" s="96"/>
      <c r="T80" s="96"/>
      <c r="U80" s="96"/>
      <c r="V80" s="96"/>
      <c r="W80" s="96"/>
      <c r="X80" s="96"/>
      <c r="Y80" s="96"/>
      <c r="Z80" s="96"/>
      <c r="AA80" s="96"/>
      <c r="AB80" s="96"/>
      <c r="AC80" s="96"/>
      <c r="AD80" s="96"/>
      <c r="AE80" s="135"/>
    </row>
    <row r="81" s="433" customFormat="true" ht="12.75" hidden="false" customHeight="false" outlineLevel="0" collapsed="false">
      <c r="B81" s="134"/>
      <c r="C81" s="96"/>
      <c r="D81" s="96"/>
      <c r="E81" s="96"/>
      <c r="F81" s="96"/>
      <c r="G81" s="96"/>
      <c r="H81" s="96"/>
      <c r="I81" s="96"/>
      <c r="J81" s="96"/>
      <c r="K81" s="96"/>
      <c r="L81" s="96"/>
      <c r="M81" s="96"/>
      <c r="N81" s="96"/>
      <c r="O81" s="96"/>
      <c r="P81" s="96"/>
      <c r="Q81" s="96"/>
      <c r="R81" s="96"/>
      <c r="S81" s="96"/>
      <c r="T81" s="96"/>
      <c r="U81" s="96"/>
      <c r="V81" s="96"/>
      <c r="W81" s="96"/>
      <c r="X81" s="96"/>
      <c r="Y81" s="96"/>
      <c r="Z81" s="96"/>
      <c r="AA81" s="96"/>
      <c r="AB81" s="96"/>
      <c r="AC81" s="96"/>
      <c r="AD81" s="96"/>
      <c r="AE81" s="135"/>
    </row>
    <row r="82" s="433" customFormat="true" ht="12.75" hidden="false" customHeight="false" outlineLevel="0" collapsed="false">
      <c r="B82" s="134"/>
      <c r="C82" s="96"/>
      <c r="D82" s="96"/>
      <c r="E82" s="96"/>
      <c r="F82" s="96"/>
      <c r="G82" s="96"/>
      <c r="H82" s="96"/>
      <c r="I82" s="96"/>
      <c r="J82" s="96"/>
      <c r="K82" s="96"/>
      <c r="L82" s="96"/>
      <c r="M82" s="96"/>
      <c r="N82" s="96"/>
      <c r="O82" s="96"/>
      <c r="P82" s="96"/>
      <c r="Q82" s="96"/>
      <c r="R82" s="96"/>
      <c r="S82" s="96"/>
      <c r="T82" s="96"/>
      <c r="U82" s="96"/>
      <c r="V82" s="96"/>
      <c r="W82" s="96"/>
      <c r="X82" s="96"/>
      <c r="Y82" s="96"/>
      <c r="Z82" s="96"/>
      <c r="AA82" s="96"/>
      <c r="AB82" s="96"/>
      <c r="AC82" s="96"/>
      <c r="AD82" s="96"/>
      <c r="AE82" s="135"/>
    </row>
    <row r="83" s="433" customFormat="true" ht="12.75" hidden="false" customHeight="false" outlineLevel="0" collapsed="false">
      <c r="B83" s="134"/>
      <c r="C83" s="96"/>
      <c r="D83" s="96"/>
      <c r="E83" s="96"/>
      <c r="F83" s="96"/>
      <c r="G83" s="96"/>
      <c r="H83" s="96"/>
      <c r="I83" s="96"/>
      <c r="J83" s="96"/>
      <c r="K83" s="96"/>
      <c r="L83" s="96"/>
      <c r="M83" s="96"/>
      <c r="N83" s="96"/>
      <c r="O83" s="96"/>
      <c r="P83" s="96"/>
      <c r="Q83" s="96"/>
      <c r="R83" s="96"/>
      <c r="S83" s="96"/>
      <c r="T83" s="96"/>
      <c r="U83" s="96"/>
      <c r="V83" s="96"/>
      <c r="W83" s="96"/>
      <c r="X83" s="96"/>
      <c r="Y83" s="96"/>
      <c r="Z83" s="96"/>
      <c r="AA83" s="96"/>
      <c r="AB83" s="96"/>
      <c r="AC83" s="96"/>
      <c r="AD83" s="96"/>
      <c r="AE83" s="135"/>
    </row>
    <row r="84" s="433" customFormat="true" ht="12.75" hidden="false" customHeight="false" outlineLevel="0" collapsed="false">
      <c r="B84" s="134"/>
      <c r="C84" s="96"/>
      <c r="D84" s="96"/>
      <c r="E84" s="96"/>
      <c r="F84" s="96"/>
      <c r="G84" s="96"/>
      <c r="H84" s="96"/>
      <c r="I84" s="96"/>
      <c r="J84" s="96"/>
      <c r="K84" s="96"/>
      <c r="L84" s="96"/>
      <c r="M84" s="96"/>
      <c r="N84" s="96"/>
      <c r="O84" s="96"/>
      <c r="P84" s="96"/>
      <c r="Q84" s="96"/>
      <c r="R84" s="96"/>
      <c r="S84" s="96"/>
      <c r="T84" s="96"/>
      <c r="U84" s="96"/>
      <c r="V84" s="96"/>
      <c r="W84" s="96"/>
      <c r="X84" s="96"/>
      <c r="Y84" s="96"/>
      <c r="Z84" s="96"/>
      <c r="AA84" s="96"/>
      <c r="AB84" s="96"/>
      <c r="AC84" s="96"/>
      <c r="AD84" s="96"/>
      <c r="AE84" s="135"/>
    </row>
    <row r="85" s="433" customFormat="true" ht="12.75" hidden="false" customHeight="false" outlineLevel="0" collapsed="false">
      <c r="B85" s="134"/>
      <c r="C85" s="96"/>
      <c r="D85" s="96"/>
      <c r="E85" s="96"/>
      <c r="F85" s="96"/>
      <c r="G85" s="96"/>
      <c r="H85" s="96"/>
      <c r="I85" s="96"/>
      <c r="J85" s="96"/>
      <c r="K85" s="96"/>
      <c r="L85" s="96"/>
      <c r="M85" s="96"/>
      <c r="N85" s="96"/>
      <c r="O85" s="96"/>
      <c r="P85" s="96"/>
      <c r="Q85" s="96"/>
      <c r="R85" s="96"/>
      <c r="S85" s="96"/>
      <c r="T85" s="96"/>
      <c r="U85" s="96"/>
      <c r="V85" s="96"/>
      <c r="W85" s="96"/>
      <c r="X85" s="96"/>
      <c r="Y85" s="96"/>
      <c r="Z85" s="96"/>
      <c r="AA85" s="96"/>
      <c r="AB85" s="96"/>
      <c r="AC85" s="96"/>
      <c r="AD85" s="96"/>
      <c r="AE85" s="135"/>
    </row>
    <row r="86" s="433" customFormat="true" ht="12.75" hidden="false" customHeight="false" outlineLevel="0" collapsed="false">
      <c r="B86" s="134"/>
      <c r="C86" s="96"/>
      <c r="D86" s="96"/>
      <c r="E86" s="96"/>
      <c r="F86" s="96"/>
      <c r="G86" s="96"/>
      <c r="H86" s="96"/>
      <c r="I86" s="96"/>
      <c r="J86" s="96"/>
      <c r="K86" s="96"/>
      <c r="L86" s="96"/>
      <c r="M86" s="96"/>
      <c r="N86" s="96"/>
      <c r="O86" s="96"/>
      <c r="P86" s="96"/>
      <c r="Q86" s="96"/>
      <c r="R86" s="96"/>
      <c r="S86" s="96"/>
      <c r="T86" s="96"/>
      <c r="U86" s="96"/>
      <c r="V86" s="96"/>
      <c r="W86" s="96"/>
      <c r="X86" s="96"/>
      <c r="Y86" s="96"/>
      <c r="Z86" s="96"/>
      <c r="AA86" s="96"/>
      <c r="AB86" s="96"/>
      <c r="AC86" s="96"/>
      <c r="AD86" s="96"/>
      <c r="AE86" s="135"/>
    </row>
    <row r="87" s="433" customFormat="true" ht="12.75" hidden="false" customHeight="false" outlineLevel="0" collapsed="false">
      <c r="B87" s="134"/>
      <c r="C87" s="96"/>
      <c r="D87" s="96"/>
      <c r="E87" s="96"/>
      <c r="F87" s="96"/>
      <c r="G87" s="96"/>
      <c r="H87" s="96"/>
      <c r="I87" s="96"/>
      <c r="J87" s="96"/>
      <c r="K87" s="96"/>
      <c r="L87" s="96"/>
      <c r="M87" s="96"/>
      <c r="N87" s="96"/>
      <c r="O87" s="96"/>
      <c r="P87" s="96"/>
      <c r="Q87" s="96"/>
      <c r="R87" s="96"/>
      <c r="S87" s="96"/>
      <c r="T87" s="96"/>
      <c r="U87" s="96"/>
      <c r="V87" s="96"/>
      <c r="W87" s="96"/>
      <c r="X87" s="96"/>
      <c r="Y87" s="96"/>
      <c r="Z87" s="96"/>
      <c r="AA87" s="96"/>
      <c r="AB87" s="96"/>
      <c r="AC87" s="96"/>
      <c r="AD87" s="96"/>
      <c r="AE87" s="135"/>
    </row>
    <row r="88" s="433" customFormat="true" ht="12.75" hidden="false" customHeight="false" outlineLevel="0" collapsed="false">
      <c r="B88" s="134"/>
      <c r="C88" s="96"/>
      <c r="D88" s="96"/>
      <c r="E88" s="96"/>
      <c r="F88" s="96"/>
      <c r="G88" s="96"/>
      <c r="H88" s="96"/>
      <c r="I88" s="96"/>
      <c r="J88" s="96"/>
      <c r="K88" s="96"/>
      <c r="L88" s="96"/>
      <c r="M88" s="96"/>
      <c r="N88" s="96"/>
      <c r="O88" s="96"/>
      <c r="P88" s="96"/>
      <c r="Q88" s="96"/>
      <c r="R88" s="96"/>
      <c r="S88" s="96"/>
      <c r="T88" s="96"/>
      <c r="U88" s="96"/>
      <c r="V88" s="96"/>
      <c r="W88" s="96"/>
      <c r="X88" s="96"/>
      <c r="Y88" s="96"/>
      <c r="Z88" s="96"/>
      <c r="AA88" s="96"/>
      <c r="AB88" s="96"/>
      <c r="AC88" s="96"/>
      <c r="AD88" s="96"/>
      <c r="AE88" s="135"/>
    </row>
    <row r="89" s="433" customFormat="true" ht="12.75" hidden="false" customHeight="false" outlineLevel="0" collapsed="false">
      <c r="B89" s="134"/>
      <c r="C89" s="96"/>
      <c r="D89" s="96"/>
      <c r="E89" s="96"/>
      <c r="F89" s="96"/>
      <c r="G89" s="96"/>
      <c r="H89" s="96"/>
      <c r="I89" s="96"/>
      <c r="J89" s="96"/>
      <c r="K89" s="96"/>
      <c r="L89" s="96"/>
      <c r="M89" s="96"/>
      <c r="N89" s="96"/>
      <c r="O89" s="96"/>
      <c r="P89" s="96"/>
      <c r="Q89" s="96"/>
      <c r="R89" s="96"/>
      <c r="S89" s="96"/>
      <c r="T89" s="96"/>
      <c r="U89" s="96"/>
      <c r="V89" s="96"/>
      <c r="W89" s="96"/>
      <c r="X89" s="96"/>
      <c r="Y89" s="96"/>
      <c r="Z89" s="96"/>
      <c r="AA89" s="96"/>
      <c r="AB89" s="96"/>
      <c r="AC89" s="96"/>
      <c r="AD89" s="96"/>
      <c r="AE89" s="135"/>
    </row>
    <row r="90" s="433" customFormat="true" ht="12.75" hidden="false" customHeight="false" outlineLevel="0" collapsed="false">
      <c r="B90" s="134"/>
      <c r="C90" s="96"/>
      <c r="D90" s="96"/>
      <c r="E90" s="96"/>
      <c r="F90" s="96"/>
      <c r="G90" s="96"/>
      <c r="H90" s="96"/>
      <c r="I90" s="96"/>
      <c r="J90" s="96"/>
      <c r="K90" s="96"/>
      <c r="L90" s="96"/>
      <c r="M90" s="96"/>
      <c r="N90" s="96"/>
      <c r="O90" s="96"/>
      <c r="P90" s="96"/>
      <c r="Q90" s="96"/>
      <c r="R90" s="96"/>
      <c r="S90" s="96"/>
      <c r="T90" s="96"/>
      <c r="U90" s="96"/>
      <c r="V90" s="96"/>
      <c r="W90" s="96"/>
      <c r="X90" s="96"/>
      <c r="Y90" s="96"/>
      <c r="Z90" s="96"/>
      <c r="AA90" s="96"/>
      <c r="AB90" s="96"/>
      <c r="AC90" s="96"/>
      <c r="AD90" s="96"/>
      <c r="AE90" s="135"/>
    </row>
    <row r="91" s="433" customFormat="true" ht="12.75" hidden="false" customHeight="false" outlineLevel="0" collapsed="false">
      <c r="B91" s="134"/>
      <c r="C91" s="96"/>
      <c r="D91" s="96"/>
      <c r="E91" s="96"/>
      <c r="F91" s="96"/>
      <c r="G91" s="96"/>
      <c r="H91" s="96"/>
      <c r="I91" s="96"/>
      <c r="J91" s="96"/>
      <c r="K91" s="96"/>
      <c r="L91" s="96"/>
      <c r="M91" s="96"/>
      <c r="N91" s="96"/>
      <c r="O91" s="96"/>
      <c r="P91" s="96"/>
      <c r="Q91" s="96"/>
      <c r="R91" s="96"/>
      <c r="S91" s="96"/>
      <c r="T91" s="96"/>
      <c r="U91" s="96"/>
      <c r="V91" s="96"/>
      <c r="W91" s="96"/>
      <c r="X91" s="96"/>
      <c r="Y91" s="96"/>
      <c r="Z91" s="96"/>
      <c r="AA91" s="96"/>
      <c r="AB91" s="96"/>
      <c r="AC91" s="96"/>
      <c r="AD91" s="96"/>
      <c r="AE91" s="135"/>
    </row>
    <row r="92" s="433" customFormat="true" ht="12.75" hidden="false" customHeight="false" outlineLevel="0" collapsed="false">
      <c r="B92" s="134"/>
      <c r="C92" s="96"/>
      <c r="D92" s="96"/>
      <c r="E92" s="96"/>
      <c r="F92" s="96"/>
      <c r="G92" s="96"/>
      <c r="H92" s="96"/>
      <c r="I92" s="96"/>
      <c r="J92" s="96"/>
      <c r="K92" s="96"/>
      <c r="L92" s="96"/>
      <c r="M92" s="96"/>
      <c r="N92" s="96"/>
      <c r="O92" s="96"/>
      <c r="P92" s="96"/>
      <c r="Q92" s="96"/>
      <c r="R92" s="96"/>
      <c r="S92" s="96"/>
      <c r="T92" s="96"/>
      <c r="U92" s="96"/>
      <c r="V92" s="96"/>
      <c r="W92" s="96"/>
      <c r="X92" s="96"/>
      <c r="Y92" s="96"/>
      <c r="Z92" s="96"/>
      <c r="AA92" s="96"/>
      <c r="AB92" s="96"/>
      <c r="AC92" s="96"/>
      <c r="AD92" s="96"/>
      <c r="AE92" s="135"/>
    </row>
    <row r="93" s="433" customFormat="true" ht="12.75" hidden="false" customHeight="false" outlineLevel="0" collapsed="false">
      <c r="B93" s="134"/>
      <c r="C93" s="96"/>
      <c r="D93" s="96"/>
      <c r="E93" s="96"/>
      <c r="F93" s="96"/>
      <c r="G93" s="96"/>
      <c r="H93" s="96"/>
      <c r="I93" s="96"/>
      <c r="J93" s="96"/>
      <c r="K93" s="96"/>
      <c r="L93" s="96"/>
      <c r="M93" s="96"/>
      <c r="N93" s="96"/>
      <c r="O93" s="96"/>
      <c r="P93" s="96"/>
      <c r="Q93" s="96"/>
      <c r="R93" s="96"/>
      <c r="S93" s="96"/>
      <c r="T93" s="96"/>
      <c r="U93" s="96"/>
      <c r="V93" s="96"/>
      <c r="W93" s="96"/>
      <c r="X93" s="96"/>
      <c r="Y93" s="96"/>
      <c r="Z93" s="96"/>
      <c r="AA93" s="96"/>
      <c r="AB93" s="96"/>
      <c r="AC93" s="96"/>
      <c r="AD93" s="96"/>
      <c r="AE93" s="135"/>
    </row>
    <row r="94" s="433" customFormat="true" ht="12.75" hidden="false" customHeight="false" outlineLevel="0" collapsed="false">
      <c r="B94" s="134"/>
      <c r="C94" s="96"/>
      <c r="D94" s="96"/>
      <c r="E94" s="96"/>
      <c r="F94" s="96"/>
      <c r="G94" s="96"/>
      <c r="H94" s="96"/>
      <c r="I94" s="96"/>
      <c r="J94" s="96"/>
      <c r="K94" s="96"/>
      <c r="L94" s="96"/>
      <c r="M94" s="96"/>
      <c r="N94" s="96"/>
      <c r="O94" s="96"/>
      <c r="P94" s="96"/>
      <c r="Q94" s="96"/>
      <c r="R94" s="96"/>
      <c r="S94" s="96"/>
      <c r="T94" s="96"/>
      <c r="U94" s="96"/>
      <c r="V94" s="96"/>
      <c r="W94" s="96"/>
      <c r="X94" s="96"/>
      <c r="Y94" s="96"/>
      <c r="Z94" s="96"/>
      <c r="AA94" s="96"/>
      <c r="AB94" s="96"/>
      <c r="AC94" s="96"/>
      <c r="AD94" s="96"/>
      <c r="AE94" s="135"/>
    </row>
    <row r="95" s="433" customFormat="true" ht="12.75" hidden="false" customHeight="false" outlineLevel="0" collapsed="false">
      <c r="B95" s="134"/>
      <c r="C95" s="96"/>
      <c r="D95" s="96"/>
      <c r="E95" s="96"/>
      <c r="F95" s="96"/>
      <c r="G95" s="96"/>
      <c r="H95" s="96"/>
      <c r="I95" s="96"/>
      <c r="J95" s="96"/>
      <c r="K95" s="96"/>
      <c r="L95" s="96"/>
      <c r="M95" s="96"/>
      <c r="N95" s="96"/>
      <c r="O95" s="96"/>
      <c r="P95" s="96"/>
      <c r="Q95" s="96"/>
      <c r="R95" s="96"/>
      <c r="S95" s="96"/>
      <c r="T95" s="96"/>
      <c r="U95" s="96"/>
      <c r="V95" s="96"/>
      <c r="W95" s="96"/>
      <c r="X95" s="96"/>
      <c r="Y95" s="96"/>
      <c r="Z95" s="96"/>
      <c r="AA95" s="96"/>
      <c r="AB95" s="96"/>
      <c r="AC95" s="96"/>
      <c r="AD95" s="96"/>
      <c r="AE95" s="135"/>
    </row>
    <row r="96" s="433" customFormat="true" ht="12.75" hidden="false" customHeight="false" outlineLevel="0" collapsed="false">
      <c r="B96" s="134"/>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135"/>
    </row>
    <row r="97" s="433" customFormat="true" ht="12.75" hidden="false" customHeight="false" outlineLevel="0" collapsed="false">
      <c r="B97" s="134"/>
      <c r="C97" s="96"/>
      <c r="D97" s="96"/>
      <c r="E97" s="96"/>
      <c r="F97" s="96"/>
      <c r="G97" s="96"/>
      <c r="H97" s="96"/>
      <c r="I97" s="96"/>
      <c r="J97" s="96"/>
      <c r="K97" s="96"/>
      <c r="L97" s="96"/>
      <c r="M97" s="96"/>
      <c r="N97" s="96"/>
      <c r="O97" s="96"/>
      <c r="P97" s="96"/>
      <c r="Q97" s="96"/>
      <c r="R97" s="96"/>
      <c r="S97" s="96"/>
      <c r="T97" s="96"/>
      <c r="U97" s="96"/>
      <c r="V97" s="96"/>
      <c r="W97" s="96"/>
      <c r="X97" s="96"/>
      <c r="Y97" s="96"/>
      <c r="Z97" s="96"/>
      <c r="AA97" s="96"/>
      <c r="AB97" s="96"/>
      <c r="AC97" s="96"/>
      <c r="AD97" s="96"/>
      <c r="AE97" s="135"/>
    </row>
    <row r="98" s="433" customFormat="true" ht="12.75" hidden="false" customHeight="false" outlineLevel="0" collapsed="false">
      <c r="B98" s="134"/>
      <c r="C98" s="96"/>
      <c r="D98" s="96"/>
      <c r="E98" s="96"/>
      <c r="F98" s="96"/>
      <c r="G98" s="96"/>
      <c r="H98" s="96"/>
      <c r="I98" s="96"/>
      <c r="J98" s="96"/>
      <c r="K98" s="96"/>
      <c r="L98" s="96"/>
      <c r="M98" s="96"/>
      <c r="N98" s="96"/>
      <c r="O98" s="96"/>
      <c r="P98" s="96"/>
      <c r="Q98" s="96"/>
      <c r="R98" s="96"/>
      <c r="S98" s="96"/>
      <c r="T98" s="96"/>
      <c r="U98" s="96"/>
      <c r="V98" s="96"/>
      <c r="W98" s="96"/>
      <c r="X98" s="96"/>
      <c r="Y98" s="96"/>
      <c r="Z98" s="96"/>
      <c r="AA98" s="96"/>
      <c r="AB98" s="96"/>
      <c r="AC98" s="96"/>
      <c r="AD98" s="96"/>
      <c r="AE98" s="135"/>
    </row>
    <row r="99" s="433" customFormat="true" ht="12.75" hidden="false" customHeight="false" outlineLevel="0" collapsed="false">
      <c r="B99" s="134"/>
      <c r="C99" s="96"/>
      <c r="D99" s="96"/>
      <c r="E99" s="96"/>
      <c r="F99" s="96"/>
      <c r="G99" s="96"/>
      <c r="H99" s="96"/>
      <c r="I99" s="96"/>
      <c r="J99" s="96"/>
      <c r="K99" s="96"/>
      <c r="L99" s="96"/>
      <c r="M99" s="96"/>
      <c r="N99" s="96"/>
      <c r="O99" s="96"/>
      <c r="P99" s="96"/>
      <c r="Q99" s="96"/>
      <c r="R99" s="96"/>
      <c r="S99" s="96"/>
      <c r="T99" s="96"/>
      <c r="U99" s="96"/>
      <c r="V99" s="96"/>
      <c r="W99" s="96"/>
      <c r="X99" s="96"/>
      <c r="Y99" s="96"/>
      <c r="Z99" s="96"/>
      <c r="AA99" s="96"/>
      <c r="AB99" s="96"/>
      <c r="AC99" s="96"/>
      <c r="AD99" s="96"/>
      <c r="AE99" s="135"/>
    </row>
    <row r="100" s="433" customFormat="true" ht="12.75" hidden="false" customHeight="false" outlineLevel="0" collapsed="false">
      <c r="B100" s="141"/>
      <c r="C100" s="142"/>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c r="AA100" s="142"/>
      <c r="AB100" s="142"/>
      <c r="AC100" s="142"/>
      <c r="AD100" s="142"/>
      <c r="AE100" s="219"/>
    </row>
    <row r="101" s="433" customFormat="true" ht="12.75" hidden="false" customHeight="false" outlineLevel="0" collapsed="false"/>
    <row r="102" s="433" customFormat="true" ht="12.75" hidden="false" customHeight="false" outlineLevel="0" collapsed="false"/>
    <row r="103" s="433" customFormat="true" ht="12.75" hidden="false" customHeight="false" outlineLevel="0" collapsed="false"/>
    <row r="104" s="433" customFormat="true" ht="12.75" hidden="false" customHeight="false" outlineLevel="0" collapsed="false"/>
    <row r="105" s="433" customFormat="true" ht="12.75" hidden="false" customHeight="false" outlineLevel="0" collapsed="false"/>
    <row r="106" s="433" customFormat="true" ht="12.75" hidden="false" customHeight="false" outlineLevel="0" collapsed="false"/>
    <row r="107" s="433" customFormat="true" ht="12.75" hidden="false" customHeight="false" outlineLevel="0" collapsed="false"/>
    <row r="108" s="433" customFormat="true" ht="12.75" hidden="false" customHeight="false" outlineLevel="0" collapsed="false"/>
    <row r="109" s="433" customFormat="true" ht="12.75" hidden="false" customHeight="false" outlineLevel="0" collapsed="false"/>
    <row r="110" s="433" customFormat="true" ht="12.75" hidden="false" customHeight="false" outlineLevel="0" collapsed="false"/>
    <row r="111" s="433" customFormat="true" ht="12.75" hidden="false" customHeight="false" outlineLevel="0" collapsed="false"/>
    <row r="112" s="433" customFormat="true" ht="12.75" hidden="false" customHeight="false" outlineLevel="0" collapsed="false"/>
    <row r="113" s="433" customFormat="true" ht="12.75" hidden="false" customHeight="false" outlineLevel="0" collapsed="false"/>
    <row r="114" s="433" customFormat="true" ht="12.75" hidden="false" customHeight="false" outlineLevel="0" collapsed="false"/>
    <row r="115" s="433" customFormat="true" ht="12.75" hidden="false" customHeight="false" outlineLevel="0" collapsed="false"/>
    <row r="116" s="433" customFormat="true" ht="12.75" hidden="false" customHeight="false" outlineLevel="0" collapsed="false"/>
    <row r="117" s="433" customFormat="true" ht="12.75" hidden="false" customHeight="false" outlineLevel="0" collapsed="false"/>
    <row r="118" s="433" customFormat="true" ht="12.75" hidden="false" customHeight="false" outlineLevel="0" collapsed="false"/>
    <row r="119" s="433" customFormat="true" ht="12.75" hidden="false" customHeight="false" outlineLevel="0" collapsed="false"/>
    <row r="120" s="433" customFormat="true" ht="12.75" hidden="false" customHeight="false" outlineLevel="0" collapsed="false"/>
    <row r="121" s="433" customFormat="true" ht="12.75" hidden="false" customHeight="false" outlineLevel="0" collapsed="false"/>
    <row r="122" s="433" customFormat="true" ht="12.75" hidden="false" customHeight="false" outlineLevel="0" collapsed="false"/>
    <row r="123" s="433" customFormat="true" ht="12.75" hidden="false" customHeight="false" outlineLevel="0" collapsed="false"/>
    <row r="124" s="433" customFormat="true" ht="12.75" hidden="false" customHeight="false" outlineLevel="0" collapsed="false"/>
    <row r="125" s="433" customFormat="true" ht="12.75" hidden="false" customHeight="false" outlineLevel="0" collapsed="false"/>
    <row r="126" s="433" customFormat="true" ht="12.75" hidden="false" customHeight="false" outlineLevel="0" collapsed="false"/>
    <row r="127" s="433" customFormat="true" ht="12.75" hidden="false" customHeight="false" outlineLevel="0" collapsed="false"/>
    <row r="128" s="433" customFormat="true" ht="12.75" hidden="false" customHeight="false" outlineLevel="0" collapsed="false"/>
    <row r="129" s="433" customFormat="true" ht="12.75" hidden="false" customHeight="false" outlineLevel="0" collapsed="false"/>
    <row r="130" s="433" customFormat="true" ht="12.75" hidden="false" customHeight="false" outlineLevel="0" collapsed="false"/>
    <row r="131" s="433" customFormat="true" ht="12.75" hidden="false" customHeight="false" outlineLevel="0" collapsed="false"/>
    <row r="132" s="433" customFormat="true" ht="12.75" hidden="false" customHeight="false" outlineLevel="0" collapsed="false"/>
    <row r="133" s="433" customFormat="true" ht="12.75" hidden="false" customHeight="false" outlineLevel="0" collapsed="false"/>
    <row r="134" s="433" customFormat="true" ht="12.75" hidden="false" customHeight="false" outlineLevel="0" collapsed="false"/>
    <row r="135" s="433" customFormat="true" ht="12.75" hidden="false" customHeight="false" outlineLevel="0" collapsed="false"/>
    <row r="136" s="433" customFormat="true" ht="12.75" hidden="false" customHeight="false" outlineLevel="0" collapsed="false"/>
    <row r="137" s="433" customFormat="true" ht="12.75" hidden="false" customHeight="false" outlineLevel="0" collapsed="false"/>
    <row r="138" s="433" customFormat="true" ht="12.75" hidden="false" customHeight="false" outlineLevel="0" collapsed="false"/>
    <row r="139" s="433" customFormat="true" ht="12.75" hidden="false" customHeight="false" outlineLevel="0" collapsed="false"/>
    <row r="140" s="433" customFormat="true" ht="12.75" hidden="false" customHeight="false" outlineLevel="0" collapsed="false"/>
    <row r="141" s="433" customFormat="true" ht="12.75" hidden="false" customHeight="false" outlineLevel="0" collapsed="false"/>
    <row r="142" s="433" customFormat="true" ht="12.75" hidden="false" customHeight="false" outlineLevel="0" collapsed="false"/>
    <row r="143" s="433" customFormat="true" ht="12.75" hidden="false" customHeight="false" outlineLevel="0" collapsed="false"/>
    <row r="144" s="433" customFormat="true" ht="12.75" hidden="false" customHeight="false" outlineLevel="0" collapsed="false"/>
    <row r="145" s="433" customFormat="true" ht="12.75" hidden="false" customHeight="false" outlineLevel="0" collapsed="false"/>
    <row r="146" s="433" customFormat="true" ht="12.75" hidden="false" customHeight="false" outlineLevel="0" collapsed="false"/>
    <row r="147" s="433" customFormat="true" ht="12.75" hidden="false" customHeight="false" outlineLevel="0" collapsed="false"/>
    <row r="148" s="433" customFormat="true" ht="12.75" hidden="false" customHeight="false" outlineLevel="0" collapsed="false"/>
    <row r="149" s="433" customFormat="true" ht="12.75" hidden="false" customHeight="false" outlineLevel="0" collapsed="false"/>
    <row r="150" s="433" customFormat="true" ht="12.75" hidden="false" customHeight="false" outlineLevel="0" collapsed="false"/>
    <row r="151" s="433" customFormat="true" ht="12.75" hidden="false" customHeight="false" outlineLevel="0" collapsed="false"/>
    <row r="152" s="433" customFormat="true" ht="12.75" hidden="false" customHeight="false" outlineLevel="0" collapsed="false"/>
    <row r="153" s="433" customFormat="true" ht="12.75" hidden="false" customHeight="false" outlineLevel="0" collapsed="false"/>
    <row r="154" s="433" customFormat="true" ht="12.75" hidden="false" customHeight="false" outlineLevel="0" collapsed="false"/>
    <row r="155" s="433" customFormat="true" ht="12.75" hidden="false" customHeight="false" outlineLevel="0" collapsed="false"/>
    <row r="156" s="433" customFormat="true" ht="12.75" hidden="false" customHeight="false" outlineLevel="0" collapsed="false"/>
    <row r="157" s="433" customFormat="true" ht="12.75" hidden="false" customHeight="false" outlineLevel="0" collapsed="false"/>
    <row r="158" s="433" customFormat="true" ht="12.75" hidden="false" customHeight="false" outlineLevel="0" collapsed="false"/>
    <row r="159" s="433" customFormat="true" ht="12.75" hidden="false" customHeight="false" outlineLevel="0" collapsed="false"/>
    <row r="160" s="433" customFormat="true" ht="12.75" hidden="false" customHeight="false" outlineLevel="0" collapsed="false"/>
    <row r="161" s="433" customFormat="true" ht="12.75" hidden="false" customHeight="false" outlineLevel="0" collapsed="false"/>
    <row r="162" s="433" customFormat="true" ht="12.75" hidden="false" customHeight="false" outlineLevel="0" collapsed="false"/>
    <row r="163" s="433" customFormat="true" ht="12.75" hidden="false" customHeight="false" outlineLevel="0" collapsed="false"/>
    <row r="164" s="433" customFormat="true" ht="12.75" hidden="false" customHeight="false" outlineLevel="0" collapsed="false"/>
    <row r="165" s="433" customFormat="true" ht="12.75" hidden="false" customHeight="false" outlineLevel="0" collapsed="false"/>
    <row r="166" s="433" customFormat="true" ht="12.75" hidden="false" customHeight="false" outlineLevel="0" collapsed="false"/>
    <row r="167" s="433" customFormat="true" ht="12.75" hidden="false" customHeight="false" outlineLevel="0" collapsed="false"/>
    <row r="168" s="433" customFormat="true" ht="12.75" hidden="false" customHeight="false" outlineLevel="0" collapsed="false"/>
    <row r="169" s="433" customFormat="true" ht="12.75" hidden="false" customHeight="false" outlineLevel="0" collapsed="false"/>
    <row r="170" s="433" customFormat="true" ht="12.75" hidden="false" customHeight="false" outlineLevel="0" collapsed="false"/>
    <row r="171" s="433" customFormat="true" ht="12.75" hidden="false" customHeight="false" outlineLevel="0" collapsed="false"/>
    <row r="172" s="433" customFormat="true" ht="12.75" hidden="false" customHeight="false" outlineLevel="0" collapsed="false"/>
    <row r="173" s="433" customFormat="true" ht="12.75" hidden="false" customHeight="false" outlineLevel="0" collapsed="false"/>
    <row r="174" s="433" customFormat="true" ht="12.75" hidden="false" customHeight="false" outlineLevel="0" collapsed="false"/>
    <row r="175" s="433" customFormat="true" ht="12.75" hidden="false" customHeight="false" outlineLevel="0" collapsed="false"/>
    <row r="176" s="433" customFormat="true" ht="12.75" hidden="false" customHeight="false" outlineLevel="0" collapsed="false"/>
    <row r="177" s="433" customFormat="true" ht="12.75" hidden="false" customHeight="false" outlineLevel="0" collapsed="false"/>
    <row r="178" s="433" customFormat="true" ht="12.75" hidden="false" customHeight="false" outlineLevel="0" collapsed="false"/>
    <row r="179" s="433" customFormat="true" ht="12.75" hidden="false" customHeight="false" outlineLevel="0" collapsed="false"/>
    <row r="180" s="433" customFormat="true" ht="12.75" hidden="false" customHeight="false" outlineLevel="0" collapsed="false"/>
    <row r="181" s="433" customFormat="true" ht="12.75" hidden="false" customHeight="false" outlineLevel="0" collapsed="false"/>
    <row r="182" s="433" customFormat="true" ht="12.75" hidden="false" customHeight="false" outlineLevel="0" collapsed="false"/>
    <row r="183" s="433" customFormat="true" ht="12.75" hidden="false" customHeight="false" outlineLevel="0" collapsed="false"/>
    <row r="184" s="433" customFormat="true" ht="12.75" hidden="false" customHeight="false" outlineLevel="0" collapsed="false"/>
    <row r="185" s="433" customFormat="true" ht="12.75" hidden="false" customHeight="false" outlineLevel="0" collapsed="false"/>
    <row r="186" s="433" customFormat="true" ht="12.75" hidden="false" customHeight="false" outlineLevel="0" collapsed="false"/>
    <row r="187" s="433" customFormat="true" ht="12.75" hidden="false" customHeight="false" outlineLevel="0" collapsed="false"/>
    <row r="188" s="433" customFormat="true" ht="12.75" hidden="false" customHeight="false" outlineLevel="0" collapsed="false"/>
    <row r="189" s="433" customFormat="true" ht="12.75" hidden="false" customHeight="false" outlineLevel="0" collapsed="false"/>
    <row r="190" s="433" customFormat="true" ht="12.75" hidden="false" customHeight="false" outlineLevel="0" collapsed="false"/>
    <row r="191" s="433" customFormat="true" ht="12.75" hidden="false" customHeight="false" outlineLevel="0" collapsed="false"/>
    <row r="192" s="433" customFormat="true" ht="12.75" hidden="false" customHeight="false" outlineLevel="0" collapsed="false"/>
    <row r="193" s="433" customFormat="true" ht="12.75" hidden="false" customHeight="false" outlineLevel="0" collapsed="false"/>
    <row r="194" s="433" customFormat="true" ht="12.75" hidden="false" customHeight="false" outlineLevel="0" collapsed="false"/>
    <row r="195" s="433" customFormat="true" ht="12.75" hidden="false" customHeight="false" outlineLevel="0" collapsed="false"/>
    <row r="196" s="433" customFormat="true" ht="12.75" hidden="false" customHeight="false" outlineLevel="0" collapsed="false"/>
    <row r="197" s="433" customFormat="true" ht="12.75" hidden="false" customHeight="false" outlineLevel="0" collapsed="false"/>
    <row r="198" s="433" customFormat="true" ht="12.75" hidden="false" customHeight="false" outlineLevel="0" collapsed="false"/>
    <row r="199" s="433" customFormat="true" ht="12.75" hidden="false" customHeight="false" outlineLevel="0" collapsed="false"/>
    <row r="200" s="433" customFormat="true" ht="12.75" hidden="false" customHeight="false" outlineLevel="0" collapsed="false"/>
    <row r="201" s="433" customFormat="true" ht="12.75" hidden="false" customHeight="false" outlineLevel="0" collapsed="false"/>
    <row r="202" s="433" customFormat="true" ht="12.75" hidden="false" customHeight="false" outlineLevel="0" collapsed="false"/>
    <row r="203" s="433" customFormat="true" ht="12.75" hidden="false" customHeight="false" outlineLevel="0" collapsed="false"/>
    <row r="204" s="433" customFormat="true" ht="12.75" hidden="false" customHeight="false" outlineLevel="0" collapsed="false"/>
    <row r="205" s="433" customFormat="true" ht="12.75" hidden="false" customHeight="false" outlineLevel="0" collapsed="false"/>
    <row r="206" s="433" customFormat="true" ht="12.75" hidden="false" customHeight="false" outlineLevel="0" collapsed="false"/>
    <row r="207" s="433" customFormat="true" ht="12.75" hidden="false" customHeight="false" outlineLevel="0" collapsed="false"/>
    <row r="208" s="433" customFormat="true" ht="12.75" hidden="false" customHeight="false" outlineLevel="0" collapsed="false"/>
    <row r="209" s="433" customFormat="true" ht="12.75" hidden="false" customHeight="false" outlineLevel="0" collapsed="false"/>
    <row r="210" s="433" customFormat="true" ht="12.75" hidden="false" customHeight="false" outlineLevel="0" collapsed="false"/>
    <row r="211" s="433" customFormat="true" ht="12.75" hidden="false" customHeight="false" outlineLevel="0" collapsed="false"/>
    <row r="212" s="433" customFormat="true" ht="12.75" hidden="false" customHeight="false" outlineLevel="0" collapsed="false"/>
    <row r="213" s="433" customFormat="true" ht="12.75" hidden="false" customHeight="false" outlineLevel="0" collapsed="false"/>
    <row r="214" s="433" customFormat="true" ht="12.75" hidden="false" customHeight="false" outlineLevel="0" collapsed="false"/>
    <row r="215" s="433" customFormat="true" ht="12.75" hidden="false" customHeight="false" outlineLevel="0" collapsed="false"/>
    <row r="216" s="433" customFormat="true" ht="12.75" hidden="false" customHeight="false" outlineLevel="0" collapsed="false"/>
    <row r="217" s="433" customFormat="true" ht="12.75" hidden="false" customHeight="false" outlineLevel="0" collapsed="false"/>
    <row r="218" s="433" customFormat="true" ht="12.75" hidden="false" customHeight="false" outlineLevel="0" collapsed="false"/>
    <row r="219" s="433" customFormat="true" ht="12.75" hidden="false" customHeight="false" outlineLevel="0" collapsed="false"/>
    <row r="220" s="433" customFormat="true" ht="12.75" hidden="false" customHeight="false" outlineLevel="0" collapsed="false"/>
    <row r="221" s="433" customFormat="true" ht="12.75" hidden="false" customHeight="false" outlineLevel="0" collapsed="false"/>
    <row r="222" s="433" customFormat="true" ht="12.75" hidden="false" customHeight="false" outlineLevel="0" collapsed="false"/>
    <row r="223" s="433" customFormat="true" ht="12.75" hidden="false" customHeight="false" outlineLevel="0" collapsed="false"/>
    <row r="224" s="433" customFormat="true" ht="12.75" hidden="false" customHeight="false" outlineLevel="0" collapsed="false"/>
    <row r="225" s="433" customFormat="true" ht="12.75" hidden="false" customHeight="false" outlineLevel="0" collapsed="false"/>
    <row r="226" s="433" customFormat="true" ht="12.75" hidden="false" customHeight="false" outlineLevel="0" collapsed="false"/>
    <row r="227" s="433" customFormat="true" ht="12.75" hidden="false" customHeight="false" outlineLevel="0" collapsed="false"/>
    <row r="228" s="433" customFormat="true" ht="12.75" hidden="false" customHeight="false" outlineLevel="0" collapsed="false"/>
    <row r="229" s="433" customFormat="true" ht="12.75" hidden="false" customHeight="false" outlineLevel="0" collapsed="false"/>
    <row r="230" s="433" customFormat="true" ht="12.75" hidden="false" customHeight="false" outlineLevel="0" collapsed="false"/>
    <row r="231" s="433" customFormat="true" ht="12.75" hidden="false" customHeight="false" outlineLevel="0" collapsed="false"/>
    <row r="232" s="433" customFormat="true" ht="12.75" hidden="false" customHeight="false" outlineLevel="0" collapsed="false"/>
    <row r="233" s="433" customFormat="true" ht="12.75" hidden="false" customHeight="false" outlineLevel="0" collapsed="false"/>
    <row r="234" s="433" customFormat="true" ht="12.75" hidden="false" customHeight="false" outlineLevel="0" collapsed="false"/>
    <row r="235" s="433" customFormat="true" ht="12.75" hidden="false" customHeight="false" outlineLevel="0" collapsed="false"/>
    <row r="236" s="433" customFormat="true" ht="12.75" hidden="false" customHeight="false" outlineLevel="0" collapsed="false"/>
    <row r="237" s="433" customFormat="true" ht="12.75" hidden="false" customHeight="false" outlineLevel="0" collapsed="false"/>
    <row r="238" s="433" customFormat="true" ht="12.75" hidden="false" customHeight="false" outlineLevel="0" collapsed="false"/>
    <row r="239" s="433" customFormat="true" ht="12.75" hidden="false" customHeight="false" outlineLevel="0" collapsed="false"/>
    <row r="240" s="433" customFormat="true" ht="12.75" hidden="false" customHeight="false" outlineLevel="0" collapsed="false"/>
    <row r="241" s="433" customFormat="true" ht="12.75" hidden="false" customHeight="false" outlineLevel="0" collapsed="false"/>
    <row r="242" s="433" customFormat="true" ht="12.75" hidden="false" customHeight="false" outlineLevel="0" collapsed="false"/>
    <row r="243" s="433" customFormat="true" ht="12.75" hidden="false" customHeight="false" outlineLevel="0" collapsed="false"/>
    <row r="244" s="433" customFormat="true" ht="12.75" hidden="false" customHeight="false" outlineLevel="0" collapsed="false"/>
    <row r="245" s="433" customFormat="true" ht="12.75" hidden="false" customHeight="false" outlineLevel="0" collapsed="false"/>
    <row r="246" s="433" customFormat="true" ht="12.75" hidden="false" customHeight="false" outlineLevel="0" collapsed="false"/>
    <row r="247" s="433" customFormat="true" ht="12.75" hidden="false" customHeight="false" outlineLevel="0" collapsed="false"/>
    <row r="248" s="433" customFormat="true" ht="12.75" hidden="false" customHeight="false" outlineLevel="0" collapsed="false"/>
    <row r="249" s="433" customFormat="true" ht="12.75" hidden="false" customHeight="false" outlineLevel="0" collapsed="false"/>
    <row r="250" s="433" customFormat="true" ht="12.75" hidden="false" customHeight="false" outlineLevel="0" collapsed="false"/>
    <row r="251" s="433" customFormat="true" ht="12.75" hidden="false" customHeight="false" outlineLevel="0" collapsed="false"/>
    <row r="252" s="433" customFormat="true" ht="12.75" hidden="false" customHeight="false" outlineLevel="0" collapsed="false"/>
    <row r="253" s="433" customFormat="true" ht="12.75" hidden="false" customHeight="false" outlineLevel="0" collapsed="false"/>
    <row r="254" s="433" customFormat="true" ht="12.75" hidden="false" customHeight="false" outlineLevel="0" collapsed="false"/>
    <row r="255" s="433" customFormat="true" ht="12.75" hidden="false" customHeight="false" outlineLevel="0" collapsed="false"/>
    <row r="256" s="433" customFormat="true" ht="12.75" hidden="false" customHeight="false" outlineLevel="0" collapsed="false"/>
    <row r="257" s="433" customFormat="true" ht="12.75" hidden="false" customHeight="false" outlineLevel="0" collapsed="false"/>
    <row r="258" s="433" customFormat="true" ht="12.75" hidden="false" customHeight="false" outlineLevel="0" collapsed="false"/>
    <row r="259" s="433" customFormat="true" ht="12.75" hidden="false" customHeight="false" outlineLevel="0" collapsed="false"/>
    <row r="260" s="433" customFormat="true" ht="12.75" hidden="false" customHeight="false" outlineLevel="0" collapsed="false"/>
    <row r="261" s="433" customFormat="true" ht="12.75" hidden="false" customHeight="false" outlineLevel="0" collapsed="false"/>
    <row r="262" s="433" customFormat="true" ht="12.75" hidden="false" customHeight="false" outlineLevel="0" collapsed="false"/>
    <row r="263" s="433" customFormat="true" ht="12.75" hidden="false" customHeight="false" outlineLevel="0" collapsed="false"/>
    <row r="264" s="433" customFormat="true" ht="12.75" hidden="false" customHeight="false" outlineLevel="0" collapsed="false"/>
    <row r="265" s="433" customFormat="true" ht="12.75" hidden="false" customHeight="false" outlineLevel="0" collapsed="false"/>
    <row r="266" s="433" customFormat="true" ht="12.75" hidden="false" customHeight="false" outlineLevel="0" collapsed="false"/>
    <row r="267" s="433" customFormat="true" ht="12.75" hidden="false" customHeight="false" outlineLevel="0" collapsed="false"/>
    <row r="268" s="433" customFormat="true" ht="12.75" hidden="false" customHeight="false" outlineLevel="0" collapsed="false"/>
    <row r="269" s="433" customFormat="true" ht="12.75" hidden="false" customHeight="false" outlineLevel="0" collapsed="false"/>
    <row r="270" s="433" customFormat="true" ht="12.75" hidden="false" customHeight="false" outlineLevel="0" collapsed="false"/>
    <row r="271" s="433" customFormat="true" ht="12.75" hidden="false" customHeight="false" outlineLevel="0" collapsed="false"/>
    <row r="272" s="433" customFormat="true" ht="12.75" hidden="false" customHeight="false" outlineLevel="0" collapsed="false"/>
    <row r="273" s="433" customFormat="true" ht="12.75" hidden="false" customHeight="false" outlineLevel="0" collapsed="false"/>
    <row r="274" s="433" customFormat="true" ht="12.75" hidden="false" customHeight="false" outlineLevel="0" collapsed="false"/>
    <row r="275" s="433" customFormat="true" ht="12.75" hidden="false" customHeight="false" outlineLevel="0" collapsed="false"/>
    <row r="276" s="433" customFormat="true" ht="12.75" hidden="false" customHeight="false" outlineLevel="0" collapsed="false"/>
    <row r="277" s="433" customFormat="true" ht="12.75" hidden="false" customHeight="false" outlineLevel="0" collapsed="false"/>
    <row r="278" s="433" customFormat="true" ht="12.75" hidden="false" customHeight="false" outlineLevel="0" collapsed="false"/>
    <row r="279" s="433" customFormat="true" ht="12.75" hidden="false" customHeight="false" outlineLevel="0" collapsed="false"/>
    <row r="280" s="433" customFormat="true" ht="12.75" hidden="false" customHeight="false" outlineLevel="0" collapsed="false"/>
    <row r="281" s="433" customFormat="true" ht="12.75" hidden="false" customHeight="false" outlineLevel="0" collapsed="false"/>
    <row r="282" s="433" customFormat="true" ht="12.75" hidden="false" customHeight="false" outlineLevel="0" collapsed="false"/>
    <row r="283" s="433" customFormat="true" ht="12.75" hidden="false" customHeight="false" outlineLevel="0" collapsed="false"/>
    <row r="284" s="433" customFormat="true" ht="12.75" hidden="false" customHeight="false" outlineLevel="0" collapsed="false"/>
    <row r="285" s="433" customFormat="true" ht="12.75" hidden="false" customHeight="false" outlineLevel="0" collapsed="false"/>
    <row r="286" s="433" customFormat="true" ht="12.75" hidden="false" customHeight="false" outlineLevel="0" collapsed="false"/>
    <row r="287" s="433" customFormat="true" ht="12.75" hidden="false" customHeight="false" outlineLevel="0" collapsed="false"/>
    <row r="288" s="433" customFormat="true" ht="12.75" hidden="false" customHeight="false" outlineLevel="0" collapsed="false"/>
    <row r="289" s="433" customFormat="true" ht="12.75" hidden="false" customHeight="false" outlineLevel="0" collapsed="false"/>
    <row r="290" s="433" customFormat="true" ht="12.75" hidden="false" customHeight="false" outlineLevel="0" collapsed="false"/>
    <row r="291" s="433" customFormat="true" ht="12.75" hidden="false" customHeight="false" outlineLevel="0" collapsed="false"/>
    <row r="292" s="433" customFormat="true" ht="12.75" hidden="false" customHeight="false" outlineLevel="0" collapsed="false"/>
    <row r="293" s="433" customFormat="true" ht="12.75" hidden="false" customHeight="false" outlineLevel="0" collapsed="false"/>
    <row r="294" s="433" customFormat="true" ht="12.75" hidden="false" customHeight="false" outlineLevel="0" collapsed="false"/>
    <row r="295" s="433" customFormat="true" ht="12.75" hidden="false" customHeight="false" outlineLevel="0" collapsed="false"/>
    <row r="296" s="433" customFormat="true" ht="12.75" hidden="false" customHeight="false" outlineLevel="0" collapsed="false"/>
    <row r="297" s="433" customFormat="true" ht="12.75" hidden="false" customHeight="false" outlineLevel="0" collapsed="false"/>
    <row r="298" s="433" customFormat="true" ht="12.75" hidden="false" customHeight="false" outlineLevel="0" collapsed="false"/>
    <row r="299" s="433" customFormat="true" ht="12.75" hidden="false" customHeight="false" outlineLevel="0" collapsed="false"/>
    <row r="300" s="433" customFormat="true" ht="12.75" hidden="false" customHeight="false" outlineLevel="0" collapsed="false"/>
    <row r="301" s="433" customFormat="true" ht="12.75" hidden="false" customHeight="false" outlineLevel="0" collapsed="false"/>
    <row r="302" s="433" customFormat="true" ht="12.75" hidden="false" customHeight="false" outlineLevel="0" collapsed="false"/>
    <row r="303" s="433" customFormat="true" ht="12.75" hidden="false" customHeight="false" outlineLevel="0" collapsed="false"/>
    <row r="304" s="433" customFormat="true" ht="12.75" hidden="false" customHeight="false" outlineLevel="0" collapsed="false"/>
    <row r="305" s="433" customFormat="true" ht="12.75" hidden="false" customHeight="false" outlineLevel="0" collapsed="false"/>
    <row r="306" s="433" customFormat="true" ht="12.75" hidden="false" customHeight="false" outlineLevel="0" collapsed="false"/>
    <row r="307" s="433" customFormat="true" ht="12.75" hidden="false" customHeight="false" outlineLevel="0" collapsed="false"/>
    <row r="308" s="433" customFormat="true" ht="12.75" hidden="false" customHeight="false" outlineLevel="0" collapsed="false"/>
    <row r="309" s="433" customFormat="true" ht="12.75" hidden="false" customHeight="false" outlineLevel="0" collapsed="false"/>
    <row r="310" s="433" customFormat="true" ht="12.75" hidden="false" customHeight="false" outlineLevel="0" collapsed="false"/>
    <row r="311" s="433" customFormat="true" ht="12.75" hidden="false" customHeight="false" outlineLevel="0" collapsed="false"/>
    <row r="312" s="433" customFormat="true" ht="12.75" hidden="false" customHeight="false" outlineLevel="0" collapsed="false"/>
    <row r="313" s="433" customFormat="true" ht="12.75" hidden="false" customHeight="false" outlineLevel="0" collapsed="false"/>
    <row r="314" s="433" customFormat="true" ht="12.75" hidden="false" customHeight="false" outlineLevel="0" collapsed="false"/>
    <row r="315" s="433" customFormat="true" ht="12.75" hidden="false" customHeight="false" outlineLevel="0" collapsed="false"/>
    <row r="316" s="433" customFormat="true" ht="12.75" hidden="false" customHeight="false" outlineLevel="0" collapsed="false"/>
    <row r="317" s="433" customFormat="true" ht="12.75" hidden="false" customHeight="false" outlineLevel="0" collapsed="false"/>
    <row r="318" s="433" customFormat="true" ht="12.75" hidden="false" customHeight="false" outlineLevel="0" collapsed="false"/>
    <row r="319" s="433" customFormat="true" ht="12.75" hidden="false" customHeight="false" outlineLevel="0" collapsed="false"/>
    <row r="320" s="433" customFormat="true" ht="12.75" hidden="false" customHeight="false" outlineLevel="0" collapsed="false"/>
    <row r="321" s="433" customFormat="true" ht="12.75" hidden="false" customHeight="false" outlineLevel="0" collapsed="false"/>
    <row r="322" s="433" customFormat="true" ht="12.75" hidden="false" customHeight="false" outlineLevel="0" collapsed="false"/>
    <row r="323" s="433" customFormat="true" ht="12.75" hidden="false" customHeight="false" outlineLevel="0" collapsed="false"/>
    <row r="324" s="433" customFormat="true" ht="12.75" hidden="false" customHeight="false" outlineLevel="0" collapsed="false"/>
    <row r="325" s="433" customFormat="true" ht="12.75" hidden="false" customHeight="false" outlineLevel="0" collapsed="false"/>
    <row r="326" s="433" customFormat="true" ht="12.75" hidden="false" customHeight="false" outlineLevel="0" collapsed="false"/>
    <row r="327" s="433" customFormat="true" ht="12.75" hidden="false" customHeight="false" outlineLevel="0" collapsed="false"/>
    <row r="328" s="433" customFormat="true" ht="12.75" hidden="false" customHeight="false" outlineLevel="0" collapsed="false"/>
    <row r="329" s="433" customFormat="true" ht="12.75" hidden="false" customHeight="false" outlineLevel="0" collapsed="false"/>
    <row r="330" s="433" customFormat="true" ht="12.75" hidden="false" customHeight="false" outlineLevel="0" collapsed="false"/>
    <row r="331" s="433" customFormat="true" ht="12.75" hidden="false" customHeight="false" outlineLevel="0" collapsed="false"/>
    <row r="332" s="433" customFormat="true" ht="12.75" hidden="false" customHeight="false" outlineLevel="0" collapsed="false"/>
    <row r="333" s="433" customFormat="true" ht="12.75" hidden="false" customHeight="false" outlineLevel="0" collapsed="false"/>
    <row r="334" s="433" customFormat="true" ht="12.75" hidden="false" customHeight="false" outlineLevel="0" collapsed="false"/>
    <row r="335" s="433" customFormat="true" ht="12.75" hidden="false" customHeight="false" outlineLevel="0" collapsed="false"/>
    <row r="336" s="433" customFormat="true" ht="12.75" hidden="false" customHeight="false" outlineLevel="0" collapsed="false"/>
    <row r="337" s="433" customFormat="true" ht="12.75" hidden="false" customHeight="false" outlineLevel="0" collapsed="false"/>
    <row r="338" s="433" customFormat="true" ht="12.75" hidden="false" customHeight="false" outlineLevel="0" collapsed="false"/>
    <row r="339" s="433" customFormat="true" ht="12.75" hidden="false" customHeight="false" outlineLevel="0" collapsed="false"/>
    <row r="340" s="433" customFormat="true" ht="12.75" hidden="false" customHeight="false" outlineLevel="0" collapsed="false"/>
    <row r="341" s="433" customFormat="true" ht="12.75" hidden="false" customHeight="false" outlineLevel="0" collapsed="false"/>
    <row r="342" s="433" customFormat="true" ht="12.75" hidden="false" customHeight="false" outlineLevel="0" collapsed="false"/>
    <row r="343" s="433" customFormat="true" ht="12.75" hidden="false" customHeight="false" outlineLevel="0" collapsed="false"/>
    <row r="344" s="433" customFormat="true" ht="12.75" hidden="false" customHeight="false" outlineLevel="0" collapsed="false"/>
    <row r="345" s="433" customFormat="true" ht="12.75" hidden="false" customHeight="false" outlineLevel="0" collapsed="false"/>
    <row r="346" s="433" customFormat="true" ht="12.75" hidden="false" customHeight="false" outlineLevel="0" collapsed="false"/>
    <row r="347" s="433" customFormat="true" ht="12.75" hidden="false" customHeight="false" outlineLevel="0" collapsed="false"/>
    <row r="348" s="433" customFormat="true" ht="12.75" hidden="false" customHeight="false" outlineLevel="0" collapsed="false"/>
    <row r="349" s="433" customFormat="true" ht="12.75" hidden="false" customHeight="false" outlineLevel="0" collapsed="false"/>
    <row r="350" s="433" customFormat="true" ht="12.75" hidden="false" customHeight="false" outlineLevel="0" collapsed="false"/>
    <row r="351" s="433" customFormat="true" ht="12.75" hidden="false" customHeight="false" outlineLevel="0" collapsed="false"/>
    <row r="352" s="433" customFormat="true" ht="12.75" hidden="false" customHeight="false" outlineLevel="0" collapsed="false"/>
    <row r="353" s="433" customFormat="true" ht="12.75" hidden="false" customHeight="false" outlineLevel="0" collapsed="false"/>
    <row r="354" s="433" customFormat="true" ht="12.75" hidden="false" customHeight="false" outlineLevel="0" collapsed="false"/>
    <row r="355" s="433" customFormat="true" ht="12.75" hidden="false" customHeight="false" outlineLevel="0" collapsed="false"/>
    <row r="356" s="433" customFormat="true" ht="12.75" hidden="false" customHeight="false" outlineLevel="0" collapsed="false"/>
    <row r="357" s="433" customFormat="true" ht="12.75" hidden="false" customHeight="false" outlineLevel="0" collapsed="false"/>
    <row r="358" s="433" customFormat="true" ht="12.75" hidden="false" customHeight="false" outlineLevel="0" collapsed="false"/>
    <row r="359" s="433" customFormat="true" ht="12.75" hidden="false" customHeight="false" outlineLevel="0" collapsed="false"/>
    <row r="360" s="433" customFormat="true" ht="12.75" hidden="false" customHeight="false" outlineLevel="0" collapsed="false"/>
    <row r="361" s="433" customFormat="true" ht="12.75" hidden="false" customHeight="false" outlineLevel="0" collapsed="false"/>
    <row r="362" s="433" customFormat="true" ht="12.75" hidden="false" customHeight="false" outlineLevel="0" collapsed="false"/>
    <row r="363" s="433" customFormat="true" ht="12.75" hidden="false" customHeight="false" outlineLevel="0" collapsed="false"/>
    <row r="364" s="433" customFormat="true" ht="12.75" hidden="false" customHeight="false" outlineLevel="0" collapsed="false"/>
    <row r="365" s="433" customFormat="true" ht="12.75" hidden="false" customHeight="false" outlineLevel="0" collapsed="false"/>
    <row r="366" s="433" customFormat="true" ht="12.75" hidden="false" customHeight="false" outlineLevel="0" collapsed="false"/>
    <row r="367" s="433" customFormat="true" ht="12.75" hidden="false" customHeight="false" outlineLevel="0" collapsed="false"/>
    <row r="368" s="433" customFormat="true" ht="12.75" hidden="false" customHeight="false" outlineLevel="0" collapsed="false"/>
    <row r="369" s="433" customFormat="true" ht="12.75" hidden="false" customHeight="false" outlineLevel="0" collapsed="false"/>
    <row r="370" s="433" customFormat="true" ht="12.75" hidden="false" customHeight="false" outlineLevel="0" collapsed="false"/>
    <row r="371" s="433" customFormat="true" ht="12.75" hidden="false" customHeight="false" outlineLevel="0" collapsed="false"/>
    <row r="372" s="433" customFormat="true" ht="12.75" hidden="false" customHeight="false" outlineLevel="0" collapsed="false"/>
    <row r="373" s="433" customFormat="true" ht="12.75" hidden="false" customHeight="false" outlineLevel="0" collapsed="false"/>
    <row r="374" s="433" customFormat="true" ht="12.75" hidden="false" customHeight="false" outlineLevel="0" collapsed="false"/>
    <row r="375" s="433" customFormat="true" ht="12.75" hidden="false" customHeight="false" outlineLevel="0" collapsed="false"/>
    <row r="376" s="433" customFormat="true" ht="12.75" hidden="false" customHeight="false" outlineLevel="0" collapsed="false"/>
    <row r="377" s="433" customFormat="true" ht="12.75" hidden="false" customHeight="false" outlineLevel="0" collapsed="false"/>
    <row r="378" s="433" customFormat="true" ht="12.75" hidden="false" customHeight="false" outlineLevel="0" collapsed="false"/>
    <row r="379" s="433" customFormat="true" ht="12.75" hidden="false" customHeight="false" outlineLevel="0" collapsed="false"/>
    <row r="380" s="433" customFormat="true" ht="12.75" hidden="false" customHeight="false" outlineLevel="0" collapsed="false"/>
    <row r="381" s="433" customFormat="true" ht="12.75" hidden="false" customHeight="false" outlineLevel="0" collapsed="false"/>
    <row r="382" s="433" customFormat="true" ht="12.75" hidden="false" customHeight="false" outlineLevel="0" collapsed="false"/>
    <row r="383" s="433" customFormat="true" ht="12.75" hidden="false" customHeight="false" outlineLevel="0" collapsed="false"/>
    <row r="384" s="433" customFormat="true" ht="12.75" hidden="false" customHeight="false" outlineLevel="0" collapsed="false"/>
    <row r="385" s="433" customFormat="true" ht="12.75" hidden="false" customHeight="false" outlineLevel="0" collapsed="false"/>
    <row r="386" s="433" customFormat="true" ht="12.75" hidden="false" customHeight="false" outlineLevel="0" collapsed="false"/>
    <row r="387" s="433" customFormat="true" ht="12.75" hidden="false" customHeight="false" outlineLevel="0" collapsed="false"/>
    <row r="388" s="433" customFormat="true" ht="12.75" hidden="false" customHeight="false" outlineLevel="0" collapsed="false"/>
    <row r="389" s="433" customFormat="true" ht="12.75" hidden="false" customHeight="false" outlineLevel="0" collapsed="false"/>
    <row r="390" s="433" customFormat="true" ht="12.75" hidden="false" customHeight="false" outlineLevel="0" collapsed="false"/>
    <row r="391" s="433" customFormat="true" ht="12.75" hidden="false" customHeight="false" outlineLevel="0" collapsed="false"/>
    <row r="392" s="433" customFormat="true" ht="12.75" hidden="false" customHeight="false" outlineLevel="0" collapsed="false"/>
    <row r="393" s="433" customFormat="true" ht="12.75" hidden="false" customHeight="false" outlineLevel="0" collapsed="false"/>
    <row r="394" s="433" customFormat="true" ht="12.75" hidden="false" customHeight="false" outlineLevel="0" collapsed="false"/>
    <row r="395" s="433" customFormat="true" ht="12.75" hidden="false" customHeight="false" outlineLevel="0" collapsed="false"/>
    <row r="396" s="433" customFormat="true" ht="12.75" hidden="false" customHeight="false" outlineLevel="0" collapsed="false"/>
    <row r="397" s="433" customFormat="true" ht="12.75" hidden="false" customHeight="false" outlineLevel="0" collapsed="false"/>
    <row r="398" s="433" customFormat="true" ht="12.75" hidden="false" customHeight="false" outlineLevel="0" collapsed="false"/>
    <row r="399" s="433" customFormat="true" ht="12.75" hidden="false" customHeight="false" outlineLevel="0" collapsed="false"/>
    <row r="400" s="433" customFormat="true" ht="12.75" hidden="false" customHeight="false" outlineLevel="0" collapsed="false"/>
    <row r="401" s="433" customFormat="true" ht="12.75" hidden="false" customHeight="false" outlineLevel="0" collapsed="false"/>
    <row r="402" s="433" customFormat="true" ht="12.75" hidden="false" customHeight="false" outlineLevel="0" collapsed="false"/>
    <row r="403" s="433" customFormat="true" ht="12.75" hidden="false" customHeight="false" outlineLevel="0" collapsed="false"/>
    <row r="404" s="433" customFormat="true" ht="12.75" hidden="false" customHeight="false" outlineLevel="0" collapsed="false"/>
    <row r="405" s="433" customFormat="true" ht="12.75" hidden="false" customHeight="false" outlineLevel="0" collapsed="false"/>
    <row r="406" s="433" customFormat="true" ht="12.75" hidden="false" customHeight="false" outlineLevel="0" collapsed="false"/>
    <row r="407" s="433" customFormat="true" ht="12.75" hidden="false" customHeight="false" outlineLevel="0" collapsed="false"/>
    <row r="408" s="433" customFormat="true" ht="12.75" hidden="false" customHeight="false" outlineLevel="0" collapsed="false"/>
    <row r="409" s="433" customFormat="true" ht="12.75" hidden="false" customHeight="false" outlineLevel="0" collapsed="false"/>
    <row r="410" s="433" customFormat="true" ht="12.75" hidden="false" customHeight="false" outlineLevel="0" collapsed="false"/>
    <row r="411" s="433" customFormat="true" ht="12.75" hidden="false" customHeight="false" outlineLevel="0" collapsed="false"/>
    <row r="412" s="433" customFormat="true" ht="12.75" hidden="false" customHeight="false" outlineLevel="0" collapsed="false"/>
    <row r="413" s="433" customFormat="true" ht="12.75" hidden="false" customHeight="false" outlineLevel="0" collapsed="false"/>
    <row r="414" s="433" customFormat="true" ht="12.75" hidden="false" customHeight="false" outlineLevel="0" collapsed="false"/>
    <row r="415" s="433" customFormat="true" ht="12.75" hidden="false" customHeight="false" outlineLevel="0" collapsed="false"/>
    <row r="416" s="433" customFormat="true" ht="12.75" hidden="false" customHeight="false" outlineLevel="0" collapsed="false"/>
    <row r="417" s="433" customFormat="true" ht="12.75" hidden="false" customHeight="false" outlineLevel="0" collapsed="false"/>
    <row r="418" s="433" customFormat="true" ht="12.75" hidden="false" customHeight="false" outlineLevel="0" collapsed="false"/>
    <row r="419" s="433" customFormat="true" ht="12.75" hidden="false" customHeight="false" outlineLevel="0" collapsed="false"/>
    <row r="420" s="433" customFormat="true" ht="12.75" hidden="false" customHeight="false" outlineLevel="0" collapsed="false"/>
    <row r="421" s="433" customFormat="true" ht="12.75" hidden="false" customHeight="false" outlineLevel="0" collapsed="false"/>
    <row r="422" s="433" customFormat="true" ht="12.75" hidden="false" customHeight="false" outlineLevel="0" collapsed="false"/>
    <row r="423" s="433" customFormat="true" ht="12.75" hidden="false" customHeight="false" outlineLevel="0" collapsed="false"/>
    <row r="424" s="433" customFormat="true" ht="12.75" hidden="false" customHeight="false" outlineLevel="0" collapsed="false"/>
    <row r="425" s="433" customFormat="true" ht="12.75" hidden="false" customHeight="false" outlineLevel="0" collapsed="false"/>
    <row r="426" s="433" customFormat="true" ht="12.75" hidden="false" customHeight="false" outlineLevel="0" collapsed="false"/>
    <row r="427" s="433" customFormat="true" ht="12.75" hidden="false" customHeight="false" outlineLevel="0" collapsed="false"/>
    <row r="428" s="433" customFormat="true" ht="12.75" hidden="false" customHeight="false" outlineLevel="0" collapsed="false"/>
    <row r="429" s="433" customFormat="true" ht="12.75" hidden="false" customHeight="false" outlineLevel="0" collapsed="false"/>
    <row r="430" s="433" customFormat="true" ht="12.75" hidden="false" customHeight="false" outlineLevel="0" collapsed="false"/>
    <row r="431" s="433" customFormat="true" ht="12.75" hidden="false" customHeight="false" outlineLevel="0" collapsed="false"/>
    <row r="432" s="433" customFormat="true" ht="12.75" hidden="false" customHeight="false" outlineLevel="0" collapsed="false"/>
    <row r="433" s="433" customFormat="true" ht="12.75" hidden="false" customHeight="false" outlineLevel="0" collapsed="false"/>
    <row r="434" s="433" customFormat="true" ht="12.75" hidden="false" customHeight="false" outlineLevel="0" collapsed="false"/>
    <row r="435" s="433" customFormat="true" ht="12.75" hidden="false" customHeight="false" outlineLevel="0" collapsed="false"/>
    <row r="436" s="433" customFormat="true" ht="12.75" hidden="false" customHeight="false" outlineLevel="0" collapsed="false"/>
    <row r="437" s="433" customFormat="true" ht="12.75" hidden="false" customHeight="false" outlineLevel="0" collapsed="false"/>
    <row r="438" s="433" customFormat="true" ht="12.75" hidden="false" customHeight="false" outlineLevel="0" collapsed="false"/>
    <row r="439" s="433" customFormat="true" ht="12.75" hidden="false" customHeight="false" outlineLevel="0" collapsed="false"/>
    <row r="440" s="433" customFormat="true" ht="12.75" hidden="false" customHeight="false" outlineLevel="0" collapsed="false"/>
    <row r="441" s="433" customFormat="true" ht="12.75" hidden="false" customHeight="false" outlineLevel="0" collapsed="false"/>
    <row r="442" s="433" customFormat="true" ht="12.75" hidden="false" customHeight="false" outlineLevel="0" collapsed="false"/>
    <row r="443" s="433" customFormat="true" ht="12.75" hidden="false" customHeight="false" outlineLevel="0" collapsed="false"/>
    <row r="444" s="433" customFormat="true" ht="12.75" hidden="false" customHeight="false" outlineLevel="0" collapsed="false"/>
    <row r="445" s="433" customFormat="true" ht="12.75" hidden="false" customHeight="false" outlineLevel="0" collapsed="false"/>
    <row r="446" s="433" customFormat="true" ht="12.75" hidden="false" customHeight="false" outlineLevel="0" collapsed="false"/>
    <row r="447" s="433" customFormat="true" ht="12.75" hidden="false" customHeight="false" outlineLevel="0" collapsed="false"/>
    <row r="448" s="433" customFormat="true" ht="12.75" hidden="false" customHeight="false" outlineLevel="0" collapsed="false"/>
    <row r="449" s="433" customFormat="true" ht="12.75" hidden="false" customHeight="false" outlineLevel="0" collapsed="false"/>
    <row r="450" s="433" customFormat="true" ht="12.75" hidden="false" customHeight="false" outlineLevel="0" collapsed="false"/>
    <row r="451" s="433" customFormat="true" ht="12.75" hidden="false" customHeight="false" outlineLevel="0" collapsed="false"/>
    <row r="452" s="433" customFormat="true" ht="12.75" hidden="false" customHeight="false" outlineLevel="0" collapsed="false"/>
    <row r="453" s="433" customFormat="true" ht="12.75" hidden="false" customHeight="false" outlineLevel="0" collapsed="false"/>
    <row r="454" s="433" customFormat="true" ht="12.75" hidden="false" customHeight="false" outlineLevel="0" collapsed="false"/>
    <row r="455" s="433" customFormat="true" ht="12.75" hidden="false" customHeight="false" outlineLevel="0" collapsed="false"/>
    <row r="456" s="433" customFormat="true" ht="12.75" hidden="false" customHeight="false" outlineLevel="0" collapsed="false"/>
    <row r="457" s="433" customFormat="true" ht="12.75" hidden="false" customHeight="false" outlineLevel="0" collapsed="false"/>
    <row r="458" s="433" customFormat="true" ht="12.75" hidden="false" customHeight="false" outlineLevel="0" collapsed="false"/>
    <row r="459" s="433" customFormat="true" ht="12.75" hidden="false" customHeight="false" outlineLevel="0" collapsed="false"/>
    <row r="460" s="433" customFormat="true" ht="12.75" hidden="false" customHeight="false" outlineLevel="0" collapsed="false"/>
    <row r="461" s="433" customFormat="true" ht="12.75" hidden="false" customHeight="false" outlineLevel="0" collapsed="false"/>
    <row r="462" s="433" customFormat="true" ht="12.75" hidden="false" customHeight="false" outlineLevel="0" collapsed="false"/>
    <row r="463" s="433" customFormat="true" ht="12.75" hidden="false" customHeight="false" outlineLevel="0" collapsed="false"/>
    <row r="464" s="433" customFormat="true" ht="12.75" hidden="false" customHeight="false" outlineLevel="0" collapsed="false"/>
    <row r="465" s="433" customFormat="true" ht="12.75" hidden="false" customHeight="false" outlineLevel="0" collapsed="false"/>
    <row r="466" s="433" customFormat="true" ht="12.75" hidden="false" customHeight="false" outlineLevel="0" collapsed="false"/>
    <row r="467" s="433" customFormat="true" ht="12.75" hidden="false" customHeight="false" outlineLevel="0" collapsed="false"/>
    <row r="468" s="433" customFormat="true" ht="12.75" hidden="false" customHeight="false" outlineLevel="0" collapsed="false"/>
    <row r="469" s="433" customFormat="true" ht="12.75" hidden="false" customHeight="false" outlineLevel="0" collapsed="false"/>
    <row r="470" s="433" customFormat="true" ht="12.75" hidden="false" customHeight="false" outlineLevel="0" collapsed="false"/>
    <row r="471" s="433" customFormat="true" ht="12.75" hidden="false" customHeight="false" outlineLevel="0" collapsed="false"/>
    <row r="472" s="433" customFormat="true" ht="12.75" hidden="false" customHeight="false" outlineLevel="0" collapsed="false"/>
    <row r="473" s="433" customFormat="true" ht="12.75" hidden="false" customHeight="false" outlineLevel="0" collapsed="false"/>
    <row r="474" s="433" customFormat="true" ht="12.75" hidden="false" customHeight="false" outlineLevel="0" collapsed="false"/>
    <row r="475" s="433" customFormat="true" ht="12.75" hidden="false" customHeight="false" outlineLevel="0" collapsed="false"/>
    <row r="476" s="433" customFormat="true" ht="12.75" hidden="false" customHeight="false" outlineLevel="0" collapsed="false"/>
    <row r="477" s="433" customFormat="true" ht="12.75" hidden="false" customHeight="false" outlineLevel="0" collapsed="false"/>
    <row r="478" s="433" customFormat="true" ht="12.75" hidden="false" customHeight="false" outlineLevel="0" collapsed="false"/>
    <row r="479" s="433" customFormat="true" ht="12.75" hidden="false" customHeight="false" outlineLevel="0" collapsed="false"/>
    <row r="480" s="433" customFormat="true" ht="12.75" hidden="false" customHeight="false" outlineLevel="0" collapsed="false"/>
    <row r="481" s="433" customFormat="true" ht="12.75" hidden="false" customHeight="false" outlineLevel="0" collapsed="false"/>
    <row r="482" s="433" customFormat="true" ht="12.75" hidden="false" customHeight="false" outlineLevel="0" collapsed="false"/>
    <row r="483" s="433" customFormat="true" ht="12.75" hidden="false" customHeight="false" outlineLevel="0" collapsed="false"/>
    <row r="484" s="433" customFormat="true" ht="12.75" hidden="false" customHeight="false" outlineLevel="0" collapsed="false"/>
    <row r="485" s="433" customFormat="true" ht="12.75" hidden="false" customHeight="false" outlineLevel="0" collapsed="false"/>
    <row r="486" s="433" customFormat="true" ht="12.75" hidden="false" customHeight="false" outlineLevel="0" collapsed="false"/>
    <row r="487" s="433" customFormat="true" ht="12.75" hidden="false" customHeight="false" outlineLevel="0" collapsed="false"/>
    <row r="488" s="433" customFormat="true" ht="12.75" hidden="false" customHeight="false" outlineLevel="0" collapsed="false"/>
    <row r="489" s="433" customFormat="true" ht="12.75" hidden="false" customHeight="false" outlineLevel="0" collapsed="false"/>
    <row r="490" s="433" customFormat="true" ht="12.75" hidden="false" customHeight="false" outlineLevel="0" collapsed="false"/>
    <row r="491" s="433" customFormat="true" ht="12.75" hidden="false" customHeight="false" outlineLevel="0" collapsed="false"/>
    <row r="492" s="433" customFormat="true" ht="12.75" hidden="false" customHeight="false" outlineLevel="0" collapsed="false"/>
    <row r="493" s="433" customFormat="true" ht="12.75" hidden="false" customHeight="false" outlineLevel="0" collapsed="false"/>
    <row r="494" s="433" customFormat="true" ht="12.75" hidden="false" customHeight="false" outlineLevel="0" collapsed="false"/>
    <row r="495" s="433" customFormat="true" ht="12.75" hidden="false" customHeight="false" outlineLevel="0" collapsed="false"/>
    <row r="496" s="433" customFormat="true" ht="12.75" hidden="false" customHeight="false" outlineLevel="0" collapsed="false"/>
    <row r="497" s="433" customFormat="true" ht="12.75" hidden="false" customHeight="false" outlineLevel="0" collapsed="false"/>
    <row r="498" s="433" customFormat="true" ht="12.75" hidden="false" customHeight="false" outlineLevel="0" collapsed="false"/>
    <row r="499" s="433" customFormat="true" ht="12.75" hidden="false" customHeight="false" outlineLevel="0" collapsed="false"/>
    <row r="500" s="433" customFormat="true" ht="12.75" hidden="false" customHeight="false" outlineLevel="0" collapsed="false"/>
    <row r="501" s="433" customFormat="true" ht="12.75" hidden="false" customHeight="false" outlineLevel="0" collapsed="false"/>
    <row r="502" s="433" customFormat="true" ht="12.75" hidden="false" customHeight="false" outlineLevel="0" collapsed="false"/>
    <row r="503" s="433" customFormat="true" ht="12.75" hidden="false" customHeight="false" outlineLevel="0" collapsed="false"/>
    <row r="504" s="433" customFormat="true" ht="12.75" hidden="false" customHeight="false" outlineLevel="0" collapsed="false"/>
    <row r="505" s="433" customFormat="true" ht="12.75" hidden="false" customHeight="false" outlineLevel="0" collapsed="false"/>
    <row r="506" s="433" customFormat="true" ht="12.75" hidden="false" customHeight="false" outlineLevel="0" collapsed="false"/>
    <row r="507" s="433" customFormat="true" ht="12.75" hidden="false" customHeight="false" outlineLevel="0" collapsed="false"/>
    <row r="508" s="433" customFormat="true" ht="12.75" hidden="false" customHeight="false" outlineLevel="0" collapsed="false"/>
    <row r="509" s="433" customFormat="true" ht="12.75" hidden="false" customHeight="false" outlineLevel="0" collapsed="false"/>
    <row r="510" s="433" customFormat="true" ht="12.75" hidden="false" customHeight="false" outlineLevel="0" collapsed="false"/>
    <row r="511" s="433" customFormat="true" ht="12.75" hidden="false" customHeight="false" outlineLevel="0" collapsed="false"/>
    <row r="512" s="433" customFormat="true" ht="12.75" hidden="false" customHeight="false" outlineLevel="0" collapsed="false"/>
    <row r="513" s="433" customFormat="true" ht="12.75" hidden="false" customHeight="false" outlineLevel="0" collapsed="false"/>
    <row r="514" s="433" customFormat="true" ht="12.75" hidden="false" customHeight="false" outlineLevel="0" collapsed="false"/>
    <row r="515" s="433" customFormat="true" ht="12.75" hidden="false" customHeight="false" outlineLevel="0" collapsed="false"/>
    <row r="516" s="433" customFormat="true" ht="12.75" hidden="false" customHeight="false" outlineLevel="0" collapsed="false"/>
    <row r="517" s="433" customFormat="true" ht="12.75" hidden="false" customHeight="false" outlineLevel="0" collapsed="false"/>
    <row r="518" s="433" customFormat="true" ht="12.75" hidden="false" customHeight="false" outlineLevel="0" collapsed="false"/>
    <row r="519" s="433" customFormat="true" ht="12.75" hidden="false" customHeight="false" outlineLevel="0" collapsed="false"/>
    <row r="520" s="433" customFormat="true" ht="12.75" hidden="false" customHeight="false" outlineLevel="0" collapsed="false"/>
    <row r="521" s="433" customFormat="true" ht="12.75" hidden="false" customHeight="false" outlineLevel="0" collapsed="false"/>
    <row r="522" s="433" customFormat="true" ht="12.75" hidden="false" customHeight="false" outlineLevel="0" collapsed="false"/>
    <row r="523" s="433" customFormat="true" ht="12.75" hidden="false" customHeight="false" outlineLevel="0" collapsed="false"/>
    <row r="524" s="433" customFormat="true" ht="12.75" hidden="false" customHeight="false" outlineLevel="0" collapsed="false"/>
    <row r="525" s="433" customFormat="true" ht="12.75" hidden="false" customHeight="false" outlineLevel="0" collapsed="false"/>
    <row r="526" s="433" customFormat="true" ht="12.75" hidden="false" customHeight="false" outlineLevel="0" collapsed="false"/>
    <row r="527" s="433" customFormat="true" ht="12.75" hidden="false" customHeight="false" outlineLevel="0" collapsed="false"/>
    <row r="528" s="433" customFormat="true" ht="12.75" hidden="false" customHeight="false" outlineLevel="0" collapsed="false"/>
    <row r="529" s="433" customFormat="true" ht="12.75" hidden="false" customHeight="false" outlineLevel="0" collapsed="false"/>
    <row r="530" s="433" customFormat="true" ht="12.75" hidden="false" customHeight="false" outlineLevel="0" collapsed="false"/>
    <row r="531" s="433" customFormat="true" ht="12.75" hidden="false" customHeight="false" outlineLevel="0" collapsed="false"/>
    <row r="532" s="433" customFormat="true" ht="12.75" hidden="false" customHeight="false" outlineLevel="0" collapsed="false"/>
    <row r="533" s="433" customFormat="true" ht="12.75" hidden="false" customHeight="false" outlineLevel="0" collapsed="false"/>
    <row r="534" s="433" customFormat="true" ht="12.75" hidden="false" customHeight="false" outlineLevel="0" collapsed="false"/>
    <row r="535" s="433" customFormat="true" ht="12.75" hidden="false" customHeight="false" outlineLevel="0" collapsed="false"/>
    <row r="536" s="433" customFormat="true" ht="12.75" hidden="false" customHeight="false" outlineLevel="0" collapsed="false"/>
    <row r="537" s="433" customFormat="true" ht="12.75" hidden="false" customHeight="false" outlineLevel="0" collapsed="false"/>
    <row r="538" s="433" customFormat="true" ht="12.75" hidden="false" customHeight="false" outlineLevel="0" collapsed="false"/>
    <row r="539" s="433" customFormat="true" ht="12.75" hidden="false" customHeight="false" outlineLevel="0" collapsed="false"/>
    <row r="540" s="433" customFormat="true" ht="12.75" hidden="false" customHeight="false" outlineLevel="0" collapsed="false"/>
    <row r="541" s="433" customFormat="true" ht="12.75" hidden="false" customHeight="false" outlineLevel="0" collapsed="false"/>
    <row r="542" s="433" customFormat="true" ht="12.75" hidden="false" customHeight="false" outlineLevel="0" collapsed="false"/>
    <row r="543" s="433" customFormat="true" ht="12.75" hidden="false" customHeight="false" outlineLevel="0" collapsed="false"/>
    <row r="544" s="433" customFormat="true" ht="12.75" hidden="false" customHeight="false" outlineLevel="0" collapsed="false"/>
    <row r="545" s="433" customFormat="true" ht="12.75" hidden="false" customHeight="false" outlineLevel="0" collapsed="false"/>
    <row r="546" s="433" customFormat="true" ht="12.75" hidden="false" customHeight="false" outlineLevel="0" collapsed="false"/>
    <row r="547" s="433" customFormat="true" ht="12.75" hidden="false" customHeight="false" outlineLevel="0" collapsed="false"/>
    <row r="548" s="433" customFormat="true" ht="12.75" hidden="false" customHeight="false" outlineLevel="0" collapsed="false"/>
    <row r="549" s="433" customFormat="true" ht="12.75" hidden="false" customHeight="false" outlineLevel="0" collapsed="false"/>
    <row r="550" s="433" customFormat="true" ht="12.75" hidden="false" customHeight="false" outlineLevel="0" collapsed="false"/>
    <row r="551" s="433" customFormat="true" ht="12.75" hidden="false" customHeight="false" outlineLevel="0" collapsed="false"/>
    <row r="552" s="433" customFormat="true" ht="12.75" hidden="false" customHeight="false" outlineLevel="0" collapsed="false"/>
    <row r="553" s="433" customFormat="true" ht="12.75" hidden="false" customHeight="false" outlineLevel="0" collapsed="false"/>
    <row r="554" s="433" customFormat="true" ht="12.75" hidden="false" customHeight="false" outlineLevel="0" collapsed="false"/>
    <row r="555" s="433" customFormat="true" ht="12.75" hidden="false" customHeight="false" outlineLevel="0" collapsed="false"/>
    <row r="556" s="433" customFormat="true" ht="12.75" hidden="false" customHeight="false" outlineLevel="0" collapsed="false"/>
    <row r="557" s="433" customFormat="true" ht="12.75" hidden="false" customHeight="false" outlineLevel="0" collapsed="false"/>
    <row r="558" s="433" customFormat="true" ht="12.75" hidden="false" customHeight="false" outlineLevel="0" collapsed="false"/>
    <row r="559" s="433" customFormat="true" ht="12.75" hidden="false" customHeight="false" outlineLevel="0" collapsed="false"/>
    <row r="560" s="433" customFormat="true" ht="12.75" hidden="false" customHeight="false" outlineLevel="0" collapsed="false"/>
    <row r="561" s="433" customFormat="true" ht="12.75" hidden="false" customHeight="false" outlineLevel="0" collapsed="false"/>
    <row r="562" s="433" customFormat="true" ht="12.75" hidden="false" customHeight="false" outlineLevel="0" collapsed="false"/>
    <row r="563" s="433" customFormat="true" ht="12.75" hidden="false" customHeight="false" outlineLevel="0" collapsed="false"/>
    <row r="564" s="433" customFormat="true" ht="12.75" hidden="false" customHeight="false" outlineLevel="0" collapsed="false"/>
    <row r="565" s="433" customFormat="true" ht="12.75" hidden="false" customHeight="false" outlineLevel="0" collapsed="false"/>
    <row r="566" s="433" customFormat="true" ht="12.75" hidden="false" customHeight="false" outlineLevel="0" collapsed="false"/>
    <row r="567" s="433" customFormat="true" ht="12.75" hidden="false" customHeight="false" outlineLevel="0" collapsed="false"/>
    <row r="568" s="433" customFormat="true" ht="12.75" hidden="false" customHeight="false" outlineLevel="0" collapsed="false"/>
    <row r="569" s="433" customFormat="true" ht="12.75" hidden="false" customHeight="false" outlineLevel="0" collapsed="false"/>
    <row r="570" s="433" customFormat="true" ht="12.75" hidden="false" customHeight="false" outlineLevel="0" collapsed="false"/>
    <row r="571" s="433" customFormat="true" ht="12.75" hidden="false" customHeight="false" outlineLevel="0" collapsed="false"/>
    <row r="572" s="433" customFormat="true" ht="12.75" hidden="false" customHeight="false" outlineLevel="0" collapsed="false"/>
    <row r="573" s="433" customFormat="true" ht="12.75" hidden="false" customHeight="false" outlineLevel="0" collapsed="false"/>
    <row r="574" s="433" customFormat="true" ht="12.75" hidden="false" customHeight="false" outlineLevel="0" collapsed="false"/>
    <row r="575" s="433" customFormat="true" ht="12.75" hidden="false" customHeight="false" outlineLevel="0" collapsed="false"/>
    <row r="576" s="433" customFormat="true" ht="12.75" hidden="false" customHeight="false" outlineLevel="0" collapsed="false"/>
    <row r="577" s="433" customFormat="true" ht="12.75" hidden="false" customHeight="false" outlineLevel="0" collapsed="false"/>
    <row r="578" s="433" customFormat="true" ht="12.75" hidden="false" customHeight="false" outlineLevel="0" collapsed="false"/>
    <row r="579" s="433" customFormat="true" ht="12.75" hidden="false" customHeight="false" outlineLevel="0" collapsed="false"/>
    <row r="580" s="433" customFormat="true" ht="12.75" hidden="false" customHeight="false" outlineLevel="0" collapsed="false"/>
    <row r="581" s="433" customFormat="true" ht="12.75" hidden="false" customHeight="false" outlineLevel="0" collapsed="false"/>
    <row r="582" s="433" customFormat="true" ht="12.75" hidden="false" customHeight="false" outlineLevel="0" collapsed="false"/>
    <row r="583" s="433" customFormat="true" ht="12.75" hidden="false" customHeight="false" outlineLevel="0" collapsed="false"/>
    <row r="584" s="433" customFormat="true" ht="12.75" hidden="false" customHeight="false" outlineLevel="0" collapsed="false"/>
    <row r="585" s="433" customFormat="true" ht="12.75" hidden="false" customHeight="false" outlineLevel="0" collapsed="false"/>
    <row r="586" s="433" customFormat="true" ht="12.75" hidden="false" customHeight="false" outlineLevel="0" collapsed="false"/>
    <row r="587" s="433" customFormat="true" ht="12.75" hidden="false" customHeight="false" outlineLevel="0" collapsed="false"/>
    <row r="588" s="433" customFormat="true" ht="12.75" hidden="false" customHeight="false" outlineLevel="0" collapsed="false"/>
    <row r="589" s="433" customFormat="true" ht="12.75" hidden="false" customHeight="false" outlineLevel="0" collapsed="false"/>
    <row r="590" s="433" customFormat="true" ht="12.75" hidden="false" customHeight="false" outlineLevel="0" collapsed="false"/>
    <row r="591" s="433" customFormat="true" ht="12.75" hidden="false" customHeight="false" outlineLevel="0" collapsed="false"/>
    <row r="592" s="433" customFormat="true" ht="12.75" hidden="false" customHeight="false" outlineLevel="0" collapsed="false"/>
    <row r="593" s="433" customFormat="true" ht="12.75" hidden="false" customHeight="false" outlineLevel="0" collapsed="false"/>
    <row r="594" s="433" customFormat="true" ht="12.75" hidden="false" customHeight="false" outlineLevel="0" collapsed="false"/>
    <row r="595" s="433" customFormat="true" ht="12.75" hidden="false" customHeight="false" outlineLevel="0" collapsed="false"/>
    <row r="596" s="433" customFormat="true" ht="12.75" hidden="false" customHeight="false" outlineLevel="0" collapsed="false"/>
    <row r="597" s="433" customFormat="true" ht="12.75" hidden="false" customHeight="false" outlineLevel="0" collapsed="false"/>
    <row r="598" s="433" customFormat="true" ht="12.75" hidden="false" customHeight="false" outlineLevel="0" collapsed="false"/>
    <row r="599" s="433" customFormat="true" ht="12.75" hidden="false" customHeight="false" outlineLevel="0" collapsed="false"/>
    <row r="600" s="433" customFormat="true" ht="12.75" hidden="false" customHeight="false" outlineLevel="0" collapsed="false"/>
    <row r="601" s="433" customFormat="true" ht="12.75" hidden="false" customHeight="false" outlineLevel="0" collapsed="false"/>
    <row r="602" s="433" customFormat="true" ht="12.75" hidden="false" customHeight="false" outlineLevel="0" collapsed="false"/>
    <row r="603" s="433" customFormat="true" ht="12.75" hidden="false" customHeight="false" outlineLevel="0" collapsed="false"/>
    <row r="604" s="433" customFormat="true" ht="12.75" hidden="false" customHeight="false" outlineLevel="0" collapsed="false"/>
    <row r="605" s="433" customFormat="true" ht="12.75" hidden="false" customHeight="false" outlineLevel="0" collapsed="false"/>
    <row r="606" s="433" customFormat="true" ht="12.75" hidden="false" customHeight="false" outlineLevel="0" collapsed="false"/>
    <row r="607" s="433" customFormat="true" ht="12.75" hidden="false" customHeight="false" outlineLevel="0" collapsed="false"/>
    <row r="608" s="433" customFormat="true" ht="12.75" hidden="false" customHeight="false" outlineLevel="0" collapsed="false"/>
    <row r="609" s="433" customFormat="true" ht="12.75" hidden="false" customHeight="false" outlineLevel="0" collapsed="false"/>
    <row r="610" s="433" customFormat="true" ht="12.75" hidden="false" customHeight="false" outlineLevel="0" collapsed="false"/>
    <row r="611" s="433" customFormat="true" ht="12.75" hidden="false" customHeight="false" outlineLevel="0" collapsed="false"/>
    <row r="612" s="433" customFormat="true" ht="12.75" hidden="false" customHeight="false" outlineLevel="0" collapsed="false"/>
    <row r="613" s="433" customFormat="true" ht="12.75" hidden="false" customHeight="false" outlineLevel="0" collapsed="false"/>
    <row r="614" s="433" customFormat="true" ht="12.75" hidden="false" customHeight="false" outlineLevel="0" collapsed="false"/>
    <row r="615" s="433" customFormat="true" ht="12.75" hidden="false" customHeight="false" outlineLevel="0" collapsed="false"/>
    <row r="616" s="433" customFormat="true" ht="12.75" hidden="false" customHeight="false" outlineLevel="0" collapsed="false"/>
    <row r="617" s="433" customFormat="true" ht="12.75" hidden="false" customHeight="false" outlineLevel="0" collapsed="false"/>
    <row r="618" s="433" customFormat="true" ht="12.75" hidden="false" customHeight="false" outlineLevel="0" collapsed="false"/>
    <row r="619" s="433" customFormat="true" ht="12.75" hidden="false" customHeight="false" outlineLevel="0" collapsed="false"/>
    <row r="620" s="433" customFormat="true" ht="12.75" hidden="false" customHeight="false" outlineLevel="0" collapsed="false"/>
    <row r="621" s="433" customFormat="true" ht="12.75" hidden="false" customHeight="false" outlineLevel="0" collapsed="false"/>
    <row r="622" s="433" customFormat="true" ht="12.75" hidden="false" customHeight="false" outlineLevel="0" collapsed="false"/>
    <row r="623" s="433" customFormat="true" ht="12.75" hidden="false" customHeight="false" outlineLevel="0" collapsed="false"/>
    <row r="624" s="433" customFormat="true" ht="12.75" hidden="false" customHeight="false" outlineLevel="0" collapsed="false"/>
    <row r="625" s="433" customFormat="true" ht="12.75" hidden="false" customHeight="false" outlineLevel="0" collapsed="false"/>
    <row r="626" s="433" customFormat="true" ht="12.75" hidden="false" customHeight="false" outlineLevel="0" collapsed="false"/>
    <row r="627" s="433" customFormat="true" ht="12.75" hidden="false" customHeight="false" outlineLevel="0" collapsed="false"/>
    <row r="628" s="433" customFormat="true" ht="12.75" hidden="false" customHeight="false" outlineLevel="0" collapsed="false"/>
    <row r="629" s="433" customFormat="true" ht="12.75" hidden="false" customHeight="false" outlineLevel="0" collapsed="false"/>
    <row r="630" s="433" customFormat="true" ht="12.75" hidden="false" customHeight="false" outlineLevel="0" collapsed="false"/>
    <row r="631" s="433" customFormat="true" ht="12.75" hidden="false" customHeight="false" outlineLevel="0" collapsed="false"/>
    <row r="632" s="433" customFormat="true" ht="12.75" hidden="false" customHeight="false" outlineLevel="0" collapsed="false"/>
    <row r="633" s="433" customFormat="true" ht="12.75" hidden="false" customHeight="false" outlineLevel="0" collapsed="false"/>
    <row r="634" s="433" customFormat="true" ht="12.75" hidden="false" customHeight="false" outlineLevel="0" collapsed="false"/>
    <row r="635" s="433" customFormat="true" ht="12.75" hidden="false" customHeight="false" outlineLevel="0" collapsed="false"/>
    <row r="636" s="433" customFormat="true" ht="12.75" hidden="false" customHeight="false" outlineLevel="0" collapsed="false"/>
    <row r="637" s="433" customFormat="true" ht="12.75" hidden="false" customHeight="false" outlineLevel="0" collapsed="false"/>
    <row r="638" s="433" customFormat="true" ht="12.75" hidden="false" customHeight="false" outlineLevel="0" collapsed="false"/>
    <row r="639" s="433" customFormat="true" ht="12.75" hidden="false" customHeight="false" outlineLevel="0" collapsed="false"/>
    <row r="640" s="433" customFormat="true" ht="12.75" hidden="false" customHeight="false" outlineLevel="0" collapsed="false"/>
    <row r="641" s="433" customFormat="true" ht="12.75" hidden="false" customHeight="false" outlineLevel="0" collapsed="false"/>
    <row r="642" s="433" customFormat="true" ht="12.75" hidden="false" customHeight="false" outlineLevel="0" collapsed="false"/>
    <row r="643" s="433" customFormat="true" ht="12.75" hidden="false" customHeight="false" outlineLevel="0" collapsed="false"/>
    <row r="644" s="433" customFormat="true" ht="12.75" hidden="false" customHeight="false" outlineLevel="0" collapsed="false"/>
    <row r="645" s="433" customFormat="true" ht="12.75" hidden="false" customHeight="false" outlineLevel="0" collapsed="false"/>
    <row r="646" s="433" customFormat="true" ht="12.75" hidden="false" customHeight="false" outlineLevel="0" collapsed="false"/>
    <row r="647" s="433" customFormat="true" ht="12.75" hidden="false" customHeight="false" outlineLevel="0" collapsed="false"/>
    <row r="648" s="433" customFormat="true" ht="12.75" hidden="false" customHeight="false" outlineLevel="0" collapsed="false"/>
    <row r="649" s="433" customFormat="true" ht="12.75" hidden="false" customHeight="false" outlineLevel="0" collapsed="false"/>
    <row r="650" s="433" customFormat="true" ht="12.75" hidden="false" customHeight="false" outlineLevel="0" collapsed="false"/>
    <row r="651" s="433" customFormat="true" ht="12.75" hidden="false" customHeight="false" outlineLevel="0" collapsed="false"/>
    <row r="652" s="433" customFormat="true" ht="12.75" hidden="false" customHeight="false" outlineLevel="0" collapsed="false"/>
    <row r="653" s="433" customFormat="true" ht="12.75" hidden="false" customHeight="false" outlineLevel="0" collapsed="false"/>
    <row r="654" s="433" customFormat="true" ht="12.75" hidden="false" customHeight="false" outlineLevel="0" collapsed="false"/>
    <row r="655" s="433" customFormat="true" ht="12.75" hidden="false" customHeight="false" outlineLevel="0" collapsed="false"/>
    <row r="656" s="433" customFormat="true" ht="12.75" hidden="false" customHeight="false" outlineLevel="0" collapsed="false"/>
    <row r="657" s="433" customFormat="true" ht="12.75" hidden="false" customHeight="false" outlineLevel="0" collapsed="false"/>
    <row r="658" s="433" customFormat="true" ht="12.75" hidden="false" customHeight="false" outlineLevel="0" collapsed="false"/>
    <row r="659" s="433" customFormat="true" ht="12.75" hidden="false" customHeight="false" outlineLevel="0" collapsed="false"/>
    <row r="660" s="433" customFormat="true" ht="12.75" hidden="false" customHeight="false" outlineLevel="0" collapsed="false"/>
    <row r="661" s="433" customFormat="true" ht="12.75" hidden="false" customHeight="false" outlineLevel="0" collapsed="false"/>
    <row r="662" s="433" customFormat="true" ht="12.75" hidden="false" customHeight="false" outlineLevel="0" collapsed="false"/>
    <row r="663" s="433" customFormat="true" ht="12.75" hidden="false" customHeight="false" outlineLevel="0" collapsed="false"/>
    <row r="664" s="433" customFormat="true" ht="12.75" hidden="false" customHeight="false" outlineLevel="0" collapsed="false"/>
    <row r="665" s="433" customFormat="true" ht="12.75" hidden="false" customHeight="false" outlineLevel="0" collapsed="false"/>
    <row r="666" s="433" customFormat="true" ht="12.75" hidden="false" customHeight="false" outlineLevel="0" collapsed="false"/>
    <row r="667" s="433" customFormat="true" ht="12.75" hidden="false" customHeight="false" outlineLevel="0" collapsed="false"/>
    <row r="668" s="433" customFormat="true" ht="12.75" hidden="false" customHeight="false" outlineLevel="0" collapsed="false"/>
    <row r="669" s="433" customFormat="true" ht="12.75" hidden="false" customHeight="false" outlineLevel="0" collapsed="false"/>
    <row r="670" s="433" customFormat="true" ht="12.75" hidden="false" customHeight="false" outlineLevel="0" collapsed="false"/>
    <row r="671" s="433" customFormat="true" ht="12.75" hidden="false" customHeight="false" outlineLevel="0" collapsed="false"/>
    <row r="672" s="433" customFormat="true" ht="12.75" hidden="false" customHeight="false" outlineLevel="0" collapsed="false"/>
    <row r="673" s="433" customFormat="true" ht="12.75" hidden="false" customHeight="false" outlineLevel="0" collapsed="false"/>
    <row r="674" s="433" customFormat="true" ht="12.75" hidden="false" customHeight="false" outlineLevel="0" collapsed="false"/>
    <row r="675" s="433" customFormat="true" ht="12.75" hidden="false" customHeight="false" outlineLevel="0" collapsed="false"/>
    <row r="676" s="433" customFormat="true" ht="12.75" hidden="false" customHeight="false" outlineLevel="0" collapsed="false"/>
    <row r="677" s="433" customFormat="true" ht="12.75" hidden="false" customHeight="false" outlineLevel="0" collapsed="false"/>
    <row r="678" s="433" customFormat="true" ht="12.75" hidden="false" customHeight="false" outlineLevel="0" collapsed="false"/>
    <row r="679" s="433" customFormat="true" ht="12.75" hidden="false" customHeight="false" outlineLevel="0" collapsed="false"/>
    <row r="680" s="433" customFormat="true" ht="12.75" hidden="false" customHeight="false" outlineLevel="0" collapsed="false"/>
    <row r="681" s="433" customFormat="true" ht="12.75" hidden="false" customHeight="false" outlineLevel="0" collapsed="false"/>
    <row r="682" s="433" customFormat="true" ht="12.75" hidden="false" customHeight="false" outlineLevel="0" collapsed="false"/>
    <row r="683" s="433" customFormat="true" ht="12.75" hidden="false" customHeight="false" outlineLevel="0" collapsed="false"/>
    <row r="684" s="433" customFormat="true" ht="12.75" hidden="false" customHeight="false" outlineLevel="0" collapsed="false"/>
    <row r="685" s="433" customFormat="true" ht="12.75" hidden="false" customHeight="false" outlineLevel="0" collapsed="false"/>
    <row r="686" s="433" customFormat="true" ht="12.75" hidden="false" customHeight="false" outlineLevel="0" collapsed="false"/>
    <row r="687" s="433" customFormat="true" ht="12.75" hidden="false" customHeight="false" outlineLevel="0" collapsed="false"/>
    <row r="688" s="433" customFormat="true" ht="12.75" hidden="false" customHeight="false" outlineLevel="0" collapsed="false"/>
    <row r="689" s="433" customFormat="true" ht="12.75" hidden="false" customHeight="false" outlineLevel="0" collapsed="false"/>
    <row r="690" s="433" customFormat="true" ht="12.75" hidden="false" customHeight="false" outlineLevel="0" collapsed="false"/>
    <row r="691" s="433" customFormat="true" ht="12.75" hidden="false" customHeight="false" outlineLevel="0" collapsed="false"/>
    <row r="692" s="433" customFormat="true" ht="12.75" hidden="false" customHeight="false" outlineLevel="0" collapsed="false"/>
    <row r="693" s="433" customFormat="true" ht="12.75" hidden="false" customHeight="false" outlineLevel="0" collapsed="false"/>
    <row r="694" s="433" customFormat="true" ht="12.75" hidden="false" customHeight="false" outlineLevel="0" collapsed="false"/>
    <row r="695" s="433" customFormat="true" ht="12.75" hidden="false" customHeight="false" outlineLevel="0" collapsed="false"/>
    <row r="696" s="433" customFormat="true" ht="12.75" hidden="false" customHeight="false" outlineLevel="0" collapsed="false"/>
    <row r="697" s="433" customFormat="true" ht="12.75" hidden="false" customHeight="false" outlineLevel="0" collapsed="false"/>
    <row r="698" s="433" customFormat="true" ht="12.75" hidden="false" customHeight="false" outlineLevel="0" collapsed="false"/>
    <row r="699" s="433" customFormat="true" ht="12.75" hidden="false" customHeight="false" outlineLevel="0" collapsed="false"/>
    <row r="700" s="433" customFormat="true" ht="12.75" hidden="false" customHeight="false" outlineLevel="0" collapsed="false"/>
    <row r="701" s="433" customFormat="true" ht="12.75" hidden="false" customHeight="false" outlineLevel="0" collapsed="false"/>
    <row r="702" s="433" customFormat="true" ht="12.75" hidden="false" customHeight="false" outlineLevel="0" collapsed="false"/>
    <row r="703" s="433" customFormat="true" ht="12.75" hidden="false" customHeight="false" outlineLevel="0" collapsed="false"/>
    <row r="704" s="433" customFormat="true" ht="12.75" hidden="false" customHeight="false" outlineLevel="0" collapsed="false"/>
    <row r="705" s="433" customFormat="true" ht="12.75" hidden="false" customHeight="false" outlineLevel="0" collapsed="false"/>
    <row r="706" s="433" customFormat="true" ht="12.75" hidden="false" customHeight="false" outlineLevel="0" collapsed="false"/>
    <row r="707" s="433" customFormat="true" ht="12.75" hidden="false" customHeight="false" outlineLevel="0" collapsed="false"/>
    <row r="708" s="433" customFormat="true" ht="12.75" hidden="false" customHeight="false" outlineLevel="0" collapsed="false"/>
    <row r="709" s="433" customFormat="true" ht="12.75" hidden="false" customHeight="false" outlineLevel="0" collapsed="false"/>
    <row r="710" s="433" customFormat="true" ht="12.75" hidden="false" customHeight="false" outlineLevel="0" collapsed="false"/>
    <row r="711" s="433" customFormat="true" ht="12.75" hidden="false" customHeight="false" outlineLevel="0" collapsed="false"/>
    <row r="712" s="433" customFormat="true" ht="12.75" hidden="false" customHeight="false" outlineLevel="0" collapsed="false"/>
    <row r="713" s="433" customFormat="true" ht="12.75" hidden="false" customHeight="false" outlineLevel="0" collapsed="false"/>
    <row r="714" s="433" customFormat="true" ht="12.75" hidden="false" customHeight="false" outlineLevel="0" collapsed="false"/>
    <row r="715" s="433" customFormat="true" ht="12.75" hidden="false" customHeight="false" outlineLevel="0" collapsed="false"/>
    <row r="716" s="433" customFormat="true" ht="12.75" hidden="false" customHeight="false" outlineLevel="0" collapsed="false"/>
    <row r="717" s="433" customFormat="true" ht="12.75" hidden="false" customHeight="false" outlineLevel="0" collapsed="false"/>
    <row r="718" s="433" customFormat="true" ht="12.75" hidden="false" customHeight="false" outlineLevel="0" collapsed="false"/>
    <row r="719" s="433" customFormat="true" ht="12.75" hidden="false" customHeight="false" outlineLevel="0" collapsed="false"/>
    <row r="720" s="433" customFormat="true" ht="12.75" hidden="false" customHeight="false" outlineLevel="0" collapsed="false"/>
    <row r="721" s="433" customFormat="true" ht="12.75" hidden="false" customHeight="false" outlineLevel="0" collapsed="false"/>
    <row r="722" s="433" customFormat="true" ht="12.75" hidden="false" customHeight="false" outlineLevel="0" collapsed="false"/>
    <row r="723" s="433" customFormat="true" ht="12.75" hidden="false" customHeight="false" outlineLevel="0" collapsed="false"/>
    <row r="724" s="433" customFormat="true" ht="12.75" hidden="false" customHeight="false" outlineLevel="0" collapsed="false"/>
    <row r="725" s="433" customFormat="true" ht="12.75" hidden="false" customHeight="false" outlineLevel="0" collapsed="false"/>
    <row r="726" s="433" customFormat="true" ht="12.75" hidden="false" customHeight="false" outlineLevel="0" collapsed="false"/>
    <row r="727" s="433" customFormat="true" ht="12.75" hidden="false" customHeight="false" outlineLevel="0" collapsed="false"/>
    <row r="728" s="433" customFormat="true" ht="12.75" hidden="false" customHeight="false" outlineLevel="0" collapsed="false"/>
    <row r="729" s="433" customFormat="true" ht="12.75" hidden="false" customHeight="false" outlineLevel="0" collapsed="false"/>
    <row r="730" s="433" customFormat="true" ht="12.75" hidden="false" customHeight="false" outlineLevel="0" collapsed="false"/>
    <row r="731" s="433" customFormat="true" ht="12.75" hidden="false" customHeight="false" outlineLevel="0" collapsed="false"/>
    <row r="732" s="433" customFormat="true" ht="12.75" hidden="false" customHeight="false" outlineLevel="0" collapsed="false"/>
    <row r="733" s="433" customFormat="true" ht="12.75" hidden="false" customHeight="false" outlineLevel="0" collapsed="false"/>
    <row r="734" s="433" customFormat="true" ht="12.75" hidden="false" customHeight="false" outlineLevel="0" collapsed="false"/>
    <row r="735" s="433" customFormat="true" ht="12.75" hidden="false" customHeight="false" outlineLevel="0" collapsed="false"/>
    <row r="736" s="433" customFormat="true" ht="12.75" hidden="false" customHeight="false" outlineLevel="0" collapsed="false"/>
    <row r="737" s="433" customFormat="true" ht="12.75" hidden="false" customHeight="false" outlineLevel="0" collapsed="false"/>
    <row r="738" s="433" customFormat="true" ht="12.75" hidden="false" customHeight="false" outlineLevel="0" collapsed="false"/>
    <row r="739" s="433" customFormat="true" ht="12.75" hidden="false" customHeight="false" outlineLevel="0" collapsed="false"/>
    <row r="740" s="433" customFormat="true" ht="12.75" hidden="false" customHeight="false" outlineLevel="0" collapsed="false"/>
    <row r="741" s="433" customFormat="true" ht="12.75" hidden="false" customHeight="false" outlineLevel="0" collapsed="false"/>
    <row r="742" s="433" customFormat="true" ht="12.75" hidden="false" customHeight="false" outlineLevel="0" collapsed="false"/>
    <row r="743" s="433" customFormat="true" ht="12.75" hidden="false" customHeight="false" outlineLevel="0" collapsed="false"/>
    <row r="744" s="433" customFormat="true" ht="12.75" hidden="false" customHeight="false" outlineLevel="0" collapsed="false"/>
    <row r="745" s="433" customFormat="true" ht="12.75" hidden="false" customHeight="false" outlineLevel="0" collapsed="false"/>
    <row r="746" s="433" customFormat="true" ht="12.75" hidden="false" customHeight="false" outlineLevel="0" collapsed="false"/>
    <row r="747" s="433" customFormat="true" ht="12.75" hidden="false" customHeight="false" outlineLevel="0" collapsed="false"/>
    <row r="748" s="433" customFormat="true" ht="12.75" hidden="false" customHeight="false" outlineLevel="0" collapsed="false"/>
    <row r="749" s="433" customFormat="true" ht="12.75" hidden="false" customHeight="false" outlineLevel="0" collapsed="false"/>
    <row r="750" s="433" customFormat="true" ht="12.75" hidden="false" customHeight="false" outlineLevel="0" collapsed="false"/>
    <row r="751" s="433" customFormat="true" ht="12.75" hidden="false" customHeight="false" outlineLevel="0" collapsed="false"/>
    <row r="752" s="433" customFormat="true" ht="12.75" hidden="false" customHeight="false" outlineLevel="0" collapsed="false"/>
    <row r="753" s="433" customFormat="true" ht="12.75" hidden="false" customHeight="false" outlineLevel="0" collapsed="false"/>
    <row r="754" s="433" customFormat="true" ht="12.75" hidden="false" customHeight="false" outlineLevel="0" collapsed="false"/>
    <row r="755" s="433" customFormat="true" ht="12.75" hidden="false" customHeight="false" outlineLevel="0" collapsed="false"/>
    <row r="756" s="433" customFormat="true" ht="12.75" hidden="false" customHeight="false" outlineLevel="0" collapsed="false"/>
    <row r="757" s="433" customFormat="true" ht="12.75" hidden="false" customHeight="false" outlineLevel="0" collapsed="false"/>
    <row r="758" s="433" customFormat="true" ht="12.75" hidden="false" customHeight="false" outlineLevel="0" collapsed="false"/>
    <row r="759" s="433" customFormat="true" ht="12.75" hidden="false" customHeight="false" outlineLevel="0" collapsed="false"/>
    <row r="760" s="433" customFormat="true" ht="12.75" hidden="false" customHeight="false" outlineLevel="0" collapsed="false"/>
    <row r="761" s="433" customFormat="true" ht="12.75" hidden="false" customHeight="false" outlineLevel="0" collapsed="false"/>
    <row r="762" s="433" customFormat="true" ht="12.75" hidden="false" customHeight="false" outlineLevel="0" collapsed="false"/>
    <row r="763" s="433" customFormat="true" ht="12.75" hidden="false" customHeight="false" outlineLevel="0" collapsed="false"/>
    <row r="764" s="433" customFormat="true" ht="12.75" hidden="false" customHeight="false" outlineLevel="0" collapsed="false"/>
    <row r="765" s="433" customFormat="true" ht="12.75" hidden="false" customHeight="false" outlineLevel="0" collapsed="false"/>
    <row r="766" s="433" customFormat="true" ht="12.75" hidden="false" customHeight="false" outlineLevel="0" collapsed="false"/>
    <row r="767" s="433" customFormat="true" ht="12.75" hidden="false" customHeight="false" outlineLevel="0" collapsed="false"/>
    <row r="768" s="433" customFormat="true" ht="12.75" hidden="false" customHeight="false" outlineLevel="0" collapsed="false"/>
    <row r="769" s="433" customFormat="true" ht="12.75" hidden="false" customHeight="false" outlineLevel="0" collapsed="false"/>
    <row r="770" s="433" customFormat="true" ht="12.75" hidden="false" customHeight="false" outlineLevel="0" collapsed="false"/>
    <row r="771" s="433" customFormat="true" ht="12.75" hidden="false" customHeight="false" outlineLevel="0" collapsed="false"/>
    <row r="772" s="433" customFormat="true" ht="12.75" hidden="false" customHeight="false" outlineLevel="0" collapsed="false"/>
    <row r="773" s="433" customFormat="true" ht="12.75" hidden="false" customHeight="false" outlineLevel="0" collapsed="false"/>
    <row r="774" s="433" customFormat="true" ht="12.75" hidden="false" customHeight="false" outlineLevel="0" collapsed="false"/>
    <row r="775" s="433" customFormat="true" ht="12.75" hidden="false" customHeight="false" outlineLevel="0" collapsed="false"/>
    <row r="776" s="433" customFormat="true" ht="12.75" hidden="false" customHeight="false" outlineLevel="0" collapsed="false"/>
    <row r="777" s="433" customFormat="true" ht="12.75" hidden="false" customHeight="false" outlineLevel="0" collapsed="false"/>
    <row r="778" s="433" customFormat="true" ht="12.75" hidden="false" customHeight="false" outlineLevel="0" collapsed="false"/>
    <row r="779" s="433" customFormat="true" ht="12.75" hidden="false" customHeight="false" outlineLevel="0" collapsed="false"/>
    <row r="780" s="433" customFormat="true" ht="12.75" hidden="false" customHeight="false" outlineLevel="0" collapsed="false"/>
    <row r="781" s="433" customFormat="true" ht="12.75" hidden="false" customHeight="false" outlineLevel="0" collapsed="false"/>
    <row r="782" s="433" customFormat="true" ht="12.75" hidden="false" customHeight="false" outlineLevel="0" collapsed="false"/>
    <row r="783" s="433" customFormat="true" ht="12.75" hidden="false" customHeight="false" outlineLevel="0" collapsed="false"/>
    <row r="784" s="433" customFormat="true" ht="12.75" hidden="false" customHeight="false" outlineLevel="0" collapsed="false"/>
    <row r="785" s="433" customFormat="true" ht="12.75" hidden="false" customHeight="false" outlineLevel="0" collapsed="false"/>
    <row r="786" s="433" customFormat="true" ht="12.75" hidden="false" customHeight="false" outlineLevel="0" collapsed="false"/>
    <row r="787" s="433" customFormat="true" ht="12.75" hidden="false" customHeight="false" outlineLevel="0" collapsed="false"/>
    <row r="788" s="433" customFormat="true" ht="12.75" hidden="false" customHeight="false" outlineLevel="0" collapsed="false"/>
    <row r="789" s="433" customFormat="true" ht="12.75" hidden="false" customHeight="false" outlineLevel="0" collapsed="false"/>
    <row r="790" s="433" customFormat="true" ht="12.75" hidden="false" customHeight="false" outlineLevel="0" collapsed="false"/>
    <row r="791" s="433" customFormat="true" ht="12.75" hidden="false" customHeight="false" outlineLevel="0" collapsed="false"/>
    <row r="792" s="433" customFormat="true" ht="12.75" hidden="false" customHeight="false" outlineLevel="0" collapsed="false"/>
    <row r="793" s="433" customFormat="true" ht="12.75" hidden="false" customHeight="false" outlineLevel="0" collapsed="false"/>
    <row r="794" s="433" customFormat="true" ht="12.75" hidden="false" customHeight="false" outlineLevel="0" collapsed="false"/>
    <row r="795" s="433" customFormat="true" ht="12.75" hidden="false" customHeight="false" outlineLevel="0" collapsed="false"/>
    <row r="796" s="433" customFormat="true" ht="12.75" hidden="false" customHeight="false" outlineLevel="0" collapsed="false"/>
    <row r="797" s="433" customFormat="true" ht="12.75" hidden="false" customHeight="false" outlineLevel="0" collapsed="false"/>
    <row r="798" s="433" customFormat="true" ht="12.75" hidden="false" customHeight="false" outlineLevel="0" collapsed="false"/>
    <row r="799" s="433" customFormat="true" ht="12.75" hidden="false" customHeight="false" outlineLevel="0" collapsed="false"/>
    <row r="800" s="433" customFormat="true" ht="12.75" hidden="false" customHeight="false" outlineLevel="0" collapsed="false"/>
    <row r="801" s="433" customFormat="true" ht="12.75" hidden="false" customHeight="false" outlineLevel="0" collapsed="false"/>
    <row r="802" s="433" customFormat="true" ht="12.75" hidden="false" customHeight="false" outlineLevel="0" collapsed="false"/>
    <row r="803" s="433" customFormat="true" ht="12.75" hidden="false" customHeight="false" outlineLevel="0" collapsed="false"/>
    <row r="804" s="433" customFormat="true" ht="12.75" hidden="false" customHeight="false" outlineLevel="0" collapsed="false"/>
    <row r="805" s="433" customFormat="true" ht="12.75" hidden="false" customHeight="false" outlineLevel="0" collapsed="false"/>
    <row r="806" s="433" customFormat="true" ht="12.75" hidden="false" customHeight="false" outlineLevel="0" collapsed="false"/>
    <row r="807" s="433" customFormat="true" ht="12.75" hidden="false" customHeight="false" outlineLevel="0" collapsed="false"/>
    <row r="808" s="433" customFormat="true" ht="12.75" hidden="false" customHeight="false" outlineLevel="0" collapsed="false"/>
    <row r="809" s="433" customFormat="true" ht="12.75" hidden="false" customHeight="false" outlineLevel="0" collapsed="false"/>
    <row r="810" s="433" customFormat="true" ht="12.75" hidden="false" customHeight="false" outlineLevel="0" collapsed="false"/>
    <row r="811" s="433" customFormat="true" ht="12.75" hidden="false" customHeight="false" outlineLevel="0" collapsed="false"/>
    <row r="812" s="433" customFormat="true" ht="12.75" hidden="false" customHeight="false" outlineLevel="0" collapsed="false"/>
    <row r="813" s="433" customFormat="true" ht="12.75" hidden="false" customHeight="false" outlineLevel="0" collapsed="false"/>
    <row r="814" s="433" customFormat="true" ht="12.75" hidden="false" customHeight="false" outlineLevel="0" collapsed="false"/>
    <row r="815" s="433" customFormat="true" ht="12.75" hidden="false" customHeight="false" outlineLevel="0" collapsed="false"/>
    <row r="816" s="433" customFormat="true" ht="12.75" hidden="false" customHeight="false" outlineLevel="0" collapsed="false"/>
    <row r="817" s="433" customFormat="true" ht="12.75" hidden="false" customHeight="false" outlineLevel="0" collapsed="false"/>
    <row r="818" s="433" customFormat="true" ht="12.75" hidden="false" customHeight="false" outlineLevel="0" collapsed="false"/>
    <row r="819" s="433" customFormat="true" ht="12.75" hidden="false" customHeight="false" outlineLevel="0" collapsed="false"/>
    <row r="820" s="433" customFormat="true" ht="12.75" hidden="false" customHeight="false" outlineLevel="0" collapsed="false"/>
    <row r="821" s="433" customFormat="true" ht="12.75" hidden="false" customHeight="false" outlineLevel="0" collapsed="false"/>
    <row r="822" s="433" customFormat="true" ht="12.75" hidden="false" customHeight="false" outlineLevel="0" collapsed="false"/>
    <row r="823" s="433" customFormat="true" ht="12.75" hidden="false" customHeight="false" outlineLevel="0" collapsed="false"/>
    <row r="824" s="433" customFormat="true" ht="12.75" hidden="false" customHeight="false" outlineLevel="0" collapsed="false"/>
    <row r="825" s="433" customFormat="true" ht="12.75" hidden="false" customHeight="false" outlineLevel="0" collapsed="false"/>
    <row r="826" s="433" customFormat="true" ht="12.75" hidden="false" customHeight="false" outlineLevel="0" collapsed="false"/>
    <row r="827" s="433" customFormat="true" ht="12.75" hidden="false" customHeight="false" outlineLevel="0" collapsed="false"/>
    <row r="828" s="433" customFormat="true" ht="12.75" hidden="false" customHeight="false" outlineLevel="0" collapsed="false"/>
    <row r="829" s="433" customFormat="true" ht="12.75" hidden="false" customHeight="false" outlineLevel="0" collapsed="false"/>
    <row r="830" s="433" customFormat="true" ht="12.75" hidden="false" customHeight="false" outlineLevel="0" collapsed="false"/>
    <row r="831" s="433" customFormat="true" ht="12.75" hidden="false" customHeight="false" outlineLevel="0" collapsed="false"/>
    <row r="832" s="433" customFormat="true" ht="12.75" hidden="false" customHeight="false" outlineLevel="0" collapsed="false"/>
    <row r="833" s="433" customFormat="true" ht="12.75" hidden="false" customHeight="false" outlineLevel="0" collapsed="false"/>
    <row r="834" s="433" customFormat="true" ht="12.75" hidden="false" customHeight="false" outlineLevel="0" collapsed="false"/>
    <row r="835" s="433" customFormat="true" ht="12.75" hidden="false" customHeight="false" outlineLevel="0" collapsed="false"/>
    <row r="836" s="433" customFormat="true" ht="12.75" hidden="false" customHeight="false" outlineLevel="0" collapsed="false"/>
    <row r="837" s="433" customFormat="true" ht="12.75" hidden="false" customHeight="false" outlineLevel="0" collapsed="false"/>
    <row r="838" s="433" customFormat="true" ht="12.75" hidden="false" customHeight="false" outlineLevel="0" collapsed="false"/>
    <row r="839" s="433" customFormat="true" ht="12.75" hidden="false" customHeight="false" outlineLevel="0" collapsed="false"/>
    <row r="840" s="433" customFormat="true" ht="12.75" hidden="false" customHeight="false" outlineLevel="0" collapsed="false"/>
    <row r="841" s="433" customFormat="true" ht="12.75" hidden="false" customHeight="false" outlineLevel="0" collapsed="false"/>
    <row r="842" s="433" customFormat="true" ht="12.75" hidden="false" customHeight="false" outlineLevel="0" collapsed="false"/>
    <row r="843" s="433" customFormat="true" ht="12.75" hidden="false" customHeight="false" outlineLevel="0" collapsed="false"/>
    <row r="844" s="433" customFormat="true" ht="12.75" hidden="false" customHeight="false" outlineLevel="0" collapsed="false"/>
    <row r="845" s="433" customFormat="true" ht="12.75" hidden="false" customHeight="false" outlineLevel="0" collapsed="false"/>
    <row r="846" s="433" customFormat="true" ht="12.75" hidden="false" customHeight="false" outlineLevel="0" collapsed="false"/>
    <row r="847" s="433" customFormat="true" ht="12.75" hidden="false" customHeight="false" outlineLevel="0" collapsed="false"/>
    <row r="848" s="433" customFormat="true" ht="12.75" hidden="false" customHeight="false" outlineLevel="0" collapsed="false"/>
    <row r="849" s="433" customFormat="true" ht="12.75" hidden="false" customHeight="false" outlineLevel="0" collapsed="false"/>
    <row r="850" s="433" customFormat="true" ht="12.75" hidden="false" customHeight="false" outlineLevel="0" collapsed="false"/>
    <row r="851" s="433" customFormat="true" ht="12.75" hidden="false" customHeight="false" outlineLevel="0" collapsed="false"/>
    <row r="852" s="433" customFormat="true" ht="12.75" hidden="false" customHeight="false" outlineLevel="0" collapsed="false"/>
    <row r="853" s="433" customFormat="true" ht="12.75" hidden="false" customHeight="false" outlineLevel="0" collapsed="false"/>
    <row r="854" s="433" customFormat="true" ht="12.75" hidden="false" customHeight="false" outlineLevel="0" collapsed="false"/>
    <row r="855" s="433" customFormat="true" ht="12.75" hidden="false" customHeight="false" outlineLevel="0" collapsed="false"/>
    <row r="856" s="433" customFormat="true" ht="12.75" hidden="false" customHeight="false" outlineLevel="0" collapsed="false"/>
    <row r="857" s="433" customFormat="true" ht="12.75" hidden="false" customHeight="false" outlineLevel="0" collapsed="false"/>
    <row r="858" s="433" customFormat="true" ht="12.75" hidden="false" customHeight="false" outlineLevel="0" collapsed="false"/>
    <row r="859" s="433" customFormat="true" ht="12.75" hidden="false" customHeight="false" outlineLevel="0" collapsed="false"/>
    <row r="860" s="433" customFormat="true" ht="12.75" hidden="false" customHeight="false" outlineLevel="0" collapsed="false"/>
    <row r="861" s="433" customFormat="true" ht="12.75" hidden="false" customHeight="false" outlineLevel="0" collapsed="false"/>
    <row r="862" s="433" customFormat="true" ht="12.75" hidden="false" customHeight="false" outlineLevel="0" collapsed="false"/>
    <row r="863" s="433" customFormat="true" ht="12.75" hidden="false" customHeight="false" outlineLevel="0" collapsed="false"/>
    <row r="864" s="433" customFormat="true" ht="12.75" hidden="false" customHeight="false" outlineLevel="0" collapsed="false"/>
    <row r="865" s="433" customFormat="true" ht="12.75" hidden="false" customHeight="false" outlineLevel="0" collapsed="false"/>
    <row r="866" s="433" customFormat="true" ht="12.75" hidden="false" customHeight="false" outlineLevel="0" collapsed="false"/>
    <row r="867" s="433" customFormat="true" ht="12.75" hidden="false" customHeight="false" outlineLevel="0" collapsed="false"/>
    <row r="868" s="433" customFormat="true" ht="12.75" hidden="false" customHeight="false" outlineLevel="0" collapsed="false"/>
    <row r="869" s="433" customFormat="true" ht="12.75" hidden="false" customHeight="false" outlineLevel="0" collapsed="false"/>
    <row r="870" s="433" customFormat="true" ht="12.75" hidden="false" customHeight="false" outlineLevel="0" collapsed="false"/>
    <row r="871" s="433" customFormat="true" ht="12.75" hidden="false" customHeight="false" outlineLevel="0" collapsed="false"/>
    <row r="872" s="433" customFormat="true" ht="12.75" hidden="false" customHeight="false" outlineLevel="0" collapsed="false"/>
    <row r="873" s="433" customFormat="true" ht="12.75" hidden="false" customHeight="false" outlineLevel="0" collapsed="false"/>
    <row r="874" s="433" customFormat="true" ht="12.75" hidden="false" customHeight="false" outlineLevel="0" collapsed="false"/>
    <row r="875" s="433" customFormat="true" ht="12.75" hidden="false" customHeight="false" outlineLevel="0" collapsed="false"/>
    <row r="876" s="433" customFormat="true" ht="12.75" hidden="false" customHeight="false" outlineLevel="0" collapsed="false"/>
    <row r="877" s="433" customFormat="true" ht="12.75" hidden="false" customHeight="false" outlineLevel="0" collapsed="false"/>
    <row r="878" s="433" customFormat="true" ht="12.75" hidden="false" customHeight="false" outlineLevel="0" collapsed="false"/>
    <row r="879" s="433" customFormat="true" ht="12.75" hidden="false" customHeight="false" outlineLevel="0" collapsed="false"/>
    <row r="880" s="433" customFormat="true" ht="12.75" hidden="false" customHeight="false" outlineLevel="0" collapsed="false"/>
    <row r="881" s="433" customFormat="true" ht="12.75" hidden="false" customHeight="false" outlineLevel="0" collapsed="false"/>
    <row r="882" s="433" customFormat="true" ht="12.75" hidden="false" customHeight="false" outlineLevel="0" collapsed="false"/>
    <row r="883" s="433" customFormat="true" ht="12.75" hidden="false" customHeight="false" outlineLevel="0" collapsed="false"/>
    <row r="884" s="433" customFormat="true" ht="12.75" hidden="false" customHeight="false" outlineLevel="0" collapsed="false"/>
    <row r="885" s="433" customFormat="true" ht="12.75" hidden="false" customHeight="false" outlineLevel="0" collapsed="false"/>
    <row r="886" s="433" customFormat="true" ht="12.75" hidden="false" customHeight="false" outlineLevel="0" collapsed="false"/>
    <row r="887" s="433" customFormat="true" ht="12.75" hidden="false" customHeight="false" outlineLevel="0" collapsed="false"/>
    <row r="888" s="433" customFormat="true" ht="12.75" hidden="false" customHeight="false" outlineLevel="0" collapsed="false"/>
    <row r="889" s="433" customFormat="true" ht="12.75" hidden="false" customHeight="false" outlineLevel="0" collapsed="false"/>
    <row r="890" s="433" customFormat="true" ht="12.75" hidden="false" customHeight="false" outlineLevel="0" collapsed="false"/>
    <row r="891" s="433" customFormat="true" ht="12.75" hidden="false" customHeight="false" outlineLevel="0" collapsed="false"/>
    <row r="892" s="433" customFormat="true" ht="12.75" hidden="false" customHeight="false" outlineLevel="0" collapsed="false"/>
    <row r="893" s="433" customFormat="true" ht="12.75" hidden="false" customHeight="false" outlineLevel="0" collapsed="false"/>
    <row r="894" s="433" customFormat="true" ht="12.75" hidden="false" customHeight="false" outlineLevel="0" collapsed="false"/>
    <row r="895" s="433" customFormat="true" ht="12.75" hidden="false" customHeight="false" outlineLevel="0" collapsed="false"/>
    <row r="896" s="433" customFormat="true" ht="12.75" hidden="false" customHeight="false" outlineLevel="0" collapsed="false"/>
    <row r="897" s="433" customFormat="true" ht="12.75" hidden="false" customHeight="false" outlineLevel="0" collapsed="false"/>
    <row r="898" s="433" customFormat="true" ht="12.75" hidden="false" customHeight="false" outlineLevel="0" collapsed="false"/>
    <row r="899" s="433" customFormat="true" ht="12.75" hidden="false" customHeight="false" outlineLevel="0" collapsed="false"/>
    <row r="900" s="433" customFormat="true" ht="12.75" hidden="false" customHeight="false" outlineLevel="0" collapsed="false"/>
    <row r="901" s="433" customFormat="true" ht="12.75" hidden="false" customHeight="false" outlineLevel="0" collapsed="false"/>
    <row r="902" s="433" customFormat="true" ht="12.75" hidden="false" customHeight="false" outlineLevel="0" collapsed="false"/>
    <row r="903" s="433" customFormat="true" ht="12.75" hidden="false" customHeight="false" outlineLevel="0" collapsed="false"/>
    <row r="904" s="433" customFormat="true" ht="12.75" hidden="false" customHeight="false" outlineLevel="0" collapsed="false"/>
    <row r="905" s="433" customFormat="true" ht="12.75" hidden="false" customHeight="false" outlineLevel="0" collapsed="false"/>
    <row r="906" s="433" customFormat="true" ht="12.75" hidden="false" customHeight="false" outlineLevel="0" collapsed="false"/>
    <row r="907" s="433" customFormat="true" ht="12.75" hidden="false" customHeight="false" outlineLevel="0" collapsed="false"/>
    <row r="908" s="433" customFormat="true" ht="12.75" hidden="false" customHeight="false" outlineLevel="0" collapsed="false"/>
    <row r="909" s="433" customFormat="true" ht="12.75" hidden="false" customHeight="false" outlineLevel="0" collapsed="false"/>
    <row r="910" s="433" customFormat="true" ht="12.75" hidden="false" customHeight="false" outlineLevel="0" collapsed="false"/>
    <row r="911" s="433" customFormat="true" ht="12.75" hidden="false" customHeight="false" outlineLevel="0" collapsed="false"/>
    <row r="912" s="433" customFormat="true" ht="12.75" hidden="false" customHeight="false" outlineLevel="0" collapsed="false"/>
    <row r="913" s="433" customFormat="true" ht="12.75" hidden="false" customHeight="false" outlineLevel="0" collapsed="false"/>
    <row r="914" s="433" customFormat="true" ht="12.75" hidden="false" customHeight="false" outlineLevel="0" collapsed="false"/>
    <row r="915" s="433" customFormat="true" ht="12.75" hidden="false" customHeight="false" outlineLevel="0" collapsed="false"/>
    <row r="916" s="433" customFormat="true" ht="12.75" hidden="false" customHeight="false" outlineLevel="0" collapsed="false"/>
    <row r="917" s="433" customFormat="true" ht="12.75" hidden="false" customHeight="false" outlineLevel="0" collapsed="false"/>
    <row r="918" s="433" customFormat="true" ht="12.75" hidden="false" customHeight="false" outlineLevel="0" collapsed="false"/>
    <row r="919" s="433" customFormat="true" ht="12.75" hidden="false" customHeight="false" outlineLevel="0" collapsed="false"/>
    <row r="920" s="433" customFormat="true" ht="12.75" hidden="false" customHeight="false" outlineLevel="0" collapsed="false"/>
    <row r="921" s="433" customFormat="true" ht="12.75" hidden="false" customHeight="false" outlineLevel="0" collapsed="false"/>
    <row r="922" s="433" customFormat="true" ht="12.75" hidden="false" customHeight="false" outlineLevel="0" collapsed="false"/>
    <row r="923" s="433" customFormat="true" ht="12.75" hidden="false" customHeight="false" outlineLevel="0" collapsed="false"/>
    <row r="924" s="433" customFormat="true" ht="12.75" hidden="false" customHeight="false" outlineLevel="0" collapsed="false"/>
    <row r="925" s="433" customFormat="true" ht="12.75" hidden="false" customHeight="false" outlineLevel="0" collapsed="false"/>
    <row r="926" s="433" customFormat="true" ht="12.75" hidden="false" customHeight="false" outlineLevel="0" collapsed="false"/>
    <row r="927" s="433" customFormat="true" ht="12.75" hidden="false" customHeight="false" outlineLevel="0" collapsed="false"/>
    <row r="928" s="433" customFormat="true" ht="12.75" hidden="false" customHeight="false" outlineLevel="0" collapsed="false"/>
    <row r="929" s="433" customFormat="true" ht="12.75" hidden="false" customHeight="false" outlineLevel="0" collapsed="false"/>
    <row r="930" s="433" customFormat="true" ht="12.75" hidden="false" customHeight="false" outlineLevel="0" collapsed="false"/>
    <row r="931" s="433" customFormat="true" ht="12.75" hidden="false" customHeight="false" outlineLevel="0" collapsed="false"/>
    <row r="932" s="433" customFormat="true" ht="12.75" hidden="false" customHeight="false" outlineLevel="0" collapsed="false"/>
    <row r="933" s="433" customFormat="true" ht="12.75" hidden="false" customHeight="false" outlineLevel="0" collapsed="false"/>
    <row r="934" s="433" customFormat="true" ht="12.75" hidden="false" customHeight="false" outlineLevel="0" collapsed="false"/>
    <row r="935" s="433" customFormat="true" ht="12.75" hidden="false" customHeight="false" outlineLevel="0" collapsed="false"/>
    <row r="936" s="433" customFormat="true" ht="12.75" hidden="false" customHeight="false" outlineLevel="0" collapsed="false"/>
    <row r="937" s="433" customFormat="true" ht="12.75" hidden="false" customHeight="false" outlineLevel="0" collapsed="false"/>
    <row r="938" s="433" customFormat="true" ht="12.75" hidden="false" customHeight="false" outlineLevel="0" collapsed="false"/>
    <row r="939" s="433" customFormat="true" ht="12.75" hidden="false" customHeight="false" outlineLevel="0" collapsed="false"/>
    <row r="940" s="433" customFormat="true" ht="12.75" hidden="false" customHeight="false" outlineLevel="0" collapsed="false"/>
    <row r="941" s="433" customFormat="true" ht="12.75" hidden="false" customHeight="false" outlineLevel="0" collapsed="false"/>
    <row r="942" s="433" customFormat="true" ht="12.75" hidden="false" customHeight="false" outlineLevel="0" collapsed="false"/>
    <row r="943" s="433" customFormat="true" ht="12.75" hidden="false" customHeight="false" outlineLevel="0" collapsed="false"/>
    <row r="944" s="433" customFormat="true" ht="12.75" hidden="false" customHeight="false" outlineLevel="0" collapsed="false"/>
    <row r="945" s="433" customFormat="true" ht="12.75" hidden="false" customHeight="false" outlineLevel="0" collapsed="false"/>
    <row r="946" s="433" customFormat="true" ht="12.75" hidden="false" customHeight="false" outlineLevel="0" collapsed="false"/>
    <row r="947" s="433" customFormat="true" ht="12.75" hidden="false" customHeight="false" outlineLevel="0" collapsed="false"/>
    <row r="948" s="433" customFormat="true" ht="12.75" hidden="false" customHeight="false" outlineLevel="0" collapsed="false"/>
    <row r="949" s="433" customFormat="true" ht="12.75" hidden="false" customHeight="false" outlineLevel="0" collapsed="false"/>
    <row r="950" s="433" customFormat="true" ht="12.75" hidden="false" customHeight="false" outlineLevel="0" collapsed="false"/>
    <row r="951" s="433" customFormat="true" ht="12.75" hidden="false" customHeight="false" outlineLevel="0" collapsed="false"/>
    <row r="952" s="433" customFormat="true" ht="12.75" hidden="false" customHeight="false" outlineLevel="0" collapsed="false"/>
    <row r="953" s="433" customFormat="true" ht="12.75" hidden="false" customHeight="false" outlineLevel="0" collapsed="false"/>
    <row r="954" s="433" customFormat="true" ht="12.75" hidden="false" customHeight="false" outlineLevel="0" collapsed="false"/>
    <row r="955" s="433" customFormat="true" ht="12.75" hidden="false" customHeight="false" outlineLevel="0" collapsed="false"/>
    <row r="956" s="433" customFormat="true" ht="12.75" hidden="false" customHeight="false" outlineLevel="0" collapsed="false"/>
    <row r="957" s="433" customFormat="true" ht="12.75" hidden="false" customHeight="false" outlineLevel="0" collapsed="false"/>
    <row r="958" s="433" customFormat="true" ht="12.75" hidden="false" customHeight="false" outlineLevel="0" collapsed="false"/>
    <row r="959" s="433" customFormat="true" ht="12.75" hidden="false" customHeight="false" outlineLevel="0" collapsed="false"/>
    <row r="960" s="433" customFormat="true" ht="12.75" hidden="false" customHeight="false" outlineLevel="0" collapsed="false"/>
    <row r="961" s="433" customFormat="true" ht="12.75" hidden="false" customHeight="false" outlineLevel="0" collapsed="false"/>
    <row r="962" s="433" customFormat="true" ht="12.75" hidden="false" customHeight="false" outlineLevel="0" collapsed="false"/>
    <row r="963" s="433" customFormat="true" ht="12.75" hidden="false" customHeight="false" outlineLevel="0" collapsed="false"/>
    <row r="964" s="433" customFormat="true" ht="12.75" hidden="false" customHeight="false" outlineLevel="0" collapsed="false"/>
    <row r="965" s="433" customFormat="true" ht="12.75" hidden="false" customHeight="false" outlineLevel="0" collapsed="false"/>
    <row r="966" s="433" customFormat="true" ht="12.75" hidden="false" customHeight="false" outlineLevel="0" collapsed="false"/>
    <row r="967" s="433" customFormat="true" ht="12.75" hidden="false" customHeight="false" outlineLevel="0" collapsed="false"/>
    <row r="968" s="433" customFormat="true" ht="12.75" hidden="false" customHeight="false" outlineLevel="0" collapsed="false"/>
    <row r="969" s="433" customFormat="true" ht="12.75" hidden="false" customHeight="false" outlineLevel="0" collapsed="false"/>
    <row r="970" s="433" customFormat="true" ht="12.75" hidden="false" customHeight="false" outlineLevel="0" collapsed="false"/>
    <row r="971" s="433" customFormat="true" ht="12.75" hidden="false" customHeight="false" outlineLevel="0" collapsed="false"/>
    <row r="972" s="433" customFormat="true" ht="12.75" hidden="false" customHeight="false" outlineLevel="0" collapsed="false"/>
    <row r="973" s="433" customFormat="true" ht="12.75" hidden="false" customHeight="false" outlineLevel="0" collapsed="false"/>
    <row r="974" s="433" customFormat="true" ht="12.75" hidden="false" customHeight="false" outlineLevel="0" collapsed="false"/>
    <row r="975" s="433" customFormat="true" ht="12.75" hidden="false" customHeight="false" outlineLevel="0" collapsed="false"/>
    <row r="976" s="433" customFormat="true" ht="12.75" hidden="false" customHeight="false" outlineLevel="0" collapsed="false"/>
    <row r="977" s="433" customFormat="true" ht="12.75" hidden="false" customHeight="false" outlineLevel="0" collapsed="false"/>
    <row r="978" s="433" customFormat="true" ht="12.75" hidden="false" customHeight="false" outlineLevel="0" collapsed="false"/>
    <row r="979" s="433" customFormat="true" ht="12.75" hidden="false" customHeight="false" outlineLevel="0" collapsed="false"/>
    <row r="980" s="433" customFormat="true" ht="12.75" hidden="false" customHeight="false" outlineLevel="0" collapsed="false"/>
    <row r="981" s="433" customFormat="true" ht="12.75" hidden="false" customHeight="false" outlineLevel="0" collapsed="false"/>
    <row r="982" s="433" customFormat="true" ht="12.75" hidden="false" customHeight="false" outlineLevel="0" collapsed="false"/>
    <row r="983" s="433" customFormat="true" ht="12.75" hidden="false" customHeight="false" outlineLevel="0" collapsed="false"/>
    <row r="984" s="433" customFormat="true" ht="12.75" hidden="false" customHeight="false" outlineLevel="0" collapsed="false"/>
    <row r="985" s="433" customFormat="true" ht="12.75" hidden="false" customHeight="false" outlineLevel="0" collapsed="false"/>
    <row r="986" s="433" customFormat="true" ht="12.75" hidden="false" customHeight="false" outlineLevel="0" collapsed="false"/>
    <row r="987" s="433" customFormat="true" ht="12.75" hidden="false" customHeight="false" outlineLevel="0" collapsed="false"/>
    <row r="988" s="433" customFormat="true" ht="12.75" hidden="false" customHeight="false" outlineLevel="0" collapsed="false"/>
    <row r="989" s="433" customFormat="true" ht="12.75" hidden="false" customHeight="false" outlineLevel="0" collapsed="false"/>
    <row r="990" s="433" customFormat="true" ht="12.75" hidden="false" customHeight="false" outlineLevel="0" collapsed="false"/>
    <row r="991" s="433" customFormat="true" ht="12.75" hidden="false" customHeight="false" outlineLevel="0" collapsed="false"/>
    <row r="992" s="433" customFormat="true" ht="12.75" hidden="false" customHeight="false" outlineLevel="0" collapsed="false"/>
    <row r="993" s="433" customFormat="true" ht="12.75" hidden="false" customHeight="false" outlineLevel="0" collapsed="false"/>
    <row r="994" s="433" customFormat="true" ht="12.75" hidden="false" customHeight="false" outlineLevel="0" collapsed="false"/>
    <row r="995" s="433" customFormat="true" ht="12.75" hidden="false" customHeight="false" outlineLevel="0" collapsed="false"/>
    <row r="996" s="433" customFormat="true" ht="12.75" hidden="false" customHeight="false" outlineLevel="0" collapsed="false"/>
    <row r="997" s="433" customFormat="true" ht="12.75" hidden="false" customHeight="false" outlineLevel="0" collapsed="false"/>
    <row r="998" s="433" customFormat="true" ht="12.75" hidden="false" customHeight="false" outlineLevel="0" collapsed="false"/>
    <row r="999" s="433" customFormat="true" ht="12.75" hidden="false" customHeight="false" outlineLevel="0" collapsed="false"/>
    <row r="1000" s="433" customFormat="true" ht="12.75" hidden="false" customHeight="false" outlineLevel="0" collapsed="false"/>
    <row r="1001" s="433" customFormat="true" ht="12.75" hidden="false" customHeight="false" outlineLevel="0" collapsed="false"/>
    <row r="1002" s="433" customFormat="true" ht="12.75" hidden="false" customHeight="false" outlineLevel="0" collapsed="false"/>
    <row r="1003" s="433" customFormat="true" ht="12.75" hidden="false" customHeight="false" outlineLevel="0" collapsed="false"/>
    <row r="1004" s="433" customFormat="true" ht="12.75" hidden="false" customHeight="false" outlineLevel="0" collapsed="false"/>
    <row r="1005" s="433" customFormat="true" ht="12.75" hidden="false" customHeight="false" outlineLevel="0" collapsed="false"/>
    <row r="1006" s="433" customFormat="true" ht="12.75" hidden="false" customHeight="false" outlineLevel="0" collapsed="false"/>
    <row r="1007" s="433" customFormat="true" ht="12.75" hidden="false" customHeight="false" outlineLevel="0" collapsed="false"/>
    <row r="1008" s="433" customFormat="true" ht="12.75" hidden="false" customHeight="false" outlineLevel="0" collapsed="false"/>
    <row r="1009" s="433" customFormat="true" ht="12.75" hidden="false" customHeight="false" outlineLevel="0" collapsed="false"/>
    <row r="1010" s="433" customFormat="true" ht="12.75" hidden="false" customHeight="false" outlineLevel="0" collapsed="false"/>
    <row r="1011" s="433" customFormat="true" ht="12.75" hidden="false" customHeight="false" outlineLevel="0" collapsed="false"/>
    <row r="1012" s="433" customFormat="true" ht="12.75" hidden="false" customHeight="false" outlineLevel="0" collapsed="false"/>
    <row r="1013" s="433" customFormat="true" ht="12.75" hidden="false" customHeight="false" outlineLevel="0" collapsed="false"/>
    <row r="1014" s="433" customFormat="true" ht="12.75" hidden="false" customHeight="false" outlineLevel="0" collapsed="false"/>
    <row r="1015" s="433" customFormat="true" ht="12.75" hidden="false" customHeight="false" outlineLevel="0" collapsed="false"/>
    <row r="1016" s="433" customFormat="true" ht="12.75" hidden="false" customHeight="false" outlineLevel="0" collapsed="false"/>
    <row r="1017" s="433" customFormat="true" ht="12.75" hidden="false" customHeight="false" outlineLevel="0" collapsed="false"/>
    <row r="1018" s="433" customFormat="true" ht="12.75" hidden="false" customHeight="false" outlineLevel="0" collapsed="false"/>
    <row r="1019" s="433" customFormat="true" ht="12.75" hidden="false" customHeight="false" outlineLevel="0" collapsed="false"/>
    <row r="1020" s="433" customFormat="true" ht="12.75" hidden="false" customHeight="false" outlineLevel="0" collapsed="false"/>
    <row r="1021" s="433" customFormat="true" ht="12.75" hidden="false" customHeight="false" outlineLevel="0" collapsed="false"/>
    <row r="1022" s="433" customFormat="true" ht="12.75" hidden="false" customHeight="false" outlineLevel="0" collapsed="false"/>
    <row r="1023" s="433" customFormat="true" ht="12.75" hidden="false" customHeight="false" outlineLevel="0" collapsed="false"/>
    <row r="1024" s="433" customFormat="true" ht="12.75" hidden="false" customHeight="false" outlineLevel="0" collapsed="false"/>
    <row r="1025" s="433" customFormat="true" ht="12.75" hidden="false" customHeight="false" outlineLevel="0" collapsed="false"/>
    <row r="1026" s="433" customFormat="true" ht="12.75" hidden="false" customHeight="false" outlineLevel="0" collapsed="false"/>
    <row r="1027" s="433" customFormat="true" ht="12.75" hidden="false" customHeight="false" outlineLevel="0" collapsed="false"/>
    <row r="1028" s="433" customFormat="true" ht="12.75" hidden="false" customHeight="false" outlineLevel="0" collapsed="false"/>
    <row r="1029" s="433" customFormat="true" ht="12.75" hidden="false" customHeight="false" outlineLevel="0" collapsed="false"/>
    <row r="1030" s="433" customFormat="true" ht="12.75" hidden="false" customHeight="false" outlineLevel="0" collapsed="false"/>
    <row r="1031" s="433" customFormat="true" ht="12.75" hidden="false" customHeight="false" outlineLevel="0" collapsed="false"/>
    <row r="1032" s="433" customFormat="true" ht="12.75" hidden="false" customHeight="false" outlineLevel="0" collapsed="false"/>
    <row r="1033" s="433" customFormat="true" ht="12.75" hidden="false" customHeight="false" outlineLevel="0" collapsed="false"/>
    <row r="1034" s="433" customFormat="true" ht="12.75" hidden="false" customHeight="false" outlineLevel="0" collapsed="false"/>
    <row r="1035" s="433" customFormat="true" ht="12.75" hidden="false" customHeight="false" outlineLevel="0" collapsed="false"/>
    <row r="1036" s="433" customFormat="true" ht="12.75" hidden="false" customHeight="false" outlineLevel="0" collapsed="false"/>
    <row r="1037" s="433" customFormat="true" ht="12.75" hidden="false" customHeight="false" outlineLevel="0" collapsed="false"/>
    <row r="1038" s="433" customFormat="true" ht="12.75" hidden="false" customHeight="false" outlineLevel="0" collapsed="false"/>
    <row r="1039" s="433" customFormat="true" ht="12.75" hidden="false" customHeight="false" outlineLevel="0" collapsed="false"/>
    <row r="1040" s="433" customFormat="true" ht="12.75" hidden="false" customHeight="false" outlineLevel="0" collapsed="false"/>
    <row r="1041" s="433" customFormat="true" ht="12.75" hidden="false" customHeight="false" outlineLevel="0" collapsed="false"/>
    <row r="1042" s="433" customFormat="true" ht="12.75" hidden="false" customHeight="false" outlineLevel="0" collapsed="false"/>
    <row r="1043" s="433" customFormat="true" ht="12.75" hidden="false" customHeight="false" outlineLevel="0" collapsed="false"/>
    <row r="1044" s="433" customFormat="true" ht="12.75" hidden="false" customHeight="false" outlineLevel="0" collapsed="false"/>
    <row r="1045" s="433" customFormat="true" ht="12.75" hidden="false" customHeight="false" outlineLevel="0" collapsed="false"/>
    <row r="1046" s="433" customFormat="true" ht="12.75" hidden="false" customHeight="false" outlineLevel="0" collapsed="false"/>
    <row r="1047" s="433" customFormat="true" ht="12.75" hidden="false" customHeight="false" outlineLevel="0" collapsed="false"/>
    <row r="1048" s="433" customFormat="true" ht="12.75" hidden="false" customHeight="false" outlineLevel="0" collapsed="false"/>
    <row r="1049" s="433" customFormat="true" ht="12.75" hidden="false" customHeight="false" outlineLevel="0" collapsed="false"/>
    <row r="1050" s="433" customFormat="true" ht="12.75" hidden="false" customHeight="false" outlineLevel="0" collapsed="false"/>
    <row r="1051" s="433" customFormat="true" ht="12.75" hidden="false" customHeight="false" outlineLevel="0" collapsed="false"/>
    <row r="1052" s="433" customFormat="true" ht="12.75" hidden="false" customHeight="false" outlineLevel="0" collapsed="false"/>
    <row r="1053" s="433" customFormat="true" ht="12.75" hidden="false" customHeight="false" outlineLevel="0" collapsed="false"/>
    <row r="1054" s="433" customFormat="true" ht="12.75" hidden="false" customHeight="false" outlineLevel="0" collapsed="false"/>
    <row r="1055" s="433" customFormat="true" ht="12.75" hidden="false" customHeight="false" outlineLevel="0" collapsed="false"/>
    <row r="1056" s="433" customFormat="true" ht="12.75" hidden="false" customHeight="false" outlineLevel="0" collapsed="false"/>
    <row r="1057" s="433" customFormat="true" ht="12.75" hidden="false" customHeight="false" outlineLevel="0" collapsed="false"/>
    <row r="1058" s="433" customFormat="true" ht="12.75" hidden="false" customHeight="false" outlineLevel="0" collapsed="false"/>
    <row r="1059" s="433" customFormat="true" ht="12.75" hidden="false" customHeight="false" outlineLevel="0" collapsed="false"/>
    <row r="1060" s="433" customFormat="true" ht="12.75" hidden="false" customHeight="false" outlineLevel="0" collapsed="false"/>
    <row r="1061" s="433" customFormat="true" ht="12.75" hidden="false" customHeight="false" outlineLevel="0" collapsed="false"/>
    <row r="1062" s="433" customFormat="true" ht="12.75" hidden="false" customHeight="false" outlineLevel="0" collapsed="false"/>
    <row r="1063" s="433" customFormat="true" ht="12.75" hidden="false" customHeight="false" outlineLevel="0" collapsed="false"/>
    <row r="1064" s="433" customFormat="true" ht="12.75" hidden="false" customHeight="false" outlineLevel="0" collapsed="false"/>
    <row r="1065" s="433" customFormat="true" ht="12.75" hidden="false" customHeight="false" outlineLevel="0" collapsed="false"/>
    <row r="1066" s="433" customFormat="true" ht="12.75" hidden="false" customHeight="false" outlineLevel="0" collapsed="false"/>
    <row r="1067" s="433" customFormat="true" ht="12.75" hidden="false" customHeight="false" outlineLevel="0" collapsed="false"/>
    <row r="1068" s="433" customFormat="true" ht="12.75" hidden="false" customHeight="false" outlineLevel="0" collapsed="false"/>
    <row r="1069" s="433" customFormat="true" ht="12.75" hidden="false" customHeight="false" outlineLevel="0" collapsed="false"/>
    <row r="1070" s="433" customFormat="true" ht="12.75" hidden="false" customHeight="false" outlineLevel="0" collapsed="false"/>
    <row r="1071" s="433" customFormat="true" ht="12.75" hidden="false" customHeight="false" outlineLevel="0" collapsed="false"/>
    <row r="1072" s="433" customFormat="true" ht="12.75" hidden="false" customHeight="false" outlineLevel="0" collapsed="false"/>
    <row r="1073" s="433" customFormat="true" ht="12.75" hidden="false" customHeight="false" outlineLevel="0" collapsed="false"/>
    <row r="1074" s="433" customFormat="true" ht="12.75" hidden="false" customHeight="false" outlineLevel="0" collapsed="false"/>
    <row r="1075" s="433" customFormat="true" ht="12.75" hidden="false" customHeight="false" outlineLevel="0" collapsed="false"/>
    <row r="1076" s="433" customFormat="true" ht="12.75" hidden="false" customHeight="false" outlineLevel="0" collapsed="false"/>
    <row r="1077" s="433" customFormat="true" ht="12.75" hidden="false" customHeight="false" outlineLevel="0" collapsed="false"/>
    <row r="1078" s="433" customFormat="true" ht="12.75" hidden="false" customHeight="false" outlineLevel="0" collapsed="false"/>
    <row r="1079" s="433" customFormat="true" ht="12.75" hidden="false" customHeight="false" outlineLevel="0" collapsed="false"/>
    <row r="1080" s="433" customFormat="true" ht="12.75" hidden="false" customHeight="false" outlineLevel="0" collapsed="false"/>
    <row r="1081" s="433" customFormat="true" ht="12.75" hidden="false" customHeight="false" outlineLevel="0" collapsed="false"/>
    <row r="1082" s="433" customFormat="true" ht="12.75" hidden="false" customHeight="false" outlineLevel="0" collapsed="false"/>
    <row r="1083" s="433" customFormat="true" ht="12.75" hidden="false" customHeight="false" outlineLevel="0" collapsed="false"/>
    <row r="1084" s="433" customFormat="true" ht="12.75" hidden="false" customHeight="false" outlineLevel="0" collapsed="false"/>
    <row r="1085" s="433" customFormat="true" ht="12.75" hidden="false" customHeight="false" outlineLevel="0" collapsed="false"/>
    <row r="1086" s="433" customFormat="true" ht="12.75" hidden="false" customHeight="false" outlineLevel="0" collapsed="false"/>
    <row r="1087" s="433" customFormat="true" ht="12.75" hidden="false" customHeight="false" outlineLevel="0" collapsed="false"/>
    <row r="1088" s="433" customFormat="true" ht="12.75" hidden="false" customHeight="false" outlineLevel="0" collapsed="false"/>
    <row r="1089" s="433" customFormat="true" ht="12.75" hidden="false" customHeight="false" outlineLevel="0" collapsed="false"/>
    <row r="1090" s="433" customFormat="true" ht="12.75" hidden="false" customHeight="false" outlineLevel="0" collapsed="false"/>
    <row r="1091" s="433" customFormat="true" ht="12.75" hidden="false" customHeight="false" outlineLevel="0" collapsed="false"/>
    <row r="1092" s="433" customFormat="true" ht="12.75" hidden="false" customHeight="false" outlineLevel="0" collapsed="false"/>
    <row r="1093" s="433" customFormat="true" ht="12.75" hidden="false" customHeight="false" outlineLevel="0" collapsed="false"/>
    <row r="1094" s="433" customFormat="true" ht="12.75" hidden="false" customHeight="false" outlineLevel="0" collapsed="false"/>
    <row r="1095" s="433" customFormat="true" ht="12.75" hidden="false" customHeight="false" outlineLevel="0" collapsed="false"/>
    <row r="1096" s="433" customFormat="true" ht="12.75" hidden="false" customHeight="false" outlineLevel="0" collapsed="false"/>
    <row r="1097" s="433" customFormat="true" ht="12.75" hidden="false" customHeight="false" outlineLevel="0" collapsed="false"/>
    <row r="1098" s="433" customFormat="true" ht="12.75" hidden="false" customHeight="false" outlineLevel="0" collapsed="false"/>
    <row r="1099" s="433" customFormat="true" ht="12.75" hidden="false" customHeight="false" outlineLevel="0" collapsed="false"/>
    <row r="1100" s="433" customFormat="true" ht="12.75" hidden="false" customHeight="false" outlineLevel="0" collapsed="false"/>
  </sheetData>
  <sheetProtection algorithmName="SHA-512" hashValue="Bi0PrjMF9QcgV2h2SYO/EfJ4tSNqy7ejhnj/Ygp4IL6yjNQ2kT8GFgoPPYcn9vQFR/Fz7SWCtxg2n3ykpl7HrQ==" saltValue="OZEgjsAId8DO7t0HPb1Irw==" spinCount="100000" sheet="true" scenarios="true"/>
  <protectedRanges>
    <protectedRange name="Bereich1" sqref="C3:C4 C10:C11 C14:C21 C23:C25 E10:E12 E14:E21 E23:E25 G10:G11 G14:G21 G23:G25 I10:I11 I14:I21 I23:I25 K10:K11 K14:K21 K23:K25 M8:AE33 B34:AE100"/>
  </protectedRanges>
  <mergeCells count="24">
    <mergeCell ref="C6:D7"/>
    <mergeCell ref="E6:F7"/>
    <mergeCell ref="G6:H7"/>
    <mergeCell ref="C8:D8"/>
    <mergeCell ref="E8:F8"/>
    <mergeCell ref="G8:H8"/>
    <mergeCell ref="I8:J8"/>
    <mergeCell ref="K8:L8"/>
    <mergeCell ref="C9:D9"/>
    <mergeCell ref="E9:F9"/>
    <mergeCell ref="G9:H9"/>
    <mergeCell ref="I9:J9"/>
    <mergeCell ref="K9:L9"/>
    <mergeCell ref="C12:D12"/>
    <mergeCell ref="G12:H12"/>
    <mergeCell ref="I12:J12"/>
    <mergeCell ref="K12:L12"/>
    <mergeCell ref="C13:D13"/>
    <mergeCell ref="E13:F13"/>
    <mergeCell ref="G13:H13"/>
    <mergeCell ref="I13:J13"/>
    <mergeCell ref="K13:L13"/>
    <mergeCell ref="B29:L31"/>
    <mergeCell ref="B32:L33"/>
  </mergeCells>
  <conditionalFormatting sqref="D10:D11 D18 C8 L18 F18 E8 F10:F12 J18 J10:J11 L10:L11 D26:D28 F26:F28 J26:J28 L26:L28 D14:D15 L14:L15 J14:J15 F14:F15 H18 G8 H10:H11 H26:H28 H14:H15">
    <cfRule type="expression" priority="2" aboveAverage="0" equalAverage="0" bottom="0" percent="0" rank="0" text="" dxfId="271">
      <formula>C8="PASS"</formula>
    </cfRule>
    <cfRule type="expression" priority="3" aboveAverage="0" equalAverage="0" bottom="0" percent="0" rank="0" text="" dxfId="272">
      <formula>C8="FAIL"</formula>
    </cfRule>
  </conditionalFormatting>
  <conditionalFormatting sqref="I8:L8">
    <cfRule type="expression" priority="4" aboveAverage="0" equalAverage="0" bottom="0" percent="0" rank="0" text="" dxfId="273">
      <formula>I8="PASS"</formula>
    </cfRule>
    <cfRule type="expression" priority="5" aboveAverage="0" equalAverage="0" bottom="0" percent="0" rank="0" text="" dxfId="274">
      <formula>I8="FAIL"</formula>
    </cfRule>
    <cfRule type="expression" priority="6" aboveAverage="0" equalAverage="0" bottom="0" percent="0" rank="0" text="" dxfId="275">
      <formula>I8="N/A"</formula>
    </cfRule>
  </conditionalFormatting>
  <conditionalFormatting sqref="C8:D8">
    <cfRule type="cellIs" priority="7" operator="equal" aboveAverage="0" equalAverage="0" bottom="0" percent="0" rank="0" text="" dxfId="276">
      <formula>"laminated"</formula>
    </cfRule>
  </conditionalFormatting>
  <conditionalFormatting sqref="E8:H8">
    <cfRule type="cellIs" priority="8" operator="equal" aboveAverage="0" equalAverage="0" bottom="0" percent="0" rank="0" text="" dxfId="277">
      <formula>"laminated"</formula>
    </cfRule>
  </conditionalFormatting>
  <dataValidations count="3">
    <dataValidation allowBlank="true" operator="between" showDropDown="false" showErrorMessage="true" showInputMessage="true" sqref="C4" type="list">
      <formula1>"Steel,Alu."</formula1>
      <formula2>0</formula2>
    </dataValidation>
    <dataValidation allowBlank="true" operator="between" showDropDown="false" showErrorMessage="true" showInputMessage="true" sqref="C3" type="list">
      <formula1>"0,3,4,5"</formula1>
      <formula2>0</formula2>
    </dataValidation>
    <dataValidation allowBlank="true" operator="between" showDropDown="false" showErrorMessage="true" showInputMessage="true" sqref="C21 E21 G21 I21 K21" type="list">
      <formula1>Material</formula1>
      <formula2>0</formula2>
    </dataValidation>
  </dataValidations>
  <hyperlinks>
    <hyperlink ref="M3" location="'Cover Sheet'!A1" display="BACK to COVER SHEET"/>
    <hyperlink ref="B34" location="'Monocoque Attachments Guidance'!A1" display="Link to GUIDANCE NOTES: Monocoque Attachments"/>
    <hyperlink ref="B35" location="'Front Hoop Attachment Guidance'!A1" display="Link to GUIDANCE NOTES: Front Hoop Attachm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0.xml><?xml version="1.0" encoding="utf-8"?>
<worksheet xmlns="http://schemas.openxmlformats.org/spreadsheetml/2006/main" xmlns:r="http://schemas.openxmlformats.org/officeDocument/2006/relationships">
  <sheetPr filterMode="false">
    <pageSetUpPr fitToPage="false"/>
  </sheetPr>
  <dimension ref="B1:AB1120"/>
  <sheetViews>
    <sheetView showFormulas="false" showGridLines="false" showRowColHeaders="true" showZeros="true" rightToLeft="false" tabSelected="false" showOutlineSymbols="true" defaultGridColor="true" view="pageBreakPreview" topLeftCell="A6" colorId="64" zoomScale="140" zoomScaleNormal="100" zoomScalePageLayoutView="140" workbookViewId="0">
      <selection pane="topLeft" activeCell="B30" activeCellId="0" sqref="B30"/>
    </sheetView>
  </sheetViews>
  <sheetFormatPr defaultRowHeight="12.75" zeroHeight="false" outlineLevelRow="0" outlineLevelCol="0"/>
  <cols>
    <col collapsed="false" customWidth="true" hidden="false" outlineLevel="0" max="1" min="1" style="0" width="4.27"/>
    <col collapsed="false" customWidth="true" hidden="false" outlineLevel="0" max="2" min="2" style="0" width="31.4"/>
    <col collapsed="false" customWidth="true" hidden="false" outlineLevel="0" max="4" min="3" style="0" width="7"/>
    <col collapsed="false" customWidth="true" hidden="false" outlineLevel="0" max="10" min="5" style="0" width="11.4"/>
    <col collapsed="false" customWidth="true" hidden="false" outlineLevel="0" max="11" min="11" style="0" width="31.4"/>
    <col collapsed="false" customWidth="true" hidden="false" outlineLevel="0" max="13" min="12" style="0" width="7"/>
    <col collapsed="false" customWidth="true" hidden="false" outlineLevel="0" max="19" min="14" style="0" width="11.4"/>
    <col collapsed="false" customWidth="true" hidden="false" outlineLevel="0" max="20" min="20" style="0" width="31.4"/>
    <col collapsed="false" customWidth="true" hidden="false" outlineLevel="0" max="22" min="21" style="0" width="7"/>
    <col collapsed="false" customWidth="true" hidden="false" outlineLevel="0" max="1025" min="23" style="0" width="11.4"/>
  </cols>
  <sheetData>
    <row r="1" customFormat="false" ht="15" hidden="false" customHeight="false" outlineLevel="0" collapsed="false">
      <c r="B1" s="185" t="s">
        <v>503</v>
      </c>
    </row>
    <row r="2" customFormat="false" ht="15" hidden="false" customHeight="false" outlineLevel="0" collapsed="false">
      <c r="B2" s="185"/>
    </row>
    <row r="3" customFormat="false" ht="13.15" hidden="false" customHeight="false" outlineLevel="0" collapsed="false">
      <c r="B3" s="0" t="s">
        <v>504</v>
      </c>
      <c r="F3" s="573" t="str">
        <f aca="false">IF('T3.13 T3.5 Ft Bulkhead'!F2="tubing only","N/A","YES")</f>
        <v>N/A</v>
      </c>
      <c r="I3" s="48" t="s">
        <v>259</v>
      </c>
      <c r="K3" s="48"/>
    </row>
    <row r="4" customFormat="false" ht="13.15" hidden="false" customHeight="false" outlineLevel="0" collapsed="false">
      <c r="B4" s="0" t="s">
        <v>505</v>
      </c>
      <c r="F4" s="574" t="s">
        <v>506</v>
      </c>
      <c r="K4" s="48"/>
    </row>
    <row r="5" customFormat="false" ht="13.15" hidden="false" customHeight="false" outlineLevel="0" collapsed="false">
      <c r="B5" s="0" t="s">
        <v>507</v>
      </c>
      <c r="F5" s="575" t="s">
        <v>134</v>
      </c>
      <c r="K5" s="48"/>
    </row>
    <row r="7" customFormat="false" ht="12.75" hidden="false" customHeight="false" outlineLevel="0" collapsed="false">
      <c r="B7" s="359"/>
      <c r="C7" s="361"/>
      <c r="D7" s="361"/>
      <c r="E7" s="361"/>
      <c r="F7" s="361"/>
      <c r="G7" s="361"/>
      <c r="H7" s="361"/>
      <c r="I7" s="361"/>
      <c r="J7" s="362"/>
      <c r="K7" s="361"/>
      <c r="L7" s="361"/>
      <c r="M7" s="361"/>
      <c r="N7" s="361"/>
      <c r="O7" s="361"/>
      <c r="P7" s="361"/>
      <c r="Q7" s="361"/>
      <c r="R7" s="361"/>
      <c r="S7" s="361"/>
      <c r="T7" s="359"/>
      <c r="U7" s="361"/>
      <c r="V7" s="361"/>
      <c r="W7" s="361"/>
      <c r="X7" s="361"/>
      <c r="Y7" s="361"/>
      <c r="Z7" s="361"/>
      <c r="AA7" s="361"/>
      <c r="AB7" s="362"/>
    </row>
    <row r="8" customFormat="false" ht="12.75" hidden="false" customHeight="false" outlineLevel="0" collapsed="false">
      <c r="B8" s="576"/>
      <c r="C8" s="97"/>
      <c r="D8" s="97"/>
      <c r="E8" s="97"/>
      <c r="F8" s="97"/>
      <c r="G8" s="97"/>
      <c r="H8" s="97"/>
      <c r="I8" s="97"/>
      <c r="J8" s="364"/>
      <c r="K8" s="97"/>
      <c r="L8" s="97"/>
      <c r="M8" s="97"/>
      <c r="N8" s="97"/>
      <c r="O8" s="97"/>
      <c r="P8" s="97"/>
      <c r="Q8" s="97"/>
      <c r="R8" s="97"/>
      <c r="S8" s="97"/>
      <c r="T8" s="576"/>
      <c r="U8" s="97"/>
      <c r="V8" s="97"/>
      <c r="W8" s="97"/>
      <c r="X8" s="97"/>
      <c r="Y8" s="97"/>
      <c r="Z8" s="97"/>
      <c r="AA8" s="97"/>
      <c r="AB8" s="364"/>
    </row>
    <row r="9" customFormat="false" ht="12.75" hidden="false" customHeight="false" outlineLevel="0" collapsed="false">
      <c r="B9" s="576"/>
      <c r="C9" s="97"/>
      <c r="D9" s="97"/>
      <c r="E9" s="97"/>
      <c r="F9" s="97"/>
      <c r="G9" s="97"/>
      <c r="H9" s="97"/>
      <c r="I9" s="97"/>
      <c r="J9" s="364"/>
      <c r="K9" s="97"/>
      <c r="L9" s="97"/>
      <c r="M9" s="97"/>
      <c r="N9" s="97"/>
      <c r="O9" s="97"/>
      <c r="P9" s="97"/>
      <c r="Q9" s="97"/>
      <c r="R9" s="97"/>
      <c r="S9" s="97"/>
      <c r="T9" s="576"/>
      <c r="U9" s="97"/>
      <c r="V9" s="97"/>
      <c r="W9" s="97"/>
      <c r="X9" s="97"/>
      <c r="Y9" s="97"/>
      <c r="Z9" s="97"/>
      <c r="AA9" s="97"/>
      <c r="AB9" s="364"/>
    </row>
    <row r="10" customFormat="false" ht="12.75" hidden="false" customHeight="false" outlineLevel="0" collapsed="false">
      <c r="B10" s="576"/>
      <c r="C10" s="97"/>
      <c r="D10" s="97"/>
      <c r="E10" s="97"/>
      <c r="F10" s="97"/>
      <c r="G10" s="97"/>
      <c r="H10" s="97"/>
      <c r="I10" s="97"/>
      <c r="J10" s="364"/>
      <c r="K10" s="97"/>
      <c r="L10" s="97"/>
      <c r="M10" s="97"/>
      <c r="N10" s="97"/>
      <c r="O10" s="97"/>
      <c r="P10" s="97"/>
      <c r="Q10" s="97"/>
      <c r="R10" s="97"/>
      <c r="S10" s="97"/>
      <c r="T10" s="576"/>
      <c r="U10" s="97"/>
      <c r="V10" s="97"/>
      <c r="W10" s="97"/>
      <c r="X10" s="97"/>
      <c r="Y10" s="97"/>
      <c r="Z10" s="97"/>
      <c r="AA10" s="97"/>
      <c r="AB10" s="364"/>
    </row>
    <row r="11" customFormat="false" ht="12.75" hidden="false" customHeight="false" outlineLevel="0" collapsed="false">
      <c r="B11" s="576"/>
      <c r="C11" s="97"/>
      <c r="D11" s="97"/>
      <c r="E11" s="97"/>
      <c r="F11" s="97"/>
      <c r="G11" s="97"/>
      <c r="H11" s="97"/>
      <c r="I11" s="97"/>
      <c r="J11" s="364"/>
      <c r="K11" s="97"/>
      <c r="L11" s="97"/>
      <c r="M11" s="97"/>
      <c r="N11" s="97"/>
      <c r="O11" s="97"/>
      <c r="P11" s="97"/>
      <c r="Q11" s="97"/>
      <c r="R11" s="97"/>
      <c r="S11" s="97"/>
      <c r="T11" s="576"/>
      <c r="U11" s="97"/>
      <c r="V11" s="97"/>
      <c r="W11" s="97"/>
      <c r="X11" s="97"/>
      <c r="Y11" s="97"/>
      <c r="Z11" s="97"/>
      <c r="AA11" s="97"/>
      <c r="AB11" s="364"/>
    </row>
    <row r="12" customFormat="false" ht="12.75" hidden="false" customHeight="false" outlineLevel="0" collapsed="false">
      <c r="B12" s="576"/>
      <c r="C12" s="97" t="s">
        <v>508</v>
      </c>
      <c r="D12" s="97"/>
      <c r="E12" s="97"/>
      <c r="F12" s="97"/>
      <c r="G12" s="97"/>
      <c r="H12" s="97"/>
      <c r="I12" s="97"/>
      <c r="J12" s="364"/>
      <c r="K12" s="97"/>
      <c r="L12" s="97" t="s">
        <v>509</v>
      </c>
      <c r="M12" s="97"/>
      <c r="N12" s="97"/>
      <c r="O12" s="97"/>
      <c r="P12" s="97"/>
      <c r="Q12" s="97"/>
      <c r="R12" s="97"/>
      <c r="S12" s="97"/>
      <c r="T12" s="576"/>
      <c r="U12" s="97" t="s">
        <v>509</v>
      </c>
      <c r="V12" s="97"/>
      <c r="W12" s="97"/>
      <c r="X12" s="97"/>
      <c r="Y12" s="97"/>
      <c r="Z12" s="97"/>
      <c r="AA12" s="97"/>
      <c r="AB12" s="364"/>
    </row>
    <row r="13" customFormat="false" ht="12.75" hidden="false" customHeight="false" outlineLevel="0" collapsed="false">
      <c r="B13" s="576"/>
      <c r="C13" s="97" t="s">
        <v>510</v>
      </c>
      <c r="D13" s="97"/>
      <c r="E13" s="97"/>
      <c r="F13" s="97"/>
      <c r="G13" s="97"/>
      <c r="H13" s="97"/>
      <c r="I13" s="97"/>
      <c r="J13" s="364"/>
      <c r="K13" s="97"/>
      <c r="L13" s="97" t="s">
        <v>511</v>
      </c>
      <c r="M13" s="97"/>
      <c r="N13" s="97"/>
      <c r="O13" s="97"/>
      <c r="P13" s="97"/>
      <c r="Q13" s="97"/>
      <c r="R13" s="97"/>
      <c r="S13" s="97"/>
      <c r="T13" s="576"/>
      <c r="U13" s="97" t="s">
        <v>511</v>
      </c>
      <c r="V13" s="97"/>
      <c r="W13" s="97"/>
      <c r="X13" s="97"/>
      <c r="Y13" s="97"/>
      <c r="Z13" s="97"/>
      <c r="AA13" s="97"/>
      <c r="AB13" s="364"/>
    </row>
    <row r="14" customFormat="false" ht="12.75" hidden="false" customHeight="false" outlineLevel="0" collapsed="false">
      <c r="B14" s="576"/>
      <c r="C14" s="97"/>
      <c r="D14" s="97"/>
      <c r="E14" s="97"/>
      <c r="F14" s="97"/>
      <c r="G14" s="97"/>
      <c r="H14" s="97"/>
      <c r="I14" s="97"/>
      <c r="J14" s="364"/>
      <c r="K14" s="97"/>
      <c r="L14" s="97"/>
      <c r="M14" s="97"/>
      <c r="N14" s="97"/>
      <c r="O14" s="97"/>
      <c r="P14" s="97"/>
      <c r="Q14" s="97"/>
      <c r="R14" s="97"/>
      <c r="S14" s="97"/>
      <c r="T14" s="576"/>
      <c r="U14" s="97"/>
      <c r="V14" s="97"/>
      <c r="W14" s="97"/>
      <c r="X14" s="97"/>
      <c r="Y14" s="97"/>
      <c r="Z14" s="97"/>
      <c r="AA14" s="97"/>
      <c r="AB14" s="364"/>
    </row>
    <row r="15" customFormat="false" ht="12.75" hidden="false" customHeight="false" outlineLevel="0" collapsed="false">
      <c r="B15" s="576"/>
      <c r="C15" s="97"/>
      <c r="D15" s="97"/>
      <c r="E15" s="97"/>
      <c r="F15" s="97"/>
      <c r="G15" s="97"/>
      <c r="H15" s="97"/>
      <c r="I15" s="97"/>
      <c r="J15" s="364"/>
      <c r="K15" s="97"/>
      <c r="L15" s="97"/>
      <c r="M15" s="97"/>
      <c r="N15" s="97"/>
      <c r="O15" s="97"/>
      <c r="P15" s="97"/>
      <c r="Q15" s="97"/>
      <c r="R15" s="97"/>
      <c r="S15" s="97"/>
      <c r="T15" s="576"/>
      <c r="U15" s="97"/>
      <c r="V15" s="97"/>
      <c r="W15" s="97"/>
      <c r="X15" s="97"/>
      <c r="Y15" s="97"/>
      <c r="Z15" s="97"/>
      <c r="AA15" s="97"/>
      <c r="AB15" s="364"/>
    </row>
    <row r="16" customFormat="false" ht="12.75" hidden="false" customHeight="false" outlineLevel="0" collapsed="false">
      <c r="B16" s="576"/>
      <c r="C16" s="97"/>
      <c r="D16" s="97"/>
      <c r="E16" s="97"/>
      <c r="F16" s="97"/>
      <c r="G16" s="97"/>
      <c r="H16" s="97"/>
      <c r="I16" s="97"/>
      <c r="J16" s="364"/>
      <c r="K16" s="97"/>
      <c r="L16" s="97"/>
      <c r="M16" s="97"/>
      <c r="N16" s="97"/>
      <c r="O16" s="97"/>
      <c r="P16" s="97"/>
      <c r="Q16" s="97"/>
      <c r="R16" s="97"/>
      <c r="S16" s="97"/>
      <c r="T16" s="576"/>
      <c r="U16" s="97"/>
      <c r="V16" s="97"/>
      <c r="W16" s="97"/>
      <c r="X16" s="97"/>
      <c r="Y16" s="97"/>
      <c r="Z16" s="97"/>
      <c r="AA16" s="97"/>
      <c r="AB16" s="364"/>
    </row>
    <row r="17" customFormat="false" ht="12.75" hidden="false" customHeight="false" outlineLevel="0" collapsed="false">
      <c r="B17" s="576"/>
      <c r="C17" s="97"/>
      <c r="D17" s="97"/>
      <c r="E17" s="97"/>
      <c r="F17" s="97"/>
      <c r="G17" s="97"/>
      <c r="H17" s="97"/>
      <c r="I17" s="97"/>
      <c r="J17" s="364"/>
      <c r="K17" s="97"/>
      <c r="L17" s="97"/>
      <c r="M17" s="97"/>
      <c r="N17" s="97"/>
      <c r="O17" s="97"/>
      <c r="P17" s="97"/>
      <c r="Q17" s="97"/>
      <c r="R17" s="97"/>
      <c r="S17" s="97"/>
      <c r="T17" s="576"/>
      <c r="U17" s="97"/>
      <c r="V17" s="97"/>
      <c r="W17" s="97"/>
      <c r="X17" s="97"/>
      <c r="Y17" s="97"/>
      <c r="Z17" s="97"/>
      <c r="AA17" s="97"/>
      <c r="AB17" s="364"/>
    </row>
    <row r="18" customFormat="false" ht="12.75" hidden="false" customHeight="false" outlineLevel="0" collapsed="false">
      <c r="B18" s="576"/>
      <c r="C18" s="97"/>
      <c r="D18" s="97"/>
      <c r="E18" s="97"/>
      <c r="F18" s="97"/>
      <c r="G18" s="97"/>
      <c r="H18" s="97"/>
      <c r="I18" s="97"/>
      <c r="J18" s="364"/>
      <c r="K18" s="97"/>
      <c r="L18" s="97"/>
      <c r="M18" s="97"/>
      <c r="N18" s="97"/>
      <c r="O18" s="97"/>
      <c r="P18" s="97"/>
      <c r="Q18" s="97"/>
      <c r="R18" s="97"/>
      <c r="S18" s="97"/>
      <c r="T18" s="576"/>
      <c r="U18" s="97"/>
      <c r="V18" s="97"/>
      <c r="W18" s="97"/>
      <c r="X18" s="97"/>
      <c r="Y18" s="97"/>
      <c r="Z18" s="97"/>
      <c r="AA18" s="97"/>
      <c r="AB18" s="364"/>
    </row>
    <row r="19" customFormat="false" ht="12.75" hidden="false" customHeight="false" outlineLevel="0" collapsed="false">
      <c r="B19" s="576"/>
      <c r="C19" s="97"/>
      <c r="D19" s="97"/>
      <c r="E19" s="97"/>
      <c r="F19" s="97"/>
      <c r="G19" s="97"/>
      <c r="H19" s="97"/>
      <c r="I19" s="97"/>
      <c r="J19" s="364"/>
      <c r="K19" s="97"/>
      <c r="L19" s="97"/>
      <c r="M19" s="97"/>
      <c r="N19" s="97"/>
      <c r="O19" s="97"/>
      <c r="P19" s="97"/>
      <c r="Q19" s="97"/>
      <c r="R19" s="97"/>
      <c r="S19" s="97"/>
      <c r="T19" s="576"/>
      <c r="U19" s="97"/>
      <c r="V19" s="97"/>
      <c r="W19" s="97"/>
      <c r="X19" s="97"/>
      <c r="Y19" s="97"/>
      <c r="Z19" s="97"/>
      <c r="AA19" s="97"/>
      <c r="AB19" s="364"/>
    </row>
    <row r="20" customFormat="false" ht="12.75" hidden="false" customHeight="false" outlineLevel="0" collapsed="false">
      <c r="B20" s="576"/>
      <c r="C20" s="97"/>
      <c r="D20" s="97"/>
      <c r="E20" s="97"/>
      <c r="F20" s="97"/>
      <c r="G20" s="97"/>
      <c r="H20" s="97"/>
      <c r="I20" s="97"/>
      <c r="J20" s="364"/>
      <c r="K20" s="97"/>
      <c r="L20" s="97"/>
      <c r="M20" s="97"/>
      <c r="N20" s="97"/>
      <c r="O20" s="97"/>
      <c r="P20" s="97"/>
      <c r="Q20" s="97"/>
      <c r="R20" s="97"/>
      <c r="S20" s="97"/>
      <c r="T20" s="576"/>
      <c r="U20" s="97"/>
      <c r="V20" s="97"/>
      <c r="W20" s="97"/>
      <c r="X20" s="97"/>
      <c r="Y20" s="97"/>
      <c r="Z20" s="97"/>
      <c r="AA20" s="97"/>
      <c r="AB20" s="364"/>
    </row>
    <row r="21" customFormat="false" ht="12.75" hidden="false" customHeight="false" outlineLevel="0" collapsed="false">
      <c r="B21" s="576"/>
      <c r="C21" s="97"/>
      <c r="D21" s="97"/>
      <c r="E21" s="97"/>
      <c r="F21" s="97"/>
      <c r="G21" s="97"/>
      <c r="H21" s="97"/>
      <c r="I21" s="97"/>
      <c r="J21" s="364"/>
      <c r="K21" s="97"/>
      <c r="L21" s="97"/>
      <c r="M21" s="97"/>
      <c r="N21" s="97"/>
      <c r="O21" s="97"/>
      <c r="P21" s="97"/>
      <c r="Q21" s="97"/>
      <c r="R21" s="97"/>
      <c r="S21" s="97"/>
      <c r="T21" s="576"/>
      <c r="U21" s="97"/>
      <c r="V21" s="97"/>
      <c r="W21" s="97"/>
      <c r="X21" s="97"/>
      <c r="Y21" s="97"/>
      <c r="Z21" s="97"/>
      <c r="AA21" s="97"/>
      <c r="AB21" s="364"/>
    </row>
    <row r="22" customFormat="false" ht="12.75" hidden="false" customHeight="false" outlineLevel="0" collapsed="false">
      <c r="B22" s="450"/>
      <c r="C22" s="577"/>
      <c r="D22" s="577"/>
      <c r="E22" s="577"/>
      <c r="F22" s="577"/>
      <c r="G22" s="577"/>
      <c r="H22" s="577"/>
      <c r="I22" s="577"/>
      <c r="J22" s="578"/>
      <c r="K22" s="577"/>
      <c r="L22" s="577"/>
      <c r="M22" s="577"/>
      <c r="N22" s="577"/>
      <c r="O22" s="577"/>
      <c r="P22" s="577"/>
      <c r="Q22" s="577"/>
      <c r="R22" s="577"/>
      <c r="S22" s="577"/>
      <c r="T22" s="450"/>
      <c r="U22" s="577"/>
      <c r="V22" s="577"/>
      <c r="W22" s="577"/>
      <c r="X22" s="577"/>
      <c r="Y22" s="577"/>
      <c r="Z22" s="577"/>
      <c r="AA22" s="577"/>
      <c r="AB22" s="578"/>
    </row>
    <row r="24" customFormat="false" ht="13.15" hidden="false" customHeight="false" outlineLevel="0" collapsed="false">
      <c r="B24" s="565" t="s">
        <v>512</v>
      </c>
      <c r="C24" s="535" t="str">
        <f aca="false">IF('T3.13 T3.5 Ft Bulkhead'!F2="tubing only","N/A",IF(AND(D29="PASS",D30="PASS",D31="PASS",D48="PASS",D44="PASS",D49="PASS",D50="pass"),"PASS",IF(AND(D29="PASS",D30="PASS",D31="PASS",D48="N/A",D44="PASS",D49="PASS",D50="pass"),"PASS",IF(AND(OR(D29="PASS",D29="CHECK"),OR(D30="PASS",D30="CHECK"),D31="PASS",OR(D48="N/A",D48="PASS"),D44="PASS",D49="PASS",D50="pass"),"CHECK","FAIL"))))</f>
        <v>N/A</v>
      </c>
      <c r="D24" s="535"/>
      <c r="E24" s="579"/>
      <c r="F24" s="579"/>
      <c r="G24" s="580"/>
      <c r="H24" s="580"/>
      <c r="I24" s="216"/>
      <c r="J24" s="217"/>
      <c r="K24" s="565" t="s">
        <v>513</v>
      </c>
      <c r="L24" s="535" t="str">
        <f aca="false">IF($F$4="NO","N/A",IF(AND(M29="PASS",M30="PASS",M31="PASS",M40="PASS",M50="PASS",M57="PASS",M58="PASS",M59 ="PASS",M60="PASS"),"PASS",IF(AND(OR(M29="PASS",M29="CHECK"),OR(M30="PASS",M30="CHECK"),M31="PASS",M40="PASS",M50="PASS",M57="PASS",M58="PASS",M59 ="PASS",M60="PASS"),"CHECK","FAIL")))</f>
        <v>FAIL</v>
      </c>
      <c r="M24" s="535"/>
      <c r="N24" s="216"/>
      <c r="O24" s="216"/>
      <c r="P24" s="216"/>
      <c r="Q24" s="216"/>
      <c r="R24" s="216"/>
      <c r="S24" s="216"/>
      <c r="T24" s="565" t="s">
        <v>513</v>
      </c>
      <c r="U24" s="535" t="str">
        <f aca="false">IF($F$4="NO","N/A",IF(AND(V29="PASS",V30="PASS",V31="PASS",V40="PASS",V50="PASS",V57="PASS",V58="PASS",V59 ="PASS",V60="PASS"),"PASS",IF(AND(OR(V29="PASS",V29="CHECK"),OR(V30="PASS",V30="CHECK"),V31="PASS",V40="PASS",V50="PASS",V57="PASS",V58="PASS",V59 ="PASS",V60="PASS"),"CHECK","FAIL")))</f>
        <v>FAIL</v>
      </c>
      <c r="V24" s="535"/>
      <c r="W24" s="216"/>
      <c r="X24" s="216"/>
      <c r="Y24" s="216"/>
      <c r="Z24" s="216"/>
      <c r="AA24" s="216"/>
      <c r="AB24" s="217"/>
    </row>
    <row r="25" customFormat="false" ht="12.75" hidden="false" customHeight="false" outlineLevel="0" collapsed="false">
      <c r="B25" s="581"/>
      <c r="C25" s="581"/>
      <c r="D25" s="581"/>
      <c r="E25" s="582"/>
      <c r="F25" s="96"/>
      <c r="G25" s="96"/>
      <c r="H25" s="96"/>
      <c r="I25" s="96"/>
      <c r="J25" s="135"/>
      <c r="K25" s="581"/>
      <c r="L25" s="581"/>
      <c r="M25" s="581"/>
      <c r="N25" s="96"/>
      <c r="O25" s="96"/>
      <c r="P25" s="96"/>
      <c r="Q25" s="96"/>
      <c r="R25" s="96"/>
      <c r="S25" s="96"/>
      <c r="T25" s="581"/>
      <c r="U25" s="581"/>
      <c r="V25" s="581"/>
      <c r="W25" s="96"/>
      <c r="X25" s="96"/>
      <c r="Y25" s="96"/>
      <c r="Z25" s="96"/>
      <c r="AA25" s="96"/>
      <c r="AB25" s="135"/>
    </row>
    <row r="26" customFormat="false" ht="12.75" hidden="false" customHeight="false" outlineLevel="0" collapsed="false">
      <c r="B26" s="583" t="s">
        <v>514</v>
      </c>
      <c r="C26" s="584" t="n">
        <v>1800</v>
      </c>
      <c r="D26" s="547"/>
      <c r="E26" s="582"/>
      <c r="F26" s="97"/>
      <c r="G26" s="96"/>
      <c r="H26" s="96"/>
      <c r="I26" s="96"/>
      <c r="J26" s="135"/>
      <c r="K26" s="583" t="s">
        <v>514</v>
      </c>
      <c r="L26" s="584" t="n">
        <v>1400</v>
      </c>
      <c r="M26" s="547"/>
      <c r="N26" s="96"/>
      <c r="O26" s="96"/>
      <c r="P26" s="96"/>
      <c r="Q26" s="96"/>
      <c r="R26" s="96"/>
      <c r="S26" s="96"/>
      <c r="T26" s="583" t="s">
        <v>514</v>
      </c>
      <c r="U26" s="584" t="n">
        <v>1400</v>
      </c>
      <c r="V26" s="547"/>
      <c r="W26" s="96"/>
      <c r="X26" s="96"/>
      <c r="Y26" s="96"/>
      <c r="Z26" s="96"/>
      <c r="AA26" s="96"/>
      <c r="AB26" s="135"/>
    </row>
    <row r="27" customFormat="false" ht="12.75" hidden="false" customHeight="false" outlineLevel="0" collapsed="false">
      <c r="B27" s="585" t="s">
        <v>515</v>
      </c>
      <c r="C27" s="586" t="n">
        <f aca="false">IF($C$26&gt;0,ROUNDUP(C26/200,0),4)</f>
        <v>9</v>
      </c>
      <c r="D27" s="547"/>
      <c r="E27" s="582"/>
      <c r="F27" s="97"/>
      <c r="G27" s="96"/>
      <c r="H27" s="96"/>
      <c r="I27" s="96"/>
      <c r="J27" s="135"/>
      <c r="K27" s="585" t="s">
        <v>515</v>
      </c>
      <c r="L27" s="586" t="n">
        <f aca="false">IF(ROUNDUP(L26/200,0)&gt;=2,ROUNDUP(L26/200,0),2)</f>
        <v>7</v>
      </c>
      <c r="M27" s="547"/>
      <c r="N27" s="96"/>
      <c r="O27" s="96"/>
      <c r="P27" s="96"/>
      <c r="Q27" s="96"/>
      <c r="R27" s="96"/>
      <c r="S27" s="96"/>
      <c r="T27" s="585" t="s">
        <v>515</v>
      </c>
      <c r="U27" s="586" t="n">
        <f aca="false">IF(ROUNDUP(U26/200,0)&gt;=2,ROUNDUP(U26/200,0),2)</f>
        <v>7</v>
      </c>
      <c r="V27" s="547"/>
      <c r="W27" s="96"/>
      <c r="X27" s="96"/>
      <c r="Y27" s="96"/>
      <c r="Z27" s="96"/>
      <c r="AA27" s="96"/>
      <c r="AB27" s="135"/>
    </row>
    <row r="28" customFormat="false" ht="12.75" hidden="false" customHeight="false" outlineLevel="0" collapsed="false">
      <c r="B28" s="568"/>
      <c r="C28" s="568"/>
      <c r="D28" s="568"/>
      <c r="E28" s="582"/>
      <c r="F28" s="96"/>
      <c r="G28" s="96"/>
      <c r="H28" s="96"/>
      <c r="I28" s="96"/>
      <c r="J28" s="135"/>
      <c r="K28" s="568"/>
      <c r="L28" s="568"/>
      <c r="M28" s="568"/>
      <c r="N28" s="96"/>
      <c r="O28" s="96"/>
      <c r="P28" s="96"/>
      <c r="Q28" s="96"/>
      <c r="R28" s="96"/>
      <c r="S28" s="96"/>
      <c r="T28" s="568"/>
      <c r="U28" s="568"/>
      <c r="V28" s="568"/>
      <c r="W28" s="96"/>
      <c r="X28" s="96"/>
      <c r="Y28" s="96"/>
      <c r="Z28" s="96"/>
      <c r="AA28" s="96"/>
      <c r="AB28" s="135"/>
    </row>
    <row r="29" customFormat="false" ht="12.75" hidden="false" customHeight="false" outlineLevel="0" collapsed="false">
      <c r="B29" s="523" t="s">
        <v>476</v>
      </c>
      <c r="C29" s="587" t="n">
        <v>5</v>
      </c>
      <c r="D29" s="542" t="str">
        <f aca="false">IF(C29&gt;=8,"PASS",IF(AND(C29&lt;8,C30&gt;=10),"CHECK",IF(OR(AND(C29&lt;8,C30&lt;C27),AND(C29&lt;6,C30&lt;10)),"FAIL","FAIL")))</f>
        <v>CHECK</v>
      </c>
      <c r="E29" s="588"/>
      <c r="F29" s="589"/>
      <c r="G29" s="590"/>
      <c r="H29" s="589"/>
      <c r="I29" s="96"/>
      <c r="J29" s="135"/>
      <c r="K29" s="523" t="s">
        <v>476</v>
      </c>
      <c r="L29" s="587" t="n">
        <v>8</v>
      </c>
      <c r="M29" s="542" t="str">
        <f aca="false">IF(L29&gt;=8,"PASS",IF(AND(L29&lt;8,L30&gt;=10),"CHECK",IF(OR(AND(L29&lt;8,L30&lt;L27),AND(L29&lt;6,L30&lt;10)),"FAIL","FAIL")))</f>
        <v>PASS</v>
      </c>
      <c r="N29" s="96"/>
      <c r="O29" s="96"/>
      <c r="P29" s="96"/>
      <c r="Q29" s="96"/>
      <c r="R29" s="96"/>
      <c r="S29" s="96"/>
      <c r="T29" s="523" t="s">
        <v>476</v>
      </c>
      <c r="U29" s="587" t="n">
        <v>8</v>
      </c>
      <c r="V29" s="542" t="str">
        <f aca="false">IF(U29&gt;=8,"PASS",IF(AND(U29&lt;8,U30&gt;=10),"CHECK",IF(OR(AND(U29&lt;8,U30&lt;U27),AND(U29&lt;6,U30&lt;10)),"FAIL","FAIL")))</f>
        <v>PASS</v>
      </c>
      <c r="W29" s="96"/>
      <c r="X29" s="96"/>
      <c r="Y29" s="96"/>
      <c r="Z29" s="96"/>
      <c r="AA29" s="96"/>
      <c r="AB29" s="135"/>
    </row>
    <row r="30" customFormat="false" ht="12.75" hidden="false" customHeight="false" outlineLevel="0" collapsed="false">
      <c r="B30" s="523" t="s">
        <v>477</v>
      </c>
      <c r="C30" s="215" t="n">
        <v>10</v>
      </c>
      <c r="D30" s="542" t="str">
        <f aca="false">IF(AND(C30&gt;=C27,C29&gt;=8),"PASS",IF(C30&lt;C27,"FAIL",IF(AND(C30&gt;C27,C29&lt;8),"CHECK",IF(AND(C30&gt;=C27,C29&lt;8),"FAIL","FAIL"))))</f>
        <v>CHECK</v>
      </c>
      <c r="E30" s="96"/>
      <c r="F30" s="589"/>
      <c r="G30" s="96"/>
      <c r="H30" s="589"/>
      <c r="I30" s="96"/>
      <c r="J30" s="135"/>
      <c r="K30" s="523" t="s">
        <v>477</v>
      </c>
      <c r="L30" s="215" t="n">
        <v>7</v>
      </c>
      <c r="M30" s="542" t="str">
        <f aca="false">IF(AND(L30&gt;=L27,L29&gt;=8),"PASS",IF(L30&lt;L27,"FAIL",IF(AND(L30&gt;L27,L29&lt;8),"CHECK",IF(AND(L30&gt;=L27,L29&lt;8),"FAIL","FAIL"))))</f>
        <v>PASS</v>
      </c>
      <c r="N30" s="96"/>
      <c r="O30" s="96"/>
      <c r="P30" s="96"/>
      <c r="Q30" s="96"/>
      <c r="R30" s="97"/>
      <c r="S30" s="97"/>
      <c r="T30" s="523" t="s">
        <v>477</v>
      </c>
      <c r="U30" s="215" t="n">
        <v>7</v>
      </c>
      <c r="V30" s="542" t="str">
        <f aca="false">IF(AND(U30&gt;=U27,U29&gt;=8),"PASS",IF(U30&lt;U27,"FAIL",IF(AND(U30&gt;U27,U29&lt;8),"CHECK",IF(AND(U30&gt;=U27,U29&lt;8),"FAIL","FAIL"))))</f>
        <v>PASS</v>
      </c>
      <c r="W30" s="97"/>
      <c r="X30" s="97"/>
      <c r="Y30" s="97"/>
      <c r="Z30" s="96"/>
      <c r="AA30" s="96"/>
      <c r="AB30" s="135"/>
    </row>
    <row r="31" customFormat="false" ht="12.75" hidden="false" customHeight="false" outlineLevel="0" collapsed="false">
      <c r="B31" s="591" t="s">
        <v>516</v>
      </c>
      <c r="C31" s="592" t="n">
        <v>242</v>
      </c>
      <c r="D31" s="542" t="str">
        <f aca="false">IFERROR(IF(AND(C30&gt;=C27,C31&lt;=(1.2*C26/C30),C31&gt;=30),"PASS","FAIL"),"FAIL")</f>
        <v>FAIL</v>
      </c>
      <c r="E31" s="96"/>
      <c r="F31" s="138"/>
      <c r="G31" s="96"/>
      <c r="H31" s="138"/>
      <c r="I31" s="96"/>
      <c r="J31" s="135"/>
      <c r="K31" s="591" t="s">
        <v>516</v>
      </c>
      <c r="L31" s="592" t="n">
        <v>29</v>
      </c>
      <c r="M31" s="542" t="str">
        <f aca="false">IFERROR(IF(AND(L30&gt;=L27,L31&lt;=(0.95*L26/L30),L31&gt;=30),"PASS","FAIL"),"FAIL")</f>
        <v>FAIL</v>
      </c>
      <c r="N31" s="96"/>
      <c r="O31" s="96"/>
      <c r="P31" s="96"/>
      <c r="Q31" s="96"/>
      <c r="R31" s="97"/>
      <c r="S31" s="97"/>
      <c r="T31" s="591" t="s">
        <v>517</v>
      </c>
      <c r="U31" s="592" t="n">
        <v>0</v>
      </c>
      <c r="V31" s="542" t="str">
        <f aca="false">IFERROR(IF(AND(U30&gt;=U27,U31&lt;=(0.95*U26/U30),U31&gt;=30),"PASS","FAIL"),"FAIL")</f>
        <v>FAIL</v>
      </c>
      <c r="W31" s="96"/>
      <c r="X31" s="97"/>
      <c r="Y31" s="97"/>
      <c r="Z31" s="96"/>
      <c r="AA31" s="96"/>
      <c r="AB31" s="135"/>
    </row>
    <row r="32" customFormat="false" ht="12.75" hidden="false" customHeight="false" outlineLevel="0" collapsed="false">
      <c r="B32" s="591"/>
      <c r="C32" s="593"/>
      <c r="D32" s="544"/>
      <c r="E32" s="96"/>
      <c r="F32" s="138"/>
      <c r="G32" s="96"/>
      <c r="H32" s="138"/>
      <c r="I32" s="96"/>
      <c r="J32" s="135"/>
      <c r="K32" s="591"/>
      <c r="L32" s="593"/>
      <c r="M32" s="544"/>
      <c r="N32" s="96"/>
      <c r="O32" s="96"/>
      <c r="P32" s="96"/>
      <c r="Q32" s="96"/>
      <c r="R32" s="97"/>
      <c r="S32" s="97"/>
      <c r="T32" s="591"/>
      <c r="U32" s="593"/>
      <c r="V32" s="544"/>
      <c r="W32" s="97"/>
      <c r="X32" s="97"/>
      <c r="Y32" s="97"/>
      <c r="Z32" s="96"/>
      <c r="AA32" s="96"/>
      <c r="AB32" s="135"/>
    </row>
    <row r="33" customFormat="false" ht="12.75" hidden="false" customHeight="true" outlineLevel="0" collapsed="false">
      <c r="B33" s="594" t="str">
        <f aca="false">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594"/>
      <c r="D33" s="594"/>
      <c r="E33" s="96"/>
      <c r="F33" s="138"/>
      <c r="G33" s="96"/>
      <c r="H33" s="138"/>
      <c r="I33" s="96"/>
      <c r="J33" s="135"/>
      <c r="K33" s="594" t="str">
        <f aca="false">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594"/>
      <c r="M33" s="594"/>
      <c r="N33" s="97"/>
      <c r="O33" s="97"/>
      <c r="P33" s="97"/>
      <c r="Q33" s="96"/>
      <c r="R33" s="97"/>
      <c r="S33" s="97"/>
      <c r="T33" s="594" t="str">
        <f aca="false">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594"/>
      <c r="V33" s="594"/>
      <c r="W33" s="97"/>
      <c r="X33" s="97"/>
      <c r="Y33" s="97"/>
      <c r="Z33" s="96"/>
      <c r="AA33" s="96"/>
      <c r="AB33" s="135"/>
    </row>
    <row r="34" customFormat="false" ht="12.75" hidden="false" customHeight="false" outlineLevel="0" collapsed="false">
      <c r="B34" s="594"/>
      <c r="C34" s="594"/>
      <c r="D34" s="594"/>
      <c r="E34" s="96"/>
      <c r="F34" s="138" t="s">
        <v>518</v>
      </c>
      <c r="G34" s="96"/>
      <c r="H34" s="138"/>
      <c r="I34" s="96"/>
      <c r="J34" s="135"/>
      <c r="K34" s="594"/>
      <c r="L34" s="594"/>
      <c r="M34" s="594"/>
      <c r="N34" s="97"/>
      <c r="O34" s="97"/>
      <c r="P34" s="97"/>
      <c r="Q34" s="96"/>
      <c r="R34" s="97"/>
      <c r="S34" s="97"/>
      <c r="T34" s="594"/>
      <c r="U34" s="594"/>
      <c r="V34" s="594"/>
      <c r="W34" s="97"/>
      <c r="X34" s="97"/>
      <c r="Y34" s="97"/>
      <c r="Z34" s="96"/>
      <c r="AA34" s="96"/>
      <c r="AB34" s="135"/>
    </row>
    <row r="35" customFormat="false" ht="13.15" hidden="false" customHeight="false" outlineLevel="0" collapsed="false">
      <c r="B35" s="595"/>
      <c r="C35" s="596"/>
      <c r="D35" s="597"/>
      <c r="E35" s="96"/>
      <c r="F35" s="138"/>
      <c r="G35" s="96"/>
      <c r="H35" s="138"/>
      <c r="I35" s="96"/>
      <c r="J35" s="135"/>
      <c r="K35" s="595"/>
      <c r="L35" s="596"/>
      <c r="M35" s="597"/>
      <c r="N35" s="97"/>
      <c r="O35" s="97"/>
      <c r="P35" s="97"/>
      <c r="Q35" s="96"/>
      <c r="R35" s="97"/>
      <c r="S35" s="97"/>
      <c r="T35" s="595"/>
      <c r="U35" s="596"/>
      <c r="V35" s="597"/>
      <c r="W35" s="97"/>
      <c r="X35" s="97"/>
      <c r="Y35" s="97"/>
      <c r="Z35" s="96"/>
      <c r="AA35" s="96"/>
      <c r="AB35" s="135"/>
    </row>
    <row r="36" customFormat="false" ht="13.15" hidden="false" customHeight="false" outlineLevel="0" collapsed="false">
      <c r="B36" s="598"/>
      <c r="C36" s="599"/>
      <c r="D36" s="600"/>
      <c r="E36" s="96"/>
      <c r="F36" s="138"/>
      <c r="G36" s="96"/>
      <c r="H36" s="138"/>
      <c r="I36" s="96"/>
      <c r="J36" s="135"/>
      <c r="K36" s="22" t="s">
        <v>519</v>
      </c>
      <c r="L36" s="22"/>
      <c r="M36" s="22"/>
      <c r="N36" s="97"/>
      <c r="O36" s="97"/>
      <c r="P36" s="97"/>
      <c r="Q36" s="96"/>
      <c r="R36" s="97"/>
      <c r="S36" s="97"/>
      <c r="T36" s="22" t="s">
        <v>519</v>
      </c>
      <c r="U36" s="22"/>
      <c r="V36" s="22"/>
      <c r="W36" s="97"/>
      <c r="X36" s="97"/>
      <c r="Y36" s="97"/>
      <c r="Z36" s="96"/>
      <c r="AA36" s="96"/>
      <c r="AB36" s="135"/>
    </row>
    <row r="37" customFormat="false" ht="13.15" hidden="false" customHeight="false" outlineLevel="0" collapsed="false">
      <c r="B37" s="598"/>
      <c r="C37" s="599"/>
      <c r="D37" s="600"/>
      <c r="E37" s="96"/>
      <c r="F37" s="138"/>
      <c r="G37" s="96"/>
      <c r="H37" s="138"/>
      <c r="I37" s="96"/>
      <c r="J37" s="135"/>
      <c r="K37" s="552" t="s">
        <v>486</v>
      </c>
      <c r="L37" s="601" t="s">
        <v>188</v>
      </c>
      <c r="M37" s="601"/>
      <c r="N37" s="97"/>
      <c r="O37" s="97"/>
      <c r="P37" s="97"/>
      <c r="Q37" s="96"/>
      <c r="R37" s="97"/>
      <c r="S37" s="97"/>
      <c r="T37" s="552" t="s">
        <v>486</v>
      </c>
      <c r="U37" s="601" t="s">
        <v>188</v>
      </c>
      <c r="V37" s="601"/>
      <c r="W37" s="97"/>
      <c r="X37" s="97"/>
      <c r="Y37" s="97"/>
      <c r="Z37" s="96"/>
      <c r="AA37" s="96"/>
      <c r="AB37" s="135"/>
    </row>
    <row r="38" customFormat="false" ht="13.15" hidden="false" customHeight="false" outlineLevel="0" collapsed="false">
      <c r="B38" s="598"/>
      <c r="C38" s="599"/>
      <c r="D38" s="600"/>
      <c r="E38" s="96"/>
      <c r="F38" s="138"/>
      <c r="G38" s="96"/>
      <c r="H38" s="138"/>
      <c r="I38" s="96"/>
      <c r="J38" s="135"/>
      <c r="K38" s="348" t="s">
        <v>488</v>
      </c>
      <c r="L38" s="602" t="str">
        <f aca="false">HLOOKUP(L37,MaterialData!$C$3:$O$4,2,0)</f>
        <v>T3.5_Laminate</v>
      </c>
      <c r="M38" s="602"/>
      <c r="N38" s="97"/>
      <c r="O38" s="97"/>
      <c r="P38" s="97"/>
      <c r="Q38" s="96"/>
      <c r="R38" s="97"/>
      <c r="S38" s="97"/>
      <c r="T38" s="348" t="s">
        <v>488</v>
      </c>
      <c r="U38" s="602" t="str">
        <f aca="false">HLOOKUP(U37,MaterialData!$C$3:$O$4,2,0)</f>
        <v>T3.5_Laminate</v>
      </c>
      <c r="V38" s="602"/>
      <c r="W38" s="97"/>
      <c r="X38" s="97"/>
      <c r="Y38" s="97"/>
      <c r="Z38" s="96"/>
      <c r="AA38" s="96"/>
      <c r="AB38" s="135"/>
    </row>
    <row r="39" customFormat="false" ht="12.75" hidden="false" customHeight="false" outlineLevel="0" collapsed="false">
      <c r="B39" s="552" t="s">
        <v>520</v>
      </c>
      <c r="C39" s="603" t="n">
        <f aca="false">'T3.17.3 IA AI Plate'!D19</f>
        <v>1.5</v>
      </c>
      <c r="D39" s="547"/>
      <c r="E39" s="96"/>
      <c r="F39" s="604"/>
      <c r="G39" s="96"/>
      <c r="H39" s="138"/>
      <c r="I39" s="96"/>
      <c r="J39" s="135"/>
      <c r="K39" s="552" t="s">
        <v>521</v>
      </c>
      <c r="L39" s="553" t="n">
        <v>200</v>
      </c>
      <c r="M39" s="547"/>
      <c r="N39" s="97"/>
      <c r="O39" s="97"/>
      <c r="P39" s="97"/>
      <c r="Q39" s="96"/>
      <c r="R39" s="97"/>
      <c r="S39" s="97"/>
      <c r="T39" s="552" t="s">
        <v>521</v>
      </c>
      <c r="U39" s="553" t="n">
        <v>200</v>
      </c>
      <c r="V39" s="547"/>
      <c r="W39" s="97"/>
      <c r="X39" s="97"/>
      <c r="Y39" s="97"/>
      <c r="Z39" s="96"/>
      <c r="AA39" s="96"/>
      <c r="AB39" s="135"/>
    </row>
    <row r="40" customFormat="false" ht="12.75" hidden="false" customHeight="false" outlineLevel="0" collapsed="false">
      <c r="B40" s="585" t="s">
        <v>522</v>
      </c>
      <c r="C40" s="605"/>
      <c r="D40" s="606"/>
      <c r="E40" s="96"/>
      <c r="F40" s="138"/>
      <c r="G40" s="96"/>
      <c r="H40" s="138"/>
      <c r="I40" s="96"/>
      <c r="J40" s="135"/>
      <c r="K40" s="348" t="s">
        <v>523</v>
      </c>
      <c r="L40" s="553" t="n">
        <v>2</v>
      </c>
      <c r="M40" s="547" t="str">
        <f aca="false">IF(L40&gt;=2,"PASS","FAIL")</f>
        <v>PASS</v>
      </c>
      <c r="N40" s="97"/>
      <c r="O40" s="97"/>
      <c r="P40" s="97"/>
      <c r="Q40" s="96"/>
      <c r="R40" s="97"/>
      <c r="S40" s="97"/>
      <c r="T40" s="348" t="s">
        <v>523</v>
      </c>
      <c r="U40" s="553" t="n">
        <v>2</v>
      </c>
      <c r="V40" s="547" t="str">
        <f aca="false">IF(U40&gt;=2,"PASS","FAIL")</f>
        <v>PASS</v>
      </c>
      <c r="W40" s="97"/>
      <c r="X40" s="97"/>
      <c r="Y40" s="97"/>
      <c r="Z40" s="96"/>
      <c r="AA40" s="96"/>
      <c r="AB40" s="135"/>
    </row>
    <row r="41" customFormat="false" ht="12.75" hidden="false" customHeight="false" outlineLevel="0" collapsed="false">
      <c r="B41" s="552" t="s">
        <v>491</v>
      </c>
      <c r="C41" s="586" t="n">
        <f aca="false">'T3.13 T3.5 Ft Bulkhead'!$F$24</f>
        <v>0</v>
      </c>
      <c r="D41" s="547"/>
      <c r="E41" s="96"/>
      <c r="F41" s="138"/>
      <c r="G41" s="96"/>
      <c r="H41" s="138"/>
      <c r="I41" s="96"/>
      <c r="J41" s="135"/>
      <c r="K41" s="552" t="s">
        <v>482</v>
      </c>
      <c r="L41" s="553" t="n">
        <v>200</v>
      </c>
      <c r="M41" s="547"/>
      <c r="N41" s="97"/>
      <c r="O41" s="97"/>
      <c r="P41" s="97"/>
      <c r="Q41" s="96"/>
      <c r="R41" s="97"/>
      <c r="S41" s="97"/>
      <c r="T41" s="552" t="s">
        <v>482</v>
      </c>
      <c r="U41" s="553" t="n">
        <v>200</v>
      </c>
      <c r="V41" s="547"/>
      <c r="W41" s="97"/>
      <c r="X41" s="97"/>
      <c r="Y41" s="97"/>
      <c r="Z41" s="96"/>
      <c r="AA41" s="96"/>
      <c r="AB41" s="135"/>
    </row>
    <row r="42" customFormat="false" ht="12.75" hidden="false" customHeight="false" outlineLevel="0" collapsed="false">
      <c r="B42" s="552" t="s">
        <v>482</v>
      </c>
      <c r="C42" s="569"/>
      <c r="D42" s="547"/>
      <c r="E42" s="96"/>
      <c r="F42" s="138"/>
      <c r="G42" s="96"/>
      <c r="H42" s="138"/>
      <c r="I42" s="96"/>
      <c r="J42" s="135"/>
      <c r="K42" s="348" t="s">
        <v>485</v>
      </c>
      <c r="L42" s="553" t="n">
        <v>60</v>
      </c>
      <c r="M42" s="547"/>
      <c r="N42" s="97"/>
      <c r="O42" s="97"/>
      <c r="P42" s="97"/>
      <c r="Q42" s="96"/>
      <c r="R42" s="97"/>
      <c r="S42" s="97"/>
      <c r="T42" s="348" t="s">
        <v>485</v>
      </c>
      <c r="U42" s="553" t="n">
        <v>60</v>
      </c>
      <c r="V42" s="547"/>
      <c r="W42" s="97"/>
      <c r="X42" s="97"/>
      <c r="Y42" s="97"/>
      <c r="Z42" s="96"/>
      <c r="AA42" s="96"/>
      <c r="AB42" s="135"/>
    </row>
    <row r="43" customFormat="false" ht="12.75" hidden="false" customHeight="false" outlineLevel="0" collapsed="false">
      <c r="B43" s="552" t="s">
        <v>491</v>
      </c>
      <c r="C43" s="586" t="n">
        <f aca="false">'T3.13 T3.5 Ft Bulkhead'!$F$23</f>
        <v>0</v>
      </c>
      <c r="D43" s="547"/>
      <c r="E43" s="590"/>
      <c r="F43" s="589"/>
      <c r="G43" s="590"/>
      <c r="H43" s="589"/>
      <c r="I43" s="96"/>
      <c r="J43" s="135"/>
      <c r="K43" s="348" t="s">
        <v>491</v>
      </c>
      <c r="L43" s="553" t="n">
        <v>2</v>
      </c>
      <c r="M43" s="538"/>
      <c r="N43" s="97"/>
      <c r="O43" s="97"/>
      <c r="P43" s="97"/>
      <c r="Q43" s="96"/>
      <c r="R43" s="97"/>
      <c r="S43" s="97"/>
      <c r="T43" s="348" t="s">
        <v>491</v>
      </c>
      <c r="U43" s="553" t="n">
        <v>2</v>
      </c>
      <c r="V43" s="538"/>
      <c r="W43" s="97"/>
      <c r="X43" s="97"/>
      <c r="Y43" s="97"/>
      <c r="Z43" s="96"/>
      <c r="AA43" s="96"/>
      <c r="AB43" s="135"/>
    </row>
    <row r="44" customFormat="false" ht="12.75" hidden="false" customHeight="false" outlineLevel="0" collapsed="false">
      <c r="B44" s="348" t="s">
        <v>483</v>
      </c>
      <c r="C44" s="546"/>
      <c r="D44" s="547" t="str">
        <f aca="false">IF(C44&gt;=2,"PASS","FAIL")</f>
        <v>FAIL</v>
      </c>
      <c r="E44" s="590"/>
      <c r="F44" s="589"/>
      <c r="G44" s="590"/>
      <c r="H44" s="589"/>
      <c r="I44" s="96"/>
      <c r="J44" s="135"/>
      <c r="K44" s="348" t="s">
        <v>491</v>
      </c>
      <c r="L44" s="553" t="n">
        <v>2</v>
      </c>
      <c r="M44" s="538"/>
      <c r="N44" s="97"/>
      <c r="O44" s="97"/>
      <c r="P44" s="97"/>
      <c r="Q44" s="96"/>
      <c r="R44" s="97"/>
      <c r="S44" s="97"/>
      <c r="T44" s="348" t="s">
        <v>491</v>
      </c>
      <c r="U44" s="553" t="n">
        <v>2</v>
      </c>
      <c r="V44" s="538"/>
      <c r="W44" s="97"/>
      <c r="X44" s="97"/>
      <c r="Y44" s="97"/>
      <c r="Z44" s="96"/>
      <c r="AA44" s="96"/>
      <c r="AB44" s="135"/>
    </row>
    <row r="45" customFormat="false" ht="12.75" hidden="false" customHeight="false" outlineLevel="0" collapsed="false">
      <c r="B45" s="348" t="s">
        <v>484</v>
      </c>
      <c r="C45" s="546"/>
      <c r="D45" s="568"/>
      <c r="E45" s="590"/>
      <c r="F45" s="589"/>
      <c r="G45" s="590"/>
      <c r="H45" s="589"/>
      <c r="I45" s="96"/>
      <c r="J45" s="135"/>
      <c r="K45" s="348" t="s">
        <v>489</v>
      </c>
      <c r="L45" s="553" t="n">
        <v>50</v>
      </c>
      <c r="M45" s="538"/>
      <c r="N45" s="97"/>
      <c r="O45" s="97"/>
      <c r="P45" s="97"/>
      <c r="Q45" s="96"/>
      <c r="R45" s="97"/>
      <c r="S45" s="97"/>
      <c r="T45" s="348" t="s">
        <v>489</v>
      </c>
      <c r="U45" s="553" t="n">
        <v>50</v>
      </c>
      <c r="V45" s="538"/>
      <c r="W45" s="97"/>
      <c r="X45" s="97"/>
      <c r="Y45" s="97"/>
      <c r="Z45" s="96"/>
      <c r="AA45" s="96"/>
      <c r="AB45" s="135"/>
    </row>
    <row r="46" customFormat="false" ht="13.15" hidden="false" customHeight="false" outlineLevel="0" collapsed="false">
      <c r="B46" s="552" t="s">
        <v>485</v>
      </c>
      <c r="C46" s="569"/>
      <c r="D46" s="547"/>
      <c r="E46" s="590"/>
      <c r="F46" s="589"/>
      <c r="G46" s="590"/>
      <c r="H46" s="589"/>
      <c r="I46" s="96"/>
      <c r="J46" s="135"/>
      <c r="K46" s="22" t="s">
        <v>524</v>
      </c>
      <c r="L46" s="22"/>
      <c r="M46" s="22"/>
      <c r="N46" s="97"/>
      <c r="O46" s="97"/>
      <c r="P46" s="97"/>
      <c r="Q46" s="96"/>
      <c r="R46" s="97"/>
      <c r="S46" s="97"/>
      <c r="T46" s="22" t="s">
        <v>524</v>
      </c>
      <c r="U46" s="22"/>
      <c r="V46" s="22"/>
      <c r="W46" s="97"/>
      <c r="X46" s="97"/>
      <c r="Y46" s="97"/>
      <c r="Z46" s="96"/>
      <c r="AA46" s="96"/>
      <c r="AB46" s="135"/>
    </row>
    <row r="47" customFormat="false" ht="12.75" hidden="false" customHeight="false" outlineLevel="0" collapsed="false">
      <c r="B47" s="552" t="s">
        <v>489</v>
      </c>
      <c r="C47" s="558" t="n">
        <f aca="false">'T3.13 T3.5 Ft Bulkhead'!$F$13/1000000</f>
        <v>0</v>
      </c>
      <c r="D47" s="547"/>
      <c r="E47" s="590"/>
      <c r="F47" s="589"/>
      <c r="G47" s="590"/>
      <c r="H47" s="589"/>
      <c r="I47" s="96"/>
      <c r="J47" s="135"/>
      <c r="K47" s="552" t="s">
        <v>486</v>
      </c>
      <c r="L47" s="601" t="s">
        <v>188</v>
      </c>
      <c r="M47" s="601"/>
      <c r="N47" s="97"/>
      <c r="O47" s="97"/>
      <c r="P47" s="97"/>
      <c r="Q47" s="96"/>
      <c r="R47" s="97"/>
      <c r="S47" s="97"/>
      <c r="T47" s="552" t="s">
        <v>486</v>
      </c>
      <c r="U47" s="601" t="s">
        <v>188</v>
      </c>
      <c r="V47" s="601"/>
      <c r="W47" s="97"/>
      <c r="X47" s="97"/>
      <c r="Y47" s="97"/>
      <c r="Z47" s="96"/>
      <c r="AA47" s="96"/>
      <c r="AB47" s="135"/>
    </row>
    <row r="48" customFormat="false" ht="12.75" hidden="false" customHeight="false" outlineLevel="0" collapsed="false">
      <c r="B48" s="552" t="s">
        <v>493</v>
      </c>
      <c r="C48" s="558" t="n">
        <f aca="false">IF('T3.17.3 IA AI Plate'!D8="Alternative AIP","N/A",C39*C40*'T3.17.3 IA AI Plate'!D15/1000000000)</f>
        <v>0</v>
      </c>
      <c r="D48" s="547" t="str">
        <f aca="false">IF('T3.17.3 IA AI Plate'!D8="Alternative AIP","N/A",IF(C48&gt;=23,"PASS","FAIL"))</f>
        <v>FAIL</v>
      </c>
      <c r="E48" s="96"/>
      <c r="F48" s="589"/>
      <c r="G48" s="96"/>
      <c r="H48" s="589"/>
      <c r="I48" s="96"/>
      <c r="J48" s="135"/>
      <c r="K48" s="348" t="s">
        <v>488</v>
      </c>
      <c r="L48" s="602" t="str">
        <f aca="false">HLOOKUP(L47,MaterialData!$C$3:$O$4,2,0)</f>
        <v>T3.5_Laminate</v>
      </c>
      <c r="M48" s="602"/>
      <c r="N48" s="97"/>
      <c r="O48" s="97"/>
      <c r="P48" s="97"/>
      <c r="Q48" s="96"/>
      <c r="R48" s="97"/>
      <c r="S48" s="97"/>
      <c r="T48" s="348" t="s">
        <v>488</v>
      </c>
      <c r="U48" s="602" t="str">
        <f aca="false">HLOOKUP(U47,MaterialData!$C$3:$O$4,2,0)</f>
        <v>T3.5_Laminate</v>
      </c>
      <c r="V48" s="602"/>
      <c r="W48" s="97"/>
      <c r="X48" s="97"/>
      <c r="Y48" s="97"/>
      <c r="Z48" s="96"/>
      <c r="AA48" s="96"/>
      <c r="AB48" s="135"/>
    </row>
    <row r="49" customFormat="false" ht="12.75" hidden="false" customHeight="false" outlineLevel="0" collapsed="false">
      <c r="B49" s="348" t="s">
        <v>493</v>
      </c>
      <c r="C49" s="558" t="n">
        <f aca="false">((C41*C42)+(C43*C45))*C47*0.001</f>
        <v>0</v>
      </c>
      <c r="D49" s="547" t="str">
        <f aca="false">IF(C49&gt;=23,"PASS","FAIL")</f>
        <v>FAIL</v>
      </c>
      <c r="E49" s="96"/>
      <c r="F49" s="138"/>
      <c r="G49" s="96"/>
      <c r="H49" s="138"/>
      <c r="I49" s="96"/>
      <c r="J49" s="135"/>
      <c r="K49" s="552" t="s">
        <v>521</v>
      </c>
      <c r="L49" s="553" t="n">
        <v>200</v>
      </c>
      <c r="M49" s="547"/>
      <c r="N49" s="97"/>
      <c r="O49" s="97"/>
      <c r="P49" s="97"/>
      <c r="Q49" s="96"/>
      <c r="R49" s="97"/>
      <c r="S49" s="97"/>
      <c r="T49" s="552" t="s">
        <v>521</v>
      </c>
      <c r="U49" s="553" t="n">
        <v>200</v>
      </c>
      <c r="V49" s="547"/>
      <c r="W49" s="97"/>
      <c r="X49" s="97"/>
      <c r="Y49" s="97"/>
      <c r="Z49" s="96"/>
      <c r="AA49" s="96"/>
      <c r="AB49" s="135"/>
    </row>
    <row r="50" customFormat="false" ht="12.75" hidden="false" customHeight="false" outlineLevel="0" collapsed="false">
      <c r="B50" s="146" t="s">
        <v>494</v>
      </c>
      <c r="C50" s="556" t="n">
        <f aca="false">C47*2*C46*(C41+C43)*0.001</f>
        <v>0</v>
      </c>
      <c r="D50" s="547" t="str">
        <f aca="false">IF(C50&gt;=23,"PASS","FAIL")</f>
        <v>FAIL</v>
      </c>
      <c r="E50" s="590"/>
      <c r="F50" s="589"/>
      <c r="G50" s="590"/>
      <c r="H50" s="589"/>
      <c r="I50" s="590"/>
      <c r="J50" s="607"/>
      <c r="K50" s="348" t="s">
        <v>523</v>
      </c>
      <c r="L50" s="553" t="n">
        <v>2</v>
      </c>
      <c r="M50" s="547" t="str">
        <f aca="false">IF(L50&gt;=2,"PASS","FAIL")</f>
        <v>PASS</v>
      </c>
      <c r="N50" s="97"/>
      <c r="O50" s="97"/>
      <c r="P50" s="97"/>
      <c r="Q50" s="96"/>
      <c r="R50" s="97"/>
      <c r="S50" s="97"/>
      <c r="T50" s="348" t="s">
        <v>523</v>
      </c>
      <c r="U50" s="553" t="n">
        <v>2</v>
      </c>
      <c r="V50" s="547" t="str">
        <f aca="false">IF(U50&gt;=2,"PASS","FAIL")</f>
        <v>PASS</v>
      </c>
      <c r="W50" s="97"/>
      <c r="X50" s="97"/>
      <c r="Y50" s="97"/>
      <c r="Z50" s="96"/>
      <c r="AA50" s="96"/>
      <c r="AB50" s="135"/>
    </row>
    <row r="51" customFormat="false" ht="12.75" hidden="false" customHeight="true" outlineLevel="0" collapsed="false">
      <c r="B51" s="525" t="s">
        <v>525</v>
      </c>
      <c r="C51" s="525"/>
      <c r="D51" s="525"/>
      <c r="E51" s="590"/>
      <c r="F51" s="589"/>
      <c r="G51" s="590"/>
      <c r="H51" s="589"/>
      <c r="I51" s="96"/>
      <c r="J51" s="96"/>
      <c r="K51" s="552" t="s">
        <v>482</v>
      </c>
      <c r="L51" s="553" t="n">
        <v>200</v>
      </c>
      <c r="M51" s="547"/>
      <c r="N51" s="97"/>
      <c r="O51" s="97"/>
      <c r="P51" s="97"/>
      <c r="Q51" s="96"/>
      <c r="R51" s="97"/>
      <c r="S51" s="97"/>
      <c r="T51" s="552" t="s">
        <v>482</v>
      </c>
      <c r="U51" s="553" t="n">
        <v>200</v>
      </c>
      <c r="V51" s="547"/>
      <c r="W51" s="97"/>
      <c r="X51" s="97"/>
      <c r="Y51" s="97"/>
      <c r="Z51" s="96"/>
      <c r="AA51" s="96"/>
      <c r="AB51" s="135"/>
    </row>
    <row r="52" customFormat="false" ht="12.75" hidden="false" customHeight="false" outlineLevel="0" collapsed="false">
      <c r="B52" s="525"/>
      <c r="C52" s="525"/>
      <c r="D52" s="525"/>
      <c r="E52" s="590"/>
      <c r="F52" s="589"/>
      <c r="G52" s="590"/>
      <c r="H52" s="589"/>
      <c r="I52" s="96"/>
      <c r="J52" s="96"/>
      <c r="K52" s="348" t="s">
        <v>485</v>
      </c>
      <c r="L52" s="553" t="n">
        <v>60</v>
      </c>
      <c r="M52" s="547"/>
      <c r="N52" s="97"/>
      <c r="O52" s="97"/>
      <c r="P52" s="97"/>
      <c r="Q52" s="97"/>
      <c r="R52" s="97"/>
      <c r="S52" s="97"/>
      <c r="T52" s="348" t="s">
        <v>485</v>
      </c>
      <c r="U52" s="553" t="n">
        <v>60</v>
      </c>
      <c r="V52" s="547"/>
      <c r="W52" s="97"/>
      <c r="X52" s="97"/>
      <c r="Y52" s="97"/>
      <c r="Z52" s="96"/>
      <c r="AA52" s="96"/>
      <c r="AB52" s="135"/>
    </row>
    <row r="53" customFormat="false" ht="12.75" hidden="false" customHeight="false" outlineLevel="0" collapsed="false">
      <c r="B53" s="576"/>
      <c r="C53" s="97"/>
      <c r="D53" s="97"/>
      <c r="E53" s="590"/>
      <c r="F53" s="589"/>
      <c r="G53" s="590"/>
      <c r="H53" s="589"/>
      <c r="I53" s="96"/>
      <c r="J53" s="96"/>
      <c r="K53" s="348" t="s">
        <v>491</v>
      </c>
      <c r="L53" s="553" t="n">
        <v>2</v>
      </c>
      <c r="M53" s="538"/>
      <c r="N53" s="97"/>
      <c r="O53" s="97"/>
      <c r="P53" s="97"/>
      <c r="Q53" s="97"/>
      <c r="R53" s="97"/>
      <c r="S53" s="97"/>
      <c r="T53" s="348" t="s">
        <v>491</v>
      </c>
      <c r="U53" s="553" t="n">
        <v>2</v>
      </c>
      <c r="V53" s="538"/>
      <c r="W53" s="97"/>
      <c r="X53" s="97"/>
      <c r="Y53" s="97"/>
      <c r="Z53" s="96"/>
      <c r="AA53" s="96"/>
      <c r="AB53" s="135"/>
    </row>
    <row r="54" s="433" customFormat="true" ht="12.75" hidden="false" customHeight="true" outlineLevel="0" collapsed="false">
      <c r="B54" s="134"/>
      <c r="C54" s="96"/>
      <c r="D54" s="96"/>
      <c r="E54" s="96"/>
      <c r="F54" s="96"/>
      <c r="G54" s="96"/>
      <c r="H54" s="96"/>
      <c r="I54" s="96"/>
      <c r="J54" s="96"/>
      <c r="K54" s="348" t="s">
        <v>491</v>
      </c>
      <c r="L54" s="553" t="n">
        <v>2</v>
      </c>
      <c r="M54" s="538"/>
      <c r="N54" s="97"/>
      <c r="O54" s="97"/>
      <c r="P54" s="97"/>
      <c r="Q54" s="97"/>
      <c r="R54" s="97"/>
      <c r="S54" s="97"/>
      <c r="T54" s="348" t="s">
        <v>491</v>
      </c>
      <c r="U54" s="553" t="n">
        <v>2</v>
      </c>
      <c r="V54" s="538"/>
      <c r="W54" s="97"/>
      <c r="X54" s="97"/>
      <c r="Y54" s="97"/>
      <c r="Z54" s="96"/>
      <c r="AA54" s="96"/>
      <c r="AB54" s="135"/>
    </row>
    <row r="55" s="433" customFormat="true" ht="12.75" hidden="false" customHeight="false" outlineLevel="0" collapsed="false">
      <c r="B55" s="134"/>
      <c r="C55" s="96"/>
      <c r="D55" s="96"/>
      <c r="E55" s="96"/>
      <c r="F55" s="96"/>
      <c r="G55" s="96"/>
      <c r="H55" s="96"/>
      <c r="I55" s="96"/>
      <c r="J55" s="96"/>
      <c r="K55" s="348" t="s">
        <v>489</v>
      </c>
      <c r="L55" s="553" t="n">
        <v>50</v>
      </c>
      <c r="M55" s="538"/>
      <c r="N55" s="97"/>
      <c r="O55" s="97"/>
      <c r="P55" s="97"/>
      <c r="Q55" s="97"/>
      <c r="R55" s="97"/>
      <c r="S55" s="97"/>
      <c r="T55" s="348" t="s">
        <v>489</v>
      </c>
      <c r="U55" s="553" t="n">
        <v>50</v>
      </c>
      <c r="V55" s="538"/>
      <c r="W55" s="97"/>
      <c r="X55" s="97"/>
      <c r="Y55" s="97"/>
      <c r="Z55" s="96"/>
      <c r="AA55" s="96"/>
      <c r="AB55" s="135"/>
    </row>
    <row r="56" s="433" customFormat="true" ht="13.15" hidden="false" customHeight="false" outlineLevel="0" collapsed="false">
      <c r="B56" s="134"/>
      <c r="C56" s="96"/>
      <c r="D56" s="96"/>
      <c r="E56" s="96"/>
      <c r="F56" s="96"/>
      <c r="G56" s="96"/>
      <c r="H56" s="96"/>
      <c r="I56" s="96"/>
      <c r="J56" s="96"/>
      <c r="K56" s="529"/>
      <c r="L56" s="534"/>
      <c r="M56" s="608"/>
      <c r="N56" s="97"/>
      <c r="O56" s="97"/>
      <c r="P56" s="97"/>
      <c r="Q56" s="97"/>
      <c r="R56" s="97"/>
      <c r="S56" s="97"/>
      <c r="T56" s="529"/>
      <c r="U56" s="534"/>
      <c r="V56" s="608"/>
      <c r="W56" s="97"/>
      <c r="X56" s="96"/>
      <c r="Y56" s="96"/>
      <c r="Z56" s="96"/>
      <c r="AA56" s="96"/>
      <c r="AB56" s="135"/>
    </row>
    <row r="57" s="433" customFormat="true" ht="12.75" hidden="false" customHeight="false" outlineLevel="0" collapsed="false">
      <c r="B57" s="134"/>
      <c r="C57" s="96"/>
      <c r="D57" s="96"/>
      <c r="E57" s="96"/>
      <c r="F57" s="96"/>
      <c r="G57" s="96"/>
      <c r="H57" s="96"/>
      <c r="I57" s="96"/>
      <c r="J57" s="97"/>
      <c r="K57" s="348" t="s">
        <v>493</v>
      </c>
      <c r="L57" s="558" t="n">
        <f aca="false">IF(OR(L37="Steel",L37="Aluminium 1",L37="Aluminium 2"),L39*L43*L45*0.001,(L39*L43+L41*L44)*L45*0.001)</f>
        <v>40</v>
      </c>
      <c r="M57" s="547" t="str">
        <f aca="false">IF(L57&gt;=30,"PASS","FAIL")</f>
        <v>PASS</v>
      </c>
      <c r="N57" s="97"/>
      <c r="O57" s="97"/>
      <c r="P57" s="97"/>
      <c r="Q57" s="96"/>
      <c r="R57" s="96"/>
      <c r="S57" s="96"/>
      <c r="T57" s="348" t="s">
        <v>493</v>
      </c>
      <c r="U57" s="558" t="n">
        <f aca="false">IF(OR(U37="Steel",U37="Aluminium 1",U37="Aluminium 2"),U39*U43*U45*0.001,(U39*U43+U41*U44)*U45*0.001)</f>
        <v>40</v>
      </c>
      <c r="V57" s="547" t="str">
        <f aca="false">IF(U57&gt;=30,"PASS","FAIL")</f>
        <v>PASS</v>
      </c>
      <c r="W57" s="96"/>
      <c r="X57" s="96"/>
      <c r="Y57" s="96"/>
      <c r="Z57" s="96"/>
      <c r="AA57" s="96"/>
      <c r="AB57" s="135"/>
    </row>
    <row r="58" s="433" customFormat="true" ht="14.25" hidden="false" customHeight="false" outlineLevel="0" collapsed="false">
      <c r="B58" s="134"/>
      <c r="C58" s="96"/>
      <c r="D58" s="96"/>
      <c r="E58" s="96"/>
      <c r="F58" s="96"/>
      <c r="G58" s="96"/>
      <c r="H58" s="96"/>
      <c r="I58" s="96"/>
      <c r="J58" s="609"/>
      <c r="K58" s="348" t="s">
        <v>493</v>
      </c>
      <c r="L58" s="558" t="n">
        <f aca="false">IF(OR(L47="Steel",L47="Aluminium 1",L47="Aluminium 2"),L49*L53*L55*0.001,((L49*L54)+(L51*L53))*L55*0.001)</f>
        <v>40</v>
      </c>
      <c r="M58" s="547" t="str">
        <f aca="false">IF(L58&gt;=30,"PASS","FAIL")</f>
        <v>PASS</v>
      </c>
      <c r="N58" s="97"/>
      <c r="O58" s="97"/>
      <c r="P58" s="97"/>
      <c r="Q58" s="96"/>
      <c r="R58" s="96"/>
      <c r="S58" s="96"/>
      <c r="T58" s="348" t="s">
        <v>493</v>
      </c>
      <c r="U58" s="558" t="n">
        <f aca="false">IF(OR(U47="Steel",U47="Aluminium 1",U47="Aluminium 2"),U49*U53*U55*0.001,((U49*U54)+(U51*U53))*U55*0.001)</f>
        <v>40</v>
      </c>
      <c r="V58" s="547" t="str">
        <f aca="false">IF(U58&gt;=30,"PASS","FAIL")</f>
        <v>PASS</v>
      </c>
      <c r="W58" s="96"/>
      <c r="X58" s="96"/>
      <c r="Y58" s="96"/>
      <c r="Z58" s="96"/>
      <c r="AA58" s="96"/>
      <c r="AB58" s="135"/>
    </row>
    <row r="59" s="433" customFormat="true" ht="12.75" hidden="false" customHeight="false" outlineLevel="0" collapsed="false">
      <c r="B59" s="134"/>
      <c r="C59" s="96"/>
      <c r="D59" s="96"/>
      <c r="E59" s="96"/>
      <c r="F59" s="96"/>
      <c r="G59" s="96"/>
      <c r="H59" s="96"/>
      <c r="I59" s="96"/>
      <c r="J59" s="96"/>
      <c r="K59" s="199" t="s">
        <v>494</v>
      </c>
      <c r="L59" s="610" t="n">
        <f aca="false">IF(OR(L37="Steel",L37="Aluminium 1",L37="Aluminium 2"),L43*L42*L45*2*0.001,(L43+L44)*L42*L45*2*0.001)</f>
        <v>24</v>
      </c>
      <c r="M59" s="547" t="str">
        <f aca="false">IF(L59&gt;=30,"PASS","FAIL")</f>
        <v>FAIL</v>
      </c>
      <c r="N59" s="97"/>
      <c r="O59" s="97"/>
      <c r="P59" s="97"/>
      <c r="Q59" s="96"/>
      <c r="R59" s="96"/>
      <c r="S59" s="96"/>
      <c r="T59" s="199" t="s">
        <v>494</v>
      </c>
      <c r="U59" s="610" t="n">
        <f aca="false">IF(OR(U37="Steel",U37="Aluminium 1",U37="Aluminium 2"),U43*U42*U45*2*0.001,(U43+U44)*U42*U45*2*0.001)</f>
        <v>24</v>
      </c>
      <c r="V59" s="547" t="str">
        <f aca="false">IF(U59&gt;=30,"PASS","FAIL")</f>
        <v>FAIL</v>
      </c>
      <c r="W59" s="96"/>
      <c r="X59" s="96"/>
      <c r="Y59" s="96"/>
      <c r="Z59" s="96"/>
      <c r="AA59" s="96"/>
      <c r="AB59" s="135"/>
    </row>
    <row r="60" s="433" customFormat="true" ht="12.75" hidden="false" customHeight="false" outlineLevel="0" collapsed="false">
      <c r="B60" s="134"/>
      <c r="C60" s="96"/>
      <c r="D60" s="96"/>
      <c r="E60" s="96"/>
      <c r="F60" s="96"/>
      <c r="G60" s="96"/>
      <c r="H60" s="96"/>
      <c r="I60" s="96"/>
      <c r="J60" s="96"/>
      <c r="K60" s="199" t="s">
        <v>494</v>
      </c>
      <c r="L60" s="559" t="n">
        <f aca="false">IF(OR(L47="Steel",L47="Aluminium 1",L47="Aluminium 2"),L53*L52*L55*2*0.001,(L53+L54)*L52*L55*2*0.001)</f>
        <v>24</v>
      </c>
      <c r="M60" s="542" t="str">
        <f aca="false">IF(L60&gt;=30,"PASS","FAIL")</f>
        <v>FAIL</v>
      </c>
      <c r="N60" s="97"/>
      <c r="O60" s="97"/>
      <c r="P60" s="97"/>
      <c r="Q60" s="96"/>
      <c r="R60" s="96"/>
      <c r="S60" s="96"/>
      <c r="T60" s="199" t="s">
        <v>494</v>
      </c>
      <c r="U60" s="559" t="n">
        <f aca="false">IF(OR(U47="Steel",U47="Aluminium 1",U47="Aluminium 2"),U53*U52*U55*2*0.001,(U53+U54)*U52*U55*2*0.001)</f>
        <v>24</v>
      </c>
      <c r="V60" s="542" t="str">
        <f aca="false">IF(U60&gt;=30,"PASS","FAIL")</f>
        <v>FAIL</v>
      </c>
      <c r="W60" s="96"/>
      <c r="X60" s="96"/>
      <c r="Y60" s="96"/>
      <c r="Z60" s="96"/>
      <c r="AA60" s="96"/>
      <c r="AB60" s="135"/>
    </row>
    <row r="61" s="433" customFormat="true" ht="12.75" hidden="false" customHeight="true" outlineLevel="0" collapsed="false">
      <c r="B61" s="134"/>
      <c r="C61" s="96"/>
      <c r="D61" s="96"/>
      <c r="E61" s="96"/>
      <c r="F61" s="96"/>
      <c r="G61" s="96"/>
      <c r="H61" s="96"/>
      <c r="I61" s="96"/>
      <c r="J61" s="96"/>
      <c r="K61" s="525" t="s">
        <v>525</v>
      </c>
      <c r="L61" s="525"/>
      <c r="M61" s="525"/>
      <c r="N61" s="97"/>
      <c r="O61" s="97"/>
      <c r="P61" s="97"/>
      <c r="Q61" s="96"/>
      <c r="R61" s="96"/>
      <c r="S61" s="96"/>
      <c r="T61" s="525" t="s">
        <v>525</v>
      </c>
      <c r="U61" s="525"/>
      <c r="V61" s="525"/>
      <c r="W61" s="96"/>
      <c r="X61" s="96"/>
      <c r="Y61" s="96"/>
      <c r="Z61" s="96"/>
      <c r="AA61" s="96"/>
      <c r="AB61" s="135"/>
    </row>
    <row r="62" s="433" customFormat="true" ht="12.75" hidden="false" customHeight="false" outlineLevel="0" collapsed="false">
      <c r="B62" s="134"/>
      <c r="C62" s="96"/>
      <c r="D62" s="96"/>
      <c r="E62" s="96"/>
      <c r="F62" s="96"/>
      <c r="G62" s="96"/>
      <c r="H62" s="96"/>
      <c r="I62" s="96"/>
      <c r="J62" s="96"/>
      <c r="K62" s="525"/>
      <c r="L62" s="525"/>
      <c r="M62" s="525"/>
      <c r="N62" s="97"/>
      <c r="O62" s="97"/>
      <c r="P62" s="97"/>
      <c r="Q62" s="96"/>
      <c r="R62" s="96"/>
      <c r="S62" s="96"/>
      <c r="T62" s="525"/>
      <c r="U62" s="525"/>
      <c r="V62" s="525"/>
      <c r="W62" s="96"/>
      <c r="X62" s="96"/>
      <c r="Y62" s="96"/>
      <c r="Z62" s="96"/>
      <c r="AA62" s="96"/>
      <c r="AB62" s="135"/>
    </row>
    <row r="63" s="433" customFormat="true" ht="12.75" hidden="false" customHeight="false" outlineLevel="0" collapsed="false">
      <c r="B63" s="134"/>
      <c r="C63" s="96"/>
      <c r="D63" s="96"/>
      <c r="E63" s="96"/>
      <c r="F63" s="96"/>
      <c r="G63" s="96"/>
      <c r="H63" s="96"/>
      <c r="I63" s="96"/>
      <c r="J63" s="96"/>
      <c r="K63" s="134"/>
      <c r="L63" s="96"/>
      <c r="M63" s="96"/>
      <c r="N63" s="97"/>
      <c r="O63" s="97"/>
      <c r="P63" s="97"/>
      <c r="Q63" s="96"/>
      <c r="R63" s="96"/>
      <c r="S63" s="96"/>
      <c r="T63" s="576"/>
      <c r="U63" s="97"/>
      <c r="V63" s="97"/>
      <c r="W63" s="96"/>
      <c r="X63" s="96"/>
      <c r="Y63" s="96"/>
      <c r="Z63" s="96"/>
      <c r="AA63" s="96"/>
      <c r="AB63" s="135"/>
    </row>
    <row r="64" s="433" customFormat="true" ht="12.75" hidden="false" customHeight="false" outlineLevel="0" collapsed="false">
      <c r="B64" s="134"/>
      <c r="C64" s="96"/>
      <c r="D64" s="96"/>
      <c r="E64" s="96"/>
      <c r="F64" s="96"/>
      <c r="G64" s="96"/>
      <c r="H64" s="96"/>
      <c r="I64" s="96"/>
      <c r="J64" s="589"/>
      <c r="K64" s="134"/>
      <c r="L64" s="96"/>
      <c r="M64" s="96"/>
      <c r="N64" s="97"/>
      <c r="O64" s="97"/>
      <c r="P64" s="97"/>
      <c r="Q64" s="96"/>
      <c r="R64" s="96"/>
      <c r="S64" s="96"/>
      <c r="T64" s="576"/>
      <c r="U64" s="97"/>
      <c r="V64" s="97"/>
      <c r="W64" s="96"/>
      <c r="X64" s="96"/>
      <c r="Y64" s="96"/>
      <c r="Z64" s="96"/>
      <c r="AA64" s="96"/>
      <c r="AB64" s="135"/>
    </row>
    <row r="65" s="433" customFormat="true" ht="12.75" hidden="false" customHeight="false" outlineLevel="0" collapsed="false">
      <c r="B65" s="134"/>
      <c r="C65" s="96"/>
      <c r="D65" s="96"/>
      <c r="E65" s="96"/>
      <c r="F65" s="96"/>
      <c r="G65" s="96"/>
      <c r="H65" s="96"/>
      <c r="I65" s="96"/>
      <c r="J65" s="96"/>
      <c r="K65" s="134"/>
      <c r="L65" s="96"/>
      <c r="M65" s="96"/>
      <c r="N65" s="96"/>
      <c r="O65" s="96"/>
      <c r="P65" s="96"/>
      <c r="Q65" s="96"/>
      <c r="R65" s="96"/>
      <c r="S65" s="96"/>
      <c r="T65" s="576"/>
      <c r="U65" s="97"/>
      <c r="V65" s="97"/>
      <c r="W65" s="96"/>
      <c r="X65" s="96"/>
      <c r="Y65" s="96"/>
      <c r="Z65" s="96"/>
      <c r="AA65" s="96"/>
      <c r="AB65" s="135"/>
    </row>
    <row r="66" s="433" customFormat="true" ht="12.75" hidden="false" customHeight="false" outlineLevel="0" collapsed="false">
      <c r="B66" s="134"/>
      <c r="C66" s="96"/>
      <c r="D66" s="96"/>
      <c r="E66" s="96"/>
      <c r="F66" s="96"/>
      <c r="G66" s="96"/>
      <c r="H66" s="96"/>
      <c r="I66" s="96"/>
      <c r="J66" s="96"/>
      <c r="K66" s="134"/>
      <c r="L66" s="96"/>
      <c r="M66" s="96"/>
      <c r="N66" s="96"/>
      <c r="O66" s="96"/>
      <c r="P66" s="96"/>
      <c r="Q66" s="96"/>
      <c r="R66" s="96"/>
      <c r="S66" s="96"/>
      <c r="T66" s="576"/>
      <c r="U66" s="97"/>
      <c r="V66" s="97"/>
      <c r="W66" s="96"/>
      <c r="X66" s="96"/>
      <c r="Y66" s="96"/>
      <c r="Z66" s="96"/>
      <c r="AA66" s="96"/>
      <c r="AB66" s="135"/>
    </row>
    <row r="67" s="433" customFormat="true" ht="12.75" hidden="false" customHeight="false" outlineLevel="0" collapsed="false">
      <c r="B67" s="134"/>
      <c r="C67" s="96"/>
      <c r="D67" s="96"/>
      <c r="E67" s="96"/>
      <c r="F67" s="96"/>
      <c r="G67" s="96"/>
      <c r="H67" s="96"/>
      <c r="I67" s="96"/>
      <c r="J67" s="96"/>
      <c r="K67" s="134"/>
      <c r="L67" s="96"/>
      <c r="M67" s="96"/>
      <c r="N67" s="96"/>
      <c r="O67" s="96"/>
      <c r="P67" s="96"/>
      <c r="Q67" s="96"/>
      <c r="R67" s="96"/>
      <c r="S67" s="96"/>
      <c r="T67" s="134"/>
      <c r="U67" s="96"/>
      <c r="V67" s="96"/>
      <c r="W67" s="96"/>
      <c r="X67" s="96"/>
      <c r="Y67" s="96"/>
      <c r="Z67" s="96"/>
      <c r="AA67" s="96"/>
      <c r="AB67" s="135"/>
    </row>
    <row r="68" s="433" customFormat="true" ht="12.75" hidden="false" customHeight="false" outlineLevel="0" collapsed="false">
      <c r="B68" s="134"/>
      <c r="C68" s="96"/>
      <c r="D68" s="96"/>
      <c r="E68" s="96"/>
      <c r="F68" s="96"/>
      <c r="G68" s="96"/>
      <c r="H68" s="96"/>
      <c r="I68" s="96"/>
      <c r="J68" s="589"/>
      <c r="K68" s="134"/>
      <c r="L68" s="96"/>
      <c r="M68" s="96"/>
      <c r="N68" s="96"/>
      <c r="O68" s="96"/>
      <c r="P68" s="96"/>
      <c r="Q68" s="96"/>
      <c r="R68" s="96"/>
      <c r="S68" s="96"/>
      <c r="T68" s="134"/>
      <c r="U68" s="96"/>
      <c r="V68" s="96"/>
      <c r="W68" s="96"/>
      <c r="X68" s="96"/>
      <c r="Y68" s="96"/>
      <c r="Z68" s="96"/>
      <c r="AA68" s="96"/>
      <c r="AB68" s="135"/>
    </row>
    <row r="69" s="433" customFormat="true" ht="12.75" hidden="false" customHeight="false" outlineLevel="0" collapsed="false">
      <c r="B69" s="134"/>
      <c r="C69" s="96"/>
      <c r="D69" s="96"/>
      <c r="E69" s="96"/>
      <c r="F69" s="96"/>
      <c r="G69" s="96"/>
      <c r="H69" s="96"/>
      <c r="I69" s="96"/>
      <c r="J69" s="96"/>
      <c r="K69" s="134"/>
      <c r="L69" s="96"/>
      <c r="M69" s="96"/>
      <c r="N69" s="96"/>
      <c r="O69" s="96"/>
      <c r="P69" s="96"/>
      <c r="Q69" s="96"/>
      <c r="R69" s="96"/>
      <c r="S69" s="96"/>
      <c r="T69" s="134"/>
      <c r="U69" s="96"/>
      <c r="V69" s="96"/>
      <c r="W69" s="96"/>
      <c r="X69" s="96"/>
      <c r="Y69" s="96"/>
      <c r="Z69" s="96"/>
      <c r="AA69" s="96"/>
      <c r="AB69" s="135"/>
    </row>
    <row r="70" s="433" customFormat="true" ht="12.75" hidden="false" customHeight="false" outlineLevel="0" collapsed="false">
      <c r="B70" s="134"/>
      <c r="C70" s="96"/>
      <c r="D70" s="96"/>
      <c r="E70" s="96"/>
      <c r="F70" s="96"/>
      <c r="G70" s="96"/>
      <c r="H70" s="96"/>
      <c r="I70" s="96"/>
      <c r="J70" s="96"/>
      <c r="K70" s="134"/>
      <c r="L70" s="96"/>
      <c r="M70" s="96"/>
      <c r="N70" s="96"/>
      <c r="O70" s="96"/>
      <c r="P70" s="96"/>
      <c r="Q70" s="96"/>
      <c r="R70" s="96"/>
      <c r="S70" s="96"/>
      <c r="T70" s="134"/>
      <c r="U70" s="96"/>
      <c r="V70" s="96"/>
      <c r="W70" s="96"/>
      <c r="X70" s="96"/>
      <c r="Y70" s="96"/>
      <c r="Z70" s="96"/>
      <c r="AA70" s="96"/>
      <c r="AB70" s="135"/>
    </row>
    <row r="71" s="433" customFormat="true" ht="12.75" hidden="false" customHeight="false" outlineLevel="0" collapsed="false">
      <c r="B71" s="134"/>
      <c r="C71" s="96"/>
      <c r="D71" s="96"/>
      <c r="E71" s="96"/>
      <c r="F71" s="96"/>
      <c r="G71" s="96"/>
      <c r="H71" s="96"/>
      <c r="I71" s="96"/>
      <c r="J71" s="96"/>
      <c r="K71" s="134"/>
      <c r="L71" s="96"/>
      <c r="M71" s="96"/>
      <c r="N71" s="96"/>
      <c r="O71" s="96"/>
      <c r="P71" s="96"/>
      <c r="Q71" s="96"/>
      <c r="R71" s="96"/>
      <c r="S71" s="96"/>
      <c r="T71" s="134"/>
      <c r="U71" s="96"/>
      <c r="V71" s="96"/>
      <c r="W71" s="96"/>
      <c r="X71" s="96"/>
      <c r="Y71" s="96"/>
      <c r="Z71" s="96"/>
      <c r="AA71" s="96"/>
      <c r="AB71" s="135"/>
    </row>
    <row r="72" s="433" customFormat="true" ht="12.75" hidden="false" customHeight="false" outlineLevel="0" collapsed="false">
      <c r="B72" s="134"/>
      <c r="C72" s="96"/>
      <c r="D72" s="96"/>
      <c r="E72" s="96"/>
      <c r="F72" s="96"/>
      <c r="G72" s="96"/>
      <c r="H72" s="96"/>
      <c r="I72" s="96"/>
      <c r="J72" s="96"/>
      <c r="K72" s="134"/>
      <c r="L72" s="96"/>
      <c r="M72" s="96"/>
      <c r="N72" s="96"/>
      <c r="O72" s="96"/>
      <c r="P72" s="96"/>
      <c r="Q72" s="96"/>
      <c r="R72" s="96"/>
      <c r="S72" s="96"/>
      <c r="T72" s="134"/>
      <c r="U72" s="96"/>
      <c r="V72" s="96"/>
      <c r="W72" s="96"/>
      <c r="X72" s="96"/>
      <c r="Y72" s="96"/>
      <c r="Z72" s="96"/>
      <c r="AA72" s="96"/>
      <c r="AB72" s="135"/>
    </row>
    <row r="73" s="433" customFormat="true" ht="12.75" hidden="false" customHeight="false" outlineLevel="0" collapsed="false">
      <c r="B73" s="134"/>
      <c r="C73" s="96"/>
      <c r="D73" s="96"/>
      <c r="E73" s="96"/>
      <c r="F73" s="96"/>
      <c r="G73" s="96"/>
      <c r="H73" s="96"/>
      <c r="I73" s="96"/>
      <c r="J73" s="96"/>
      <c r="K73" s="134"/>
      <c r="L73" s="96"/>
      <c r="M73" s="96"/>
      <c r="N73" s="96"/>
      <c r="O73" s="96"/>
      <c r="P73" s="96"/>
      <c r="Q73" s="96"/>
      <c r="R73" s="96"/>
      <c r="S73" s="96"/>
      <c r="T73" s="134"/>
      <c r="U73" s="96"/>
      <c r="V73" s="96"/>
      <c r="W73" s="96"/>
      <c r="X73" s="96"/>
      <c r="Y73" s="96"/>
      <c r="Z73" s="96"/>
      <c r="AA73" s="96"/>
      <c r="AB73" s="135"/>
    </row>
    <row r="74" s="433" customFormat="true" ht="12.75" hidden="false" customHeight="false" outlineLevel="0" collapsed="false">
      <c r="B74" s="134"/>
      <c r="C74" s="96"/>
      <c r="D74" s="96"/>
      <c r="E74" s="96"/>
      <c r="F74" s="96"/>
      <c r="G74" s="96"/>
      <c r="H74" s="96"/>
      <c r="I74" s="96"/>
      <c r="J74" s="96"/>
      <c r="K74" s="134"/>
      <c r="L74" s="96"/>
      <c r="M74" s="96"/>
      <c r="N74" s="96"/>
      <c r="O74" s="96"/>
      <c r="P74" s="96"/>
      <c r="Q74" s="96"/>
      <c r="R74" s="96"/>
      <c r="S74" s="96"/>
      <c r="T74" s="134"/>
      <c r="U74" s="96"/>
      <c r="V74" s="96"/>
      <c r="W74" s="96"/>
      <c r="X74" s="96"/>
      <c r="Y74" s="96"/>
      <c r="Z74" s="96"/>
      <c r="AA74" s="96"/>
      <c r="AB74" s="135"/>
    </row>
    <row r="75" s="433" customFormat="true" ht="12.75" hidden="false" customHeight="false" outlineLevel="0" collapsed="false">
      <c r="B75" s="134"/>
      <c r="C75" s="96"/>
      <c r="D75" s="96"/>
      <c r="E75" s="96"/>
      <c r="F75" s="96"/>
      <c r="G75" s="96"/>
      <c r="H75" s="96"/>
      <c r="I75" s="96"/>
      <c r="J75" s="96"/>
      <c r="K75" s="134"/>
      <c r="L75" s="96"/>
      <c r="M75" s="96"/>
      <c r="N75" s="96"/>
      <c r="O75" s="96"/>
      <c r="P75" s="96"/>
      <c r="Q75" s="96"/>
      <c r="R75" s="96"/>
      <c r="S75" s="96"/>
      <c r="T75" s="134"/>
      <c r="U75" s="96"/>
      <c r="V75" s="96"/>
      <c r="W75" s="96"/>
      <c r="X75" s="96"/>
      <c r="Y75" s="96"/>
      <c r="Z75" s="96"/>
      <c r="AA75" s="96"/>
      <c r="AB75" s="135"/>
    </row>
    <row r="76" s="433" customFormat="true" ht="12.75" hidden="false" customHeight="false" outlineLevel="0" collapsed="false">
      <c r="B76" s="134"/>
      <c r="C76" s="96"/>
      <c r="D76" s="96"/>
      <c r="E76" s="96"/>
      <c r="F76" s="96"/>
      <c r="G76" s="96"/>
      <c r="H76" s="96"/>
      <c r="I76" s="96"/>
      <c r="J76" s="96"/>
      <c r="K76" s="134"/>
      <c r="L76" s="96"/>
      <c r="M76" s="96"/>
      <c r="N76" s="96"/>
      <c r="O76" s="96"/>
      <c r="P76" s="96"/>
      <c r="Q76" s="96"/>
      <c r="R76" s="96"/>
      <c r="S76" s="96"/>
      <c r="T76" s="134"/>
      <c r="U76" s="96"/>
      <c r="V76" s="96"/>
      <c r="W76" s="96"/>
      <c r="X76" s="96"/>
      <c r="Y76" s="96"/>
      <c r="Z76" s="96"/>
      <c r="AA76" s="96"/>
      <c r="AB76" s="135"/>
    </row>
    <row r="77" s="433" customFormat="true" ht="12.75" hidden="false" customHeight="false" outlineLevel="0" collapsed="false">
      <c r="B77" s="134"/>
      <c r="C77" s="96"/>
      <c r="D77" s="96"/>
      <c r="E77" s="96"/>
      <c r="F77" s="96"/>
      <c r="G77" s="96"/>
      <c r="H77" s="96"/>
      <c r="I77" s="96"/>
      <c r="J77" s="96"/>
      <c r="K77" s="134"/>
      <c r="L77" s="96"/>
      <c r="M77" s="96"/>
      <c r="N77" s="96"/>
      <c r="O77" s="96"/>
      <c r="P77" s="96"/>
      <c r="Q77" s="96"/>
      <c r="R77" s="96"/>
      <c r="S77" s="96"/>
      <c r="T77" s="134"/>
      <c r="U77" s="96"/>
      <c r="V77" s="96"/>
      <c r="W77" s="96"/>
      <c r="X77" s="96"/>
      <c r="Y77" s="96"/>
      <c r="Z77" s="96"/>
      <c r="AA77" s="96"/>
      <c r="AB77" s="135"/>
    </row>
    <row r="78" s="433" customFormat="true" ht="12.75" hidden="false" customHeight="false" outlineLevel="0" collapsed="false">
      <c r="B78" s="134"/>
      <c r="C78" s="96"/>
      <c r="D78" s="96"/>
      <c r="E78" s="96"/>
      <c r="F78" s="96"/>
      <c r="G78" s="96"/>
      <c r="H78" s="96"/>
      <c r="I78" s="96"/>
      <c r="J78" s="96"/>
      <c r="K78" s="134"/>
      <c r="L78" s="96"/>
      <c r="M78" s="96"/>
      <c r="N78" s="96"/>
      <c r="O78" s="96"/>
      <c r="P78" s="96"/>
      <c r="Q78" s="96"/>
      <c r="R78" s="96"/>
      <c r="S78" s="96"/>
      <c r="T78" s="134"/>
      <c r="U78" s="96"/>
      <c r="V78" s="96"/>
      <c r="W78" s="96"/>
      <c r="X78" s="96"/>
      <c r="Y78" s="96"/>
      <c r="Z78" s="96"/>
      <c r="AA78" s="96"/>
      <c r="AB78" s="135"/>
    </row>
    <row r="79" s="433" customFormat="true" ht="12.75" hidden="false" customHeight="false" outlineLevel="0" collapsed="false">
      <c r="B79" s="134"/>
      <c r="C79" s="96"/>
      <c r="D79" s="96"/>
      <c r="E79" s="96"/>
      <c r="F79" s="96"/>
      <c r="G79" s="96"/>
      <c r="H79" s="96"/>
      <c r="I79" s="96"/>
      <c r="J79" s="96"/>
      <c r="K79" s="134"/>
      <c r="L79" s="96"/>
      <c r="M79" s="96"/>
      <c r="N79" s="96"/>
      <c r="O79" s="96"/>
      <c r="P79" s="96"/>
      <c r="Q79" s="96"/>
      <c r="R79" s="96"/>
      <c r="S79" s="96"/>
      <c r="T79" s="134"/>
      <c r="U79" s="96"/>
      <c r="V79" s="96"/>
      <c r="W79" s="96"/>
      <c r="X79" s="96"/>
      <c r="Y79" s="96"/>
      <c r="Z79" s="96"/>
      <c r="AA79" s="96"/>
      <c r="AB79" s="135"/>
    </row>
    <row r="80" s="433" customFormat="true" ht="12.75" hidden="false" customHeight="false" outlineLevel="0" collapsed="false">
      <c r="B80" s="134"/>
      <c r="C80" s="96"/>
      <c r="D80" s="96"/>
      <c r="E80" s="96"/>
      <c r="F80" s="96"/>
      <c r="G80" s="96"/>
      <c r="H80" s="96"/>
      <c r="I80" s="96"/>
      <c r="J80" s="96"/>
      <c r="K80" s="134"/>
      <c r="L80" s="96"/>
      <c r="M80" s="96"/>
      <c r="N80" s="96"/>
      <c r="O80" s="96"/>
      <c r="P80" s="96"/>
      <c r="Q80" s="96"/>
      <c r="R80" s="96"/>
      <c r="S80" s="96"/>
      <c r="T80" s="134"/>
      <c r="U80" s="96"/>
      <c r="V80" s="96"/>
      <c r="W80" s="96"/>
      <c r="X80" s="96"/>
      <c r="Y80" s="96"/>
      <c r="Z80" s="96"/>
      <c r="AA80" s="96"/>
      <c r="AB80" s="135"/>
    </row>
    <row r="81" s="433" customFormat="true" ht="12.75" hidden="false" customHeight="false" outlineLevel="0" collapsed="false">
      <c r="B81" s="134"/>
      <c r="C81" s="96"/>
      <c r="D81" s="96"/>
      <c r="E81" s="96"/>
      <c r="F81" s="96"/>
      <c r="G81" s="96"/>
      <c r="H81" s="96"/>
      <c r="I81" s="96"/>
      <c r="J81" s="96"/>
      <c r="K81" s="134"/>
      <c r="L81" s="96"/>
      <c r="M81" s="96"/>
      <c r="N81" s="96"/>
      <c r="O81" s="96"/>
      <c r="P81" s="96"/>
      <c r="Q81" s="96"/>
      <c r="R81" s="96"/>
      <c r="S81" s="96"/>
      <c r="T81" s="134"/>
      <c r="U81" s="96"/>
      <c r="V81" s="96"/>
      <c r="W81" s="96"/>
      <c r="X81" s="96"/>
      <c r="Y81" s="96"/>
      <c r="Z81" s="96"/>
      <c r="AA81" s="96"/>
      <c r="AB81" s="135"/>
    </row>
    <row r="82" s="433" customFormat="true" ht="12.75" hidden="false" customHeight="false" outlineLevel="0" collapsed="false">
      <c r="B82" s="134"/>
      <c r="C82" s="96"/>
      <c r="D82" s="96"/>
      <c r="E82" s="96"/>
      <c r="F82" s="96"/>
      <c r="G82" s="96"/>
      <c r="H82" s="96"/>
      <c r="I82" s="96"/>
      <c r="J82" s="96"/>
      <c r="K82" s="134"/>
      <c r="L82" s="96"/>
      <c r="M82" s="96"/>
      <c r="N82" s="96"/>
      <c r="O82" s="96"/>
      <c r="P82" s="96"/>
      <c r="Q82" s="96"/>
      <c r="R82" s="96"/>
      <c r="S82" s="96"/>
      <c r="T82" s="134"/>
      <c r="U82" s="96"/>
      <c r="V82" s="96"/>
      <c r="W82" s="96"/>
      <c r="X82" s="96"/>
      <c r="Y82" s="96"/>
      <c r="Z82" s="96"/>
      <c r="AA82" s="96"/>
      <c r="AB82" s="135"/>
    </row>
    <row r="83" s="433" customFormat="true" ht="12.75" hidden="false" customHeight="false" outlineLevel="0" collapsed="false">
      <c r="B83" s="134"/>
      <c r="C83" s="96"/>
      <c r="D83" s="96"/>
      <c r="E83" s="96"/>
      <c r="F83" s="96"/>
      <c r="G83" s="96"/>
      <c r="H83" s="96"/>
      <c r="I83" s="96"/>
      <c r="J83" s="96"/>
      <c r="K83" s="134"/>
      <c r="L83" s="96"/>
      <c r="M83" s="96"/>
      <c r="N83" s="96"/>
      <c r="O83" s="96"/>
      <c r="P83" s="96"/>
      <c r="Q83" s="96"/>
      <c r="R83" s="96"/>
      <c r="S83" s="96"/>
      <c r="T83" s="134"/>
      <c r="U83" s="96"/>
      <c r="V83" s="96"/>
      <c r="W83" s="96"/>
      <c r="X83" s="96"/>
      <c r="Y83" s="96"/>
      <c r="Z83" s="96"/>
      <c r="AA83" s="96"/>
      <c r="AB83" s="135"/>
    </row>
    <row r="84" s="433" customFormat="true" ht="12.75" hidden="false" customHeight="false" outlineLevel="0" collapsed="false">
      <c r="B84" s="134"/>
      <c r="C84" s="96"/>
      <c r="D84" s="96"/>
      <c r="E84" s="96"/>
      <c r="F84" s="96"/>
      <c r="G84" s="96"/>
      <c r="H84" s="96"/>
      <c r="I84" s="96"/>
      <c r="J84" s="96"/>
      <c r="K84" s="134"/>
      <c r="L84" s="96"/>
      <c r="M84" s="96"/>
      <c r="N84" s="96"/>
      <c r="O84" s="96"/>
      <c r="P84" s="96"/>
      <c r="Q84" s="96"/>
      <c r="R84" s="96"/>
      <c r="S84" s="96"/>
      <c r="T84" s="134"/>
      <c r="U84" s="96"/>
      <c r="V84" s="96"/>
      <c r="W84" s="96"/>
      <c r="X84" s="96"/>
      <c r="Y84" s="96"/>
      <c r="Z84" s="96"/>
      <c r="AA84" s="96"/>
      <c r="AB84" s="135"/>
    </row>
    <row r="85" s="433" customFormat="true" ht="12.75" hidden="false" customHeight="false" outlineLevel="0" collapsed="false">
      <c r="B85" s="134"/>
      <c r="C85" s="96"/>
      <c r="D85" s="96"/>
      <c r="E85" s="96"/>
      <c r="F85" s="96"/>
      <c r="G85" s="96"/>
      <c r="H85" s="96"/>
      <c r="I85" s="96"/>
      <c r="J85" s="96"/>
      <c r="K85" s="134"/>
      <c r="L85" s="96"/>
      <c r="M85" s="96"/>
      <c r="N85" s="96"/>
      <c r="O85" s="96"/>
      <c r="P85" s="96"/>
      <c r="Q85" s="96"/>
      <c r="R85" s="96"/>
      <c r="S85" s="96"/>
      <c r="T85" s="134"/>
      <c r="U85" s="96"/>
      <c r="V85" s="96"/>
      <c r="W85" s="96"/>
      <c r="X85" s="96"/>
      <c r="Y85" s="96"/>
      <c r="Z85" s="96"/>
      <c r="AA85" s="96"/>
      <c r="AB85" s="135"/>
    </row>
    <row r="86" s="433" customFormat="true" ht="12.75" hidden="false" customHeight="false" outlineLevel="0" collapsed="false">
      <c r="B86" s="134"/>
      <c r="C86" s="96"/>
      <c r="D86" s="96"/>
      <c r="E86" s="96"/>
      <c r="F86" s="96"/>
      <c r="G86" s="96"/>
      <c r="H86" s="96"/>
      <c r="I86" s="96"/>
      <c r="J86" s="96"/>
      <c r="K86" s="134"/>
      <c r="L86" s="96"/>
      <c r="M86" s="96"/>
      <c r="N86" s="96"/>
      <c r="O86" s="96"/>
      <c r="P86" s="96"/>
      <c r="Q86" s="96"/>
      <c r="R86" s="96"/>
      <c r="S86" s="96"/>
      <c r="T86" s="134"/>
      <c r="U86" s="96"/>
      <c r="V86" s="96"/>
      <c r="W86" s="96"/>
      <c r="X86" s="96"/>
      <c r="Y86" s="96"/>
      <c r="Z86" s="96"/>
      <c r="AA86" s="96"/>
      <c r="AB86" s="135"/>
    </row>
    <row r="87" s="433" customFormat="true" ht="12.75" hidden="false" customHeight="false" outlineLevel="0" collapsed="false">
      <c r="B87" s="134"/>
      <c r="C87" s="96"/>
      <c r="D87" s="96"/>
      <c r="E87" s="96"/>
      <c r="F87" s="96"/>
      <c r="G87" s="96"/>
      <c r="H87" s="96"/>
      <c r="I87" s="96"/>
      <c r="J87" s="96"/>
      <c r="K87" s="134"/>
      <c r="L87" s="96"/>
      <c r="M87" s="96"/>
      <c r="N87" s="96"/>
      <c r="O87" s="96"/>
      <c r="P87" s="96"/>
      <c r="Q87" s="96"/>
      <c r="R87" s="96"/>
      <c r="S87" s="96"/>
      <c r="T87" s="134"/>
      <c r="U87" s="96"/>
      <c r="V87" s="96"/>
      <c r="W87" s="96"/>
      <c r="X87" s="96"/>
      <c r="Y87" s="96"/>
      <c r="Z87" s="96"/>
      <c r="AA87" s="96"/>
      <c r="AB87" s="135"/>
    </row>
    <row r="88" s="433" customFormat="true" ht="12.75" hidden="false" customHeight="false" outlineLevel="0" collapsed="false">
      <c r="B88" s="134"/>
      <c r="C88" s="96"/>
      <c r="D88" s="96"/>
      <c r="E88" s="96"/>
      <c r="F88" s="96"/>
      <c r="G88" s="96"/>
      <c r="H88" s="96"/>
      <c r="I88" s="96"/>
      <c r="J88" s="96"/>
      <c r="K88" s="134"/>
      <c r="L88" s="96"/>
      <c r="M88" s="96"/>
      <c r="N88" s="96"/>
      <c r="O88" s="96"/>
      <c r="P88" s="96"/>
      <c r="Q88" s="96"/>
      <c r="R88" s="96"/>
      <c r="S88" s="96"/>
      <c r="T88" s="134"/>
      <c r="U88" s="96"/>
      <c r="V88" s="96"/>
      <c r="W88" s="96"/>
      <c r="X88" s="96"/>
      <c r="Y88" s="96"/>
      <c r="Z88" s="96"/>
      <c r="AA88" s="96"/>
      <c r="AB88" s="135"/>
    </row>
    <row r="89" s="433" customFormat="true" ht="12.75" hidden="false" customHeight="false" outlineLevel="0" collapsed="false">
      <c r="B89" s="134"/>
      <c r="C89" s="96"/>
      <c r="D89" s="96"/>
      <c r="E89" s="96"/>
      <c r="F89" s="96"/>
      <c r="G89" s="96"/>
      <c r="H89" s="96"/>
      <c r="I89" s="96"/>
      <c r="J89" s="96"/>
      <c r="K89" s="134"/>
      <c r="L89" s="96"/>
      <c r="M89" s="96"/>
      <c r="N89" s="96"/>
      <c r="O89" s="96"/>
      <c r="P89" s="96"/>
      <c r="Q89" s="96"/>
      <c r="R89" s="96"/>
      <c r="S89" s="96"/>
      <c r="T89" s="134"/>
      <c r="U89" s="96"/>
      <c r="V89" s="96"/>
      <c r="W89" s="96"/>
      <c r="X89" s="96"/>
      <c r="Y89" s="96"/>
      <c r="Z89" s="96"/>
      <c r="AA89" s="96"/>
      <c r="AB89" s="135"/>
    </row>
    <row r="90" s="433" customFormat="true" ht="12.75" hidden="false" customHeight="false" outlineLevel="0" collapsed="false">
      <c r="B90" s="134"/>
      <c r="C90" s="96"/>
      <c r="D90" s="96"/>
      <c r="E90" s="96"/>
      <c r="F90" s="96"/>
      <c r="G90" s="96"/>
      <c r="H90" s="96"/>
      <c r="I90" s="96"/>
      <c r="J90" s="96"/>
      <c r="K90" s="134"/>
      <c r="L90" s="96"/>
      <c r="M90" s="96"/>
      <c r="N90" s="96"/>
      <c r="O90" s="96"/>
      <c r="P90" s="96"/>
      <c r="Q90" s="96"/>
      <c r="R90" s="96"/>
      <c r="S90" s="96"/>
      <c r="T90" s="134"/>
      <c r="U90" s="96"/>
      <c r="V90" s="96"/>
      <c r="W90" s="96"/>
      <c r="X90" s="96"/>
      <c r="Y90" s="96"/>
      <c r="Z90" s="96"/>
      <c r="AA90" s="96"/>
      <c r="AB90" s="135"/>
    </row>
    <row r="91" s="433" customFormat="true" ht="12.75" hidden="false" customHeight="false" outlineLevel="0" collapsed="false">
      <c r="B91" s="134"/>
      <c r="C91" s="96"/>
      <c r="D91" s="96"/>
      <c r="E91" s="96"/>
      <c r="F91" s="96"/>
      <c r="G91" s="96"/>
      <c r="H91" s="96"/>
      <c r="I91" s="96"/>
      <c r="J91" s="96"/>
      <c r="K91" s="134"/>
      <c r="L91" s="96"/>
      <c r="M91" s="96"/>
      <c r="N91" s="96"/>
      <c r="O91" s="96"/>
      <c r="P91" s="96"/>
      <c r="Q91" s="96"/>
      <c r="R91" s="96"/>
      <c r="S91" s="96"/>
      <c r="T91" s="134"/>
      <c r="U91" s="96"/>
      <c r="V91" s="96"/>
      <c r="W91" s="96"/>
      <c r="X91" s="96"/>
      <c r="Y91" s="96"/>
      <c r="Z91" s="96"/>
      <c r="AA91" s="96"/>
      <c r="AB91" s="135"/>
    </row>
    <row r="92" s="433" customFormat="true" ht="12.75" hidden="false" customHeight="false" outlineLevel="0" collapsed="false">
      <c r="B92" s="134"/>
      <c r="C92" s="96"/>
      <c r="D92" s="96"/>
      <c r="E92" s="96"/>
      <c r="F92" s="96"/>
      <c r="G92" s="96"/>
      <c r="H92" s="96"/>
      <c r="I92" s="96"/>
      <c r="J92" s="96"/>
      <c r="K92" s="134"/>
      <c r="L92" s="96"/>
      <c r="M92" s="96"/>
      <c r="N92" s="96"/>
      <c r="O92" s="96"/>
      <c r="P92" s="96"/>
      <c r="Q92" s="96"/>
      <c r="R92" s="96"/>
      <c r="S92" s="96"/>
      <c r="T92" s="134"/>
      <c r="U92" s="96"/>
      <c r="V92" s="96"/>
      <c r="W92" s="96"/>
      <c r="X92" s="96"/>
      <c r="Y92" s="96"/>
      <c r="Z92" s="96"/>
      <c r="AA92" s="96"/>
      <c r="AB92" s="135"/>
    </row>
    <row r="93" s="433" customFormat="true" ht="12.75" hidden="false" customHeight="false" outlineLevel="0" collapsed="false">
      <c r="B93" s="134"/>
      <c r="C93" s="96"/>
      <c r="D93" s="96"/>
      <c r="E93" s="96"/>
      <c r="F93" s="96"/>
      <c r="G93" s="96"/>
      <c r="H93" s="96"/>
      <c r="I93" s="96"/>
      <c r="J93" s="96"/>
      <c r="K93" s="134"/>
      <c r="L93" s="96"/>
      <c r="M93" s="96"/>
      <c r="N93" s="96"/>
      <c r="O93" s="96"/>
      <c r="P93" s="96"/>
      <c r="Q93" s="96"/>
      <c r="R93" s="96"/>
      <c r="S93" s="96"/>
      <c r="T93" s="134"/>
      <c r="U93" s="96"/>
      <c r="V93" s="96"/>
      <c r="W93" s="96"/>
      <c r="X93" s="96"/>
      <c r="Y93" s="96"/>
      <c r="Z93" s="96"/>
      <c r="AA93" s="96"/>
      <c r="AB93" s="135"/>
    </row>
    <row r="94" s="433" customFormat="true" ht="12.75" hidden="false" customHeight="false" outlineLevel="0" collapsed="false">
      <c r="B94" s="134"/>
      <c r="C94" s="96"/>
      <c r="D94" s="96"/>
      <c r="E94" s="96"/>
      <c r="F94" s="96"/>
      <c r="G94" s="96"/>
      <c r="H94" s="96"/>
      <c r="I94" s="96"/>
      <c r="J94" s="96"/>
      <c r="K94" s="134"/>
      <c r="L94" s="96"/>
      <c r="M94" s="96"/>
      <c r="N94" s="96"/>
      <c r="O94" s="96"/>
      <c r="P94" s="96"/>
      <c r="Q94" s="96"/>
      <c r="R94" s="96"/>
      <c r="S94" s="96"/>
      <c r="T94" s="134"/>
      <c r="U94" s="96"/>
      <c r="V94" s="96"/>
      <c r="W94" s="96"/>
      <c r="X94" s="96"/>
      <c r="Y94" s="96"/>
      <c r="Z94" s="96"/>
      <c r="AA94" s="96"/>
      <c r="AB94" s="135"/>
    </row>
    <row r="95" s="433" customFormat="true" ht="12.75" hidden="false" customHeight="false" outlineLevel="0" collapsed="false">
      <c r="B95" s="134"/>
      <c r="C95" s="96"/>
      <c r="D95" s="96"/>
      <c r="E95" s="96"/>
      <c r="F95" s="96"/>
      <c r="G95" s="96"/>
      <c r="H95" s="96"/>
      <c r="I95" s="96"/>
      <c r="J95" s="96"/>
      <c r="K95" s="134"/>
      <c r="L95" s="96"/>
      <c r="M95" s="96"/>
      <c r="N95" s="96"/>
      <c r="O95" s="96"/>
      <c r="P95" s="96"/>
      <c r="Q95" s="96"/>
      <c r="R95" s="96"/>
      <c r="S95" s="96"/>
      <c r="T95" s="134"/>
      <c r="U95" s="96"/>
      <c r="V95" s="96"/>
      <c r="W95" s="96"/>
      <c r="X95" s="96"/>
      <c r="Y95" s="96"/>
      <c r="Z95" s="96"/>
      <c r="AA95" s="96"/>
      <c r="AB95" s="135"/>
    </row>
    <row r="96" s="433" customFormat="true" ht="12.75" hidden="false" customHeight="false" outlineLevel="0" collapsed="false">
      <c r="B96" s="134"/>
      <c r="C96" s="96"/>
      <c r="D96" s="96"/>
      <c r="E96" s="96"/>
      <c r="F96" s="96"/>
      <c r="G96" s="96"/>
      <c r="H96" s="96"/>
      <c r="I96" s="96"/>
      <c r="J96" s="96"/>
      <c r="K96" s="134"/>
      <c r="L96" s="96"/>
      <c r="M96" s="96"/>
      <c r="N96" s="96"/>
      <c r="O96" s="96"/>
      <c r="P96" s="96"/>
      <c r="Q96" s="96"/>
      <c r="R96" s="96"/>
      <c r="S96" s="96"/>
      <c r="T96" s="134"/>
      <c r="U96" s="96"/>
      <c r="V96" s="96"/>
      <c r="W96" s="96"/>
      <c r="X96" s="96"/>
      <c r="Y96" s="96"/>
      <c r="Z96" s="96"/>
      <c r="AA96" s="96"/>
      <c r="AB96" s="135"/>
    </row>
    <row r="97" s="433" customFormat="true" ht="12.75" hidden="false" customHeight="false" outlineLevel="0" collapsed="false">
      <c r="B97" s="134"/>
      <c r="C97" s="96"/>
      <c r="D97" s="96"/>
      <c r="E97" s="96"/>
      <c r="F97" s="96"/>
      <c r="G97" s="96"/>
      <c r="H97" s="96"/>
      <c r="I97" s="96"/>
      <c r="J97" s="96"/>
      <c r="K97" s="134"/>
      <c r="L97" s="96"/>
      <c r="M97" s="96"/>
      <c r="N97" s="96"/>
      <c r="O97" s="96"/>
      <c r="P97" s="96"/>
      <c r="Q97" s="96"/>
      <c r="R97" s="96"/>
      <c r="S97" s="96"/>
      <c r="T97" s="134"/>
      <c r="U97" s="96"/>
      <c r="V97" s="96"/>
      <c r="W97" s="96"/>
      <c r="X97" s="96"/>
      <c r="Y97" s="96"/>
      <c r="Z97" s="96"/>
      <c r="AA97" s="96"/>
      <c r="AB97" s="135"/>
    </row>
    <row r="98" s="433" customFormat="true" ht="12.75" hidden="false" customHeight="false" outlineLevel="0" collapsed="false">
      <c r="B98" s="134"/>
      <c r="C98" s="96"/>
      <c r="D98" s="96"/>
      <c r="E98" s="96"/>
      <c r="F98" s="96"/>
      <c r="G98" s="96"/>
      <c r="H98" s="96"/>
      <c r="I98" s="96"/>
      <c r="J98" s="96"/>
      <c r="K98" s="134"/>
      <c r="L98" s="96"/>
      <c r="M98" s="96"/>
      <c r="N98" s="96"/>
      <c r="O98" s="96"/>
      <c r="P98" s="96"/>
      <c r="Q98" s="96"/>
      <c r="R98" s="96"/>
      <c r="S98" s="96"/>
      <c r="T98" s="134"/>
      <c r="U98" s="96"/>
      <c r="V98" s="96"/>
      <c r="W98" s="96"/>
      <c r="X98" s="96"/>
      <c r="Y98" s="96"/>
      <c r="Z98" s="96"/>
      <c r="AA98" s="96"/>
      <c r="AB98" s="135"/>
    </row>
    <row r="99" s="433" customFormat="true" ht="12.75" hidden="false" customHeight="false" outlineLevel="0" collapsed="false">
      <c r="B99" s="134"/>
      <c r="C99" s="96"/>
      <c r="D99" s="96"/>
      <c r="E99" s="96"/>
      <c r="F99" s="96"/>
      <c r="G99" s="96"/>
      <c r="H99" s="96"/>
      <c r="I99" s="96"/>
      <c r="J99" s="96"/>
      <c r="K99" s="134"/>
      <c r="L99" s="96"/>
      <c r="M99" s="96"/>
      <c r="N99" s="96"/>
      <c r="O99" s="96"/>
      <c r="P99" s="96"/>
      <c r="Q99" s="96"/>
      <c r="R99" s="96"/>
      <c r="S99" s="96"/>
      <c r="T99" s="134"/>
      <c r="U99" s="96"/>
      <c r="V99" s="96"/>
      <c r="W99" s="96"/>
      <c r="X99" s="96"/>
      <c r="Y99" s="96"/>
      <c r="Z99" s="96"/>
      <c r="AA99" s="96"/>
      <c r="AB99" s="135"/>
    </row>
    <row r="100" s="433" customFormat="true" ht="12.75" hidden="false" customHeight="false" outlineLevel="0" collapsed="false">
      <c r="B100" s="134"/>
      <c r="C100" s="96"/>
      <c r="D100" s="96"/>
      <c r="E100" s="96"/>
      <c r="F100" s="96"/>
      <c r="G100" s="96"/>
      <c r="H100" s="96"/>
      <c r="I100" s="96"/>
      <c r="J100" s="96"/>
      <c r="K100" s="134"/>
      <c r="L100" s="96"/>
      <c r="M100" s="96"/>
      <c r="N100" s="96"/>
      <c r="O100" s="96"/>
      <c r="P100" s="96"/>
      <c r="Q100" s="96"/>
      <c r="R100" s="96"/>
      <c r="S100" s="96"/>
      <c r="T100" s="134"/>
      <c r="U100" s="96"/>
      <c r="V100" s="96"/>
      <c r="W100" s="96"/>
      <c r="X100" s="96"/>
      <c r="Y100" s="96"/>
      <c r="Z100" s="96"/>
      <c r="AA100" s="96"/>
      <c r="AB100" s="135"/>
    </row>
    <row r="101" s="433" customFormat="true" ht="12.75" hidden="false" customHeight="false" outlineLevel="0" collapsed="false">
      <c r="B101" s="134"/>
      <c r="C101" s="96"/>
      <c r="D101" s="96"/>
      <c r="E101" s="96"/>
      <c r="F101" s="96"/>
      <c r="G101" s="96"/>
      <c r="H101" s="96"/>
      <c r="I101" s="96"/>
      <c r="J101" s="96"/>
      <c r="K101" s="134"/>
      <c r="L101" s="96"/>
      <c r="M101" s="96"/>
      <c r="N101" s="96"/>
      <c r="O101" s="96"/>
      <c r="P101" s="96"/>
      <c r="Q101" s="96"/>
      <c r="R101" s="96"/>
      <c r="S101" s="96"/>
      <c r="T101" s="134"/>
      <c r="U101" s="96"/>
      <c r="V101" s="96"/>
      <c r="W101" s="96"/>
      <c r="X101" s="96"/>
      <c r="Y101" s="96"/>
      <c r="Z101" s="96"/>
      <c r="AA101" s="96"/>
      <c r="AB101" s="135"/>
    </row>
    <row r="102" s="433" customFormat="true" ht="12.75" hidden="false" customHeight="false" outlineLevel="0" collapsed="false">
      <c r="B102" s="134"/>
      <c r="C102" s="96"/>
      <c r="D102" s="96"/>
      <c r="E102" s="96"/>
      <c r="F102" s="96"/>
      <c r="G102" s="96"/>
      <c r="H102" s="96"/>
      <c r="I102" s="96"/>
      <c r="J102" s="96"/>
      <c r="K102" s="134"/>
      <c r="L102" s="96"/>
      <c r="M102" s="96"/>
      <c r="N102" s="96"/>
      <c r="O102" s="96"/>
      <c r="P102" s="96"/>
      <c r="Q102" s="96"/>
      <c r="R102" s="96"/>
      <c r="S102" s="96"/>
      <c r="T102" s="134"/>
      <c r="U102" s="96"/>
      <c r="V102" s="96"/>
      <c r="W102" s="96"/>
      <c r="X102" s="96"/>
      <c r="Y102" s="96"/>
      <c r="Z102" s="96"/>
      <c r="AA102" s="96"/>
      <c r="AB102" s="135"/>
    </row>
    <row r="103" s="433" customFormat="true" ht="12.75" hidden="false" customHeight="false" outlineLevel="0" collapsed="false">
      <c r="B103" s="134"/>
      <c r="C103" s="96"/>
      <c r="D103" s="96"/>
      <c r="E103" s="96"/>
      <c r="F103" s="96"/>
      <c r="G103" s="96"/>
      <c r="H103" s="96"/>
      <c r="I103" s="96"/>
      <c r="J103" s="96"/>
      <c r="K103" s="134"/>
      <c r="L103" s="96"/>
      <c r="M103" s="96"/>
      <c r="N103" s="96"/>
      <c r="O103" s="96"/>
      <c r="P103" s="96"/>
      <c r="Q103" s="96"/>
      <c r="R103" s="96"/>
      <c r="S103" s="96"/>
      <c r="T103" s="134"/>
      <c r="U103" s="96"/>
      <c r="V103" s="96"/>
      <c r="W103" s="96"/>
      <c r="X103" s="96"/>
      <c r="Y103" s="96"/>
      <c r="Z103" s="96"/>
      <c r="AA103" s="96"/>
      <c r="AB103" s="135"/>
    </row>
    <row r="104" s="433" customFormat="true" ht="12.75" hidden="false" customHeight="false" outlineLevel="0" collapsed="false">
      <c r="B104" s="134"/>
      <c r="C104" s="96"/>
      <c r="D104" s="96"/>
      <c r="E104" s="96"/>
      <c r="F104" s="96"/>
      <c r="G104" s="96"/>
      <c r="H104" s="96"/>
      <c r="I104" s="96"/>
      <c r="J104" s="96"/>
      <c r="K104" s="134"/>
      <c r="L104" s="96"/>
      <c r="M104" s="96"/>
      <c r="N104" s="96"/>
      <c r="O104" s="96"/>
      <c r="P104" s="96"/>
      <c r="Q104" s="96"/>
      <c r="R104" s="96"/>
      <c r="S104" s="96"/>
      <c r="T104" s="134"/>
      <c r="U104" s="96"/>
      <c r="V104" s="96"/>
      <c r="W104" s="96"/>
      <c r="X104" s="96"/>
      <c r="Y104" s="96"/>
      <c r="Z104" s="96"/>
      <c r="AA104" s="96"/>
      <c r="AB104" s="135"/>
    </row>
    <row r="105" s="433" customFormat="true" ht="12.75" hidden="false" customHeight="false" outlineLevel="0" collapsed="false">
      <c r="B105" s="134"/>
      <c r="C105" s="96"/>
      <c r="D105" s="96"/>
      <c r="E105" s="96"/>
      <c r="F105" s="96"/>
      <c r="G105" s="96"/>
      <c r="H105" s="96"/>
      <c r="I105" s="96"/>
      <c r="J105" s="96"/>
      <c r="K105" s="134"/>
      <c r="L105" s="96"/>
      <c r="M105" s="96"/>
      <c r="N105" s="96"/>
      <c r="O105" s="96"/>
      <c r="P105" s="96"/>
      <c r="Q105" s="96"/>
      <c r="R105" s="96"/>
      <c r="S105" s="96"/>
      <c r="T105" s="134"/>
      <c r="U105" s="96"/>
      <c r="V105" s="96"/>
      <c r="W105" s="96"/>
      <c r="X105" s="96"/>
      <c r="Y105" s="96"/>
      <c r="Z105" s="96"/>
      <c r="AA105" s="96"/>
      <c r="AB105" s="135"/>
    </row>
    <row r="106" s="433" customFormat="true" ht="12.75" hidden="false" customHeight="false" outlineLevel="0" collapsed="false">
      <c r="B106" s="134"/>
      <c r="C106" s="96"/>
      <c r="D106" s="96"/>
      <c r="E106" s="96"/>
      <c r="F106" s="96"/>
      <c r="G106" s="96"/>
      <c r="H106" s="96"/>
      <c r="I106" s="96"/>
      <c r="J106" s="96"/>
      <c r="K106" s="134"/>
      <c r="L106" s="96"/>
      <c r="M106" s="96"/>
      <c r="N106" s="96"/>
      <c r="O106" s="96"/>
      <c r="P106" s="96"/>
      <c r="Q106" s="96"/>
      <c r="R106" s="96"/>
      <c r="S106" s="96"/>
      <c r="T106" s="134"/>
      <c r="U106" s="96"/>
      <c r="V106" s="96"/>
      <c r="W106" s="96"/>
      <c r="X106" s="96"/>
      <c r="Y106" s="96"/>
      <c r="Z106" s="96"/>
      <c r="AA106" s="96"/>
      <c r="AB106" s="135"/>
    </row>
    <row r="107" s="433" customFormat="true" ht="12.75" hidden="false" customHeight="false" outlineLevel="0" collapsed="false">
      <c r="B107" s="134"/>
      <c r="C107" s="96"/>
      <c r="D107" s="96"/>
      <c r="E107" s="96"/>
      <c r="F107" s="96"/>
      <c r="G107" s="96"/>
      <c r="H107" s="96"/>
      <c r="I107" s="96"/>
      <c r="J107" s="96"/>
      <c r="K107" s="134"/>
      <c r="L107" s="96"/>
      <c r="M107" s="96"/>
      <c r="N107" s="96"/>
      <c r="O107" s="96"/>
      <c r="P107" s="96"/>
      <c r="Q107" s="96"/>
      <c r="R107" s="96"/>
      <c r="S107" s="96"/>
      <c r="T107" s="134"/>
      <c r="U107" s="96"/>
      <c r="V107" s="96"/>
      <c r="W107" s="96"/>
      <c r="X107" s="96"/>
      <c r="Y107" s="96"/>
      <c r="Z107" s="96"/>
      <c r="AA107" s="96"/>
      <c r="AB107" s="135"/>
    </row>
    <row r="108" s="433" customFormat="true" ht="12.75" hidden="false" customHeight="false" outlineLevel="0" collapsed="false">
      <c r="B108" s="134"/>
      <c r="C108" s="96"/>
      <c r="D108" s="96"/>
      <c r="E108" s="96"/>
      <c r="F108" s="96"/>
      <c r="G108" s="96"/>
      <c r="H108" s="96"/>
      <c r="I108" s="96"/>
      <c r="J108" s="96"/>
      <c r="K108" s="134"/>
      <c r="L108" s="96"/>
      <c r="M108" s="96"/>
      <c r="N108" s="96"/>
      <c r="O108" s="96"/>
      <c r="P108" s="96"/>
      <c r="Q108" s="96"/>
      <c r="R108" s="96"/>
      <c r="S108" s="96"/>
      <c r="T108" s="134"/>
      <c r="U108" s="96"/>
      <c r="V108" s="96"/>
      <c r="W108" s="96"/>
      <c r="X108" s="96"/>
      <c r="Y108" s="96"/>
      <c r="Z108" s="96"/>
      <c r="AA108" s="96"/>
      <c r="AB108" s="135"/>
    </row>
    <row r="109" s="433" customFormat="true" ht="12.75" hidden="false" customHeight="false" outlineLevel="0" collapsed="false">
      <c r="B109" s="134"/>
      <c r="C109" s="96"/>
      <c r="D109" s="96"/>
      <c r="E109" s="96"/>
      <c r="F109" s="96"/>
      <c r="G109" s="96"/>
      <c r="H109" s="96"/>
      <c r="I109" s="96"/>
      <c r="J109" s="96"/>
      <c r="K109" s="134"/>
      <c r="L109" s="96"/>
      <c r="M109" s="96"/>
      <c r="N109" s="96"/>
      <c r="O109" s="96"/>
      <c r="P109" s="96"/>
      <c r="Q109" s="96"/>
      <c r="R109" s="96"/>
      <c r="S109" s="96"/>
      <c r="T109" s="134"/>
      <c r="U109" s="96"/>
      <c r="V109" s="96"/>
      <c r="W109" s="96"/>
      <c r="X109" s="96"/>
      <c r="Y109" s="96"/>
      <c r="Z109" s="96"/>
      <c r="AA109" s="96"/>
      <c r="AB109" s="135"/>
    </row>
    <row r="110" s="433" customFormat="true" ht="12.75" hidden="false" customHeight="false" outlineLevel="0" collapsed="false">
      <c r="B110" s="134"/>
      <c r="C110" s="96"/>
      <c r="D110" s="96"/>
      <c r="E110" s="96"/>
      <c r="F110" s="96"/>
      <c r="G110" s="96"/>
      <c r="H110" s="96"/>
      <c r="I110" s="96"/>
      <c r="J110" s="96"/>
      <c r="K110" s="134"/>
      <c r="L110" s="96"/>
      <c r="M110" s="96"/>
      <c r="N110" s="96"/>
      <c r="O110" s="96"/>
      <c r="P110" s="96"/>
      <c r="Q110" s="96"/>
      <c r="R110" s="96"/>
      <c r="S110" s="96"/>
      <c r="T110" s="134"/>
      <c r="U110" s="96"/>
      <c r="V110" s="96"/>
      <c r="W110" s="96"/>
      <c r="X110" s="96"/>
      <c r="Y110" s="96"/>
      <c r="Z110" s="96"/>
      <c r="AA110" s="96"/>
      <c r="AB110" s="135"/>
    </row>
    <row r="111" s="433" customFormat="true" ht="12.75" hidden="false" customHeight="false" outlineLevel="0" collapsed="false">
      <c r="B111" s="134"/>
      <c r="C111" s="96"/>
      <c r="D111" s="96"/>
      <c r="E111" s="96"/>
      <c r="F111" s="96"/>
      <c r="G111" s="96"/>
      <c r="H111" s="96"/>
      <c r="I111" s="96"/>
      <c r="J111" s="96"/>
      <c r="K111" s="134"/>
      <c r="L111" s="96"/>
      <c r="M111" s="96"/>
      <c r="N111" s="96"/>
      <c r="O111" s="96"/>
      <c r="P111" s="96"/>
      <c r="Q111" s="96"/>
      <c r="R111" s="96"/>
      <c r="S111" s="96"/>
      <c r="T111" s="134"/>
      <c r="U111" s="96"/>
      <c r="V111" s="96"/>
      <c r="W111" s="96"/>
      <c r="X111" s="96"/>
      <c r="Y111" s="96"/>
      <c r="Z111" s="96"/>
      <c r="AA111" s="96"/>
      <c r="AB111" s="135"/>
    </row>
    <row r="112" s="433" customFormat="true" ht="12.75" hidden="false" customHeight="false" outlineLevel="0" collapsed="false">
      <c r="B112" s="134"/>
      <c r="C112" s="96"/>
      <c r="D112" s="96"/>
      <c r="E112" s="96"/>
      <c r="F112" s="96"/>
      <c r="G112" s="96"/>
      <c r="H112" s="96"/>
      <c r="I112" s="96"/>
      <c r="J112" s="96"/>
      <c r="K112" s="134"/>
      <c r="L112" s="96"/>
      <c r="M112" s="96"/>
      <c r="N112" s="96"/>
      <c r="O112" s="96"/>
      <c r="P112" s="96"/>
      <c r="Q112" s="96"/>
      <c r="R112" s="96"/>
      <c r="S112" s="96"/>
      <c r="T112" s="134"/>
      <c r="U112" s="96"/>
      <c r="V112" s="96"/>
      <c r="W112" s="96"/>
      <c r="X112" s="96"/>
      <c r="Y112" s="96"/>
      <c r="Z112" s="96"/>
      <c r="AA112" s="96"/>
      <c r="AB112" s="135"/>
    </row>
    <row r="113" s="433" customFormat="true" ht="12.75" hidden="false" customHeight="false" outlineLevel="0" collapsed="false">
      <c r="B113" s="134"/>
      <c r="C113" s="96"/>
      <c r="D113" s="96"/>
      <c r="E113" s="96"/>
      <c r="F113" s="96"/>
      <c r="G113" s="96"/>
      <c r="H113" s="96"/>
      <c r="I113" s="96"/>
      <c r="J113" s="96"/>
      <c r="K113" s="134"/>
      <c r="L113" s="96"/>
      <c r="M113" s="96"/>
      <c r="N113" s="96"/>
      <c r="O113" s="96"/>
      <c r="P113" s="96"/>
      <c r="Q113" s="96"/>
      <c r="R113" s="96"/>
      <c r="S113" s="96"/>
      <c r="T113" s="134"/>
      <c r="U113" s="96"/>
      <c r="V113" s="96"/>
      <c r="W113" s="96"/>
      <c r="X113" s="96"/>
      <c r="Y113" s="96"/>
      <c r="Z113" s="96"/>
      <c r="AA113" s="96"/>
      <c r="AB113" s="135"/>
    </row>
    <row r="114" s="433" customFormat="true" ht="12.75" hidden="false" customHeight="false" outlineLevel="0" collapsed="false">
      <c r="B114" s="134"/>
      <c r="C114" s="96"/>
      <c r="D114" s="96"/>
      <c r="E114" s="96"/>
      <c r="F114" s="96"/>
      <c r="G114" s="96"/>
      <c r="H114" s="96"/>
      <c r="I114" s="96"/>
      <c r="J114" s="96"/>
      <c r="K114" s="134"/>
      <c r="L114" s="96"/>
      <c r="M114" s="96"/>
      <c r="N114" s="96"/>
      <c r="O114" s="96"/>
      <c r="P114" s="96"/>
      <c r="Q114" s="96"/>
      <c r="R114" s="96"/>
      <c r="S114" s="96"/>
      <c r="T114" s="134"/>
      <c r="U114" s="96"/>
      <c r="V114" s="96"/>
      <c r="W114" s="96"/>
      <c r="X114" s="96"/>
      <c r="Y114" s="96"/>
      <c r="Z114" s="96"/>
      <c r="AA114" s="96"/>
      <c r="AB114" s="135"/>
    </row>
    <row r="115" s="433" customFormat="true" ht="12.75" hidden="false" customHeight="false" outlineLevel="0" collapsed="false">
      <c r="B115" s="134"/>
      <c r="C115" s="96"/>
      <c r="D115" s="96"/>
      <c r="E115" s="96"/>
      <c r="F115" s="96"/>
      <c r="G115" s="96"/>
      <c r="H115" s="96"/>
      <c r="I115" s="96"/>
      <c r="J115" s="96"/>
      <c r="K115" s="134"/>
      <c r="L115" s="96"/>
      <c r="M115" s="96"/>
      <c r="N115" s="96"/>
      <c r="O115" s="96"/>
      <c r="P115" s="96"/>
      <c r="Q115" s="96"/>
      <c r="R115" s="96"/>
      <c r="S115" s="96"/>
      <c r="T115" s="134"/>
      <c r="U115" s="96"/>
      <c r="V115" s="96"/>
      <c r="W115" s="96"/>
      <c r="X115" s="96"/>
      <c r="Y115" s="96"/>
      <c r="Z115" s="96"/>
      <c r="AA115" s="96"/>
      <c r="AB115" s="135"/>
    </row>
    <row r="116" s="433" customFormat="true" ht="12.75" hidden="false" customHeight="false" outlineLevel="0" collapsed="false">
      <c r="B116" s="134"/>
      <c r="C116" s="96"/>
      <c r="D116" s="96"/>
      <c r="E116" s="96"/>
      <c r="F116" s="96"/>
      <c r="G116" s="96"/>
      <c r="H116" s="96"/>
      <c r="I116" s="96"/>
      <c r="J116" s="96"/>
      <c r="K116" s="134"/>
      <c r="L116" s="96"/>
      <c r="M116" s="96"/>
      <c r="N116" s="96"/>
      <c r="O116" s="96"/>
      <c r="P116" s="96"/>
      <c r="Q116" s="96"/>
      <c r="R116" s="96"/>
      <c r="S116" s="96"/>
      <c r="T116" s="134"/>
      <c r="U116" s="96"/>
      <c r="V116" s="96"/>
      <c r="W116" s="96"/>
      <c r="X116" s="96"/>
      <c r="Y116" s="96"/>
      <c r="Z116" s="96"/>
      <c r="AA116" s="96"/>
      <c r="AB116" s="135"/>
    </row>
    <row r="117" s="433" customFormat="true" ht="12.75" hidden="false" customHeight="false" outlineLevel="0" collapsed="false">
      <c r="B117" s="134"/>
      <c r="C117" s="96"/>
      <c r="D117" s="96"/>
      <c r="E117" s="96"/>
      <c r="F117" s="96"/>
      <c r="G117" s="96"/>
      <c r="H117" s="96"/>
      <c r="I117" s="96"/>
      <c r="J117" s="96"/>
      <c r="K117" s="134"/>
      <c r="L117" s="96"/>
      <c r="M117" s="96"/>
      <c r="N117" s="96"/>
      <c r="O117" s="96"/>
      <c r="P117" s="96"/>
      <c r="Q117" s="96"/>
      <c r="R117" s="96"/>
      <c r="S117" s="96"/>
      <c r="T117" s="134"/>
      <c r="U117" s="96"/>
      <c r="V117" s="96"/>
      <c r="W117" s="96"/>
      <c r="X117" s="96"/>
      <c r="Y117" s="96"/>
      <c r="Z117" s="96"/>
      <c r="AA117" s="96"/>
      <c r="AB117" s="135"/>
    </row>
    <row r="118" s="433" customFormat="true" ht="12.75" hidden="false" customHeight="false" outlineLevel="0" collapsed="false">
      <c r="B118" s="134"/>
      <c r="C118" s="96"/>
      <c r="D118" s="96"/>
      <c r="E118" s="96"/>
      <c r="F118" s="96"/>
      <c r="G118" s="96"/>
      <c r="H118" s="96"/>
      <c r="I118" s="96"/>
      <c r="J118" s="96"/>
      <c r="K118" s="134"/>
      <c r="L118" s="96"/>
      <c r="M118" s="96"/>
      <c r="N118" s="96"/>
      <c r="O118" s="96"/>
      <c r="P118" s="96"/>
      <c r="Q118" s="96"/>
      <c r="R118" s="96"/>
      <c r="S118" s="96"/>
      <c r="T118" s="134"/>
      <c r="U118" s="96"/>
      <c r="V118" s="96"/>
      <c r="W118" s="96"/>
      <c r="X118" s="96"/>
      <c r="Y118" s="96"/>
      <c r="Z118" s="96"/>
      <c r="AA118" s="96"/>
      <c r="AB118" s="135"/>
    </row>
    <row r="119" s="433" customFormat="true" ht="12.75" hidden="false" customHeight="false" outlineLevel="0" collapsed="false">
      <c r="B119" s="134"/>
      <c r="C119" s="96"/>
      <c r="D119" s="96"/>
      <c r="E119" s="96"/>
      <c r="F119" s="96"/>
      <c r="G119" s="96"/>
      <c r="H119" s="96"/>
      <c r="I119" s="96"/>
      <c r="J119" s="96"/>
      <c r="K119" s="134"/>
      <c r="L119" s="96"/>
      <c r="M119" s="96"/>
      <c r="N119" s="96"/>
      <c r="O119" s="96"/>
      <c r="P119" s="96"/>
      <c r="Q119" s="96"/>
      <c r="R119" s="96"/>
      <c r="S119" s="96"/>
      <c r="T119" s="134"/>
      <c r="U119" s="96"/>
      <c r="V119" s="96"/>
      <c r="W119" s="96"/>
      <c r="X119" s="96"/>
      <c r="Y119" s="96"/>
      <c r="Z119" s="96"/>
      <c r="AA119" s="96"/>
      <c r="AB119" s="135"/>
    </row>
    <row r="120" s="433" customFormat="true" ht="12.75" hidden="false" customHeight="false" outlineLevel="0" collapsed="false">
      <c r="B120" s="141"/>
      <c r="C120" s="142"/>
      <c r="D120" s="142"/>
      <c r="E120" s="142"/>
      <c r="F120" s="142"/>
      <c r="G120" s="142"/>
      <c r="H120" s="142"/>
      <c r="I120" s="142"/>
      <c r="J120" s="142"/>
      <c r="K120" s="141"/>
      <c r="L120" s="142"/>
      <c r="M120" s="142"/>
      <c r="N120" s="142"/>
      <c r="O120" s="142"/>
      <c r="P120" s="142"/>
      <c r="Q120" s="142"/>
      <c r="R120" s="142"/>
      <c r="S120" s="142"/>
      <c r="T120" s="141"/>
      <c r="U120" s="142"/>
      <c r="V120" s="142"/>
      <c r="W120" s="142"/>
      <c r="X120" s="142"/>
      <c r="Y120" s="142"/>
      <c r="Z120" s="142"/>
      <c r="AA120" s="142"/>
      <c r="AB120" s="219"/>
    </row>
    <row r="121" s="433" customFormat="true" ht="12.75" hidden="false" customHeight="false" outlineLevel="0" collapsed="false"/>
    <row r="122" s="433" customFormat="true" ht="12.75" hidden="false" customHeight="false" outlineLevel="0" collapsed="false"/>
    <row r="123" s="433" customFormat="true" ht="12.75" hidden="false" customHeight="false" outlineLevel="0" collapsed="false"/>
    <row r="124" s="433" customFormat="true" ht="12.75" hidden="false" customHeight="false" outlineLevel="0" collapsed="false"/>
    <row r="125" s="433" customFormat="true" ht="12.75" hidden="false" customHeight="false" outlineLevel="0" collapsed="false"/>
    <row r="126" s="433" customFormat="true" ht="12.75" hidden="false" customHeight="false" outlineLevel="0" collapsed="false"/>
    <row r="127" s="433" customFormat="true" ht="12.75" hidden="false" customHeight="false" outlineLevel="0" collapsed="false"/>
    <row r="128" s="433" customFormat="true" ht="12.75" hidden="false" customHeight="false" outlineLevel="0" collapsed="false"/>
    <row r="129" s="433" customFormat="true" ht="12.75" hidden="false" customHeight="false" outlineLevel="0" collapsed="false"/>
    <row r="130" s="433" customFormat="true" ht="12.75" hidden="false" customHeight="false" outlineLevel="0" collapsed="false"/>
    <row r="131" s="433" customFormat="true" ht="12.75" hidden="false" customHeight="false" outlineLevel="0" collapsed="false"/>
    <row r="132" s="433" customFormat="true" ht="12.75" hidden="false" customHeight="false" outlineLevel="0" collapsed="false"/>
    <row r="133" s="433" customFormat="true" ht="12.75" hidden="false" customHeight="false" outlineLevel="0" collapsed="false"/>
    <row r="134" s="433" customFormat="true" ht="12.75" hidden="false" customHeight="false" outlineLevel="0" collapsed="false"/>
    <row r="135" s="433" customFormat="true" ht="12.75" hidden="false" customHeight="false" outlineLevel="0" collapsed="false"/>
    <row r="136" s="433" customFormat="true" ht="12.75" hidden="false" customHeight="false" outlineLevel="0" collapsed="false"/>
    <row r="137" s="433" customFormat="true" ht="12.75" hidden="false" customHeight="false" outlineLevel="0" collapsed="false"/>
    <row r="138" s="433" customFormat="true" ht="12.75" hidden="false" customHeight="false" outlineLevel="0" collapsed="false"/>
    <row r="139" s="433" customFormat="true" ht="12.75" hidden="false" customHeight="false" outlineLevel="0" collapsed="false"/>
    <row r="140" s="433" customFormat="true" ht="12.75" hidden="false" customHeight="false" outlineLevel="0" collapsed="false"/>
    <row r="141" s="433" customFormat="true" ht="12.75" hidden="false" customHeight="false" outlineLevel="0" collapsed="false"/>
    <row r="142" s="433" customFormat="true" ht="12.75" hidden="false" customHeight="false" outlineLevel="0" collapsed="false"/>
    <row r="143" s="433" customFormat="true" ht="12.75" hidden="false" customHeight="false" outlineLevel="0" collapsed="false"/>
    <row r="144" s="433" customFormat="true" ht="12.75" hidden="false" customHeight="false" outlineLevel="0" collapsed="false"/>
    <row r="145" s="433" customFormat="true" ht="12.75" hidden="false" customHeight="false" outlineLevel="0" collapsed="false"/>
    <row r="146" s="433" customFormat="true" ht="12.75" hidden="false" customHeight="false" outlineLevel="0" collapsed="false"/>
    <row r="147" s="433" customFormat="true" ht="12.75" hidden="false" customHeight="false" outlineLevel="0" collapsed="false"/>
    <row r="148" s="433" customFormat="true" ht="12.75" hidden="false" customHeight="false" outlineLevel="0" collapsed="false"/>
    <row r="149" s="433" customFormat="true" ht="12.75" hidden="false" customHeight="false" outlineLevel="0" collapsed="false"/>
    <row r="150" s="433" customFormat="true" ht="12.75" hidden="false" customHeight="false" outlineLevel="0" collapsed="false"/>
    <row r="151" s="433" customFormat="true" ht="12.75" hidden="false" customHeight="false" outlineLevel="0" collapsed="false"/>
    <row r="152" s="433" customFormat="true" ht="12.75" hidden="false" customHeight="false" outlineLevel="0" collapsed="false"/>
    <row r="153" s="433" customFormat="true" ht="12.75" hidden="false" customHeight="false" outlineLevel="0" collapsed="false"/>
    <row r="154" s="433" customFormat="true" ht="12.75" hidden="false" customHeight="false" outlineLevel="0" collapsed="false"/>
    <row r="155" s="433" customFormat="true" ht="12.75" hidden="false" customHeight="false" outlineLevel="0" collapsed="false"/>
    <row r="156" s="433" customFormat="true" ht="12.75" hidden="false" customHeight="false" outlineLevel="0" collapsed="false"/>
    <row r="157" s="433" customFormat="true" ht="12.75" hidden="false" customHeight="false" outlineLevel="0" collapsed="false"/>
    <row r="158" s="433" customFormat="true" ht="12.75" hidden="false" customHeight="false" outlineLevel="0" collapsed="false"/>
    <row r="159" s="433" customFormat="true" ht="12.75" hidden="false" customHeight="false" outlineLevel="0" collapsed="false"/>
    <row r="160" s="433" customFormat="true" ht="12.75" hidden="false" customHeight="false" outlineLevel="0" collapsed="false"/>
    <row r="161" s="433" customFormat="true" ht="12.75" hidden="false" customHeight="false" outlineLevel="0" collapsed="false"/>
    <row r="162" s="433" customFormat="true" ht="12.75" hidden="false" customHeight="false" outlineLevel="0" collapsed="false"/>
    <row r="163" s="433" customFormat="true" ht="12.75" hidden="false" customHeight="false" outlineLevel="0" collapsed="false"/>
    <row r="164" s="433" customFormat="true" ht="12.75" hidden="false" customHeight="false" outlineLevel="0" collapsed="false"/>
    <row r="165" s="433" customFormat="true" ht="12.75" hidden="false" customHeight="false" outlineLevel="0" collapsed="false"/>
    <row r="166" s="433" customFormat="true" ht="12.75" hidden="false" customHeight="false" outlineLevel="0" collapsed="false"/>
    <row r="167" s="433" customFormat="true" ht="12.75" hidden="false" customHeight="false" outlineLevel="0" collapsed="false"/>
    <row r="168" s="433" customFormat="true" ht="12.75" hidden="false" customHeight="false" outlineLevel="0" collapsed="false"/>
    <row r="169" s="433" customFormat="true" ht="12.75" hidden="false" customHeight="false" outlineLevel="0" collapsed="false"/>
    <row r="170" s="433" customFormat="true" ht="12.75" hidden="false" customHeight="false" outlineLevel="0" collapsed="false"/>
    <row r="171" s="433" customFormat="true" ht="12.75" hidden="false" customHeight="false" outlineLevel="0" collapsed="false"/>
    <row r="172" s="433" customFormat="true" ht="12.75" hidden="false" customHeight="false" outlineLevel="0" collapsed="false"/>
    <row r="173" s="433" customFormat="true" ht="12.75" hidden="false" customHeight="false" outlineLevel="0" collapsed="false"/>
    <row r="174" s="433" customFormat="true" ht="12.75" hidden="false" customHeight="false" outlineLevel="0" collapsed="false"/>
    <row r="175" s="433" customFormat="true" ht="12.75" hidden="false" customHeight="false" outlineLevel="0" collapsed="false"/>
    <row r="176" s="433" customFormat="true" ht="12.75" hidden="false" customHeight="false" outlineLevel="0" collapsed="false"/>
    <row r="177" s="433" customFormat="true" ht="12.75" hidden="false" customHeight="false" outlineLevel="0" collapsed="false"/>
    <row r="178" s="433" customFormat="true" ht="12.75" hidden="false" customHeight="false" outlineLevel="0" collapsed="false"/>
    <row r="179" s="433" customFormat="true" ht="12.75" hidden="false" customHeight="false" outlineLevel="0" collapsed="false"/>
    <row r="180" s="433" customFormat="true" ht="12.75" hidden="false" customHeight="false" outlineLevel="0" collapsed="false"/>
    <row r="181" s="433" customFormat="true" ht="12.75" hidden="false" customHeight="false" outlineLevel="0" collapsed="false"/>
    <row r="182" s="433" customFormat="true" ht="12.75" hidden="false" customHeight="false" outlineLevel="0" collapsed="false"/>
    <row r="183" s="433" customFormat="true" ht="12.75" hidden="false" customHeight="false" outlineLevel="0" collapsed="false"/>
    <row r="184" s="433" customFormat="true" ht="12.75" hidden="false" customHeight="false" outlineLevel="0" collapsed="false"/>
    <row r="185" s="433" customFormat="true" ht="12.75" hidden="false" customHeight="false" outlineLevel="0" collapsed="false"/>
    <row r="186" s="433" customFormat="true" ht="12.75" hidden="false" customHeight="false" outlineLevel="0" collapsed="false"/>
    <row r="187" s="433" customFormat="true" ht="12.75" hidden="false" customHeight="false" outlineLevel="0" collapsed="false"/>
    <row r="188" s="433" customFormat="true" ht="12.75" hidden="false" customHeight="false" outlineLevel="0" collapsed="false"/>
    <row r="189" s="433" customFormat="true" ht="12.75" hidden="false" customHeight="false" outlineLevel="0" collapsed="false"/>
    <row r="190" s="433" customFormat="true" ht="12.75" hidden="false" customHeight="false" outlineLevel="0" collapsed="false"/>
    <row r="191" s="433" customFormat="true" ht="12.75" hidden="false" customHeight="false" outlineLevel="0" collapsed="false"/>
    <row r="192" s="433" customFormat="true" ht="12.75" hidden="false" customHeight="false" outlineLevel="0" collapsed="false"/>
    <row r="193" s="433" customFormat="true" ht="12.75" hidden="false" customHeight="false" outlineLevel="0" collapsed="false"/>
    <row r="194" s="433" customFormat="true" ht="12.75" hidden="false" customHeight="false" outlineLevel="0" collapsed="false"/>
    <row r="195" s="433" customFormat="true" ht="12.75" hidden="false" customHeight="false" outlineLevel="0" collapsed="false"/>
    <row r="196" s="433" customFormat="true" ht="12.75" hidden="false" customHeight="false" outlineLevel="0" collapsed="false"/>
    <row r="197" s="433" customFormat="true" ht="12.75" hidden="false" customHeight="false" outlineLevel="0" collapsed="false"/>
    <row r="198" s="433" customFormat="true" ht="12.75" hidden="false" customHeight="false" outlineLevel="0" collapsed="false"/>
    <row r="199" s="433" customFormat="true" ht="12.75" hidden="false" customHeight="false" outlineLevel="0" collapsed="false"/>
    <row r="200" s="433" customFormat="true" ht="12.75" hidden="false" customHeight="false" outlineLevel="0" collapsed="false"/>
    <row r="201" s="433" customFormat="true" ht="12.75" hidden="false" customHeight="false" outlineLevel="0" collapsed="false"/>
    <row r="202" s="433" customFormat="true" ht="12.75" hidden="false" customHeight="false" outlineLevel="0" collapsed="false"/>
    <row r="203" s="433" customFormat="true" ht="12.75" hidden="false" customHeight="false" outlineLevel="0" collapsed="false"/>
    <row r="204" s="433" customFormat="true" ht="12.75" hidden="false" customHeight="false" outlineLevel="0" collapsed="false"/>
    <row r="205" s="433" customFormat="true" ht="12.75" hidden="false" customHeight="false" outlineLevel="0" collapsed="false"/>
    <row r="206" s="433" customFormat="true" ht="12.75" hidden="false" customHeight="false" outlineLevel="0" collapsed="false"/>
    <row r="207" s="433" customFormat="true" ht="12.75" hidden="false" customHeight="false" outlineLevel="0" collapsed="false"/>
    <row r="208" s="433" customFormat="true" ht="12.75" hidden="false" customHeight="false" outlineLevel="0" collapsed="false"/>
    <row r="209" s="433" customFormat="true" ht="12.75" hidden="false" customHeight="false" outlineLevel="0" collapsed="false"/>
    <row r="210" s="433" customFormat="true" ht="12.75" hidden="false" customHeight="false" outlineLevel="0" collapsed="false"/>
    <row r="211" s="433" customFormat="true" ht="12.75" hidden="false" customHeight="false" outlineLevel="0" collapsed="false"/>
    <row r="212" s="433" customFormat="true" ht="12.75" hidden="false" customHeight="false" outlineLevel="0" collapsed="false"/>
    <row r="213" s="433" customFormat="true" ht="12.75" hidden="false" customHeight="false" outlineLevel="0" collapsed="false"/>
    <row r="214" s="433" customFormat="true" ht="12.75" hidden="false" customHeight="false" outlineLevel="0" collapsed="false"/>
    <row r="215" s="433" customFormat="true" ht="12.75" hidden="false" customHeight="false" outlineLevel="0" collapsed="false"/>
    <row r="216" s="433" customFormat="true" ht="12.75" hidden="false" customHeight="false" outlineLevel="0" collapsed="false"/>
    <row r="217" s="433" customFormat="true" ht="12.75" hidden="false" customHeight="false" outlineLevel="0" collapsed="false"/>
    <row r="218" s="433" customFormat="true" ht="12.75" hidden="false" customHeight="false" outlineLevel="0" collapsed="false"/>
    <row r="219" s="433" customFormat="true" ht="12.75" hidden="false" customHeight="false" outlineLevel="0" collapsed="false"/>
    <row r="220" s="433" customFormat="true" ht="12.75" hidden="false" customHeight="false" outlineLevel="0" collapsed="false"/>
    <row r="221" s="433" customFormat="true" ht="12.75" hidden="false" customHeight="false" outlineLevel="0" collapsed="false"/>
    <row r="222" s="433" customFormat="true" ht="12.75" hidden="false" customHeight="false" outlineLevel="0" collapsed="false"/>
    <row r="223" s="433" customFormat="true" ht="12.75" hidden="false" customHeight="false" outlineLevel="0" collapsed="false"/>
    <row r="224" s="433" customFormat="true" ht="12.75" hidden="false" customHeight="false" outlineLevel="0" collapsed="false"/>
    <row r="225" s="433" customFormat="true" ht="12.75" hidden="false" customHeight="false" outlineLevel="0" collapsed="false"/>
    <row r="226" s="433" customFormat="true" ht="12.75" hidden="false" customHeight="false" outlineLevel="0" collapsed="false"/>
    <row r="227" s="433" customFormat="true" ht="12.75" hidden="false" customHeight="false" outlineLevel="0" collapsed="false"/>
    <row r="228" s="433" customFormat="true" ht="12.75" hidden="false" customHeight="false" outlineLevel="0" collapsed="false"/>
    <row r="229" s="433" customFormat="true" ht="12.75" hidden="false" customHeight="false" outlineLevel="0" collapsed="false"/>
    <row r="230" s="433" customFormat="true" ht="12.75" hidden="false" customHeight="false" outlineLevel="0" collapsed="false"/>
    <row r="231" s="433" customFormat="true" ht="12.75" hidden="false" customHeight="false" outlineLevel="0" collapsed="false"/>
    <row r="232" s="433" customFormat="true" ht="12.75" hidden="false" customHeight="false" outlineLevel="0" collapsed="false"/>
    <row r="233" s="433" customFormat="true" ht="12.75" hidden="false" customHeight="false" outlineLevel="0" collapsed="false"/>
    <row r="234" s="433" customFormat="true" ht="12.75" hidden="false" customHeight="false" outlineLevel="0" collapsed="false"/>
    <row r="235" s="433" customFormat="true" ht="12.75" hidden="false" customHeight="false" outlineLevel="0" collapsed="false"/>
    <row r="236" s="433" customFormat="true" ht="12.75" hidden="false" customHeight="false" outlineLevel="0" collapsed="false"/>
    <row r="237" s="433" customFormat="true" ht="12.75" hidden="false" customHeight="false" outlineLevel="0" collapsed="false"/>
    <row r="238" s="433" customFormat="true" ht="12.75" hidden="false" customHeight="false" outlineLevel="0" collapsed="false"/>
    <row r="239" s="433" customFormat="true" ht="12.75" hidden="false" customHeight="false" outlineLevel="0" collapsed="false"/>
    <row r="240" s="433" customFormat="true" ht="12.75" hidden="false" customHeight="false" outlineLevel="0" collapsed="false"/>
    <row r="241" s="433" customFormat="true" ht="12.75" hidden="false" customHeight="false" outlineLevel="0" collapsed="false"/>
    <row r="242" s="433" customFormat="true" ht="12.75" hidden="false" customHeight="false" outlineLevel="0" collapsed="false"/>
    <row r="243" s="433" customFormat="true" ht="12.75" hidden="false" customHeight="false" outlineLevel="0" collapsed="false"/>
    <row r="244" s="433" customFormat="true" ht="12.75" hidden="false" customHeight="false" outlineLevel="0" collapsed="false"/>
    <row r="245" s="433" customFormat="true" ht="12.75" hidden="false" customHeight="false" outlineLevel="0" collapsed="false"/>
    <row r="246" s="433" customFormat="true" ht="12.75" hidden="false" customHeight="false" outlineLevel="0" collapsed="false"/>
    <row r="247" s="433" customFormat="true" ht="12.75" hidden="false" customHeight="false" outlineLevel="0" collapsed="false"/>
    <row r="248" s="433" customFormat="true" ht="12.75" hidden="false" customHeight="false" outlineLevel="0" collapsed="false"/>
    <row r="249" s="433" customFormat="true" ht="12.75" hidden="false" customHeight="false" outlineLevel="0" collapsed="false"/>
    <row r="250" s="433" customFormat="true" ht="12.75" hidden="false" customHeight="false" outlineLevel="0" collapsed="false"/>
    <row r="251" s="433" customFormat="true" ht="12.75" hidden="false" customHeight="false" outlineLevel="0" collapsed="false"/>
    <row r="252" s="433" customFormat="true" ht="12.75" hidden="false" customHeight="false" outlineLevel="0" collapsed="false"/>
    <row r="253" s="433" customFormat="true" ht="12.75" hidden="false" customHeight="false" outlineLevel="0" collapsed="false"/>
    <row r="254" s="433" customFormat="true" ht="12.75" hidden="false" customHeight="false" outlineLevel="0" collapsed="false"/>
    <row r="255" s="433" customFormat="true" ht="12.75" hidden="false" customHeight="false" outlineLevel="0" collapsed="false"/>
    <row r="256" s="433" customFormat="true" ht="12.75" hidden="false" customHeight="false" outlineLevel="0" collapsed="false"/>
    <row r="257" s="433" customFormat="true" ht="12.75" hidden="false" customHeight="false" outlineLevel="0" collapsed="false"/>
    <row r="258" s="433" customFormat="true" ht="12.75" hidden="false" customHeight="false" outlineLevel="0" collapsed="false"/>
    <row r="259" s="433" customFormat="true" ht="12.75" hidden="false" customHeight="false" outlineLevel="0" collapsed="false"/>
    <row r="260" s="433" customFormat="true" ht="12.75" hidden="false" customHeight="false" outlineLevel="0" collapsed="false"/>
    <row r="261" s="433" customFormat="true" ht="12.75" hidden="false" customHeight="false" outlineLevel="0" collapsed="false"/>
    <row r="262" s="433" customFormat="true" ht="12.75" hidden="false" customHeight="false" outlineLevel="0" collapsed="false"/>
    <row r="263" s="433" customFormat="true" ht="12.75" hidden="false" customHeight="false" outlineLevel="0" collapsed="false"/>
    <row r="264" s="433" customFormat="true" ht="12.75" hidden="false" customHeight="false" outlineLevel="0" collapsed="false"/>
    <row r="265" s="433" customFormat="true" ht="12.75" hidden="false" customHeight="false" outlineLevel="0" collapsed="false"/>
    <row r="266" s="433" customFormat="true" ht="12.75" hidden="false" customHeight="false" outlineLevel="0" collapsed="false"/>
    <row r="267" s="433" customFormat="true" ht="12.75" hidden="false" customHeight="false" outlineLevel="0" collapsed="false"/>
    <row r="268" s="433" customFormat="true" ht="12.75" hidden="false" customHeight="false" outlineLevel="0" collapsed="false"/>
    <row r="269" s="433" customFormat="true" ht="12.75" hidden="false" customHeight="false" outlineLevel="0" collapsed="false"/>
    <row r="270" s="433" customFormat="true" ht="12.75" hidden="false" customHeight="false" outlineLevel="0" collapsed="false"/>
    <row r="271" s="433" customFormat="true" ht="12.75" hidden="false" customHeight="false" outlineLevel="0" collapsed="false"/>
    <row r="272" s="433" customFormat="true" ht="12.75" hidden="false" customHeight="false" outlineLevel="0" collapsed="false"/>
    <row r="273" s="433" customFormat="true" ht="12.75" hidden="false" customHeight="false" outlineLevel="0" collapsed="false"/>
    <row r="274" s="433" customFormat="true" ht="12.75" hidden="false" customHeight="false" outlineLevel="0" collapsed="false"/>
    <row r="275" s="433" customFormat="true" ht="12.75" hidden="false" customHeight="false" outlineLevel="0" collapsed="false"/>
    <row r="276" s="433" customFormat="true" ht="12.75" hidden="false" customHeight="false" outlineLevel="0" collapsed="false"/>
    <row r="277" s="433" customFormat="true" ht="12.75" hidden="false" customHeight="false" outlineLevel="0" collapsed="false"/>
    <row r="278" s="433" customFormat="true" ht="12.75" hidden="false" customHeight="false" outlineLevel="0" collapsed="false"/>
    <row r="279" s="433" customFormat="true" ht="12.75" hidden="false" customHeight="false" outlineLevel="0" collapsed="false"/>
    <row r="280" s="433" customFormat="true" ht="12.75" hidden="false" customHeight="false" outlineLevel="0" collapsed="false"/>
    <row r="281" s="433" customFormat="true" ht="12.75" hidden="false" customHeight="false" outlineLevel="0" collapsed="false"/>
    <row r="282" s="433" customFormat="true" ht="12.75" hidden="false" customHeight="false" outlineLevel="0" collapsed="false"/>
    <row r="283" s="433" customFormat="true" ht="12.75" hidden="false" customHeight="false" outlineLevel="0" collapsed="false"/>
    <row r="284" s="433" customFormat="true" ht="12.75" hidden="false" customHeight="false" outlineLevel="0" collapsed="false"/>
    <row r="285" s="433" customFormat="true" ht="12.75" hidden="false" customHeight="false" outlineLevel="0" collapsed="false"/>
    <row r="286" s="433" customFormat="true" ht="12.75" hidden="false" customHeight="false" outlineLevel="0" collapsed="false"/>
    <row r="287" s="433" customFormat="true" ht="12.75" hidden="false" customHeight="false" outlineLevel="0" collapsed="false"/>
    <row r="288" s="433" customFormat="true" ht="12.75" hidden="false" customHeight="false" outlineLevel="0" collapsed="false"/>
    <row r="289" s="433" customFormat="true" ht="12.75" hidden="false" customHeight="false" outlineLevel="0" collapsed="false"/>
    <row r="290" s="433" customFormat="true" ht="12.75" hidden="false" customHeight="false" outlineLevel="0" collapsed="false"/>
    <row r="291" s="433" customFormat="true" ht="12.75" hidden="false" customHeight="false" outlineLevel="0" collapsed="false"/>
    <row r="292" s="433" customFormat="true" ht="12.75" hidden="false" customHeight="false" outlineLevel="0" collapsed="false"/>
    <row r="293" s="433" customFormat="true" ht="12.75" hidden="false" customHeight="false" outlineLevel="0" collapsed="false"/>
    <row r="294" s="433" customFormat="true" ht="12.75" hidden="false" customHeight="false" outlineLevel="0" collapsed="false"/>
    <row r="295" s="433" customFormat="true" ht="12.75" hidden="false" customHeight="false" outlineLevel="0" collapsed="false"/>
    <row r="296" s="433" customFormat="true" ht="12.75" hidden="false" customHeight="false" outlineLevel="0" collapsed="false"/>
    <row r="297" s="433" customFormat="true" ht="12.75" hidden="false" customHeight="false" outlineLevel="0" collapsed="false"/>
    <row r="298" s="433" customFormat="true" ht="12.75" hidden="false" customHeight="false" outlineLevel="0" collapsed="false"/>
    <row r="299" s="433" customFormat="true" ht="12.75" hidden="false" customHeight="false" outlineLevel="0" collapsed="false"/>
    <row r="300" s="433" customFormat="true" ht="12.75" hidden="false" customHeight="false" outlineLevel="0" collapsed="false"/>
    <row r="301" s="433" customFormat="true" ht="12.75" hidden="false" customHeight="false" outlineLevel="0" collapsed="false"/>
    <row r="302" s="433" customFormat="true" ht="12.75" hidden="false" customHeight="false" outlineLevel="0" collapsed="false"/>
    <row r="303" s="433" customFormat="true" ht="12.75" hidden="false" customHeight="false" outlineLevel="0" collapsed="false"/>
    <row r="304" s="433" customFormat="true" ht="12.75" hidden="false" customHeight="false" outlineLevel="0" collapsed="false"/>
    <row r="305" s="433" customFormat="true" ht="12.75" hidden="false" customHeight="false" outlineLevel="0" collapsed="false"/>
    <row r="306" s="433" customFormat="true" ht="12.75" hidden="false" customHeight="false" outlineLevel="0" collapsed="false"/>
    <row r="307" s="433" customFormat="true" ht="12.75" hidden="false" customHeight="false" outlineLevel="0" collapsed="false"/>
    <row r="308" s="433" customFormat="true" ht="12.75" hidden="false" customHeight="false" outlineLevel="0" collapsed="false"/>
    <row r="309" s="433" customFormat="true" ht="12.75" hidden="false" customHeight="false" outlineLevel="0" collapsed="false"/>
    <row r="310" s="433" customFormat="true" ht="12.75" hidden="false" customHeight="false" outlineLevel="0" collapsed="false"/>
    <row r="311" s="433" customFormat="true" ht="12.75" hidden="false" customHeight="false" outlineLevel="0" collapsed="false"/>
    <row r="312" s="433" customFormat="true" ht="12.75" hidden="false" customHeight="false" outlineLevel="0" collapsed="false"/>
    <row r="313" s="433" customFormat="true" ht="12.75" hidden="false" customHeight="false" outlineLevel="0" collapsed="false"/>
    <row r="314" s="433" customFormat="true" ht="12.75" hidden="false" customHeight="false" outlineLevel="0" collapsed="false"/>
    <row r="315" s="433" customFormat="true" ht="12.75" hidden="false" customHeight="false" outlineLevel="0" collapsed="false"/>
    <row r="316" s="433" customFormat="true" ht="12.75" hidden="false" customHeight="false" outlineLevel="0" collapsed="false"/>
    <row r="317" s="433" customFormat="true" ht="12.75" hidden="false" customHeight="false" outlineLevel="0" collapsed="false"/>
    <row r="318" s="433" customFormat="true" ht="12.75" hidden="false" customHeight="false" outlineLevel="0" collapsed="false"/>
    <row r="319" s="433" customFormat="true" ht="12.75" hidden="false" customHeight="false" outlineLevel="0" collapsed="false"/>
    <row r="320" s="433" customFormat="true" ht="12.75" hidden="false" customHeight="false" outlineLevel="0" collapsed="false"/>
    <row r="321" s="433" customFormat="true" ht="12.75" hidden="false" customHeight="false" outlineLevel="0" collapsed="false"/>
    <row r="322" s="433" customFormat="true" ht="12.75" hidden="false" customHeight="false" outlineLevel="0" collapsed="false"/>
    <row r="323" s="433" customFormat="true" ht="12.75" hidden="false" customHeight="false" outlineLevel="0" collapsed="false"/>
    <row r="324" s="433" customFormat="true" ht="12.75" hidden="false" customHeight="false" outlineLevel="0" collapsed="false"/>
    <row r="325" s="433" customFormat="true" ht="12.75" hidden="false" customHeight="false" outlineLevel="0" collapsed="false"/>
    <row r="326" s="433" customFormat="true" ht="12.75" hidden="false" customHeight="false" outlineLevel="0" collapsed="false"/>
    <row r="327" s="433" customFormat="true" ht="12.75" hidden="false" customHeight="false" outlineLevel="0" collapsed="false"/>
    <row r="328" s="433" customFormat="true" ht="12.75" hidden="false" customHeight="false" outlineLevel="0" collapsed="false"/>
    <row r="329" s="433" customFormat="true" ht="12.75" hidden="false" customHeight="false" outlineLevel="0" collapsed="false"/>
    <row r="330" s="433" customFormat="true" ht="12.75" hidden="false" customHeight="false" outlineLevel="0" collapsed="false"/>
    <row r="331" s="433" customFormat="true" ht="12.75" hidden="false" customHeight="false" outlineLevel="0" collapsed="false"/>
    <row r="332" s="433" customFormat="true" ht="12.75" hidden="false" customHeight="false" outlineLevel="0" collapsed="false"/>
    <row r="333" s="433" customFormat="true" ht="12.75" hidden="false" customHeight="false" outlineLevel="0" collapsed="false"/>
    <row r="334" s="433" customFormat="true" ht="12.75" hidden="false" customHeight="false" outlineLevel="0" collapsed="false"/>
    <row r="335" s="433" customFormat="true" ht="12.75" hidden="false" customHeight="false" outlineLevel="0" collapsed="false"/>
    <row r="336" s="433" customFormat="true" ht="12.75" hidden="false" customHeight="false" outlineLevel="0" collapsed="false"/>
    <row r="337" s="433" customFormat="true" ht="12.75" hidden="false" customHeight="false" outlineLevel="0" collapsed="false"/>
    <row r="338" s="433" customFormat="true" ht="12.75" hidden="false" customHeight="false" outlineLevel="0" collapsed="false"/>
    <row r="339" s="433" customFormat="true" ht="12.75" hidden="false" customHeight="false" outlineLevel="0" collapsed="false"/>
    <row r="340" s="433" customFormat="true" ht="12.75" hidden="false" customHeight="false" outlineLevel="0" collapsed="false"/>
    <row r="341" s="433" customFormat="true" ht="12.75" hidden="false" customHeight="false" outlineLevel="0" collapsed="false"/>
    <row r="342" s="433" customFormat="true" ht="12.75" hidden="false" customHeight="false" outlineLevel="0" collapsed="false"/>
    <row r="343" s="433" customFormat="true" ht="12.75" hidden="false" customHeight="false" outlineLevel="0" collapsed="false"/>
    <row r="344" s="433" customFormat="true" ht="12.75" hidden="false" customHeight="false" outlineLevel="0" collapsed="false"/>
    <row r="345" s="433" customFormat="true" ht="12.75" hidden="false" customHeight="false" outlineLevel="0" collapsed="false"/>
    <row r="346" s="433" customFormat="true" ht="12.75" hidden="false" customHeight="false" outlineLevel="0" collapsed="false"/>
    <row r="347" s="433" customFormat="true" ht="12.75" hidden="false" customHeight="false" outlineLevel="0" collapsed="false"/>
    <row r="348" s="433" customFormat="true" ht="12.75" hidden="false" customHeight="false" outlineLevel="0" collapsed="false"/>
    <row r="349" s="433" customFormat="true" ht="12.75" hidden="false" customHeight="false" outlineLevel="0" collapsed="false"/>
    <row r="350" s="433" customFormat="true" ht="12.75" hidden="false" customHeight="false" outlineLevel="0" collapsed="false"/>
    <row r="351" s="433" customFormat="true" ht="12.75" hidden="false" customHeight="false" outlineLevel="0" collapsed="false"/>
    <row r="352" s="433" customFormat="true" ht="12.75" hidden="false" customHeight="false" outlineLevel="0" collapsed="false"/>
    <row r="353" s="433" customFormat="true" ht="12.75" hidden="false" customHeight="false" outlineLevel="0" collapsed="false"/>
    <row r="354" s="433" customFormat="true" ht="12.75" hidden="false" customHeight="false" outlineLevel="0" collapsed="false"/>
    <row r="355" s="433" customFormat="true" ht="12.75" hidden="false" customHeight="false" outlineLevel="0" collapsed="false"/>
    <row r="356" s="433" customFormat="true" ht="12.75" hidden="false" customHeight="false" outlineLevel="0" collapsed="false"/>
    <row r="357" s="433" customFormat="true" ht="12.75" hidden="false" customHeight="false" outlineLevel="0" collapsed="false"/>
    <row r="358" s="433" customFormat="true" ht="12.75" hidden="false" customHeight="false" outlineLevel="0" collapsed="false"/>
    <row r="359" s="433" customFormat="true" ht="12.75" hidden="false" customHeight="false" outlineLevel="0" collapsed="false"/>
    <row r="360" s="433" customFormat="true" ht="12.75" hidden="false" customHeight="false" outlineLevel="0" collapsed="false"/>
    <row r="361" s="433" customFormat="true" ht="12.75" hidden="false" customHeight="false" outlineLevel="0" collapsed="false"/>
    <row r="362" s="433" customFormat="true" ht="12.75" hidden="false" customHeight="false" outlineLevel="0" collapsed="false"/>
    <row r="363" s="433" customFormat="true" ht="12.75" hidden="false" customHeight="false" outlineLevel="0" collapsed="false"/>
    <row r="364" s="433" customFormat="true" ht="12.75" hidden="false" customHeight="false" outlineLevel="0" collapsed="false"/>
    <row r="365" s="433" customFormat="true" ht="12.75" hidden="false" customHeight="false" outlineLevel="0" collapsed="false"/>
    <row r="366" s="433" customFormat="true" ht="12.75" hidden="false" customHeight="false" outlineLevel="0" collapsed="false"/>
    <row r="367" s="433" customFormat="true" ht="12.75" hidden="false" customHeight="false" outlineLevel="0" collapsed="false"/>
    <row r="368" s="433" customFormat="true" ht="12.75" hidden="false" customHeight="false" outlineLevel="0" collapsed="false"/>
    <row r="369" s="433" customFormat="true" ht="12.75" hidden="false" customHeight="false" outlineLevel="0" collapsed="false"/>
    <row r="370" s="433" customFormat="true" ht="12.75" hidden="false" customHeight="false" outlineLevel="0" collapsed="false"/>
    <row r="371" s="433" customFormat="true" ht="12.75" hidden="false" customHeight="false" outlineLevel="0" collapsed="false"/>
    <row r="372" s="433" customFormat="true" ht="12.75" hidden="false" customHeight="false" outlineLevel="0" collapsed="false"/>
    <row r="373" s="433" customFormat="true" ht="12.75" hidden="false" customHeight="false" outlineLevel="0" collapsed="false"/>
    <row r="374" s="433" customFormat="true" ht="12.75" hidden="false" customHeight="false" outlineLevel="0" collapsed="false"/>
    <row r="375" s="433" customFormat="true" ht="12.75" hidden="false" customHeight="false" outlineLevel="0" collapsed="false"/>
    <row r="376" s="433" customFormat="true" ht="12.75" hidden="false" customHeight="false" outlineLevel="0" collapsed="false"/>
    <row r="377" s="433" customFormat="true" ht="12.75" hidden="false" customHeight="false" outlineLevel="0" collapsed="false"/>
    <row r="378" s="433" customFormat="true" ht="12.75" hidden="false" customHeight="false" outlineLevel="0" collapsed="false"/>
    <row r="379" s="433" customFormat="true" ht="12.75" hidden="false" customHeight="false" outlineLevel="0" collapsed="false"/>
    <row r="380" s="433" customFormat="true" ht="12.75" hidden="false" customHeight="false" outlineLevel="0" collapsed="false"/>
    <row r="381" s="433" customFormat="true" ht="12.75" hidden="false" customHeight="false" outlineLevel="0" collapsed="false"/>
    <row r="382" s="433" customFormat="true" ht="12.75" hidden="false" customHeight="false" outlineLevel="0" collapsed="false"/>
    <row r="383" s="433" customFormat="true" ht="12.75" hidden="false" customHeight="false" outlineLevel="0" collapsed="false"/>
    <row r="384" s="433" customFormat="true" ht="12.75" hidden="false" customHeight="false" outlineLevel="0" collapsed="false"/>
    <row r="385" s="433" customFormat="true" ht="12.75" hidden="false" customHeight="false" outlineLevel="0" collapsed="false"/>
    <row r="386" s="433" customFormat="true" ht="12.75" hidden="false" customHeight="false" outlineLevel="0" collapsed="false"/>
    <row r="387" s="433" customFormat="true" ht="12.75" hidden="false" customHeight="false" outlineLevel="0" collapsed="false"/>
    <row r="388" s="433" customFormat="true" ht="12.75" hidden="false" customHeight="false" outlineLevel="0" collapsed="false"/>
    <row r="389" s="433" customFormat="true" ht="12.75" hidden="false" customHeight="false" outlineLevel="0" collapsed="false"/>
    <row r="390" s="433" customFormat="true" ht="12.75" hidden="false" customHeight="false" outlineLevel="0" collapsed="false"/>
    <row r="391" s="433" customFormat="true" ht="12.75" hidden="false" customHeight="false" outlineLevel="0" collapsed="false"/>
    <row r="392" s="433" customFormat="true" ht="12.75" hidden="false" customHeight="false" outlineLevel="0" collapsed="false"/>
    <row r="393" s="433" customFormat="true" ht="12.75" hidden="false" customHeight="false" outlineLevel="0" collapsed="false"/>
    <row r="394" s="433" customFormat="true" ht="12.75" hidden="false" customHeight="false" outlineLevel="0" collapsed="false"/>
    <row r="395" s="433" customFormat="true" ht="12.75" hidden="false" customHeight="false" outlineLevel="0" collapsed="false"/>
    <row r="396" s="433" customFormat="true" ht="12.75" hidden="false" customHeight="false" outlineLevel="0" collapsed="false"/>
    <row r="397" s="433" customFormat="true" ht="12.75" hidden="false" customHeight="false" outlineLevel="0" collapsed="false"/>
    <row r="398" s="433" customFormat="true" ht="12.75" hidden="false" customHeight="false" outlineLevel="0" collapsed="false"/>
    <row r="399" s="433" customFormat="true" ht="12.75" hidden="false" customHeight="false" outlineLevel="0" collapsed="false"/>
    <row r="400" s="433" customFormat="true" ht="12.75" hidden="false" customHeight="false" outlineLevel="0" collapsed="false"/>
    <row r="401" s="433" customFormat="true" ht="12.75" hidden="false" customHeight="false" outlineLevel="0" collapsed="false"/>
    <row r="402" s="433" customFormat="true" ht="12.75" hidden="false" customHeight="false" outlineLevel="0" collapsed="false"/>
    <row r="403" s="433" customFormat="true" ht="12.75" hidden="false" customHeight="false" outlineLevel="0" collapsed="false"/>
    <row r="404" s="433" customFormat="true" ht="12.75" hidden="false" customHeight="false" outlineLevel="0" collapsed="false"/>
    <row r="405" s="433" customFormat="true" ht="12.75" hidden="false" customHeight="false" outlineLevel="0" collapsed="false"/>
    <row r="406" s="433" customFormat="true" ht="12.75" hidden="false" customHeight="false" outlineLevel="0" collapsed="false"/>
    <row r="407" s="433" customFormat="true" ht="12.75" hidden="false" customHeight="false" outlineLevel="0" collapsed="false"/>
    <row r="408" s="433" customFormat="true" ht="12.75" hidden="false" customHeight="false" outlineLevel="0" collapsed="false"/>
    <row r="409" s="433" customFormat="true" ht="12.75" hidden="false" customHeight="false" outlineLevel="0" collapsed="false"/>
    <row r="410" s="433" customFormat="true" ht="12.75" hidden="false" customHeight="false" outlineLevel="0" collapsed="false"/>
    <row r="411" s="433" customFormat="true" ht="12.75" hidden="false" customHeight="false" outlineLevel="0" collapsed="false"/>
    <row r="412" s="433" customFormat="true" ht="12.75" hidden="false" customHeight="false" outlineLevel="0" collapsed="false"/>
    <row r="413" s="433" customFormat="true" ht="12.75" hidden="false" customHeight="false" outlineLevel="0" collapsed="false"/>
    <row r="414" s="433" customFormat="true" ht="12.75" hidden="false" customHeight="false" outlineLevel="0" collapsed="false"/>
    <row r="415" s="433" customFormat="true" ht="12.75" hidden="false" customHeight="false" outlineLevel="0" collapsed="false"/>
    <row r="416" s="433" customFormat="true" ht="12.75" hidden="false" customHeight="false" outlineLevel="0" collapsed="false"/>
    <row r="417" s="433" customFormat="true" ht="12.75" hidden="false" customHeight="false" outlineLevel="0" collapsed="false"/>
    <row r="418" s="433" customFormat="true" ht="12.75" hidden="false" customHeight="false" outlineLevel="0" collapsed="false"/>
    <row r="419" s="433" customFormat="true" ht="12.75" hidden="false" customHeight="false" outlineLevel="0" collapsed="false"/>
    <row r="420" s="433" customFormat="true" ht="12.75" hidden="false" customHeight="false" outlineLevel="0" collapsed="false"/>
    <row r="421" s="433" customFormat="true" ht="12.75" hidden="false" customHeight="false" outlineLevel="0" collapsed="false"/>
    <row r="422" s="433" customFormat="true" ht="12.75" hidden="false" customHeight="false" outlineLevel="0" collapsed="false"/>
    <row r="423" s="433" customFormat="true" ht="12.75" hidden="false" customHeight="false" outlineLevel="0" collapsed="false"/>
    <row r="424" s="433" customFormat="true" ht="12.75" hidden="false" customHeight="false" outlineLevel="0" collapsed="false"/>
    <row r="425" s="433" customFormat="true" ht="12.75" hidden="false" customHeight="false" outlineLevel="0" collapsed="false"/>
    <row r="426" s="433" customFormat="true" ht="12.75" hidden="false" customHeight="false" outlineLevel="0" collapsed="false"/>
    <row r="427" s="433" customFormat="true" ht="12.75" hidden="false" customHeight="false" outlineLevel="0" collapsed="false"/>
    <row r="428" s="433" customFormat="true" ht="12.75" hidden="false" customHeight="false" outlineLevel="0" collapsed="false"/>
    <row r="429" s="433" customFormat="true" ht="12.75" hidden="false" customHeight="false" outlineLevel="0" collapsed="false"/>
    <row r="430" s="433" customFormat="true" ht="12.75" hidden="false" customHeight="false" outlineLevel="0" collapsed="false"/>
    <row r="431" s="433" customFormat="true" ht="12.75" hidden="false" customHeight="false" outlineLevel="0" collapsed="false"/>
    <row r="432" s="433" customFormat="true" ht="12.75" hidden="false" customHeight="false" outlineLevel="0" collapsed="false"/>
    <row r="433" s="433" customFormat="true" ht="12.75" hidden="false" customHeight="false" outlineLevel="0" collapsed="false"/>
    <row r="434" s="433" customFormat="true" ht="12.75" hidden="false" customHeight="false" outlineLevel="0" collapsed="false"/>
    <row r="435" s="433" customFormat="true" ht="12.75" hidden="false" customHeight="false" outlineLevel="0" collapsed="false"/>
    <row r="436" s="433" customFormat="true" ht="12.75" hidden="false" customHeight="false" outlineLevel="0" collapsed="false"/>
    <row r="437" s="433" customFormat="true" ht="12.75" hidden="false" customHeight="false" outlineLevel="0" collapsed="false"/>
    <row r="438" s="433" customFormat="true" ht="12.75" hidden="false" customHeight="false" outlineLevel="0" collapsed="false"/>
    <row r="439" s="433" customFormat="true" ht="12.75" hidden="false" customHeight="false" outlineLevel="0" collapsed="false"/>
    <row r="440" s="433" customFormat="true" ht="12.75" hidden="false" customHeight="false" outlineLevel="0" collapsed="false"/>
    <row r="441" s="433" customFormat="true" ht="12.75" hidden="false" customHeight="false" outlineLevel="0" collapsed="false"/>
    <row r="442" s="433" customFormat="true" ht="12.75" hidden="false" customHeight="false" outlineLevel="0" collapsed="false"/>
    <row r="443" s="433" customFormat="true" ht="12.75" hidden="false" customHeight="false" outlineLevel="0" collapsed="false"/>
    <row r="444" s="433" customFormat="true" ht="12.75" hidden="false" customHeight="false" outlineLevel="0" collapsed="false"/>
    <row r="445" s="433" customFormat="true" ht="12.75" hidden="false" customHeight="false" outlineLevel="0" collapsed="false"/>
    <row r="446" s="433" customFormat="true" ht="12.75" hidden="false" customHeight="false" outlineLevel="0" collapsed="false"/>
    <row r="447" s="433" customFormat="true" ht="12.75" hidden="false" customHeight="false" outlineLevel="0" collapsed="false"/>
    <row r="448" s="433" customFormat="true" ht="12.75" hidden="false" customHeight="false" outlineLevel="0" collapsed="false"/>
    <row r="449" s="433" customFormat="true" ht="12.75" hidden="false" customHeight="false" outlineLevel="0" collapsed="false"/>
    <row r="450" s="433" customFormat="true" ht="12.75" hidden="false" customHeight="false" outlineLevel="0" collapsed="false"/>
    <row r="451" s="433" customFormat="true" ht="12.75" hidden="false" customHeight="false" outlineLevel="0" collapsed="false"/>
    <row r="452" s="433" customFormat="true" ht="12.75" hidden="false" customHeight="false" outlineLevel="0" collapsed="false"/>
    <row r="453" s="433" customFormat="true" ht="12.75" hidden="false" customHeight="false" outlineLevel="0" collapsed="false"/>
    <row r="454" s="433" customFormat="true" ht="12.75" hidden="false" customHeight="false" outlineLevel="0" collapsed="false"/>
    <row r="455" s="433" customFormat="true" ht="12.75" hidden="false" customHeight="false" outlineLevel="0" collapsed="false"/>
    <row r="456" s="433" customFormat="true" ht="12.75" hidden="false" customHeight="false" outlineLevel="0" collapsed="false"/>
    <row r="457" s="433" customFormat="true" ht="12.75" hidden="false" customHeight="false" outlineLevel="0" collapsed="false"/>
    <row r="458" s="433" customFormat="true" ht="12.75" hidden="false" customHeight="false" outlineLevel="0" collapsed="false"/>
    <row r="459" s="433" customFormat="true" ht="12.75" hidden="false" customHeight="false" outlineLevel="0" collapsed="false"/>
    <row r="460" s="433" customFormat="true" ht="12.75" hidden="false" customHeight="false" outlineLevel="0" collapsed="false"/>
    <row r="461" s="433" customFormat="true" ht="12.75" hidden="false" customHeight="false" outlineLevel="0" collapsed="false"/>
    <row r="462" s="433" customFormat="true" ht="12.75" hidden="false" customHeight="false" outlineLevel="0" collapsed="false"/>
    <row r="463" s="433" customFormat="true" ht="12.75" hidden="false" customHeight="false" outlineLevel="0" collapsed="false"/>
    <row r="464" s="433" customFormat="true" ht="12.75" hidden="false" customHeight="false" outlineLevel="0" collapsed="false"/>
    <row r="465" s="433" customFormat="true" ht="12.75" hidden="false" customHeight="false" outlineLevel="0" collapsed="false"/>
    <row r="466" s="433" customFormat="true" ht="12.75" hidden="false" customHeight="false" outlineLevel="0" collapsed="false"/>
    <row r="467" s="433" customFormat="true" ht="12.75" hidden="false" customHeight="false" outlineLevel="0" collapsed="false"/>
    <row r="468" s="433" customFormat="true" ht="12.75" hidden="false" customHeight="false" outlineLevel="0" collapsed="false"/>
    <row r="469" s="433" customFormat="true" ht="12.75" hidden="false" customHeight="false" outlineLevel="0" collapsed="false"/>
    <row r="470" s="433" customFormat="true" ht="12.75" hidden="false" customHeight="false" outlineLevel="0" collapsed="false"/>
    <row r="471" s="433" customFormat="true" ht="12.75" hidden="false" customHeight="false" outlineLevel="0" collapsed="false"/>
    <row r="472" s="433" customFormat="true" ht="12.75" hidden="false" customHeight="false" outlineLevel="0" collapsed="false"/>
    <row r="473" s="433" customFormat="true" ht="12.75" hidden="false" customHeight="false" outlineLevel="0" collapsed="false"/>
    <row r="474" s="433" customFormat="true" ht="12.75" hidden="false" customHeight="false" outlineLevel="0" collapsed="false"/>
    <row r="475" s="433" customFormat="true" ht="12.75" hidden="false" customHeight="false" outlineLevel="0" collapsed="false"/>
    <row r="476" s="433" customFormat="true" ht="12.75" hidden="false" customHeight="false" outlineLevel="0" collapsed="false"/>
    <row r="477" s="433" customFormat="true" ht="12.75" hidden="false" customHeight="false" outlineLevel="0" collapsed="false"/>
    <row r="478" s="433" customFormat="true" ht="12.75" hidden="false" customHeight="false" outlineLevel="0" collapsed="false"/>
    <row r="479" s="433" customFormat="true" ht="12.75" hidden="false" customHeight="false" outlineLevel="0" collapsed="false"/>
    <row r="480" s="433" customFormat="true" ht="12.75" hidden="false" customHeight="false" outlineLevel="0" collapsed="false"/>
    <row r="481" s="433" customFormat="true" ht="12.75" hidden="false" customHeight="false" outlineLevel="0" collapsed="false"/>
    <row r="482" s="433" customFormat="true" ht="12.75" hidden="false" customHeight="false" outlineLevel="0" collapsed="false"/>
    <row r="483" s="433" customFormat="true" ht="12.75" hidden="false" customHeight="false" outlineLevel="0" collapsed="false"/>
    <row r="484" s="433" customFormat="true" ht="12.75" hidden="false" customHeight="false" outlineLevel="0" collapsed="false"/>
    <row r="485" s="433" customFormat="true" ht="12.75" hidden="false" customHeight="false" outlineLevel="0" collapsed="false"/>
    <row r="486" s="433" customFormat="true" ht="12.75" hidden="false" customHeight="false" outlineLevel="0" collapsed="false"/>
    <row r="487" s="433" customFormat="true" ht="12.75" hidden="false" customHeight="false" outlineLevel="0" collapsed="false"/>
    <row r="488" s="433" customFormat="true" ht="12.75" hidden="false" customHeight="false" outlineLevel="0" collapsed="false"/>
    <row r="489" s="433" customFormat="true" ht="12.75" hidden="false" customHeight="false" outlineLevel="0" collapsed="false"/>
    <row r="490" s="433" customFormat="true" ht="12.75" hidden="false" customHeight="false" outlineLevel="0" collapsed="false"/>
    <row r="491" s="433" customFormat="true" ht="12.75" hidden="false" customHeight="false" outlineLevel="0" collapsed="false"/>
    <row r="492" s="433" customFormat="true" ht="12.75" hidden="false" customHeight="false" outlineLevel="0" collapsed="false"/>
    <row r="493" s="433" customFormat="true" ht="12.75" hidden="false" customHeight="false" outlineLevel="0" collapsed="false"/>
    <row r="494" s="433" customFormat="true" ht="12.75" hidden="false" customHeight="false" outlineLevel="0" collapsed="false"/>
    <row r="495" s="433" customFormat="true" ht="12.75" hidden="false" customHeight="false" outlineLevel="0" collapsed="false"/>
    <row r="496" s="433" customFormat="true" ht="12.75" hidden="false" customHeight="false" outlineLevel="0" collapsed="false"/>
    <row r="497" s="433" customFormat="true" ht="12.75" hidden="false" customHeight="false" outlineLevel="0" collapsed="false"/>
    <row r="498" s="433" customFormat="true" ht="12.75" hidden="false" customHeight="false" outlineLevel="0" collapsed="false"/>
    <row r="499" s="433" customFormat="true" ht="12.75" hidden="false" customHeight="false" outlineLevel="0" collapsed="false"/>
    <row r="500" s="433" customFormat="true" ht="12.75" hidden="false" customHeight="false" outlineLevel="0" collapsed="false"/>
    <row r="501" s="433" customFormat="true" ht="12.75" hidden="false" customHeight="false" outlineLevel="0" collapsed="false"/>
    <row r="502" s="433" customFormat="true" ht="12.75" hidden="false" customHeight="false" outlineLevel="0" collapsed="false"/>
    <row r="503" s="433" customFormat="true" ht="12.75" hidden="false" customHeight="false" outlineLevel="0" collapsed="false"/>
    <row r="504" s="433" customFormat="true" ht="12.75" hidden="false" customHeight="false" outlineLevel="0" collapsed="false"/>
    <row r="505" s="433" customFormat="true" ht="12.75" hidden="false" customHeight="false" outlineLevel="0" collapsed="false"/>
    <row r="506" s="433" customFormat="true" ht="12.75" hidden="false" customHeight="false" outlineLevel="0" collapsed="false"/>
    <row r="507" s="433" customFormat="true" ht="12.75" hidden="false" customHeight="false" outlineLevel="0" collapsed="false"/>
    <row r="508" s="433" customFormat="true" ht="12.75" hidden="false" customHeight="false" outlineLevel="0" collapsed="false"/>
    <row r="509" s="433" customFormat="true" ht="12.75" hidden="false" customHeight="false" outlineLevel="0" collapsed="false"/>
    <row r="510" s="433" customFormat="true" ht="12.75" hidden="false" customHeight="false" outlineLevel="0" collapsed="false"/>
    <row r="511" s="433" customFormat="true" ht="12.75" hidden="false" customHeight="false" outlineLevel="0" collapsed="false"/>
    <row r="512" s="433" customFormat="true" ht="12.75" hidden="false" customHeight="false" outlineLevel="0" collapsed="false"/>
    <row r="513" s="433" customFormat="true" ht="12.75" hidden="false" customHeight="false" outlineLevel="0" collapsed="false"/>
    <row r="514" s="433" customFormat="true" ht="12.75" hidden="false" customHeight="false" outlineLevel="0" collapsed="false"/>
    <row r="515" s="433" customFormat="true" ht="12.75" hidden="false" customHeight="false" outlineLevel="0" collapsed="false"/>
    <row r="516" s="433" customFormat="true" ht="12.75" hidden="false" customHeight="false" outlineLevel="0" collapsed="false"/>
    <row r="517" s="433" customFormat="true" ht="12.75" hidden="false" customHeight="false" outlineLevel="0" collapsed="false"/>
    <row r="518" s="433" customFormat="true" ht="12.75" hidden="false" customHeight="false" outlineLevel="0" collapsed="false"/>
    <row r="519" s="433" customFormat="true" ht="12.75" hidden="false" customHeight="false" outlineLevel="0" collapsed="false"/>
    <row r="520" s="433" customFormat="true" ht="12.75" hidden="false" customHeight="false" outlineLevel="0" collapsed="false"/>
    <row r="521" s="433" customFormat="true" ht="12.75" hidden="false" customHeight="false" outlineLevel="0" collapsed="false"/>
    <row r="522" s="433" customFormat="true" ht="12.75" hidden="false" customHeight="false" outlineLevel="0" collapsed="false"/>
    <row r="523" s="433" customFormat="true" ht="12.75" hidden="false" customHeight="false" outlineLevel="0" collapsed="false"/>
    <row r="524" s="433" customFormat="true" ht="12.75" hidden="false" customHeight="false" outlineLevel="0" collapsed="false"/>
    <row r="525" s="433" customFormat="true" ht="12.75" hidden="false" customHeight="false" outlineLevel="0" collapsed="false"/>
    <row r="526" s="433" customFormat="true" ht="12.75" hidden="false" customHeight="false" outlineLevel="0" collapsed="false"/>
    <row r="527" s="433" customFormat="true" ht="12.75" hidden="false" customHeight="false" outlineLevel="0" collapsed="false"/>
    <row r="528" s="433" customFormat="true" ht="12.75" hidden="false" customHeight="false" outlineLevel="0" collapsed="false"/>
    <row r="529" s="433" customFormat="true" ht="12.75" hidden="false" customHeight="false" outlineLevel="0" collapsed="false"/>
    <row r="530" s="433" customFormat="true" ht="12.75" hidden="false" customHeight="false" outlineLevel="0" collapsed="false"/>
    <row r="531" s="433" customFormat="true" ht="12.75" hidden="false" customHeight="false" outlineLevel="0" collapsed="false"/>
    <row r="532" s="433" customFormat="true" ht="12.75" hidden="false" customHeight="false" outlineLevel="0" collapsed="false"/>
    <row r="533" s="433" customFormat="true" ht="12.75" hidden="false" customHeight="false" outlineLevel="0" collapsed="false"/>
    <row r="534" s="433" customFormat="true" ht="12.75" hidden="false" customHeight="false" outlineLevel="0" collapsed="false"/>
    <row r="535" s="433" customFormat="true" ht="12.75" hidden="false" customHeight="false" outlineLevel="0" collapsed="false"/>
    <row r="536" s="433" customFormat="true" ht="12.75" hidden="false" customHeight="false" outlineLevel="0" collapsed="false"/>
    <row r="537" s="433" customFormat="true" ht="12.75" hidden="false" customHeight="false" outlineLevel="0" collapsed="false"/>
    <row r="538" s="433" customFormat="true" ht="12.75" hidden="false" customHeight="false" outlineLevel="0" collapsed="false"/>
    <row r="539" s="433" customFormat="true" ht="12.75" hidden="false" customHeight="false" outlineLevel="0" collapsed="false"/>
    <row r="540" s="433" customFormat="true" ht="12.75" hidden="false" customHeight="false" outlineLevel="0" collapsed="false"/>
    <row r="541" s="433" customFormat="true" ht="12.75" hidden="false" customHeight="false" outlineLevel="0" collapsed="false"/>
    <row r="542" s="433" customFormat="true" ht="12.75" hidden="false" customHeight="false" outlineLevel="0" collapsed="false"/>
    <row r="543" s="433" customFormat="true" ht="12.75" hidden="false" customHeight="false" outlineLevel="0" collapsed="false"/>
    <row r="544" s="433" customFormat="true" ht="12.75" hidden="false" customHeight="false" outlineLevel="0" collapsed="false"/>
    <row r="545" s="433" customFormat="true" ht="12.75" hidden="false" customHeight="false" outlineLevel="0" collapsed="false"/>
    <row r="546" s="433" customFormat="true" ht="12.75" hidden="false" customHeight="false" outlineLevel="0" collapsed="false"/>
    <row r="547" s="433" customFormat="true" ht="12.75" hidden="false" customHeight="false" outlineLevel="0" collapsed="false"/>
    <row r="548" s="433" customFormat="true" ht="12.75" hidden="false" customHeight="false" outlineLevel="0" collapsed="false"/>
    <row r="549" s="433" customFormat="true" ht="12.75" hidden="false" customHeight="false" outlineLevel="0" collapsed="false"/>
    <row r="550" s="433" customFormat="true" ht="12.75" hidden="false" customHeight="false" outlineLevel="0" collapsed="false"/>
    <row r="551" s="433" customFormat="true" ht="12.75" hidden="false" customHeight="false" outlineLevel="0" collapsed="false"/>
    <row r="552" s="433" customFormat="true" ht="12.75" hidden="false" customHeight="false" outlineLevel="0" collapsed="false"/>
    <row r="553" s="433" customFormat="true" ht="12.75" hidden="false" customHeight="false" outlineLevel="0" collapsed="false"/>
    <row r="554" s="433" customFormat="true" ht="12.75" hidden="false" customHeight="false" outlineLevel="0" collapsed="false"/>
    <row r="555" s="433" customFormat="true" ht="12.75" hidden="false" customHeight="false" outlineLevel="0" collapsed="false"/>
    <row r="556" s="433" customFormat="true" ht="12.75" hidden="false" customHeight="false" outlineLevel="0" collapsed="false"/>
    <row r="557" s="433" customFormat="true" ht="12.75" hidden="false" customHeight="false" outlineLevel="0" collapsed="false"/>
    <row r="558" s="433" customFormat="true" ht="12.75" hidden="false" customHeight="false" outlineLevel="0" collapsed="false"/>
    <row r="559" s="433" customFormat="true" ht="12.75" hidden="false" customHeight="false" outlineLevel="0" collapsed="false"/>
    <row r="560" s="433" customFormat="true" ht="12.75" hidden="false" customHeight="false" outlineLevel="0" collapsed="false"/>
    <row r="561" s="433" customFormat="true" ht="12.75" hidden="false" customHeight="false" outlineLevel="0" collapsed="false"/>
    <row r="562" s="433" customFormat="true" ht="12.75" hidden="false" customHeight="false" outlineLevel="0" collapsed="false"/>
    <row r="563" s="433" customFormat="true" ht="12.75" hidden="false" customHeight="false" outlineLevel="0" collapsed="false"/>
    <row r="564" s="433" customFormat="true" ht="12.75" hidden="false" customHeight="false" outlineLevel="0" collapsed="false"/>
    <row r="565" s="433" customFormat="true" ht="12.75" hidden="false" customHeight="false" outlineLevel="0" collapsed="false"/>
    <row r="566" s="433" customFormat="true" ht="12.75" hidden="false" customHeight="false" outlineLevel="0" collapsed="false"/>
    <row r="567" s="433" customFormat="true" ht="12.75" hidden="false" customHeight="false" outlineLevel="0" collapsed="false"/>
    <row r="568" s="433" customFormat="true" ht="12.75" hidden="false" customHeight="false" outlineLevel="0" collapsed="false"/>
    <row r="569" s="433" customFormat="true" ht="12.75" hidden="false" customHeight="false" outlineLevel="0" collapsed="false"/>
    <row r="570" s="433" customFormat="true" ht="12.75" hidden="false" customHeight="false" outlineLevel="0" collapsed="false"/>
    <row r="571" s="433" customFormat="true" ht="12.75" hidden="false" customHeight="false" outlineLevel="0" collapsed="false"/>
    <row r="572" s="433" customFormat="true" ht="12.75" hidden="false" customHeight="false" outlineLevel="0" collapsed="false"/>
    <row r="573" s="433" customFormat="true" ht="12.75" hidden="false" customHeight="false" outlineLevel="0" collapsed="false"/>
    <row r="574" s="433" customFormat="true" ht="12.75" hidden="false" customHeight="false" outlineLevel="0" collapsed="false"/>
    <row r="575" s="433" customFormat="true" ht="12.75" hidden="false" customHeight="false" outlineLevel="0" collapsed="false"/>
    <row r="576" s="433" customFormat="true" ht="12.75" hidden="false" customHeight="false" outlineLevel="0" collapsed="false"/>
    <row r="577" s="433" customFormat="true" ht="12.75" hidden="false" customHeight="false" outlineLevel="0" collapsed="false"/>
    <row r="578" s="433" customFormat="true" ht="12.75" hidden="false" customHeight="false" outlineLevel="0" collapsed="false"/>
    <row r="579" s="433" customFormat="true" ht="12.75" hidden="false" customHeight="false" outlineLevel="0" collapsed="false"/>
    <row r="580" s="433" customFormat="true" ht="12.75" hidden="false" customHeight="false" outlineLevel="0" collapsed="false"/>
    <row r="581" s="433" customFormat="true" ht="12.75" hidden="false" customHeight="false" outlineLevel="0" collapsed="false"/>
    <row r="582" s="433" customFormat="true" ht="12.75" hidden="false" customHeight="false" outlineLevel="0" collapsed="false"/>
    <row r="583" s="433" customFormat="true" ht="12.75" hidden="false" customHeight="false" outlineLevel="0" collapsed="false"/>
    <row r="584" s="433" customFormat="true" ht="12.75" hidden="false" customHeight="false" outlineLevel="0" collapsed="false"/>
    <row r="585" s="433" customFormat="true" ht="12.75" hidden="false" customHeight="false" outlineLevel="0" collapsed="false"/>
    <row r="586" s="433" customFormat="true" ht="12.75" hidden="false" customHeight="false" outlineLevel="0" collapsed="false"/>
    <row r="587" s="433" customFormat="true" ht="12.75" hidden="false" customHeight="false" outlineLevel="0" collapsed="false"/>
    <row r="588" s="433" customFormat="true" ht="12.75" hidden="false" customHeight="false" outlineLevel="0" collapsed="false"/>
    <row r="589" s="433" customFormat="true" ht="12.75" hidden="false" customHeight="false" outlineLevel="0" collapsed="false"/>
    <row r="590" s="433" customFormat="true" ht="12.75" hidden="false" customHeight="false" outlineLevel="0" collapsed="false"/>
    <row r="591" s="433" customFormat="true" ht="12.75" hidden="false" customHeight="false" outlineLevel="0" collapsed="false"/>
    <row r="592" s="433" customFormat="true" ht="12.75" hidden="false" customHeight="false" outlineLevel="0" collapsed="false"/>
    <row r="593" s="433" customFormat="true" ht="12.75" hidden="false" customHeight="false" outlineLevel="0" collapsed="false"/>
    <row r="594" s="433" customFormat="true" ht="12.75" hidden="false" customHeight="false" outlineLevel="0" collapsed="false"/>
    <row r="595" s="433" customFormat="true" ht="12.75" hidden="false" customHeight="false" outlineLevel="0" collapsed="false"/>
    <row r="596" s="433" customFormat="true" ht="12.75" hidden="false" customHeight="false" outlineLevel="0" collapsed="false"/>
    <row r="597" s="433" customFormat="true" ht="12.75" hidden="false" customHeight="false" outlineLevel="0" collapsed="false"/>
    <row r="598" s="433" customFormat="true" ht="12.75" hidden="false" customHeight="false" outlineLevel="0" collapsed="false"/>
    <row r="599" s="433" customFormat="true" ht="12.75" hidden="false" customHeight="false" outlineLevel="0" collapsed="false"/>
    <row r="600" s="433" customFormat="true" ht="12.75" hidden="false" customHeight="false" outlineLevel="0" collapsed="false"/>
    <row r="601" s="433" customFormat="true" ht="12.75" hidden="false" customHeight="false" outlineLevel="0" collapsed="false"/>
    <row r="602" s="433" customFormat="true" ht="12.75" hidden="false" customHeight="false" outlineLevel="0" collapsed="false"/>
    <row r="603" s="433" customFormat="true" ht="12.75" hidden="false" customHeight="false" outlineLevel="0" collapsed="false"/>
    <row r="604" s="433" customFormat="true" ht="12.75" hidden="false" customHeight="false" outlineLevel="0" collapsed="false"/>
    <row r="605" s="433" customFormat="true" ht="12.75" hidden="false" customHeight="false" outlineLevel="0" collapsed="false"/>
    <row r="606" s="433" customFormat="true" ht="12.75" hidden="false" customHeight="false" outlineLevel="0" collapsed="false"/>
    <row r="607" s="433" customFormat="true" ht="12.75" hidden="false" customHeight="false" outlineLevel="0" collapsed="false"/>
    <row r="608" s="433" customFormat="true" ht="12.75" hidden="false" customHeight="false" outlineLevel="0" collapsed="false"/>
    <row r="609" s="433" customFormat="true" ht="12.75" hidden="false" customHeight="false" outlineLevel="0" collapsed="false"/>
    <row r="610" s="433" customFormat="true" ht="12.75" hidden="false" customHeight="false" outlineLevel="0" collapsed="false"/>
    <row r="611" s="433" customFormat="true" ht="12.75" hidden="false" customHeight="false" outlineLevel="0" collapsed="false"/>
    <row r="612" s="433" customFormat="true" ht="12.75" hidden="false" customHeight="false" outlineLevel="0" collapsed="false"/>
    <row r="613" s="433" customFormat="true" ht="12.75" hidden="false" customHeight="false" outlineLevel="0" collapsed="false"/>
    <row r="614" s="433" customFormat="true" ht="12.75" hidden="false" customHeight="false" outlineLevel="0" collapsed="false"/>
    <row r="615" s="433" customFormat="true" ht="12.75" hidden="false" customHeight="false" outlineLevel="0" collapsed="false"/>
    <row r="616" s="433" customFormat="true" ht="12.75" hidden="false" customHeight="false" outlineLevel="0" collapsed="false"/>
    <row r="617" s="433" customFormat="true" ht="12.75" hidden="false" customHeight="false" outlineLevel="0" collapsed="false"/>
    <row r="618" s="433" customFormat="true" ht="12.75" hidden="false" customHeight="false" outlineLevel="0" collapsed="false"/>
    <row r="619" s="433" customFormat="true" ht="12.75" hidden="false" customHeight="false" outlineLevel="0" collapsed="false"/>
    <row r="620" s="433" customFormat="true" ht="12.75" hidden="false" customHeight="false" outlineLevel="0" collapsed="false"/>
    <row r="621" s="433" customFormat="true" ht="12.75" hidden="false" customHeight="false" outlineLevel="0" collapsed="false"/>
    <row r="622" s="433" customFormat="true" ht="12.75" hidden="false" customHeight="false" outlineLevel="0" collapsed="false"/>
    <row r="623" s="433" customFormat="true" ht="12.75" hidden="false" customHeight="false" outlineLevel="0" collapsed="false"/>
    <row r="624" s="433" customFormat="true" ht="12.75" hidden="false" customHeight="false" outlineLevel="0" collapsed="false"/>
    <row r="625" s="433" customFormat="true" ht="12.75" hidden="false" customHeight="false" outlineLevel="0" collapsed="false"/>
    <row r="626" s="433" customFormat="true" ht="12.75" hidden="false" customHeight="false" outlineLevel="0" collapsed="false"/>
    <row r="627" s="433" customFormat="true" ht="12.75" hidden="false" customHeight="false" outlineLevel="0" collapsed="false"/>
    <row r="628" s="433" customFormat="true" ht="12.75" hidden="false" customHeight="false" outlineLevel="0" collapsed="false"/>
    <row r="629" s="433" customFormat="true" ht="12.75" hidden="false" customHeight="false" outlineLevel="0" collapsed="false"/>
    <row r="630" s="433" customFormat="true" ht="12.75" hidden="false" customHeight="false" outlineLevel="0" collapsed="false"/>
    <row r="631" s="433" customFormat="true" ht="12.75" hidden="false" customHeight="false" outlineLevel="0" collapsed="false"/>
    <row r="632" s="433" customFormat="true" ht="12.75" hidden="false" customHeight="false" outlineLevel="0" collapsed="false"/>
    <row r="633" s="433" customFormat="true" ht="12.75" hidden="false" customHeight="false" outlineLevel="0" collapsed="false"/>
    <row r="634" s="433" customFormat="true" ht="12.75" hidden="false" customHeight="false" outlineLevel="0" collapsed="false"/>
    <row r="635" s="433" customFormat="true" ht="12.75" hidden="false" customHeight="false" outlineLevel="0" collapsed="false"/>
    <row r="636" s="433" customFormat="true" ht="12.75" hidden="false" customHeight="false" outlineLevel="0" collapsed="false"/>
    <row r="637" s="433" customFormat="true" ht="12.75" hidden="false" customHeight="false" outlineLevel="0" collapsed="false"/>
    <row r="638" s="433" customFormat="true" ht="12.75" hidden="false" customHeight="false" outlineLevel="0" collapsed="false"/>
    <row r="639" s="433" customFormat="true" ht="12.75" hidden="false" customHeight="false" outlineLevel="0" collapsed="false"/>
    <row r="640" s="433" customFormat="true" ht="12.75" hidden="false" customHeight="false" outlineLevel="0" collapsed="false"/>
    <row r="641" s="433" customFormat="true" ht="12.75" hidden="false" customHeight="false" outlineLevel="0" collapsed="false"/>
    <row r="642" s="433" customFormat="true" ht="12.75" hidden="false" customHeight="false" outlineLevel="0" collapsed="false"/>
    <row r="643" s="433" customFormat="true" ht="12.75" hidden="false" customHeight="false" outlineLevel="0" collapsed="false"/>
    <row r="644" s="433" customFormat="true" ht="12.75" hidden="false" customHeight="false" outlineLevel="0" collapsed="false"/>
    <row r="645" s="433" customFormat="true" ht="12.75" hidden="false" customHeight="false" outlineLevel="0" collapsed="false"/>
    <row r="646" s="433" customFormat="true" ht="12.75" hidden="false" customHeight="false" outlineLevel="0" collapsed="false"/>
    <row r="647" s="433" customFormat="true" ht="12.75" hidden="false" customHeight="false" outlineLevel="0" collapsed="false"/>
    <row r="648" s="433" customFormat="true" ht="12.75" hidden="false" customHeight="false" outlineLevel="0" collapsed="false"/>
    <row r="649" s="433" customFormat="true" ht="12.75" hidden="false" customHeight="false" outlineLevel="0" collapsed="false"/>
    <row r="650" s="433" customFormat="true" ht="12.75" hidden="false" customHeight="false" outlineLevel="0" collapsed="false"/>
    <row r="651" s="433" customFormat="true" ht="12.75" hidden="false" customHeight="false" outlineLevel="0" collapsed="false"/>
    <row r="652" s="433" customFormat="true" ht="12.75" hidden="false" customHeight="false" outlineLevel="0" collapsed="false"/>
    <row r="653" s="433" customFormat="true" ht="12.75" hidden="false" customHeight="false" outlineLevel="0" collapsed="false"/>
    <row r="654" s="433" customFormat="true" ht="12.75" hidden="false" customHeight="false" outlineLevel="0" collapsed="false"/>
    <row r="655" s="433" customFormat="true" ht="12.75" hidden="false" customHeight="false" outlineLevel="0" collapsed="false"/>
    <row r="656" s="433" customFormat="true" ht="12.75" hidden="false" customHeight="false" outlineLevel="0" collapsed="false"/>
    <row r="657" s="433" customFormat="true" ht="12.75" hidden="false" customHeight="false" outlineLevel="0" collapsed="false"/>
    <row r="658" s="433" customFormat="true" ht="12.75" hidden="false" customHeight="false" outlineLevel="0" collapsed="false"/>
    <row r="659" s="433" customFormat="true" ht="12.75" hidden="false" customHeight="false" outlineLevel="0" collapsed="false"/>
    <row r="660" s="433" customFormat="true" ht="12.75" hidden="false" customHeight="false" outlineLevel="0" collapsed="false"/>
    <row r="661" s="433" customFormat="true" ht="12.75" hidden="false" customHeight="false" outlineLevel="0" collapsed="false"/>
    <row r="662" s="433" customFormat="true" ht="12.75" hidden="false" customHeight="false" outlineLevel="0" collapsed="false"/>
    <row r="663" s="433" customFormat="true" ht="12.75" hidden="false" customHeight="false" outlineLevel="0" collapsed="false"/>
    <row r="664" s="433" customFormat="true" ht="12.75" hidden="false" customHeight="false" outlineLevel="0" collapsed="false"/>
    <row r="665" s="433" customFormat="true" ht="12.75" hidden="false" customHeight="false" outlineLevel="0" collapsed="false"/>
    <row r="666" s="433" customFormat="true" ht="12.75" hidden="false" customHeight="false" outlineLevel="0" collapsed="false"/>
    <row r="667" s="433" customFormat="true" ht="12.75" hidden="false" customHeight="false" outlineLevel="0" collapsed="false"/>
    <row r="668" s="433" customFormat="true" ht="12.75" hidden="false" customHeight="false" outlineLevel="0" collapsed="false"/>
    <row r="669" s="433" customFormat="true" ht="12.75" hidden="false" customHeight="false" outlineLevel="0" collapsed="false"/>
    <row r="670" s="433" customFormat="true" ht="12.75" hidden="false" customHeight="false" outlineLevel="0" collapsed="false"/>
    <row r="671" s="433" customFormat="true" ht="12.75" hidden="false" customHeight="false" outlineLevel="0" collapsed="false"/>
    <row r="672" s="433" customFormat="true" ht="12.75" hidden="false" customHeight="false" outlineLevel="0" collapsed="false"/>
    <row r="673" s="433" customFormat="true" ht="12.75" hidden="false" customHeight="false" outlineLevel="0" collapsed="false"/>
    <row r="674" s="433" customFormat="true" ht="12.75" hidden="false" customHeight="false" outlineLevel="0" collapsed="false"/>
    <row r="675" s="433" customFormat="true" ht="12.75" hidden="false" customHeight="false" outlineLevel="0" collapsed="false"/>
    <row r="676" s="433" customFormat="true" ht="12.75" hidden="false" customHeight="false" outlineLevel="0" collapsed="false"/>
    <row r="677" s="433" customFormat="true" ht="12.75" hidden="false" customHeight="false" outlineLevel="0" collapsed="false"/>
    <row r="678" s="433" customFormat="true" ht="12.75" hidden="false" customHeight="false" outlineLevel="0" collapsed="false"/>
    <row r="679" s="433" customFormat="true" ht="12.75" hidden="false" customHeight="false" outlineLevel="0" collapsed="false"/>
    <row r="680" s="433" customFormat="true" ht="12.75" hidden="false" customHeight="false" outlineLevel="0" collapsed="false"/>
    <row r="681" s="433" customFormat="true" ht="12.75" hidden="false" customHeight="false" outlineLevel="0" collapsed="false"/>
    <row r="682" s="433" customFormat="true" ht="12.75" hidden="false" customHeight="false" outlineLevel="0" collapsed="false"/>
    <row r="683" s="433" customFormat="true" ht="12.75" hidden="false" customHeight="false" outlineLevel="0" collapsed="false"/>
    <row r="684" s="433" customFormat="true" ht="12.75" hidden="false" customHeight="false" outlineLevel="0" collapsed="false"/>
    <row r="685" s="433" customFormat="true" ht="12.75" hidden="false" customHeight="false" outlineLevel="0" collapsed="false"/>
    <row r="686" s="433" customFormat="true" ht="12.75" hidden="false" customHeight="false" outlineLevel="0" collapsed="false"/>
    <row r="687" s="433" customFormat="true" ht="12.75" hidden="false" customHeight="false" outlineLevel="0" collapsed="false"/>
    <row r="688" s="433" customFormat="true" ht="12.75" hidden="false" customHeight="false" outlineLevel="0" collapsed="false"/>
    <row r="689" s="433" customFormat="true" ht="12.75" hidden="false" customHeight="false" outlineLevel="0" collapsed="false"/>
    <row r="690" s="433" customFormat="true" ht="12.75" hidden="false" customHeight="false" outlineLevel="0" collapsed="false"/>
    <row r="691" s="433" customFormat="true" ht="12.75" hidden="false" customHeight="false" outlineLevel="0" collapsed="false"/>
    <row r="692" s="433" customFormat="true" ht="12.75" hidden="false" customHeight="false" outlineLevel="0" collapsed="false"/>
    <row r="693" s="433" customFormat="true" ht="12.75" hidden="false" customHeight="false" outlineLevel="0" collapsed="false"/>
    <row r="694" s="433" customFormat="true" ht="12.75" hidden="false" customHeight="false" outlineLevel="0" collapsed="false"/>
    <row r="695" s="433" customFormat="true" ht="12.75" hidden="false" customHeight="false" outlineLevel="0" collapsed="false"/>
    <row r="696" s="433" customFormat="true" ht="12.75" hidden="false" customHeight="false" outlineLevel="0" collapsed="false"/>
    <row r="697" s="433" customFormat="true" ht="12.75" hidden="false" customHeight="false" outlineLevel="0" collapsed="false"/>
    <row r="698" s="433" customFormat="true" ht="12.75" hidden="false" customHeight="false" outlineLevel="0" collapsed="false"/>
    <row r="699" s="433" customFormat="true" ht="12.75" hidden="false" customHeight="false" outlineLevel="0" collapsed="false"/>
    <row r="700" s="433" customFormat="true" ht="12.75" hidden="false" customHeight="false" outlineLevel="0" collapsed="false"/>
    <row r="701" s="433" customFormat="true" ht="12.75" hidden="false" customHeight="false" outlineLevel="0" collapsed="false"/>
    <row r="702" s="433" customFormat="true" ht="12.75" hidden="false" customHeight="false" outlineLevel="0" collapsed="false"/>
    <row r="703" s="433" customFormat="true" ht="12.75" hidden="false" customHeight="false" outlineLevel="0" collapsed="false"/>
    <row r="704" s="433" customFormat="true" ht="12.75" hidden="false" customHeight="false" outlineLevel="0" collapsed="false"/>
    <row r="705" s="433" customFormat="true" ht="12.75" hidden="false" customHeight="false" outlineLevel="0" collapsed="false"/>
    <row r="706" s="433" customFormat="true" ht="12.75" hidden="false" customHeight="false" outlineLevel="0" collapsed="false"/>
    <row r="707" s="433" customFormat="true" ht="12.75" hidden="false" customHeight="false" outlineLevel="0" collapsed="false"/>
    <row r="708" s="433" customFormat="true" ht="12.75" hidden="false" customHeight="false" outlineLevel="0" collapsed="false"/>
    <row r="709" s="433" customFormat="true" ht="12.75" hidden="false" customHeight="false" outlineLevel="0" collapsed="false"/>
    <row r="710" s="433" customFormat="true" ht="12.75" hidden="false" customHeight="false" outlineLevel="0" collapsed="false"/>
    <row r="711" s="433" customFormat="true" ht="12.75" hidden="false" customHeight="false" outlineLevel="0" collapsed="false"/>
    <row r="712" s="433" customFormat="true" ht="12.75" hidden="false" customHeight="false" outlineLevel="0" collapsed="false"/>
    <row r="713" s="433" customFormat="true" ht="12.75" hidden="false" customHeight="false" outlineLevel="0" collapsed="false"/>
    <row r="714" s="433" customFormat="true" ht="12.75" hidden="false" customHeight="false" outlineLevel="0" collapsed="false"/>
    <row r="715" s="433" customFormat="true" ht="12.75" hidden="false" customHeight="false" outlineLevel="0" collapsed="false"/>
    <row r="716" s="433" customFormat="true" ht="12.75" hidden="false" customHeight="false" outlineLevel="0" collapsed="false"/>
    <row r="717" s="433" customFormat="true" ht="12.75" hidden="false" customHeight="false" outlineLevel="0" collapsed="false"/>
    <row r="718" s="433" customFormat="true" ht="12.75" hidden="false" customHeight="false" outlineLevel="0" collapsed="false"/>
    <row r="719" s="433" customFormat="true" ht="12.75" hidden="false" customHeight="false" outlineLevel="0" collapsed="false"/>
    <row r="720" s="433" customFormat="true" ht="12.75" hidden="false" customHeight="false" outlineLevel="0" collapsed="false"/>
    <row r="721" s="433" customFormat="true" ht="12.75" hidden="false" customHeight="false" outlineLevel="0" collapsed="false"/>
    <row r="722" s="433" customFormat="true" ht="12.75" hidden="false" customHeight="false" outlineLevel="0" collapsed="false"/>
    <row r="723" s="433" customFormat="true" ht="12.75" hidden="false" customHeight="false" outlineLevel="0" collapsed="false"/>
    <row r="724" s="433" customFormat="true" ht="12.75" hidden="false" customHeight="false" outlineLevel="0" collapsed="false"/>
    <row r="725" s="433" customFormat="true" ht="12.75" hidden="false" customHeight="false" outlineLevel="0" collapsed="false"/>
    <row r="726" s="433" customFormat="true" ht="12.75" hidden="false" customHeight="false" outlineLevel="0" collapsed="false"/>
    <row r="727" s="433" customFormat="true" ht="12.75" hidden="false" customHeight="false" outlineLevel="0" collapsed="false"/>
    <row r="728" s="433" customFormat="true" ht="12.75" hidden="false" customHeight="false" outlineLevel="0" collapsed="false"/>
    <row r="729" s="433" customFormat="true" ht="12.75" hidden="false" customHeight="false" outlineLevel="0" collapsed="false"/>
    <row r="730" s="433" customFormat="true" ht="12.75" hidden="false" customHeight="false" outlineLevel="0" collapsed="false"/>
    <row r="731" s="433" customFormat="true" ht="12.75" hidden="false" customHeight="false" outlineLevel="0" collapsed="false"/>
    <row r="732" s="433" customFormat="true" ht="12.75" hidden="false" customHeight="false" outlineLevel="0" collapsed="false"/>
    <row r="733" s="433" customFormat="true" ht="12.75" hidden="false" customHeight="false" outlineLevel="0" collapsed="false"/>
    <row r="734" s="433" customFormat="true" ht="12.75" hidden="false" customHeight="false" outlineLevel="0" collapsed="false"/>
    <row r="735" s="433" customFormat="true" ht="12.75" hidden="false" customHeight="false" outlineLevel="0" collapsed="false"/>
    <row r="736" s="433" customFormat="true" ht="12.75" hidden="false" customHeight="false" outlineLevel="0" collapsed="false"/>
    <row r="737" s="433" customFormat="true" ht="12.75" hidden="false" customHeight="false" outlineLevel="0" collapsed="false"/>
    <row r="738" s="433" customFormat="true" ht="12.75" hidden="false" customHeight="false" outlineLevel="0" collapsed="false"/>
    <row r="739" s="433" customFormat="true" ht="12.75" hidden="false" customHeight="false" outlineLevel="0" collapsed="false"/>
    <row r="740" s="433" customFormat="true" ht="12.75" hidden="false" customHeight="false" outlineLevel="0" collapsed="false"/>
    <row r="741" s="433" customFormat="true" ht="12.75" hidden="false" customHeight="false" outlineLevel="0" collapsed="false"/>
    <row r="742" s="433" customFormat="true" ht="12.75" hidden="false" customHeight="false" outlineLevel="0" collapsed="false"/>
    <row r="743" s="433" customFormat="true" ht="12.75" hidden="false" customHeight="false" outlineLevel="0" collapsed="false"/>
    <row r="744" s="433" customFormat="true" ht="12.75" hidden="false" customHeight="false" outlineLevel="0" collapsed="false"/>
    <row r="745" s="433" customFormat="true" ht="12.75" hidden="false" customHeight="false" outlineLevel="0" collapsed="false"/>
    <row r="746" s="433" customFormat="true" ht="12.75" hidden="false" customHeight="false" outlineLevel="0" collapsed="false"/>
    <row r="747" s="433" customFormat="true" ht="12.75" hidden="false" customHeight="false" outlineLevel="0" collapsed="false"/>
    <row r="748" s="433" customFormat="true" ht="12.75" hidden="false" customHeight="false" outlineLevel="0" collapsed="false"/>
    <row r="749" s="433" customFormat="true" ht="12.75" hidden="false" customHeight="false" outlineLevel="0" collapsed="false"/>
    <row r="750" s="433" customFormat="true" ht="12.75" hidden="false" customHeight="false" outlineLevel="0" collapsed="false"/>
    <row r="751" s="433" customFormat="true" ht="12.75" hidden="false" customHeight="false" outlineLevel="0" collapsed="false"/>
    <row r="752" s="433" customFormat="true" ht="12.75" hidden="false" customHeight="false" outlineLevel="0" collapsed="false"/>
    <row r="753" s="433" customFormat="true" ht="12.75" hidden="false" customHeight="false" outlineLevel="0" collapsed="false"/>
    <row r="754" s="433" customFormat="true" ht="12.75" hidden="false" customHeight="false" outlineLevel="0" collapsed="false"/>
    <row r="755" s="433" customFormat="true" ht="12.75" hidden="false" customHeight="false" outlineLevel="0" collapsed="false"/>
    <row r="756" s="433" customFormat="true" ht="12.75" hidden="false" customHeight="false" outlineLevel="0" collapsed="false"/>
    <row r="757" s="433" customFormat="true" ht="12.75" hidden="false" customHeight="false" outlineLevel="0" collapsed="false"/>
    <row r="758" s="433" customFormat="true" ht="12.75" hidden="false" customHeight="false" outlineLevel="0" collapsed="false"/>
    <row r="759" s="433" customFormat="true" ht="12.75" hidden="false" customHeight="false" outlineLevel="0" collapsed="false"/>
    <row r="760" s="433" customFormat="true" ht="12.75" hidden="false" customHeight="false" outlineLevel="0" collapsed="false"/>
    <row r="761" s="433" customFormat="true" ht="12.75" hidden="false" customHeight="false" outlineLevel="0" collapsed="false"/>
    <row r="762" s="433" customFormat="true" ht="12.75" hidden="false" customHeight="false" outlineLevel="0" collapsed="false"/>
    <row r="763" s="433" customFormat="true" ht="12.75" hidden="false" customHeight="false" outlineLevel="0" collapsed="false"/>
    <row r="764" s="433" customFormat="true" ht="12.75" hidden="false" customHeight="false" outlineLevel="0" collapsed="false"/>
    <row r="765" s="433" customFormat="true" ht="12.75" hidden="false" customHeight="false" outlineLevel="0" collapsed="false"/>
    <row r="766" s="433" customFormat="true" ht="12.75" hidden="false" customHeight="false" outlineLevel="0" collapsed="false"/>
    <row r="767" s="433" customFormat="true" ht="12.75" hidden="false" customHeight="false" outlineLevel="0" collapsed="false"/>
    <row r="768" s="433" customFormat="true" ht="12.75" hidden="false" customHeight="false" outlineLevel="0" collapsed="false"/>
    <row r="769" s="433" customFormat="true" ht="12.75" hidden="false" customHeight="false" outlineLevel="0" collapsed="false"/>
    <row r="770" s="433" customFormat="true" ht="12.75" hidden="false" customHeight="false" outlineLevel="0" collapsed="false"/>
    <row r="771" s="433" customFormat="true" ht="12.75" hidden="false" customHeight="false" outlineLevel="0" collapsed="false"/>
    <row r="772" s="433" customFormat="true" ht="12.75" hidden="false" customHeight="false" outlineLevel="0" collapsed="false"/>
    <row r="773" s="433" customFormat="true" ht="12.75" hidden="false" customHeight="false" outlineLevel="0" collapsed="false"/>
    <row r="774" s="433" customFormat="true" ht="12.75" hidden="false" customHeight="false" outlineLevel="0" collapsed="false"/>
    <row r="775" s="433" customFormat="true" ht="12.75" hidden="false" customHeight="false" outlineLevel="0" collapsed="false"/>
    <row r="776" s="433" customFormat="true" ht="12.75" hidden="false" customHeight="false" outlineLevel="0" collapsed="false"/>
    <row r="777" s="433" customFormat="true" ht="12.75" hidden="false" customHeight="false" outlineLevel="0" collapsed="false"/>
    <row r="778" s="433" customFormat="true" ht="12.75" hidden="false" customHeight="false" outlineLevel="0" collapsed="false"/>
    <row r="779" s="433" customFormat="true" ht="12.75" hidden="false" customHeight="false" outlineLevel="0" collapsed="false"/>
    <row r="780" s="433" customFormat="true" ht="12.75" hidden="false" customHeight="false" outlineLevel="0" collapsed="false"/>
    <row r="781" s="433" customFormat="true" ht="12.75" hidden="false" customHeight="false" outlineLevel="0" collapsed="false"/>
    <row r="782" s="433" customFormat="true" ht="12.75" hidden="false" customHeight="false" outlineLevel="0" collapsed="false"/>
    <row r="783" s="433" customFormat="true" ht="12.75" hidden="false" customHeight="false" outlineLevel="0" collapsed="false"/>
    <row r="784" s="433" customFormat="true" ht="12.75" hidden="false" customHeight="false" outlineLevel="0" collapsed="false"/>
    <row r="785" s="433" customFormat="true" ht="12.75" hidden="false" customHeight="false" outlineLevel="0" collapsed="false"/>
    <row r="786" s="433" customFormat="true" ht="12.75" hidden="false" customHeight="false" outlineLevel="0" collapsed="false"/>
    <row r="787" s="433" customFormat="true" ht="12.75" hidden="false" customHeight="false" outlineLevel="0" collapsed="false"/>
    <row r="788" s="433" customFormat="true" ht="12.75" hidden="false" customHeight="false" outlineLevel="0" collapsed="false"/>
    <row r="789" s="433" customFormat="true" ht="12.75" hidden="false" customHeight="false" outlineLevel="0" collapsed="false"/>
    <row r="790" s="433" customFormat="true" ht="12.75" hidden="false" customHeight="false" outlineLevel="0" collapsed="false"/>
    <row r="791" s="433" customFormat="true" ht="12.75" hidden="false" customHeight="false" outlineLevel="0" collapsed="false"/>
    <row r="792" s="433" customFormat="true" ht="12.75" hidden="false" customHeight="false" outlineLevel="0" collapsed="false"/>
    <row r="793" s="433" customFormat="true" ht="12.75" hidden="false" customHeight="false" outlineLevel="0" collapsed="false"/>
    <row r="794" s="433" customFormat="true" ht="12.75" hidden="false" customHeight="false" outlineLevel="0" collapsed="false"/>
    <row r="795" s="433" customFormat="true" ht="12.75" hidden="false" customHeight="false" outlineLevel="0" collapsed="false"/>
    <row r="796" s="433" customFormat="true" ht="12.75" hidden="false" customHeight="false" outlineLevel="0" collapsed="false"/>
    <row r="797" s="433" customFormat="true" ht="12.75" hidden="false" customHeight="false" outlineLevel="0" collapsed="false"/>
    <row r="798" s="433" customFormat="true" ht="12.75" hidden="false" customHeight="false" outlineLevel="0" collapsed="false"/>
    <row r="799" s="433" customFormat="true" ht="12.75" hidden="false" customHeight="false" outlineLevel="0" collapsed="false"/>
    <row r="800" s="433" customFormat="true" ht="12.75" hidden="false" customHeight="false" outlineLevel="0" collapsed="false"/>
    <row r="801" s="433" customFormat="true" ht="12.75" hidden="false" customHeight="false" outlineLevel="0" collapsed="false"/>
    <row r="802" s="433" customFormat="true" ht="12.75" hidden="false" customHeight="false" outlineLevel="0" collapsed="false"/>
    <row r="803" s="433" customFormat="true" ht="12.75" hidden="false" customHeight="false" outlineLevel="0" collapsed="false"/>
    <row r="804" s="433" customFormat="true" ht="12.75" hidden="false" customHeight="false" outlineLevel="0" collapsed="false"/>
    <row r="805" s="433" customFormat="true" ht="12.75" hidden="false" customHeight="false" outlineLevel="0" collapsed="false"/>
    <row r="806" s="433" customFormat="true" ht="12.75" hidden="false" customHeight="false" outlineLevel="0" collapsed="false"/>
    <row r="807" s="433" customFormat="true" ht="12.75" hidden="false" customHeight="false" outlineLevel="0" collapsed="false"/>
    <row r="808" s="433" customFormat="true" ht="12.75" hidden="false" customHeight="false" outlineLevel="0" collapsed="false"/>
    <row r="809" s="433" customFormat="true" ht="12.75" hidden="false" customHeight="false" outlineLevel="0" collapsed="false"/>
    <row r="810" s="433" customFormat="true" ht="12.75" hidden="false" customHeight="false" outlineLevel="0" collapsed="false"/>
    <row r="811" s="433" customFormat="true" ht="12.75" hidden="false" customHeight="false" outlineLevel="0" collapsed="false"/>
    <row r="812" s="433" customFormat="true" ht="12.75" hidden="false" customHeight="false" outlineLevel="0" collapsed="false"/>
    <row r="813" s="433" customFormat="true" ht="12.75" hidden="false" customHeight="false" outlineLevel="0" collapsed="false"/>
    <row r="814" s="433" customFormat="true" ht="12.75" hidden="false" customHeight="false" outlineLevel="0" collapsed="false"/>
    <row r="815" s="433" customFormat="true" ht="12.75" hidden="false" customHeight="false" outlineLevel="0" collapsed="false"/>
    <row r="816" s="433" customFormat="true" ht="12.75" hidden="false" customHeight="false" outlineLevel="0" collapsed="false"/>
    <row r="817" s="433" customFormat="true" ht="12.75" hidden="false" customHeight="false" outlineLevel="0" collapsed="false"/>
    <row r="818" s="433" customFormat="true" ht="12.75" hidden="false" customHeight="false" outlineLevel="0" collapsed="false"/>
    <row r="819" s="433" customFormat="true" ht="12.75" hidden="false" customHeight="false" outlineLevel="0" collapsed="false"/>
    <row r="820" s="433" customFormat="true" ht="12.75" hidden="false" customHeight="false" outlineLevel="0" collapsed="false"/>
    <row r="821" s="433" customFormat="true" ht="12.75" hidden="false" customHeight="false" outlineLevel="0" collapsed="false"/>
    <row r="822" s="433" customFormat="true" ht="12.75" hidden="false" customHeight="false" outlineLevel="0" collapsed="false"/>
    <row r="823" s="433" customFormat="true" ht="12.75" hidden="false" customHeight="false" outlineLevel="0" collapsed="false"/>
    <row r="824" s="433" customFormat="true" ht="12.75" hidden="false" customHeight="false" outlineLevel="0" collapsed="false"/>
    <row r="825" s="433" customFormat="true" ht="12.75" hidden="false" customHeight="false" outlineLevel="0" collapsed="false"/>
    <row r="826" s="433" customFormat="true" ht="12.75" hidden="false" customHeight="false" outlineLevel="0" collapsed="false"/>
    <row r="827" s="433" customFormat="true" ht="12.75" hidden="false" customHeight="false" outlineLevel="0" collapsed="false"/>
    <row r="828" s="433" customFormat="true" ht="12.75" hidden="false" customHeight="false" outlineLevel="0" collapsed="false"/>
    <row r="829" s="433" customFormat="true" ht="12.75" hidden="false" customHeight="false" outlineLevel="0" collapsed="false"/>
    <row r="830" s="433" customFormat="true" ht="12.75" hidden="false" customHeight="false" outlineLevel="0" collapsed="false"/>
    <row r="831" s="433" customFormat="true" ht="12.75" hidden="false" customHeight="false" outlineLevel="0" collapsed="false"/>
    <row r="832" s="433" customFormat="true" ht="12.75" hidden="false" customHeight="false" outlineLevel="0" collapsed="false"/>
    <row r="833" s="433" customFormat="true" ht="12.75" hidden="false" customHeight="false" outlineLevel="0" collapsed="false"/>
    <row r="834" s="433" customFormat="true" ht="12.75" hidden="false" customHeight="false" outlineLevel="0" collapsed="false"/>
    <row r="835" s="433" customFormat="true" ht="12.75" hidden="false" customHeight="false" outlineLevel="0" collapsed="false"/>
    <row r="836" s="433" customFormat="true" ht="12.75" hidden="false" customHeight="false" outlineLevel="0" collapsed="false"/>
    <row r="837" s="433" customFormat="true" ht="12.75" hidden="false" customHeight="false" outlineLevel="0" collapsed="false"/>
    <row r="838" s="433" customFormat="true" ht="12.75" hidden="false" customHeight="false" outlineLevel="0" collapsed="false"/>
    <row r="839" s="433" customFormat="true" ht="12.75" hidden="false" customHeight="false" outlineLevel="0" collapsed="false"/>
    <row r="840" s="433" customFormat="true" ht="12.75" hidden="false" customHeight="false" outlineLevel="0" collapsed="false"/>
    <row r="841" s="433" customFormat="true" ht="12.75" hidden="false" customHeight="false" outlineLevel="0" collapsed="false"/>
    <row r="842" s="433" customFormat="true" ht="12.75" hidden="false" customHeight="false" outlineLevel="0" collapsed="false"/>
    <row r="843" s="433" customFormat="true" ht="12.75" hidden="false" customHeight="false" outlineLevel="0" collapsed="false"/>
    <row r="844" s="433" customFormat="true" ht="12.75" hidden="false" customHeight="false" outlineLevel="0" collapsed="false"/>
    <row r="845" s="433" customFormat="true" ht="12.75" hidden="false" customHeight="false" outlineLevel="0" collapsed="false"/>
    <row r="846" s="433" customFormat="true" ht="12.75" hidden="false" customHeight="false" outlineLevel="0" collapsed="false"/>
    <row r="847" s="433" customFormat="true" ht="12.75" hidden="false" customHeight="false" outlineLevel="0" collapsed="false"/>
    <row r="848" s="433" customFormat="true" ht="12.75" hidden="false" customHeight="false" outlineLevel="0" collapsed="false"/>
    <row r="849" s="433" customFormat="true" ht="12.75" hidden="false" customHeight="false" outlineLevel="0" collapsed="false"/>
    <row r="850" s="433" customFormat="true" ht="12.75" hidden="false" customHeight="false" outlineLevel="0" collapsed="false"/>
    <row r="851" s="433" customFormat="true" ht="12.75" hidden="false" customHeight="false" outlineLevel="0" collapsed="false"/>
    <row r="852" s="433" customFormat="true" ht="12.75" hidden="false" customHeight="false" outlineLevel="0" collapsed="false"/>
    <row r="853" s="433" customFormat="true" ht="12.75" hidden="false" customHeight="false" outlineLevel="0" collapsed="false"/>
    <row r="854" s="433" customFormat="true" ht="12.75" hidden="false" customHeight="false" outlineLevel="0" collapsed="false"/>
    <row r="855" s="433" customFormat="true" ht="12.75" hidden="false" customHeight="false" outlineLevel="0" collapsed="false"/>
    <row r="856" s="433" customFormat="true" ht="12.75" hidden="false" customHeight="false" outlineLevel="0" collapsed="false"/>
    <row r="857" s="433" customFormat="true" ht="12.75" hidden="false" customHeight="false" outlineLevel="0" collapsed="false"/>
    <row r="858" s="433" customFormat="true" ht="12.75" hidden="false" customHeight="false" outlineLevel="0" collapsed="false"/>
    <row r="859" s="433" customFormat="true" ht="12.75" hidden="false" customHeight="false" outlineLevel="0" collapsed="false"/>
    <row r="860" s="433" customFormat="true" ht="12.75" hidden="false" customHeight="false" outlineLevel="0" collapsed="false"/>
    <row r="861" s="433" customFormat="true" ht="12.75" hidden="false" customHeight="false" outlineLevel="0" collapsed="false"/>
    <row r="862" s="433" customFormat="true" ht="12.75" hidden="false" customHeight="false" outlineLevel="0" collapsed="false"/>
    <row r="863" s="433" customFormat="true" ht="12.75" hidden="false" customHeight="false" outlineLevel="0" collapsed="false"/>
    <row r="864" s="433" customFormat="true" ht="12.75" hidden="false" customHeight="false" outlineLevel="0" collapsed="false"/>
    <row r="865" s="433" customFormat="true" ht="12.75" hidden="false" customHeight="false" outlineLevel="0" collapsed="false"/>
    <row r="866" s="433" customFormat="true" ht="12.75" hidden="false" customHeight="false" outlineLevel="0" collapsed="false"/>
    <row r="867" s="433" customFormat="true" ht="12.75" hidden="false" customHeight="false" outlineLevel="0" collapsed="false"/>
    <row r="868" s="433" customFormat="true" ht="12.75" hidden="false" customHeight="false" outlineLevel="0" collapsed="false"/>
    <row r="869" s="433" customFormat="true" ht="12.75" hidden="false" customHeight="false" outlineLevel="0" collapsed="false"/>
    <row r="870" s="433" customFormat="true" ht="12.75" hidden="false" customHeight="false" outlineLevel="0" collapsed="false"/>
    <row r="871" s="433" customFormat="true" ht="12.75" hidden="false" customHeight="false" outlineLevel="0" collapsed="false"/>
    <row r="872" s="433" customFormat="true" ht="12.75" hidden="false" customHeight="false" outlineLevel="0" collapsed="false"/>
    <row r="873" s="433" customFormat="true" ht="12.75" hidden="false" customHeight="false" outlineLevel="0" collapsed="false"/>
    <row r="874" s="433" customFormat="true" ht="12.75" hidden="false" customHeight="false" outlineLevel="0" collapsed="false"/>
    <row r="875" s="433" customFormat="true" ht="12.75" hidden="false" customHeight="false" outlineLevel="0" collapsed="false"/>
    <row r="876" s="433" customFormat="true" ht="12.75" hidden="false" customHeight="false" outlineLevel="0" collapsed="false"/>
    <row r="877" s="433" customFormat="true" ht="12.75" hidden="false" customHeight="false" outlineLevel="0" collapsed="false"/>
    <row r="878" s="433" customFormat="true" ht="12.75" hidden="false" customHeight="false" outlineLevel="0" collapsed="false"/>
    <row r="879" s="433" customFormat="true" ht="12.75" hidden="false" customHeight="false" outlineLevel="0" collapsed="false"/>
    <row r="880" s="433" customFormat="true" ht="12.75" hidden="false" customHeight="false" outlineLevel="0" collapsed="false"/>
    <row r="881" s="433" customFormat="true" ht="12.75" hidden="false" customHeight="false" outlineLevel="0" collapsed="false"/>
    <row r="882" s="433" customFormat="true" ht="12.75" hidden="false" customHeight="false" outlineLevel="0" collapsed="false"/>
    <row r="883" s="433" customFormat="true" ht="12.75" hidden="false" customHeight="false" outlineLevel="0" collapsed="false"/>
    <row r="884" s="433" customFormat="true" ht="12.75" hidden="false" customHeight="false" outlineLevel="0" collapsed="false"/>
    <row r="885" s="433" customFormat="true" ht="12.75" hidden="false" customHeight="false" outlineLevel="0" collapsed="false"/>
    <row r="886" s="433" customFormat="true" ht="12.75" hidden="false" customHeight="false" outlineLevel="0" collapsed="false"/>
    <row r="887" s="433" customFormat="true" ht="12.75" hidden="false" customHeight="false" outlineLevel="0" collapsed="false"/>
    <row r="888" s="433" customFormat="true" ht="12.75" hidden="false" customHeight="false" outlineLevel="0" collapsed="false"/>
    <row r="889" s="433" customFormat="true" ht="12.75" hidden="false" customHeight="false" outlineLevel="0" collapsed="false"/>
    <row r="890" s="433" customFormat="true" ht="12.75" hidden="false" customHeight="false" outlineLevel="0" collapsed="false"/>
    <row r="891" s="433" customFormat="true" ht="12.75" hidden="false" customHeight="false" outlineLevel="0" collapsed="false"/>
    <row r="892" s="433" customFormat="true" ht="12.75" hidden="false" customHeight="false" outlineLevel="0" collapsed="false"/>
    <row r="893" s="433" customFormat="true" ht="12.75" hidden="false" customHeight="false" outlineLevel="0" collapsed="false"/>
    <row r="894" s="433" customFormat="true" ht="12.75" hidden="false" customHeight="false" outlineLevel="0" collapsed="false"/>
    <row r="895" s="433" customFormat="true" ht="12.75" hidden="false" customHeight="false" outlineLevel="0" collapsed="false"/>
    <row r="896" s="433" customFormat="true" ht="12.75" hidden="false" customHeight="false" outlineLevel="0" collapsed="false"/>
    <row r="897" s="433" customFormat="true" ht="12.75" hidden="false" customHeight="false" outlineLevel="0" collapsed="false"/>
    <row r="898" s="433" customFormat="true" ht="12.75" hidden="false" customHeight="false" outlineLevel="0" collapsed="false"/>
    <row r="899" s="433" customFormat="true" ht="12.75" hidden="false" customHeight="false" outlineLevel="0" collapsed="false"/>
    <row r="900" s="433" customFormat="true" ht="12.75" hidden="false" customHeight="false" outlineLevel="0" collapsed="false"/>
    <row r="901" s="433" customFormat="true" ht="12.75" hidden="false" customHeight="false" outlineLevel="0" collapsed="false"/>
    <row r="902" s="433" customFormat="true" ht="12.75" hidden="false" customHeight="false" outlineLevel="0" collapsed="false"/>
    <row r="903" s="433" customFormat="true" ht="12.75" hidden="false" customHeight="false" outlineLevel="0" collapsed="false"/>
    <row r="904" s="433" customFormat="true" ht="12.75" hidden="false" customHeight="false" outlineLevel="0" collapsed="false"/>
    <row r="905" s="433" customFormat="true" ht="12.75" hidden="false" customHeight="false" outlineLevel="0" collapsed="false"/>
    <row r="906" s="433" customFormat="true" ht="12.75" hidden="false" customHeight="false" outlineLevel="0" collapsed="false"/>
    <row r="907" s="433" customFormat="true" ht="12.75" hidden="false" customHeight="false" outlineLevel="0" collapsed="false"/>
    <row r="908" s="433" customFormat="true" ht="12.75" hidden="false" customHeight="false" outlineLevel="0" collapsed="false"/>
    <row r="909" s="433" customFormat="true" ht="12.75" hidden="false" customHeight="false" outlineLevel="0" collapsed="false"/>
    <row r="910" s="433" customFormat="true" ht="12.75" hidden="false" customHeight="false" outlineLevel="0" collapsed="false"/>
    <row r="911" s="433" customFormat="true" ht="12.75" hidden="false" customHeight="false" outlineLevel="0" collapsed="false"/>
    <row r="912" s="433" customFormat="true" ht="12.75" hidden="false" customHeight="false" outlineLevel="0" collapsed="false"/>
    <row r="913" s="433" customFormat="true" ht="12.75" hidden="false" customHeight="false" outlineLevel="0" collapsed="false"/>
    <row r="914" s="433" customFormat="true" ht="12.75" hidden="false" customHeight="false" outlineLevel="0" collapsed="false"/>
    <row r="915" s="433" customFormat="true" ht="12.75" hidden="false" customHeight="false" outlineLevel="0" collapsed="false"/>
    <row r="916" s="433" customFormat="true" ht="12.75" hidden="false" customHeight="false" outlineLevel="0" collapsed="false"/>
    <row r="917" s="433" customFormat="true" ht="12.75" hidden="false" customHeight="false" outlineLevel="0" collapsed="false"/>
    <row r="918" s="433" customFormat="true" ht="12.75" hidden="false" customHeight="false" outlineLevel="0" collapsed="false"/>
    <row r="919" s="433" customFormat="true" ht="12.75" hidden="false" customHeight="false" outlineLevel="0" collapsed="false"/>
    <row r="920" s="433" customFormat="true" ht="12.75" hidden="false" customHeight="false" outlineLevel="0" collapsed="false"/>
    <row r="921" s="433" customFormat="true" ht="12.75" hidden="false" customHeight="false" outlineLevel="0" collapsed="false"/>
    <row r="922" s="433" customFormat="true" ht="12.75" hidden="false" customHeight="false" outlineLevel="0" collapsed="false"/>
    <row r="923" s="433" customFormat="true" ht="12.75" hidden="false" customHeight="false" outlineLevel="0" collapsed="false"/>
    <row r="924" s="433" customFormat="true" ht="12.75" hidden="false" customHeight="false" outlineLevel="0" collapsed="false"/>
    <row r="925" s="433" customFormat="true" ht="12.75" hidden="false" customHeight="false" outlineLevel="0" collapsed="false"/>
    <row r="926" s="433" customFormat="true" ht="12.75" hidden="false" customHeight="false" outlineLevel="0" collapsed="false"/>
    <row r="927" s="433" customFormat="true" ht="12.75" hidden="false" customHeight="false" outlineLevel="0" collapsed="false"/>
    <row r="928" s="433" customFormat="true" ht="12.75" hidden="false" customHeight="false" outlineLevel="0" collapsed="false"/>
    <row r="929" s="433" customFormat="true" ht="12.75" hidden="false" customHeight="false" outlineLevel="0" collapsed="false"/>
    <row r="930" s="433" customFormat="true" ht="12.75" hidden="false" customHeight="false" outlineLevel="0" collapsed="false"/>
    <row r="931" s="433" customFormat="true" ht="12.75" hidden="false" customHeight="false" outlineLevel="0" collapsed="false"/>
    <row r="932" s="433" customFormat="true" ht="12.75" hidden="false" customHeight="false" outlineLevel="0" collapsed="false"/>
    <row r="933" s="433" customFormat="true" ht="12.75" hidden="false" customHeight="false" outlineLevel="0" collapsed="false"/>
    <row r="934" s="433" customFormat="true" ht="12.75" hidden="false" customHeight="false" outlineLevel="0" collapsed="false"/>
    <row r="935" s="433" customFormat="true" ht="12.75" hidden="false" customHeight="false" outlineLevel="0" collapsed="false"/>
    <row r="936" s="433" customFormat="true" ht="12.75" hidden="false" customHeight="false" outlineLevel="0" collapsed="false"/>
    <row r="937" s="433" customFormat="true" ht="12.75" hidden="false" customHeight="false" outlineLevel="0" collapsed="false"/>
    <row r="938" s="433" customFormat="true" ht="12.75" hidden="false" customHeight="false" outlineLevel="0" collapsed="false"/>
    <row r="939" s="433" customFormat="true" ht="12.75" hidden="false" customHeight="false" outlineLevel="0" collapsed="false"/>
    <row r="940" s="433" customFormat="true" ht="12.75" hidden="false" customHeight="false" outlineLevel="0" collapsed="false"/>
    <row r="941" s="433" customFormat="true" ht="12.75" hidden="false" customHeight="false" outlineLevel="0" collapsed="false"/>
    <row r="942" s="433" customFormat="true" ht="12.75" hidden="false" customHeight="false" outlineLevel="0" collapsed="false"/>
    <row r="943" s="433" customFormat="true" ht="12.75" hidden="false" customHeight="false" outlineLevel="0" collapsed="false"/>
    <row r="944" s="433" customFormat="true" ht="12.75" hidden="false" customHeight="false" outlineLevel="0" collapsed="false"/>
    <row r="945" s="433" customFormat="true" ht="12.75" hidden="false" customHeight="false" outlineLevel="0" collapsed="false"/>
    <row r="946" s="433" customFormat="true" ht="12.75" hidden="false" customHeight="false" outlineLevel="0" collapsed="false"/>
    <row r="947" s="433" customFormat="true" ht="12.75" hidden="false" customHeight="false" outlineLevel="0" collapsed="false"/>
    <row r="948" s="433" customFormat="true" ht="12.75" hidden="false" customHeight="false" outlineLevel="0" collapsed="false"/>
    <row r="949" s="433" customFormat="true" ht="12.75" hidden="false" customHeight="false" outlineLevel="0" collapsed="false"/>
    <row r="950" s="433" customFormat="true" ht="12.75" hidden="false" customHeight="false" outlineLevel="0" collapsed="false"/>
    <row r="951" s="433" customFormat="true" ht="12.75" hidden="false" customHeight="false" outlineLevel="0" collapsed="false"/>
    <row r="952" s="433" customFormat="true" ht="12.75" hidden="false" customHeight="false" outlineLevel="0" collapsed="false"/>
    <row r="953" s="433" customFormat="true" ht="12.75" hidden="false" customHeight="false" outlineLevel="0" collapsed="false"/>
    <row r="954" s="433" customFormat="true" ht="12.75" hidden="false" customHeight="false" outlineLevel="0" collapsed="false"/>
    <row r="955" s="433" customFormat="true" ht="12.75" hidden="false" customHeight="false" outlineLevel="0" collapsed="false"/>
    <row r="956" s="433" customFormat="true" ht="12.75" hidden="false" customHeight="false" outlineLevel="0" collapsed="false"/>
    <row r="957" s="433" customFormat="true" ht="12.75" hidden="false" customHeight="false" outlineLevel="0" collapsed="false"/>
    <row r="958" s="433" customFormat="true" ht="12.75" hidden="false" customHeight="false" outlineLevel="0" collapsed="false"/>
    <row r="959" s="433" customFormat="true" ht="12.75" hidden="false" customHeight="false" outlineLevel="0" collapsed="false"/>
    <row r="960" s="433" customFormat="true" ht="12.75" hidden="false" customHeight="false" outlineLevel="0" collapsed="false"/>
    <row r="961" s="433" customFormat="true" ht="12.75" hidden="false" customHeight="false" outlineLevel="0" collapsed="false"/>
    <row r="962" s="433" customFormat="true" ht="12.75" hidden="false" customHeight="false" outlineLevel="0" collapsed="false"/>
    <row r="963" s="433" customFormat="true" ht="12.75" hidden="false" customHeight="false" outlineLevel="0" collapsed="false"/>
    <row r="964" s="433" customFormat="true" ht="12.75" hidden="false" customHeight="false" outlineLevel="0" collapsed="false"/>
    <row r="965" s="433" customFormat="true" ht="12.75" hidden="false" customHeight="false" outlineLevel="0" collapsed="false"/>
    <row r="966" s="433" customFormat="true" ht="12.75" hidden="false" customHeight="false" outlineLevel="0" collapsed="false"/>
    <row r="967" s="433" customFormat="true" ht="12.75" hidden="false" customHeight="false" outlineLevel="0" collapsed="false"/>
    <row r="968" s="433" customFormat="true" ht="12.75" hidden="false" customHeight="false" outlineLevel="0" collapsed="false"/>
    <row r="969" s="433" customFormat="true" ht="12.75" hidden="false" customHeight="false" outlineLevel="0" collapsed="false"/>
    <row r="970" s="433" customFormat="true" ht="12.75" hidden="false" customHeight="false" outlineLevel="0" collapsed="false"/>
    <row r="971" s="433" customFormat="true" ht="12.75" hidden="false" customHeight="false" outlineLevel="0" collapsed="false"/>
    <row r="972" s="433" customFormat="true" ht="12.75" hidden="false" customHeight="false" outlineLevel="0" collapsed="false"/>
    <row r="973" s="433" customFormat="true" ht="12.75" hidden="false" customHeight="false" outlineLevel="0" collapsed="false"/>
    <row r="974" s="433" customFormat="true" ht="12.75" hidden="false" customHeight="false" outlineLevel="0" collapsed="false"/>
    <row r="975" s="433" customFormat="true" ht="12.75" hidden="false" customHeight="false" outlineLevel="0" collapsed="false"/>
    <row r="976" s="433" customFormat="true" ht="12.75" hidden="false" customHeight="false" outlineLevel="0" collapsed="false"/>
    <row r="977" s="433" customFormat="true" ht="12.75" hidden="false" customHeight="false" outlineLevel="0" collapsed="false"/>
    <row r="978" s="433" customFormat="true" ht="12.75" hidden="false" customHeight="false" outlineLevel="0" collapsed="false"/>
    <row r="979" s="433" customFormat="true" ht="12.75" hidden="false" customHeight="false" outlineLevel="0" collapsed="false"/>
    <row r="980" s="433" customFormat="true" ht="12.75" hidden="false" customHeight="false" outlineLevel="0" collapsed="false"/>
    <row r="981" s="433" customFormat="true" ht="12.75" hidden="false" customHeight="false" outlineLevel="0" collapsed="false"/>
    <row r="982" s="433" customFormat="true" ht="12.75" hidden="false" customHeight="false" outlineLevel="0" collapsed="false"/>
    <row r="983" s="433" customFormat="true" ht="12.75" hidden="false" customHeight="false" outlineLevel="0" collapsed="false"/>
    <row r="984" s="433" customFormat="true" ht="12.75" hidden="false" customHeight="false" outlineLevel="0" collapsed="false"/>
    <row r="985" s="433" customFormat="true" ht="12.75" hidden="false" customHeight="false" outlineLevel="0" collapsed="false"/>
    <row r="986" s="433" customFormat="true" ht="12.75" hidden="false" customHeight="false" outlineLevel="0" collapsed="false"/>
    <row r="987" s="433" customFormat="true" ht="12.75" hidden="false" customHeight="false" outlineLevel="0" collapsed="false"/>
    <row r="988" s="433" customFormat="true" ht="12.75" hidden="false" customHeight="false" outlineLevel="0" collapsed="false"/>
    <row r="989" s="433" customFormat="true" ht="12.75" hidden="false" customHeight="false" outlineLevel="0" collapsed="false"/>
    <row r="990" s="433" customFormat="true" ht="12.75" hidden="false" customHeight="false" outlineLevel="0" collapsed="false"/>
    <row r="991" s="433" customFormat="true" ht="12.75" hidden="false" customHeight="false" outlineLevel="0" collapsed="false"/>
    <row r="992" s="433" customFormat="true" ht="12.75" hidden="false" customHeight="false" outlineLevel="0" collapsed="false"/>
    <row r="993" s="433" customFormat="true" ht="12.75" hidden="false" customHeight="false" outlineLevel="0" collapsed="false"/>
    <row r="994" s="433" customFormat="true" ht="12.75" hidden="false" customHeight="false" outlineLevel="0" collapsed="false"/>
    <row r="995" s="433" customFormat="true" ht="12.75" hidden="false" customHeight="false" outlineLevel="0" collapsed="false"/>
    <row r="996" s="433" customFormat="true" ht="12.75" hidden="false" customHeight="false" outlineLevel="0" collapsed="false"/>
    <row r="997" s="433" customFormat="true" ht="12.75" hidden="false" customHeight="false" outlineLevel="0" collapsed="false"/>
    <row r="998" s="433" customFormat="true" ht="12.75" hidden="false" customHeight="false" outlineLevel="0" collapsed="false"/>
    <row r="999" s="433" customFormat="true" ht="12.75" hidden="false" customHeight="false" outlineLevel="0" collapsed="false"/>
    <row r="1000" s="433" customFormat="true" ht="12.75" hidden="false" customHeight="false" outlineLevel="0" collapsed="false"/>
    <row r="1001" s="433" customFormat="true" ht="12.75" hidden="false" customHeight="false" outlineLevel="0" collapsed="false"/>
    <row r="1002" s="433" customFormat="true" ht="12.75" hidden="false" customHeight="false" outlineLevel="0" collapsed="false"/>
    <row r="1003" s="433" customFormat="true" ht="12.75" hidden="false" customHeight="false" outlineLevel="0" collapsed="false"/>
    <row r="1004" s="433" customFormat="true" ht="12.75" hidden="false" customHeight="false" outlineLevel="0" collapsed="false"/>
    <row r="1005" s="433" customFormat="true" ht="12.75" hidden="false" customHeight="false" outlineLevel="0" collapsed="false"/>
    <row r="1006" s="433" customFormat="true" ht="12.75" hidden="false" customHeight="false" outlineLevel="0" collapsed="false"/>
    <row r="1007" s="433" customFormat="true" ht="12.75" hidden="false" customHeight="false" outlineLevel="0" collapsed="false"/>
    <row r="1008" s="433" customFormat="true" ht="12.75" hidden="false" customHeight="false" outlineLevel="0" collapsed="false"/>
    <row r="1009" s="433" customFormat="true" ht="12.75" hidden="false" customHeight="false" outlineLevel="0" collapsed="false"/>
    <row r="1010" s="433" customFormat="true" ht="12.75" hidden="false" customHeight="false" outlineLevel="0" collapsed="false"/>
    <row r="1011" s="433" customFormat="true" ht="12.75" hidden="false" customHeight="false" outlineLevel="0" collapsed="false"/>
    <row r="1012" s="433" customFormat="true" ht="12.75" hidden="false" customHeight="false" outlineLevel="0" collapsed="false"/>
    <row r="1013" s="433" customFormat="true" ht="12.75" hidden="false" customHeight="false" outlineLevel="0" collapsed="false"/>
    <row r="1014" s="433" customFormat="true" ht="12.75" hidden="false" customHeight="false" outlineLevel="0" collapsed="false"/>
    <row r="1015" s="433" customFormat="true" ht="12.75" hidden="false" customHeight="false" outlineLevel="0" collapsed="false"/>
    <row r="1016" s="433" customFormat="true" ht="12.75" hidden="false" customHeight="false" outlineLevel="0" collapsed="false"/>
    <row r="1017" s="433" customFormat="true" ht="12.75" hidden="false" customHeight="false" outlineLevel="0" collapsed="false"/>
    <row r="1018" s="433" customFormat="true" ht="12.75" hidden="false" customHeight="false" outlineLevel="0" collapsed="false"/>
    <row r="1019" s="433" customFormat="true" ht="12.75" hidden="false" customHeight="false" outlineLevel="0" collapsed="false"/>
    <row r="1020" s="433" customFormat="true" ht="12.75" hidden="false" customHeight="false" outlineLevel="0" collapsed="false"/>
    <row r="1021" s="433" customFormat="true" ht="12.75" hidden="false" customHeight="false" outlineLevel="0" collapsed="false"/>
    <row r="1022" s="433" customFormat="true" ht="12.75" hidden="false" customHeight="false" outlineLevel="0" collapsed="false"/>
    <row r="1023" s="433" customFormat="true" ht="12.75" hidden="false" customHeight="false" outlineLevel="0" collapsed="false"/>
    <row r="1024" s="433" customFormat="true" ht="12.75" hidden="false" customHeight="false" outlineLevel="0" collapsed="false"/>
    <row r="1025" s="433" customFormat="true" ht="12.75" hidden="false" customHeight="false" outlineLevel="0" collapsed="false"/>
    <row r="1026" s="433" customFormat="true" ht="12.75" hidden="false" customHeight="false" outlineLevel="0" collapsed="false"/>
    <row r="1027" s="433" customFormat="true" ht="12.75" hidden="false" customHeight="false" outlineLevel="0" collapsed="false"/>
    <row r="1028" s="433" customFormat="true" ht="12.75" hidden="false" customHeight="false" outlineLevel="0" collapsed="false"/>
    <row r="1029" s="433" customFormat="true" ht="12.75" hidden="false" customHeight="false" outlineLevel="0" collapsed="false"/>
    <row r="1030" s="433" customFormat="true" ht="12.75" hidden="false" customHeight="false" outlineLevel="0" collapsed="false"/>
    <row r="1031" s="433" customFormat="true" ht="12.75" hidden="false" customHeight="false" outlineLevel="0" collapsed="false"/>
    <row r="1032" s="433" customFormat="true" ht="12.75" hidden="false" customHeight="false" outlineLevel="0" collapsed="false"/>
    <row r="1033" s="433" customFormat="true" ht="12.75" hidden="false" customHeight="false" outlineLevel="0" collapsed="false"/>
    <row r="1034" s="433" customFormat="true" ht="12.75" hidden="false" customHeight="false" outlineLevel="0" collapsed="false"/>
    <row r="1035" s="433" customFormat="true" ht="12.75" hidden="false" customHeight="false" outlineLevel="0" collapsed="false"/>
    <row r="1036" s="433" customFormat="true" ht="12.75" hidden="false" customHeight="false" outlineLevel="0" collapsed="false"/>
    <row r="1037" s="433" customFormat="true" ht="12.75" hidden="false" customHeight="false" outlineLevel="0" collapsed="false"/>
    <row r="1038" s="433" customFormat="true" ht="12.75" hidden="false" customHeight="false" outlineLevel="0" collapsed="false"/>
    <row r="1039" s="433" customFormat="true" ht="12.75" hidden="false" customHeight="false" outlineLevel="0" collapsed="false"/>
    <row r="1040" s="433" customFormat="true" ht="12.75" hidden="false" customHeight="false" outlineLevel="0" collapsed="false"/>
    <row r="1041" s="433" customFormat="true" ht="12.75" hidden="false" customHeight="false" outlineLevel="0" collapsed="false"/>
    <row r="1042" s="433" customFormat="true" ht="12.75" hidden="false" customHeight="false" outlineLevel="0" collapsed="false"/>
    <row r="1043" s="433" customFormat="true" ht="12.75" hidden="false" customHeight="false" outlineLevel="0" collapsed="false"/>
    <row r="1044" s="433" customFormat="true" ht="12.75" hidden="false" customHeight="false" outlineLevel="0" collapsed="false"/>
    <row r="1045" s="433" customFormat="true" ht="12.75" hidden="false" customHeight="false" outlineLevel="0" collapsed="false"/>
    <row r="1046" s="433" customFormat="true" ht="12.75" hidden="false" customHeight="false" outlineLevel="0" collapsed="false"/>
    <row r="1047" s="433" customFormat="true" ht="12.75" hidden="false" customHeight="false" outlineLevel="0" collapsed="false"/>
    <row r="1048" s="433" customFormat="true" ht="12.75" hidden="false" customHeight="false" outlineLevel="0" collapsed="false"/>
    <row r="1049" s="433" customFormat="true" ht="12.75" hidden="false" customHeight="false" outlineLevel="0" collapsed="false"/>
    <row r="1050" s="433" customFormat="true" ht="12.75" hidden="false" customHeight="false" outlineLevel="0" collapsed="false"/>
    <row r="1051" s="433" customFormat="true" ht="12.75" hidden="false" customHeight="false" outlineLevel="0" collapsed="false"/>
    <row r="1052" s="433" customFormat="true" ht="12.75" hidden="false" customHeight="false" outlineLevel="0" collapsed="false"/>
    <row r="1053" s="433" customFormat="true" ht="12.75" hidden="false" customHeight="false" outlineLevel="0" collapsed="false"/>
    <row r="1054" s="433" customFormat="true" ht="12.75" hidden="false" customHeight="false" outlineLevel="0" collapsed="false"/>
    <row r="1055" s="433" customFormat="true" ht="12.75" hidden="false" customHeight="false" outlineLevel="0" collapsed="false"/>
    <row r="1056" s="433" customFormat="true" ht="12.75" hidden="false" customHeight="false" outlineLevel="0" collapsed="false"/>
    <row r="1057" s="433" customFormat="true" ht="12.75" hidden="false" customHeight="false" outlineLevel="0" collapsed="false"/>
    <row r="1058" s="433" customFormat="true" ht="12.75" hidden="false" customHeight="false" outlineLevel="0" collapsed="false"/>
    <row r="1059" s="433" customFormat="true" ht="12.75" hidden="false" customHeight="false" outlineLevel="0" collapsed="false"/>
    <row r="1060" s="433" customFormat="true" ht="12.75" hidden="false" customHeight="false" outlineLevel="0" collapsed="false"/>
    <row r="1061" s="433" customFormat="true" ht="12.75" hidden="false" customHeight="false" outlineLevel="0" collapsed="false"/>
    <row r="1062" s="433" customFormat="true" ht="12.75" hidden="false" customHeight="false" outlineLevel="0" collapsed="false"/>
    <row r="1063" s="433" customFormat="true" ht="12.75" hidden="false" customHeight="false" outlineLevel="0" collapsed="false"/>
    <row r="1064" s="433" customFormat="true" ht="12.75" hidden="false" customHeight="false" outlineLevel="0" collapsed="false"/>
    <row r="1065" s="433" customFormat="true" ht="12.75" hidden="false" customHeight="false" outlineLevel="0" collapsed="false"/>
    <row r="1066" s="433" customFormat="true" ht="12.75" hidden="false" customHeight="false" outlineLevel="0" collapsed="false"/>
    <row r="1067" s="433" customFormat="true" ht="12.75" hidden="false" customHeight="false" outlineLevel="0" collapsed="false"/>
    <row r="1068" s="433" customFormat="true" ht="12.75" hidden="false" customHeight="false" outlineLevel="0" collapsed="false"/>
    <row r="1069" s="433" customFormat="true" ht="12.75" hidden="false" customHeight="false" outlineLevel="0" collapsed="false"/>
    <row r="1070" s="433" customFormat="true" ht="12.75" hidden="false" customHeight="false" outlineLevel="0" collapsed="false"/>
    <row r="1071" s="433" customFormat="true" ht="12.75" hidden="false" customHeight="false" outlineLevel="0" collapsed="false"/>
    <row r="1072" s="433" customFormat="true" ht="12.75" hidden="false" customHeight="false" outlineLevel="0" collapsed="false"/>
    <row r="1073" s="433" customFormat="true" ht="12.75" hidden="false" customHeight="false" outlineLevel="0" collapsed="false"/>
    <row r="1074" s="433" customFormat="true" ht="12.75" hidden="false" customHeight="false" outlineLevel="0" collapsed="false"/>
    <row r="1075" s="433" customFormat="true" ht="12.75" hidden="false" customHeight="false" outlineLevel="0" collapsed="false"/>
    <row r="1076" s="433" customFormat="true" ht="12.75" hidden="false" customHeight="false" outlineLevel="0" collapsed="false"/>
    <row r="1077" s="433" customFormat="true" ht="12.75" hidden="false" customHeight="false" outlineLevel="0" collapsed="false"/>
    <row r="1078" s="433" customFormat="true" ht="12.75" hidden="false" customHeight="false" outlineLevel="0" collapsed="false"/>
    <row r="1079" s="433" customFormat="true" ht="12.75" hidden="false" customHeight="false" outlineLevel="0" collapsed="false"/>
    <row r="1080" s="433" customFormat="true" ht="12.75" hidden="false" customHeight="false" outlineLevel="0" collapsed="false"/>
    <row r="1081" s="433" customFormat="true" ht="12.75" hidden="false" customHeight="false" outlineLevel="0" collapsed="false"/>
    <row r="1082" s="433" customFormat="true" ht="12.75" hidden="false" customHeight="false" outlineLevel="0" collapsed="false"/>
    <row r="1083" s="433" customFormat="true" ht="12.75" hidden="false" customHeight="false" outlineLevel="0" collapsed="false"/>
    <row r="1084" s="433" customFormat="true" ht="12.75" hidden="false" customHeight="false" outlineLevel="0" collapsed="false"/>
    <row r="1085" s="433" customFormat="true" ht="12.75" hidden="false" customHeight="false" outlineLevel="0" collapsed="false"/>
    <row r="1086" s="433" customFormat="true" ht="12.75" hidden="false" customHeight="false" outlineLevel="0" collapsed="false"/>
    <row r="1087" s="433" customFormat="true" ht="12.75" hidden="false" customHeight="false" outlineLevel="0" collapsed="false"/>
    <row r="1088" s="433" customFormat="true" ht="12.75" hidden="false" customHeight="false" outlineLevel="0" collapsed="false"/>
    <row r="1089" s="433" customFormat="true" ht="12.75" hidden="false" customHeight="false" outlineLevel="0" collapsed="false"/>
    <row r="1090" s="433" customFormat="true" ht="12.75" hidden="false" customHeight="false" outlineLevel="0" collapsed="false"/>
    <row r="1091" s="433" customFormat="true" ht="12.75" hidden="false" customHeight="false" outlineLevel="0" collapsed="false"/>
    <row r="1092" s="433" customFormat="true" ht="12.75" hidden="false" customHeight="false" outlineLevel="0" collapsed="false"/>
    <row r="1093" s="433" customFormat="true" ht="12.75" hidden="false" customHeight="false" outlineLevel="0" collapsed="false"/>
    <row r="1094" s="433" customFormat="true" ht="12.75" hidden="false" customHeight="false" outlineLevel="0" collapsed="false"/>
    <row r="1095" s="433" customFormat="true" ht="12.75" hidden="false" customHeight="false" outlineLevel="0" collapsed="false"/>
    <row r="1096" s="433" customFormat="true" ht="12.75" hidden="false" customHeight="false" outlineLevel="0" collapsed="false"/>
    <row r="1097" s="433" customFormat="true" ht="12.75" hidden="false" customHeight="false" outlineLevel="0" collapsed="false"/>
    <row r="1098" s="433" customFormat="true" ht="12.75" hidden="false" customHeight="false" outlineLevel="0" collapsed="false"/>
    <row r="1099" s="433" customFormat="true" ht="12.75" hidden="false" customHeight="false" outlineLevel="0" collapsed="false"/>
    <row r="1100" s="433" customFormat="true" ht="12.75" hidden="false" customHeight="false" outlineLevel="0" collapsed="false"/>
    <row r="1101" s="433" customFormat="true" ht="12.75" hidden="false" customHeight="false" outlineLevel="0" collapsed="false"/>
    <row r="1102" s="433" customFormat="true" ht="12.75" hidden="false" customHeight="false" outlineLevel="0" collapsed="false"/>
    <row r="1103" s="433" customFormat="true" ht="12.75" hidden="false" customHeight="false" outlineLevel="0" collapsed="false"/>
    <row r="1104" s="433" customFormat="true" ht="12.75" hidden="false" customHeight="false" outlineLevel="0" collapsed="false"/>
    <row r="1105" s="433" customFormat="true" ht="12.75" hidden="false" customHeight="false" outlineLevel="0" collapsed="false"/>
    <row r="1106" s="433" customFormat="true" ht="12.75" hidden="false" customHeight="false" outlineLevel="0" collapsed="false"/>
    <row r="1107" s="433" customFormat="true" ht="12.75" hidden="false" customHeight="false" outlineLevel="0" collapsed="false"/>
    <row r="1108" s="433" customFormat="true" ht="12.75" hidden="false" customHeight="false" outlineLevel="0" collapsed="false"/>
    <row r="1109" s="433" customFormat="true" ht="12.75" hidden="false" customHeight="false" outlineLevel="0" collapsed="false"/>
    <row r="1110" s="433" customFormat="true" ht="12.75" hidden="false" customHeight="false" outlineLevel="0" collapsed="false"/>
    <row r="1111" s="433" customFormat="true" ht="12.75" hidden="false" customHeight="false" outlineLevel="0" collapsed="false"/>
    <row r="1112" s="433" customFormat="true" ht="12.75" hidden="false" customHeight="false" outlineLevel="0" collapsed="false"/>
    <row r="1113" s="433" customFormat="true" ht="12.75" hidden="false" customHeight="false" outlineLevel="0" collapsed="false"/>
    <row r="1114" s="433" customFormat="true" ht="12.75" hidden="false" customHeight="false" outlineLevel="0" collapsed="false"/>
    <row r="1115" s="433" customFormat="true" ht="12.75" hidden="false" customHeight="false" outlineLevel="0" collapsed="false"/>
    <row r="1116" s="433" customFormat="true" ht="12.75" hidden="false" customHeight="false" outlineLevel="0" collapsed="false"/>
    <row r="1117" s="433" customFormat="true" ht="12.75" hidden="false" customHeight="false" outlineLevel="0" collapsed="false"/>
    <row r="1118" s="433" customFormat="true" ht="12.75" hidden="false" customHeight="false" outlineLevel="0" collapsed="false"/>
    <row r="1119" s="433" customFormat="true" ht="12.75" hidden="false" customHeight="false" outlineLevel="0" collapsed="false"/>
    <row r="1120" s="433" customFormat="true" ht="12.75" hidden="false" customHeight="false" outlineLevel="0" collapsed="false"/>
  </sheetData>
  <sheetProtection algorithmName="SHA-512" hashValue="DtwLowAZKMgJ4zRlACDC9RHLQRQ839Y3s+ILaWigFtEHJh145rHubPDUsNLwDtfxQnquMbW6uI88YIUdT5Icdw==" saltValue="8a5KxZSfoYFQuPqeWL5iZQ==" spinCount="100000" sheet="true" scenarios="true"/>
  <protectedRanges>
    <protectedRange name="Range1" sqref="F4:F5 C26 C29:C31 C40 C42 C44:C46 L26 L29:L31 L37 L39:L45 L47 U26 U29:U31 U37 U47 B7:AB22 E24:J52 N24:S62 B53:J120 K63:AB120 L49:L55 U39:U45 U49:U55 W24:AB62"/>
  </protectedRanges>
  <mergeCells count="29">
    <mergeCell ref="C24:D24"/>
    <mergeCell ref="E24:F24"/>
    <mergeCell ref="G24:H24"/>
    <mergeCell ref="L24:M24"/>
    <mergeCell ref="U24:V24"/>
    <mergeCell ref="B25:D25"/>
    <mergeCell ref="K25:M25"/>
    <mergeCell ref="T25:V25"/>
    <mergeCell ref="B28:D28"/>
    <mergeCell ref="K28:M28"/>
    <mergeCell ref="T28:V28"/>
    <mergeCell ref="B33:D34"/>
    <mergeCell ref="K33:M34"/>
    <mergeCell ref="T33:V34"/>
    <mergeCell ref="K36:M36"/>
    <mergeCell ref="T36:V36"/>
    <mergeCell ref="L37:M37"/>
    <mergeCell ref="U37:V37"/>
    <mergeCell ref="L38:M38"/>
    <mergeCell ref="U38:V38"/>
    <mergeCell ref="K46:M46"/>
    <mergeCell ref="T46:V46"/>
    <mergeCell ref="L47:M47"/>
    <mergeCell ref="U47:V47"/>
    <mergeCell ref="L48:M48"/>
    <mergeCell ref="U48:V48"/>
    <mergeCell ref="B51:D52"/>
    <mergeCell ref="K61:M62"/>
    <mergeCell ref="T61:V62"/>
  </mergeCells>
  <conditionalFormatting sqref="D44 D48:D49 F29:F30 F52:F53 F48 F43 D29:D32 D39 V57:V60">
    <cfRule type="expression" priority="2" aboveAverage="0" equalAverage="0" bottom="0" percent="0" rank="0" text="" dxfId="278">
      <formula>D29="PASS"</formula>
    </cfRule>
    <cfRule type="expression" priority="3" aboveAverage="0" equalAverage="0" bottom="0" percent="0" rank="0" text="" dxfId="279">
      <formula>D29="FAIL"</formula>
    </cfRule>
  </conditionalFormatting>
  <conditionalFormatting sqref="C24:F24">
    <cfRule type="expression" priority="4" aboveAverage="0" equalAverage="0" bottom="0" percent="0" rank="0" text="" dxfId="280">
      <formula>C24="PASS"</formula>
    </cfRule>
    <cfRule type="expression" priority="5" aboveAverage="0" equalAverage="0" bottom="0" percent="0" rank="0" text="" dxfId="281">
      <formula>C24="FAIL"</formula>
    </cfRule>
    <cfRule type="expression" priority="6" aboveAverage="0" equalAverage="0" bottom="0" percent="0" rank="0" text="" dxfId="282">
      <formula>C24="N/A"</formula>
    </cfRule>
  </conditionalFormatting>
  <conditionalFormatting sqref="D50">
    <cfRule type="expression" priority="7" aboveAverage="0" equalAverage="0" bottom="0" percent="0" rank="0" text="" dxfId="283">
      <formula>D50="PASS"</formula>
    </cfRule>
    <cfRule type="expression" priority="8" aboveAverage="0" equalAverage="0" bottom="0" percent="0" rank="0" text="" dxfId="284">
      <formula>D50="FAIL"</formula>
    </cfRule>
  </conditionalFormatting>
  <conditionalFormatting sqref="D26">
    <cfRule type="expression" priority="9" aboveAverage="0" equalAverage="0" bottom="0" percent="0" rank="0" text="" dxfId="285">
      <formula>D26="PASS"</formula>
    </cfRule>
    <cfRule type="expression" priority="10" aboveAverage="0" equalAverage="0" bottom="0" percent="0" rank="0" text="" dxfId="286">
      <formula>D26="FAIL"</formula>
    </cfRule>
  </conditionalFormatting>
  <conditionalFormatting sqref="D27">
    <cfRule type="expression" priority="11" aboveAverage="0" equalAverage="0" bottom="0" percent="0" rank="0" text="" dxfId="287">
      <formula>D27="PASS"</formula>
    </cfRule>
    <cfRule type="expression" priority="12" aboveAverage="0" equalAverage="0" bottom="0" percent="0" rank="0" text="" dxfId="288">
      <formula>D27="FAIL"</formula>
    </cfRule>
  </conditionalFormatting>
  <conditionalFormatting sqref="F3">
    <cfRule type="expression" priority="13" aboveAverage="0" equalAverage="0" bottom="0" percent="0" rank="0" text="" dxfId="289">
      <formula>F3="PASS"</formula>
    </cfRule>
    <cfRule type="expression" priority="14" aboveAverage="0" equalAverage="0" bottom="0" percent="0" rank="0" text="" dxfId="290">
      <formula>F3="FAIL"</formula>
    </cfRule>
    <cfRule type="expression" priority="15" aboveAverage="0" equalAverage="0" bottom="0" percent="0" rank="0" text="" dxfId="291">
      <formula>F3="N/A"</formula>
    </cfRule>
  </conditionalFormatting>
  <conditionalFormatting sqref="F4">
    <cfRule type="expression" priority="16" aboveAverage="0" equalAverage="0" bottom="0" percent="0" rank="0" text="" dxfId="292">
      <formula>F4="PASS"</formula>
    </cfRule>
    <cfRule type="expression" priority="17" aboveAverage="0" equalAverage="0" bottom="0" percent="0" rank="0" text="" dxfId="293">
      <formula>F4="FAIL"</formula>
    </cfRule>
    <cfRule type="expression" priority="18" aboveAverage="0" equalAverage="0" bottom="0" percent="0" rank="0" text="" dxfId="294">
      <formula>F4="N/A"</formula>
    </cfRule>
  </conditionalFormatting>
  <conditionalFormatting sqref="F5">
    <cfRule type="expression" priority="19" aboveAverage="0" equalAverage="0" bottom="0" percent="0" rank="0" text="" dxfId="295">
      <formula>F5="PASS"</formula>
    </cfRule>
    <cfRule type="expression" priority="20" aboveAverage="0" equalAverage="0" bottom="0" percent="0" rank="0" text="" dxfId="296">
      <formula>F5="FAIL"</formula>
    </cfRule>
    <cfRule type="expression" priority="21" aboveAverage="0" equalAverage="0" bottom="0" percent="0" rank="0" text="" dxfId="297">
      <formula>F5="N/A"</formula>
    </cfRule>
  </conditionalFormatting>
  <conditionalFormatting sqref="V40">
    <cfRule type="expression" priority="22" aboveAverage="0" equalAverage="0" bottom="0" percent="0" rank="0" text="" dxfId="298">
      <formula>V40="PASS"</formula>
    </cfRule>
    <cfRule type="expression" priority="23" aboveAverage="0" equalAverage="0" bottom="0" percent="0" rank="0" text="" dxfId="299">
      <formula>V40="FAIL"</formula>
    </cfRule>
  </conditionalFormatting>
  <conditionalFormatting sqref="V32">
    <cfRule type="expression" priority="24" aboveAverage="0" equalAverage="0" bottom="0" percent="0" rank="0" text="" dxfId="300">
      <formula>V32="PASS"</formula>
    </cfRule>
    <cfRule type="expression" priority="25" aboveAverage="0" equalAverage="0" bottom="0" percent="0" rank="0" text="" dxfId="301">
      <formula>V32="FAIL"</formula>
    </cfRule>
  </conditionalFormatting>
  <conditionalFormatting sqref="V26">
    <cfRule type="expression" priority="26" aboveAverage="0" equalAverage="0" bottom="0" percent="0" rank="0" text="" dxfId="302">
      <formula>V26="PASS"</formula>
    </cfRule>
    <cfRule type="expression" priority="27" aboveAverage="0" equalAverage="0" bottom="0" percent="0" rank="0" text="" dxfId="303">
      <formula>V26="FAIL"</formula>
    </cfRule>
  </conditionalFormatting>
  <conditionalFormatting sqref="V27">
    <cfRule type="expression" priority="28" aboveAverage="0" equalAverage="0" bottom="0" percent="0" rank="0" text="" dxfId="304">
      <formula>V27="PASS"</formula>
    </cfRule>
    <cfRule type="expression" priority="29" aboveAverage="0" equalAverage="0" bottom="0" percent="0" rank="0" text="" dxfId="305">
      <formula>V27="FAIL"</formula>
    </cfRule>
  </conditionalFormatting>
  <conditionalFormatting sqref="V50">
    <cfRule type="expression" priority="30" aboveAverage="0" equalAverage="0" bottom="0" percent="0" rank="0" text="" dxfId="306">
      <formula>V50="PASS"</formula>
    </cfRule>
    <cfRule type="expression" priority="31" aboveAverage="0" equalAverage="0" bottom="0" percent="0" rank="0" text="" dxfId="307">
      <formula>V50="FAIL"</formula>
    </cfRule>
  </conditionalFormatting>
  <conditionalFormatting sqref="M57:M60">
    <cfRule type="expression" priority="32" aboveAverage="0" equalAverage="0" bottom="0" percent="0" rank="0" text="" dxfId="308">
      <formula>M57="PASS"</formula>
    </cfRule>
    <cfRule type="expression" priority="33" aboveAverage="0" equalAverage="0" bottom="0" percent="0" rank="0" text="" dxfId="309">
      <formula>M57="FAIL"</formula>
    </cfRule>
  </conditionalFormatting>
  <conditionalFormatting sqref="M40">
    <cfRule type="expression" priority="34" aboveAverage="0" equalAverage="0" bottom="0" percent="0" rank="0" text="" dxfId="310">
      <formula>M40="PASS"</formula>
    </cfRule>
    <cfRule type="expression" priority="35" aboveAverage="0" equalAverage="0" bottom="0" percent="0" rank="0" text="" dxfId="311">
      <formula>M40="FAIL"</formula>
    </cfRule>
  </conditionalFormatting>
  <conditionalFormatting sqref="L24:M24">
    <cfRule type="expression" priority="36" aboveAverage="0" equalAverage="0" bottom="0" percent="0" rank="0" text="" dxfId="312">
      <formula>L24="CHECK"</formula>
    </cfRule>
    <cfRule type="expression" priority="37" aboveAverage="0" equalAverage="0" bottom="0" percent="0" rank="0" text="" dxfId="313">
      <formula>L24="FAIL"</formula>
    </cfRule>
  </conditionalFormatting>
  <conditionalFormatting sqref="L24:M24">
    <cfRule type="expression" priority="38" aboveAverage="0" equalAverage="0" bottom="0" percent="0" rank="0" text="" dxfId="314">
      <formula>L24="N/A"</formula>
    </cfRule>
  </conditionalFormatting>
  <conditionalFormatting sqref="L24:M24">
    <cfRule type="expression" priority="39" aboveAverage="0" equalAverage="0" bottom="0" percent="0" rank="0" text="" dxfId="315">
      <formula>L24="PASS"</formula>
    </cfRule>
  </conditionalFormatting>
  <conditionalFormatting sqref="M32">
    <cfRule type="expression" priority="40" aboveAverage="0" equalAverage="0" bottom="0" percent="0" rank="0" text="" dxfId="316">
      <formula>M32="PASS"</formula>
    </cfRule>
    <cfRule type="expression" priority="41" aboveAverage="0" equalAverage="0" bottom="0" percent="0" rank="0" text="" dxfId="317">
      <formula>M32="FAIL"</formula>
    </cfRule>
  </conditionalFormatting>
  <conditionalFormatting sqref="M26">
    <cfRule type="expression" priority="42" aboveAverage="0" equalAverage="0" bottom="0" percent="0" rank="0" text="" dxfId="318">
      <formula>M26="PASS"</formula>
    </cfRule>
    <cfRule type="expression" priority="43" aboveAverage="0" equalAverage="0" bottom="0" percent="0" rank="0" text="" dxfId="319">
      <formula>M26="FAIL"</formula>
    </cfRule>
  </conditionalFormatting>
  <conditionalFormatting sqref="M27">
    <cfRule type="expression" priority="44" aboveAverage="0" equalAverage="0" bottom="0" percent="0" rank="0" text="" dxfId="320">
      <formula>M27="PASS"</formula>
    </cfRule>
    <cfRule type="expression" priority="45" aboveAverage="0" equalAverage="0" bottom="0" percent="0" rank="0" text="" dxfId="321">
      <formula>M27="FAIL"</formula>
    </cfRule>
  </conditionalFormatting>
  <conditionalFormatting sqref="M50">
    <cfRule type="expression" priority="46" aboveAverage="0" equalAverage="0" bottom="0" percent="0" rank="0" text="" dxfId="322">
      <formula>M50="PASS"</formula>
    </cfRule>
    <cfRule type="expression" priority="47" aboveAverage="0" equalAverage="0" bottom="0" percent="0" rank="0" text="" dxfId="323">
      <formula>M50="FAIL"</formula>
    </cfRule>
  </conditionalFormatting>
  <conditionalFormatting sqref="L41">
    <cfRule type="expression" priority="48" aboveAverage="0" equalAverage="0" bottom="0" percent="0" rank="0" text="" dxfId="324">
      <formula>OR(L37="Steel",L37="Aluminium 1",L37="Aluminium 2")</formula>
    </cfRule>
  </conditionalFormatting>
  <conditionalFormatting sqref="L44">
    <cfRule type="expression" priority="49" aboveAverage="0" equalAverage="0" bottom="0" percent="0" rank="0" text="" dxfId="325">
      <formula>OR(L37="Steel",L37="Aluminium 1",L37="Aluminium 2")</formula>
    </cfRule>
  </conditionalFormatting>
  <conditionalFormatting sqref="D29">
    <cfRule type="expression" priority="50" aboveAverage="0" equalAverage="0" bottom="0" percent="0" rank="0" text="" dxfId="326">
      <formula>D29="CHECK"</formula>
    </cfRule>
  </conditionalFormatting>
  <conditionalFormatting sqref="D30">
    <cfRule type="expression" priority="51" aboveAverage="0" equalAverage="0" bottom="0" percent="0" rank="0" text="" dxfId="327">
      <formula>D30="CHECK"</formula>
    </cfRule>
  </conditionalFormatting>
  <conditionalFormatting sqref="C24:D24">
    <cfRule type="expression" priority="52" aboveAverage="0" equalAverage="0" bottom="0" percent="0" rank="0" text="" dxfId="328">
      <formula>C24="CHECK"</formula>
    </cfRule>
  </conditionalFormatting>
  <conditionalFormatting sqref="L51">
    <cfRule type="expression" priority="53" aboveAverage="0" equalAverage="0" bottom="0" percent="0" rank="0" text="" dxfId="329">
      <formula>OR(L47="Steel",L47="Aluminium 1",L47="Aluminium 2")</formula>
    </cfRule>
  </conditionalFormatting>
  <conditionalFormatting sqref="L54">
    <cfRule type="expression" priority="54" aboveAverage="0" equalAverage="0" bottom="0" percent="0" rank="0" text="" dxfId="330">
      <formula>OR(L47="Steel",L47="Aluminium 1",L47="Aluminium 2")</formula>
    </cfRule>
  </conditionalFormatting>
  <conditionalFormatting sqref="U24:V24">
    <cfRule type="expression" priority="55" aboveAverage="0" equalAverage="0" bottom="0" percent="0" rank="0" text="" dxfId="331">
      <formula>U24="CHECK"</formula>
    </cfRule>
    <cfRule type="expression" priority="56" aboveAverage="0" equalAverage="0" bottom="0" percent="0" rank="0" text="" dxfId="332">
      <formula>U24="FAIL"</formula>
    </cfRule>
  </conditionalFormatting>
  <conditionalFormatting sqref="U24:V24">
    <cfRule type="expression" priority="57" aboveAverage="0" equalAverage="0" bottom="0" percent="0" rank="0" text="" dxfId="333">
      <formula>U24="N/A"</formula>
    </cfRule>
  </conditionalFormatting>
  <conditionalFormatting sqref="U24:V24">
    <cfRule type="expression" priority="58" aboveAverage="0" equalAverage="0" bottom="0" percent="0" rank="0" text="" dxfId="334">
      <formula>U24="PASS"</formula>
    </cfRule>
  </conditionalFormatting>
  <conditionalFormatting sqref="M29">
    <cfRule type="expression" priority="59" aboveAverage="0" equalAverage="0" bottom="0" percent="0" rank="0" text="" dxfId="335">
      <formula>M29="PASS"</formula>
    </cfRule>
    <cfRule type="expression" priority="60" aboveAverage="0" equalAverage="0" bottom="0" percent="0" rank="0" text="" dxfId="336">
      <formula>M29="FAIL"</formula>
    </cfRule>
  </conditionalFormatting>
  <conditionalFormatting sqref="M29">
    <cfRule type="expression" priority="61" aboveAverage="0" equalAverage="0" bottom="0" percent="0" rank="0" text="" dxfId="337">
      <formula>M29="CHECK"</formula>
    </cfRule>
  </conditionalFormatting>
  <conditionalFormatting sqref="V29">
    <cfRule type="expression" priority="62" aboveAverage="0" equalAverage="0" bottom="0" percent="0" rank="0" text="" dxfId="338">
      <formula>V29="PASS"</formula>
    </cfRule>
    <cfRule type="expression" priority="63" aboveAverage="0" equalAverage="0" bottom="0" percent="0" rank="0" text="" dxfId="339">
      <formula>V29="FAIL"</formula>
    </cfRule>
  </conditionalFormatting>
  <conditionalFormatting sqref="V29">
    <cfRule type="expression" priority="64" aboveAverage="0" equalAverage="0" bottom="0" percent="0" rank="0" text="" dxfId="340">
      <formula>V29="CHECK"</formula>
    </cfRule>
  </conditionalFormatting>
  <conditionalFormatting sqref="U41">
    <cfRule type="expression" priority="65" aboveAverage="0" equalAverage="0" bottom="0" percent="0" rank="0" text="" dxfId="341">
      <formula>OR(U37="Steel",U37="Aluminium 1",U37="Aluminium 2")</formula>
    </cfRule>
  </conditionalFormatting>
  <conditionalFormatting sqref="U44">
    <cfRule type="expression" priority="66" aboveAverage="0" equalAverage="0" bottom="0" percent="0" rank="0" text="" dxfId="342">
      <formula>OR(U37="Steel",U37="Aluminium 1",U37="Aluminium 2")</formula>
    </cfRule>
  </conditionalFormatting>
  <conditionalFormatting sqref="U51">
    <cfRule type="expression" priority="67" aboveAverage="0" equalAverage="0" bottom="0" percent="0" rank="0" text="" dxfId="343">
      <formula>OR(U47="Steel",U47="Aluminium 1",U47="Aluminium 2")</formula>
    </cfRule>
  </conditionalFormatting>
  <conditionalFormatting sqref="U54">
    <cfRule type="expression" priority="68" aboveAverage="0" equalAverage="0" bottom="0" percent="0" rank="0" text="" dxfId="344">
      <formula>OR(U47="Steel",U47="Aluminium 1",U47="Aluminium 2")</formula>
    </cfRule>
  </conditionalFormatting>
  <conditionalFormatting sqref="M30">
    <cfRule type="expression" priority="69" aboveAverage="0" equalAverage="0" bottom="0" percent="0" rank="0" text="" dxfId="345">
      <formula>M30="PASS"</formula>
    </cfRule>
    <cfRule type="expression" priority="70" aboveAverage="0" equalAverage="0" bottom="0" percent="0" rank="0" text="" dxfId="346">
      <formula>M30="FAIL"</formula>
    </cfRule>
  </conditionalFormatting>
  <conditionalFormatting sqref="M30">
    <cfRule type="expression" priority="71" aboveAverage="0" equalAverage="0" bottom="0" percent="0" rank="0" text="" dxfId="347">
      <formula>M30="CHECK"</formula>
    </cfRule>
  </conditionalFormatting>
  <conditionalFormatting sqref="V30">
    <cfRule type="expression" priority="72" aboveAverage="0" equalAverage="0" bottom="0" percent="0" rank="0" text="" dxfId="348">
      <formula>V30="PASS"</formula>
    </cfRule>
    <cfRule type="expression" priority="73" aboveAverage="0" equalAverage="0" bottom="0" percent="0" rank="0" text="" dxfId="349">
      <formula>V30="FAIL"</formula>
    </cfRule>
  </conditionalFormatting>
  <conditionalFormatting sqref="V30">
    <cfRule type="expression" priority="74" aboveAverage="0" equalAverage="0" bottom="0" percent="0" rank="0" text="" dxfId="350">
      <formula>V30="CHECK"</formula>
    </cfRule>
  </conditionalFormatting>
  <conditionalFormatting sqref="M31">
    <cfRule type="expression" priority="75" aboveAverage="0" equalAverage="0" bottom="0" percent="0" rank="0" text="" dxfId="351">
      <formula>M31="PASS"</formula>
    </cfRule>
    <cfRule type="expression" priority="76" aboveAverage="0" equalAverage="0" bottom="0" percent="0" rank="0" text="" dxfId="352">
      <formula>M31="FAIL"</formula>
    </cfRule>
  </conditionalFormatting>
  <conditionalFormatting sqref="V31">
    <cfRule type="expression" priority="77" aboveAverage="0" equalAverage="0" bottom="0" percent="0" rank="0" text="" dxfId="353">
      <formula>V31="PASS"</formula>
    </cfRule>
    <cfRule type="expression" priority="78" aboveAverage="0" equalAverage="0" bottom="0" percent="0" rank="0" text="" dxfId="354">
      <formula>V31="FAIL"</formula>
    </cfRule>
  </conditionalFormatting>
  <dataValidations count="3">
    <dataValidation allowBlank="true" operator="between" showDropDown="false" showErrorMessage="true" showInputMessage="true" sqref="F3" type="none">
      <formula1>0</formula1>
      <formula2>0</formula2>
    </dataValidation>
    <dataValidation allowBlank="true" operator="between" showDropDown="false" showErrorMessage="true" showInputMessage="true" sqref="F4:F5" type="list">
      <formula1>"Yes,No"</formula1>
      <formula2>0</formula2>
    </dataValidation>
    <dataValidation allowBlank="true" operator="between" showDropDown="false" showErrorMessage="true" showInputMessage="true" sqref="L37 U37 L47 U47" type="list">
      <formula1>Material</formula1>
      <formula2>0</formula2>
    </dataValidation>
  </dataValidations>
  <hyperlinks>
    <hyperlink ref="I3"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1.xml><?xml version="1.0" encoding="utf-8"?>
<worksheet xmlns="http://schemas.openxmlformats.org/spreadsheetml/2006/main" xmlns:r="http://schemas.openxmlformats.org/officeDocument/2006/relationships">
  <sheetPr filterMode="false">
    <pageSetUpPr fitToPage="false"/>
  </sheetPr>
  <dimension ref="A1:AO358"/>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8" min="1" style="0" width="5.01"/>
    <col collapsed="false" customWidth="true" hidden="false" outlineLevel="0" max="1025" min="39" style="0" width="11.4"/>
  </cols>
  <sheetData>
    <row r="1" customFormat="false" ht="13.15" hidden="false" customHeight="false" outlineLevel="0" collapsed="false">
      <c r="A1" s="377" t="s">
        <v>526</v>
      </c>
      <c r="B1" s="377"/>
      <c r="C1" s="377"/>
      <c r="D1" s="377"/>
      <c r="E1" s="377"/>
      <c r="F1" s="377"/>
      <c r="G1" s="377"/>
      <c r="H1" s="377"/>
      <c r="I1" s="377"/>
      <c r="J1" s="377"/>
      <c r="K1" s="377"/>
      <c r="L1" s="377"/>
      <c r="M1" s="377"/>
      <c r="N1" s="377"/>
      <c r="O1" s="377"/>
      <c r="P1" s="377"/>
      <c r="Q1" s="377"/>
      <c r="R1" s="377"/>
      <c r="S1" s="377"/>
      <c r="T1" s="215"/>
      <c r="U1" s="216"/>
      <c r="V1" s="216"/>
      <c r="W1" s="216"/>
      <c r="X1" s="216"/>
      <c r="Y1" s="216"/>
      <c r="Z1" s="216"/>
      <c r="AA1" s="216"/>
      <c r="AB1" s="216"/>
      <c r="AC1" s="216"/>
      <c r="AD1" s="216"/>
      <c r="AE1" s="216"/>
      <c r="AF1" s="216"/>
      <c r="AG1" s="216"/>
      <c r="AH1" s="216"/>
      <c r="AI1" s="216"/>
      <c r="AJ1" s="216"/>
      <c r="AK1" s="216"/>
      <c r="AL1" s="217"/>
    </row>
    <row r="2" customFormat="false" ht="12.75" hidden="false" customHeight="false" outlineLevel="0" collapsed="false">
      <c r="A2" s="346"/>
      <c r="S2" s="347"/>
      <c r="T2" s="134"/>
      <c r="U2" s="96"/>
      <c r="V2" s="96"/>
      <c r="W2" s="96"/>
      <c r="X2" s="96"/>
      <c r="Y2" s="96"/>
      <c r="Z2" s="96"/>
      <c r="AA2" s="96"/>
      <c r="AB2" s="96"/>
      <c r="AC2" s="96"/>
      <c r="AD2" s="96"/>
      <c r="AE2" s="96"/>
      <c r="AF2" s="96"/>
      <c r="AG2" s="96"/>
      <c r="AH2" s="96"/>
      <c r="AI2" s="96"/>
      <c r="AJ2" s="96"/>
      <c r="AK2" s="96"/>
      <c r="AL2" s="135"/>
      <c r="AM2" s="48" t="s">
        <v>259</v>
      </c>
      <c r="AN2" s="214"/>
      <c r="AO2" s="214"/>
    </row>
    <row r="3" customFormat="false" ht="12.75" hidden="false" customHeight="false" outlineLevel="0" collapsed="false">
      <c r="A3" s="0" t="s">
        <v>48</v>
      </c>
      <c r="D3" s="100" t="str">
        <f aca="false">IF('Cover Sheet'!$D$14&gt;0,'Cover Sheet'!$D$14,"")</f>
        <v>Ecole Centrale Lyon</v>
      </c>
      <c r="E3" s="100"/>
      <c r="F3" s="100"/>
      <c r="G3" s="100"/>
      <c r="H3" s="100"/>
      <c r="I3" s="100"/>
      <c r="J3" s="100"/>
      <c r="K3" s="0" t="s">
        <v>50</v>
      </c>
      <c r="O3" s="100" t="str">
        <f aca="false">IF('Cover Sheet'!$O$14&gt;0,'Cover Sheet'!$O$14,"")</f>
        <v/>
      </c>
      <c r="P3" s="100"/>
      <c r="Q3" s="100"/>
      <c r="R3" s="100"/>
      <c r="S3" s="100"/>
      <c r="T3" s="134"/>
      <c r="U3" s="96"/>
      <c r="V3" s="96"/>
      <c r="W3" s="96"/>
      <c r="X3" s="96"/>
      <c r="Y3" s="96"/>
      <c r="Z3" s="96"/>
      <c r="AA3" s="96"/>
      <c r="AB3" s="96"/>
      <c r="AC3" s="96"/>
      <c r="AD3" s="96"/>
      <c r="AE3" s="96"/>
      <c r="AF3" s="96"/>
      <c r="AG3" s="96"/>
      <c r="AH3" s="96"/>
      <c r="AI3" s="96"/>
      <c r="AJ3" s="96"/>
      <c r="AK3" s="96"/>
      <c r="AL3" s="135"/>
    </row>
    <row r="4" customFormat="false" ht="12.75" hidden="false" customHeight="false" outlineLevel="0" collapsed="false">
      <c r="A4" s="346"/>
      <c r="S4" s="347"/>
      <c r="T4" s="134"/>
      <c r="U4" s="96"/>
      <c r="V4" s="96"/>
      <c r="W4" s="96"/>
      <c r="X4" s="96"/>
      <c r="Y4" s="96"/>
      <c r="Z4" s="96"/>
      <c r="AA4" s="96"/>
      <c r="AB4" s="96"/>
      <c r="AC4" s="96"/>
      <c r="AD4" s="96"/>
      <c r="AE4" s="96"/>
      <c r="AF4" s="96"/>
      <c r="AG4" s="96"/>
      <c r="AH4" s="96"/>
      <c r="AI4" s="96"/>
      <c r="AJ4" s="96"/>
      <c r="AK4" s="96"/>
      <c r="AL4" s="135"/>
    </row>
    <row r="5" customFormat="false" ht="12.75" hidden="false" customHeight="true" outlineLevel="0" collapsed="false">
      <c r="A5" s="459"/>
      <c r="B5" s="459"/>
      <c r="C5" s="459"/>
      <c r="D5" s="459"/>
      <c r="E5" s="459"/>
      <c r="F5" s="459"/>
      <c r="G5" s="459"/>
      <c r="H5" s="459"/>
      <c r="I5" s="459"/>
      <c r="J5" s="459"/>
      <c r="K5" s="459"/>
      <c r="L5" s="459"/>
      <c r="M5" s="459"/>
      <c r="N5" s="459"/>
      <c r="O5" s="459"/>
      <c r="P5" s="459"/>
      <c r="Q5" s="459"/>
      <c r="R5" s="459"/>
      <c r="S5" s="459"/>
      <c r="T5" s="134"/>
      <c r="U5" s="96"/>
      <c r="V5" s="96"/>
      <c r="W5" s="96"/>
      <c r="X5" s="96"/>
      <c r="Y5" s="96"/>
      <c r="Z5" s="96"/>
      <c r="AA5" s="96"/>
      <c r="AB5" s="96"/>
      <c r="AC5" s="96"/>
      <c r="AD5" s="96"/>
      <c r="AE5" s="96"/>
      <c r="AF5" s="96"/>
      <c r="AG5" s="96"/>
      <c r="AH5" s="96"/>
      <c r="AI5" s="96"/>
      <c r="AJ5" s="96"/>
      <c r="AK5" s="96"/>
      <c r="AL5" s="135"/>
    </row>
    <row r="6" customFormat="false" ht="12.75" hidden="false" customHeight="false" outlineLevel="0" collapsed="false">
      <c r="A6" s="134"/>
      <c r="B6" s="140"/>
      <c r="C6" s="96"/>
      <c r="D6" s="96"/>
      <c r="E6" s="96"/>
      <c r="F6" s="96"/>
      <c r="G6" s="96"/>
      <c r="H6" s="96"/>
      <c r="I6" s="96"/>
      <c r="J6" s="96"/>
      <c r="K6" s="96"/>
      <c r="L6" s="96"/>
      <c r="M6" s="96"/>
      <c r="N6" s="96"/>
      <c r="O6" s="96"/>
      <c r="P6" s="96"/>
      <c r="Q6" s="96"/>
      <c r="R6" s="96"/>
      <c r="S6" s="135"/>
      <c r="T6" s="134"/>
      <c r="U6" s="96"/>
      <c r="V6" s="140"/>
      <c r="W6" s="136"/>
      <c r="X6" s="136"/>
      <c r="Y6" s="136"/>
      <c r="Z6" s="136"/>
      <c r="AA6" s="136"/>
      <c r="AB6" s="96"/>
      <c r="AC6" s="96"/>
      <c r="AD6" s="96"/>
      <c r="AE6" s="96"/>
      <c r="AF6" s="96"/>
      <c r="AG6" s="96"/>
      <c r="AH6" s="96"/>
      <c r="AI6" s="96"/>
      <c r="AJ6" s="96"/>
      <c r="AK6" s="96"/>
      <c r="AL6" s="135"/>
    </row>
    <row r="7" customFormat="false" ht="12.75" hidden="false" customHeight="false" outlineLevel="0" collapsed="false">
      <c r="A7" s="134"/>
      <c r="B7" s="140"/>
      <c r="C7" s="96"/>
      <c r="D7" s="96"/>
      <c r="E7" s="96"/>
      <c r="F7" s="96"/>
      <c r="G7" s="96"/>
      <c r="H7" s="96"/>
      <c r="I7" s="96"/>
      <c r="J7" s="96"/>
      <c r="K7" s="96"/>
      <c r="L7" s="96"/>
      <c r="M7" s="96"/>
      <c r="N7" s="96"/>
      <c r="O7" s="96"/>
      <c r="P7" s="96"/>
      <c r="Q7" s="96"/>
      <c r="R7" s="96"/>
      <c r="S7" s="135"/>
      <c r="T7" s="134"/>
      <c r="U7" s="96"/>
      <c r="V7" s="140"/>
      <c r="W7" s="136"/>
      <c r="X7" s="136"/>
      <c r="Y7" s="136"/>
      <c r="Z7" s="136"/>
      <c r="AA7" s="136"/>
      <c r="AB7" s="96"/>
      <c r="AC7" s="96"/>
      <c r="AD7" s="96"/>
      <c r="AE7" s="96"/>
      <c r="AF7" s="96"/>
      <c r="AG7" s="96"/>
      <c r="AH7" s="96"/>
      <c r="AI7" s="96"/>
      <c r="AJ7" s="96"/>
      <c r="AK7" s="96"/>
      <c r="AL7" s="135"/>
    </row>
    <row r="8" customFormat="false" ht="12.75" hidden="false" customHeight="false" outlineLevel="0" collapsed="false">
      <c r="A8" s="134"/>
      <c r="B8" s="96"/>
      <c r="C8" s="96"/>
      <c r="D8" s="96"/>
      <c r="E8" s="96"/>
      <c r="F8" s="96"/>
      <c r="G8" s="96"/>
      <c r="H8" s="96"/>
      <c r="I8" s="96"/>
      <c r="J8" s="96"/>
      <c r="K8" s="96"/>
      <c r="L8" s="96"/>
      <c r="M8" s="96"/>
      <c r="N8" s="96"/>
      <c r="O8" s="96"/>
      <c r="P8" s="96"/>
      <c r="Q8" s="96"/>
      <c r="R8" s="96"/>
      <c r="S8" s="135"/>
      <c r="T8" s="134"/>
      <c r="U8" s="96"/>
      <c r="V8" s="136"/>
      <c r="W8" s="136"/>
      <c r="X8" s="136"/>
      <c r="Y8" s="136"/>
      <c r="Z8" s="136"/>
      <c r="AA8" s="136"/>
      <c r="AB8" s="96"/>
      <c r="AC8" s="96"/>
      <c r="AD8" s="96"/>
      <c r="AE8" s="96"/>
      <c r="AF8" s="96"/>
      <c r="AG8" s="96"/>
      <c r="AH8" s="96"/>
      <c r="AI8" s="96"/>
      <c r="AJ8" s="96"/>
      <c r="AK8" s="96"/>
      <c r="AL8" s="135"/>
    </row>
    <row r="9" customFormat="false" ht="12.75" hidden="false" customHeight="false" outlineLevel="0" collapsed="false">
      <c r="A9" s="134"/>
      <c r="B9" s="140"/>
      <c r="C9" s="96"/>
      <c r="D9" s="96"/>
      <c r="E9" s="96"/>
      <c r="F9" s="96"/>
      <c r="G9" s="96"/>
      <c r="H9" s="96"/>
      <c r="I9" s="96"/>
      <c r="J9" s="96"/>
      <c r="K9" s="96"/>
      <c r="L9" s="96"/>
      <c r="M9" s="96"/>
      <c r="N9" s="96"/>
      <c r="O9" s="96"/>
      <c r="P9" s="96"/>
      <c r="Q9" s="96"/>
      <c r="R9" s="96"/>
      <c r="S9" s="135"/>
      <c r="T9" s="134"/>
      <c r="U9" s="96"/>
      <c r="V9" s="140"/>
      <c r="W9" s="136"/>
      <c r="X9" s="136"/>
      <c r="Y9" s="136"/>
      <c r="Z9" s="96"/>
      <c r="AA9" s="96"/>
      <c r="AB9" s="96"/>
      <c r="AC9" s="96"/>
      <c r="AD9" s="96"/>
      <c r="AE9" s="96"/>
      <c r="AF9" s="96"/>
      <c r="AG9" s="96"/>
      <c r="AH9" s="96"/>
      <c r="AI9" s="96"/>
      <c r="AJ9" s="96"/>
      <c r="AK9" s="96"/>
      <c r="AL9" s="135"/>
    </row>
    <row r="10" customFormat="false" ht="12.75" hidden="false" customHeight="false" outlineLevel="0" collapsed="false">
      <c r="A10" s="134"/>
      <c r="B10" s="96"/>
      <c r="C10" s="96"/>
      <c r="D10" s="96"/>
      <c r="E10" s="96"/>
      <c r="F10" s="96"/>
      <c r="G10" s="96"/>
      <c r="H10" s="96"/>
      <c r="I10" s="96"/>
      <c r="J10" s="96"/>
      <c r="K10" s="96"/>
      <c r="L10" s="96"/>
      <c r="M10" s="96"/>
      <c r="N10" s="96"/>
      <c r="O10" s="96"/>
      <c r="P10" s="96"/>
      <c r="Q10" s="96"/>
      <c r="R10" s="96"/>
      <c r="S10" s="135"/>
      <c r="T10" s="134"/>
      <c r="U10" s="96"/>
      <c r="V10" s="136"/>
      <c r="W10" s="136"/>
      <c r="X10" s="136"/>
      <c r="Y10" s="136"/>
      <c r="Z10" s="136"/>
      <c r="AA10" s="136"/>
      <c r="AB10" s="96"/>
      <c r="AC10" s="96"/>
      <c r="AD10" s="96"/>
      <c r="AE10" s="96"/>
      <c r="AF10" s="96"/>
      <c r="AG10" s="96"/>
      <c r="AH10" s="96"/>
      <c r="AI10" s="96"/>
      <c r="AJ10" s="96"/>
      <c r="AK10" s="96"/>
      <c r="AL10" s="135"/>
    </row>
    <row r="11" customFormat="false" ht="12.75" hidden="false" customHeight="false" outlineLevel="0" collapsed="false">
      <c r="A11" s="134"/>
      <c r="B11" s="96"/>
      <c r="C11" s="96"/>
      <c r="D11" s="96"/>
      <c r="E11" s="96"/>
      <c r="F11" s="96"/>
      <c r="G11" s="383"/>
      <c r="H11" s="96"/>
      <c r="I11" s="96"/>
      <c r="J11" s="96"/>
      <c r="K11" s="96"/>
      <c r="L11" s="96"/>
      <c r="M11" s="96"/>
      <c r="N11" s="96"/>
      <c r="O11" s="96"/>
      <c r="P11" s="96"/>
      <c r="Q11" s="96"/>
      <c r="R11" s="96"/>
      <c r="S11" s="135"/>
      <c r="T11" s="134"/>
      <c r="U11" s="96"/>
      <c r="V11" s="136"/>
      <c r="W11" s="136"/>
      <c r="X11" s="383"/>
      <c r="Y11" s="136"/>
      <c r="Z11" s="136"/>
      <c r="AA11" s="383"/>
      <c r="AB11" s="96"/>
      <c r="AC11" s="96"/>
      <c r="AD11" s="96"/>
      <c r="AE11" s="96"/>
      <c r="AF11" s="96"/>
      <c r="AG11" s="96"/>
      <c r="AH11" s="96"/>
      <c r="AI11" s="96"/>
      <c r="AJ11" s="96"/>
      <c r="AK11" s="96"/>
      <c r="AL11" s="135"/>
    </row>
    <row r="12" customFormat="false" ht="12.75" hidden="false" customHeight="false" outlineLevel="0" collapsed="false">
      <c r="A12" s="134"/>
      <c r="B12" s="96"/>
      <c r="C12" s="96"/>
      <c r="D12" s="96"/>
      <c r="E12" s="96"/>
      <c r="F12" s="96"/>
      <c r="G12" s="96"/>
      <c r="H12" s="96"/>
      <c r="I12" s="96"/>
      <c r="J12" s="96"/>
      <c r="K12" s="96"/>
      <c r="L12" s="96"/>
      <c r="M12" s="96"/>
      <c r="N12" s="96"/>
      <c r="O12" s="96"/>
      <c r="P12" s="96"/>
      <c r="Q12" s="96"/>
      <c r="R12" s="96"/>
      <c r="S12" s="135"/>
      <c r="T12" s="134"/>
      <c r="U12" s="96"/>
      <c r="V12" s="611" t="s">
        <v>341</v>
      </c>
      <c r="W12" s="136"/>
      <c r="X12" s="136"/>
      <c r="Y12" s="136"/>
      <c r="Z12" s="136"/>
      <c r="AA12" s="136"/>
      <c r="AB12" s="96"/>
      <c r="AC12" s="96"/>
      <c r="AD12" s="96"/>
      <c r="AE12" s="96"/>
      <c r="AF12" s="96"/>
      <c r="AG12" s="96"/>
      <c r="AH12" s="96"/>
      <c r="AI12" s="96"/>
      <c r="AJ12" s="96"/>
      <c r="AK12" s="96"/>
      <c r="AL12" s="135"/>
    </row>
    <row r="13" customFormat="false" ht="12.75" hidden="false" customHeight="false" outlineLevel="0" collapsed="false">
      <c r="A13" s="134"/>
      <c r="B13" s="96"/>
      <c r="C13" s="382" t="s">
        <v>372</v>
      </c>
      <c r="D13" s="96"/>
      <c r="E13" s="96"/>
      <c r="F13" s="96"/>
      <c r="G13" s="383"/>
      <c r="H13" s="96"/>
      <c r="I13" s="96"/>
      <c r="J13" s="96"/>
      <c r="K13" s="96"/>
      <c r="L13" s="96"/>
      <c r="M13" s="96"/>
      <c r="N13" s="96"/>
      <c r="O13" s="96"/>
      <c r="P13" s="96"/>
      <c r="Q13" s="96"/>
      <c r="R13" s="96"/>
      <c r="S13" s="135"/>
      <c r="T13" s="134"/>
      <c r="U13" s="96"/>
      <c r="V13" s="382"/>
      <c r="W13" s="136"/>
      <c r="X13" s="383"/>
      <c r="Y13" s="136"/>
      <c r="Z13" s="136"/>
      <c r="AA13" s="383"/>
      <c r="AB13" s="96"/>
      <c r="AC13" s="96"/>
      <c r="AD13" s="96"/>
      <c r="AE13" s="96"/>
      <c r="AF13" s="96"/>
      <c r="AG13" s="96"/>
      <c r="AH13" s="96"/>
      <c r="AI13" s="96"/>
      <c r="AJ13" s="96"/>
      <c r="AK13" s="96"/>
      <c r="AL13" s="135"/>
    </row>
    <row r="14" customFormat="false" ht="12.75" hidden="false" customHeight="false" outlineLevel="0" collapsed="false">
      <c r="A14" s="134"/>
      <c r="B14" s="96"/>
      <c r="C14" s="96"/>
      <c r="D14" s="96"/>
      <c r="E14" s="96"/>
      <c r="F14" s="96"/>
      <c r="G14" s="96"/>
      <c r="H14" s="96"/>
      <c r="I14" s="96"/>
      <c r="J14" s="96"/>
      <c r="K14" s="96"/>
      <c r="L14" s="96"/>
      <c r="M14" s="96"/>
      <c r="N14" s="96"/>
      <c r="O14" s="96"/>
      <c r="P14" s="96"/>
      <c r="Q14" s="96"/>
      <c r="R14" s="96"/>
      <c r="S14" s="135"/>
      <c r="T14" s="134"/>
      <c r="U14" s="96"/>
      <c r="V14" s="96"/>
      <c r="W14" s="96"/>
      <c r="X14" s="96"/>
      <c r="Y14" s="96"/>
      <c r="Z14" s="96"/>
      <c r="AA14" s="96"/>
      <c r="AB14" s="96"/>
      <c r="AC14" s="96"/>
      <c r="AD14" s="96"/>
      <c r="AE14" s="96"/>
      <c r="AF14" s="96"/>
      <c r="AG14" s="96"/>
      <c r="AH14" s="96"/>
      <c r="AI14" s="96"/>
      <c r="AJ14" s="96"/>
      <c r="AK14" s="96"/>
      <c r="AL14" s="135"/>
    </row>
    <row r="15" customFormat="false" ht="12.75" hidden="false" customHeight="false" outlineLevel="0" collapsed="false">
      <c r="A15" s="134"/>
      <c r="B15" s="96"/>
      <c r="C15" s="470" t="s">
        <v>527</v>
      </c>
      <c r="D15" s="97"/>
      <c r="E15" s="96"/>
      <c r="F15" s="96"/>
      <c r="G15" s="96"/>
      <c r="H15" s="96"/>
      <c r="I15" s="96"/>
      <c r="J15" s="96"/>
      <c r="K15" s="96"/>
      <c r="L15" s="96"/>
      <c r="M15" s="96"/>
      <c r="N15" s="96"/>
      <c r="O15" s="96"/>
      <c r="P15" s="96"/>
      <c r="Q15" s="96"/>
      <c r="R15" s="96"/>
      <c r="S15" s="135"/>
      <c r="T15" s="134"/>
      <c r="U15" s="96"/>
      <c r="V15" s="382" t="s">
        <v>528</v>
      </c>
      <c r="W15" s="97"/>
      <c r="X15" s="97"/>
      <c r="Y15" s="96"/>
      <c r="Z15" s="96"/>
      <c r="AA15" s="96"/>
      <c r="AB15" s="96"/>
      <c r="AC15" s="96"/>
      <c r="AD15" s="96"/>
      <c r="AE15" s="96"/>
      <c r="AF15" s="96"/>
      <c r="AG15" s="96"/>
      <c r="AH15" s="96"/>
      <c r="AI15" s="96"/>
      <c r="AJ15" s="96"/>
      <c r="AK15" s="96"/>
      <c r="AL15" s="135"/>
    </row>
    <row r="16" customFormat="false" ht="12.75" hidden="false" customHeight="false" outlineLevel="0" collapsed="false">
      <c r="A16" s="134"/>
      <c r="B16" s="96"/>
      <c r="C16" s="382" t="s">
        <v>529</v>
      </c>
      <c r="D16" s="97"/>
      <c r="E16" s="96"/>
      <c r="F16" s="96"/>
      <c r="G16" s="96"/>
      <c r="H16" s="96"/>
      <c r="I16" s="96"/>
      <c r="J16" s="96"/>
      <c r="K16" s="96"/>
      <c r="L16" s="96"/>
      <c r="M16" s="96"/>
      <c r="N16" s="96"/>
      <c r="O16" s="96"/>
      <c r="P16" s="96"/>
      <c r="Q16" s="96"/>
      <c r="R16" s="96"/>
      <c r="S16" s="135"/>
      <c r="T16" s="134"/>
      <c r="U16" s="96"/>
      <c r="V16" s="382" t="s">
        <v>530</v>
      </c>
      <c r="W16" s="97"/>
      <c r="X16" s="97"/>
      <c r="Y16" s="96"/>
      <c r="Z16" s="96"/>
      <c r="AA16" s="96"/>
      <c r="AB16" s="96"/>
      <c r="AC16" s="96"/>
      <c r="AD16" s="96"/>
      <c r="AE16" s="96"/>
      <c r="AF16" s="96"/>
      <c r="AG16" s="96"/>
      <c r="AH16" s="96"/>
      <c r="AI16" s="96"/>
      <c r="AJ16" s="96"/>
      <c r="AK16" s="96"/>
      <c r="AL16" s="135"/>
    </row>
    <row r="17" customFormat="false" ht="12.75" hidden="false" customHeight="false" outlineLevel="0" collapsed="false">
      <c r="A17" s="134"/>
      <c r="B17" s="96"/>
      <c r="C17" s="97"/>
      <c r="D17" s="97"/>
      <c r="E17" s="96"/>
      <c r="F17" s="96"/>
      <c r="G17" s="96"/>
      <c r="H17" s="96"/>
      <c r="I17" s="96"/>
      <c r="J17" s="96"/>
      <c r="K17" s="96"/>
      <c r="L17" s="96"/>
      <c r="M17" s="96"/>
      <c r="N17" s="96"/>
      <c r="O17" s="96"/>
      <c r="P17" s="96"/>
      <c r="Q17" s="96"/>
      <c r="R17" s="96"/>
      <c r="S17" s="135"/>
      <c r="T17" s="134"/>
      <c r="U17" s="96"/>
      <c r="V17" s="382" t="s">
        <v>531</v>
      </c>
      <c r="W17" s="97"/>
      <c r="X17" s="97"/>
      <c r="Y17" s="96"/>
      <c r="Z17" s="96"/>
      <c r="AA17" s="96"/>
      <c r="AB17" s="96"/>
      <c r="AC17" s="96"/>
      <c r="AD17" s="96"/>
      <c r="AE17" s="96"/>
      <c r="AF17" s="96"/>
      <c r="AG17" s="96"/>
      <c r="AH17" s="96"/>
      <c r="AI17" s="96"/>
      <c r="AJ17" s="96"/>
      <c r="AK17" s="96"/>
      <c r="AL17" s="135"/>
    </row>
    <row r="18" customFormat="false" ht="12.75" hidden="false" customHeight="false" outlineLevel="0" collapsed="false">
      <c r="A18" s="134"/>
      <c r="B18" s="96"/>
      <c r="C18" s="382" t="s">
        <v>367</v>
      </c>
      <c r="D18" s="97"/>
      <c r="E18" s="96"/>
      <c r="F18" s="96"/>
      <c r="G18" s="96"/>
      <c r="H18" s="96"/>
      <c r="I18" s="96"/>
      <c r="J18" s="96"/>
      <c r="K18" s="96"/>
      <c r="L18" s="96"/>
      <c r="M18" s="96"/>
      <c r="N18" s="96"/>
      <c r="O18" s="96"/>
      <c r="P18" s="96"/>
      <c r="Q18" s="96"/>
      <c r="R18" s="96"/>
      <c r="S18" s="135"/>
      <c r="T18" s="134"/>
      <c r="U18" s="96"/>
      <c r="V18" s="382"/>
      <c r="W18" s="97"/>
      <c r="X18" s="97"/>
      <c r="Y18" s="96"/>
      <c r="Z18" s="96"/>
      <c r="AA18" s="96"/>
      <c r="AB18" s="96"/>
      <c r="AC18" s="96"/>
      <c r="AD18" s="96"/>
      <c r="AE18" s="96"/>
      <c r="AF18" s="96"/>
      <c r="AG18" s="96"/>
      <c r="AH18" s="96"/>
      <c r="AI18" s="96"/>
      <c r="AJ18" s="96"/>
      <c r="AK18" s="96"/>
      <c r="AL18" s="135"/>
    </row>
    <row r="19" customFormat="false" ht="12.75" hidden="false" customHeight="false" outlineLevel="0" collapsed="false">
      <c r="A19" s="134"/>
      <c r="B19" s="96"/>
      <c r="C19" s="98"/>
      <c r="D19" s="97"/>
      <c r="E19" s="96"/>
      <c r="F19" s="96"/>
      <c r="G19" s="383"/>
      <c r="H19" s="96"/>
      <c r="I19" s="96"/>
      <c r="J19" s="96"/>
      <c r="K19" s="96"/>
      <c r="L19" s="96"/>
      <c r="M19" s="96"/>
      <c r="N19" s="96"/>
      <c r="O19" s="96"/>
      <c r="P19" s="96"/>
      <c r="Q19" s="96"/>
      <c r="R19" s="96"/>
      <c r="S19" s="135"/>
      <c r="T19" s="134"/>
      <c r="U19" s="96"/>
      <c r="V19" s="382" t="s">
        <v>532</v>
      </c>
      <c r="W19" s="97"/>
      <c r="X19" s="97"/>
      <c r="Y19" s="96"/>
      <c r="Z19" s="96"/>
      <c r="AA19" s="96"/>
      <c r="AB19" s="96"/>
      <c r="AC19" s="96"/>
      <c r="AD19" s="96"/>
      <c r="AE19" s="96"/>
      <c r="AF19" s="96"/>
      <c r="AG19" s="96"/>
      <c r="AH19" s="96"/>
      <c r="AI19" s="96"/>
      <c r="AJ19" s="96"/>
      <c r="AK19" s="96"/>
      <c r="AL19" s="135"/>
    </row>
    <row r="20" customFormat="false" ht="12.75" hidden="false" customHeight="false" outlineLevel="0" collapsed="false">
      <c r="A20" s="134"/>
      <c r="B20" s="96"/>
      <c r="C20" s="382" t="s">
        <v>368</v>
      </c>
      <c r="D20" s="97"/>
      <c r="E20" s="96"/>
      <c r="F20" s="96"/>
      <c r="G20" s="96"/>
      <c r="H20" s="96"/>
      <c r="I20" s="96"/>
      <c r="J20" s="96"/>
      <c r="K20" s="96"/>
      <c r="L20" s="96"/>
      <c r="M20" s="96"/>
      <c r="N20" s="96"/>
      <c r="O20" s="96"/>
      <c r="P20" s="96"/>
      <c r="Q20" s="96"/>
      <c r="R20" s="96"/>
      <c r="S20" s="135"/>
      <c r="T20" s="134"/>
      <c r="U20" s="96"/>
      <c r="V20" s="382" t="s">
        <v>533</v>
      </c>
      <c r="W20" s="97"/>
      <c r="X20" s="97"/>
      <c r="Y20" s="96"/>
      <c r="Z20" s="96"/>
      <c r="AA20" s="96"/>
      <c r="AB20" s="96"/>
      <c r="AC20" s="96"/>
      <c r="AD20" s="96"/>
      <c r="AE20" s="96"/>
      <c r="AF20" s="96"/>
      <c r="AG20" s="96"/>
      <c r="AH20" s="96"/>
      <c r="AI20" s="96"/>
      <c r="AJ20" s="96"/>
      <c r="AK20" s="96"/>
      <c r="AL20" s="135"/>
    </row>
    <row r="21" customFormat="false" ht="12.75" hidden="false" customHeight="false" outlineLevel="0" collapsed="false">
      <c r="A21" s="134"/>
      <c r="B21" s="96"/>
      <c r="C21" s="98"/>
      <c r="D21" s="97"/>
      <c r="E21" s="96"/>
      <c r="F21" s="96"/>
      <c r="G21" s="383"/>
      <c r="H21" s="96"/>
      <c r="I21" s="96"/>
      <c r="J21" s="96"/>
      <c r="K21" s="96"/>
      <c r="L21" s="96"/>
      <c r="M21" s="96"/>
      <c r="N21" s="96"/>
      <c r="O21" s="96"/>
      <c r="P21" s="96"/>
      <c r="Q21" s="96"/>
      <c r="R21" s="96"/>
      <c r="S21" s="135"/>
      <c r="T21" s="134"/>
      <c r="U21" s="96"/>
      <c r="V21" s="382"/>
      <c r="W21" s="97"/>
      <c r="X21" s="97"/>
      <c r="Y21" s="96"/>
      <c r="Z21" s="96"/>
      <c r="AA21" s="96"/>
      <c r="AB21" s="96"/>
      <c r="AC21" s="96"/>
      <c r="AD21" s="96"/>
      <c r="AE21" s="96"/>
      <c r="AF21" s="96"/>
      <c r="AG21" s="96"/>
      <c r="AH21" s="96"/>
      <c r="AI21" s="96"/>
      <c r="AJ21" s="96"/>
      <c r="AK21" s="96"/>
      <c r="AL21" s="135"/>
    </row>
    <row r="22" customFormat="false" ht="12.75" hidden="false" customHeight="false" outlineLevel="0" collapsed="false">
      <c r="A22" s="134"/>
      <c r="B22" s="96"/>
      <c r="C22" s="382" t="s">
        <v>369</v>
      </c>
      <c r="D22" s="382"/>
      <c r="E22" s="96"/>
      <c r="F22" s="96"/>
      <c r="G22" s="96"/>
      <c r="H22" s="96"/>
      <c r="I22" s="96"/>
      <c r="J22" s="96"/>
      <c r="K22" s="96"/>
      <c r="L22" s="96"/>
      <c r="M22" s="96"/>
      <c r="N22" s="96"/>
      <c r="O22" s="96"/>
      <c r="P22" s="96"/>
      <c r="Q22" s="96"/>
      <c r="R22" s="96"/>
      <c r="S22" s="135"/>
      <c r="T22" s="134"/>
      <c r="U22" s="96"/>
      <c r="V22" s="97"/>
      <c r="W22" s="97"/>
      <c r="X22" s="97"/>
      <c r="Y22" s="96"/>
      <c r="Z22" s="96"/>
      <c r="AA22" s="96"/>
      <c r="AB22" s="96"/>
      <c r="AC22" s="96"/>
      <c r="AD22" s="96"/>
      <c r="AE22" s="96"/>
      <c r="AF22" s="96"/>
      <c r="AG22" s="96"/>
      <c r="AH22" s="96"/>
      <c r="AI22" s="96"/>
      <c r="AJ22" s="96"/>
      <c r="AK22" s="96"/>
      <c r="AL22" s="135"/>
    </row>
    <row r="23" customFormat="false" ht="12.75" hidden="false" customHeight="false" outlineLevel="0" collapsed="false">
      <c r="A23" s="134"/>
      <c r="B23" s="96"/>
      <c r="C23" s="96"/>
      <c r="D23" s="96"/>
      <c r="E23" s="96"/>
      <c r="F23" s="96"/>
      <c r="G23" s="96"/>
      <c r="H23" s="96"/>
      <c r="I23" s="96"/>
      <c r="J23" s="96"/>
      <c r="K23" s="96"/>
      <c r="L23" s="96"/>
      <c r="M23" s="96"/>
      <c r="N23" s="96"/>
      <c r="O23" s="96"/>
      <c r="P23" s="96"/>
      <c r="Q23" s="96"/>
      <c r="R23" s="96"/>
      <c r="S23" s="135"/>
      <c r="T23" s="134"/>
      <c r="U23" s="96"/>
      <c r="V23" s="382" t="s">
        <v>534</v>
      </c>
      <c r="W23" s="97"/>
      <c r="X23" s="97"/>
      <c r="Y23" s="96"/>
      <c r="Z23" s="96"/>
      <c r="AA23" s="96"/>
      <c r="AB23" s="96"/>
      <c r="AC23" s="96"/>
      <c r="AD23" s="96"/>
      <c r="AE23" s="96"/>
      <c r="AF23" s="96"/>
      <c r="AG23" s="96"/>
      <c r="AH23" s="96"/>
      <c r="AI23" s="96"/>
      <c r="AJ23" s="96"/>
      <c r="AK23" s="96"/>
      <c r="AL23" s="135"/>
    </row>
    <row r="24" customFormat="false" ht="12.75" hidden="false" customHeight="false" outlineLevel="0" collapsed="false">
      <c r="A24" s="134"/>
      <c r="B24" s="96"/>
      <c r="C24" s="96"/>
      <c r="D24" s="96"/>
      <c r="E24" s="96"/>
      <c r="F24" s="96"/>
      <c r="G24" s="96"/>
      <c r="H24" s="96"/>
      <c r="I24" s="96"/>
      <c r="J24" s="96"/>
      <c r="K24" s="96"/>
      <c r="L24" s="96"/>
      <c r="M24" s="96"/>
      <c r="N24" s="96"/>
      <c r="O24" s="96"/>
      <c r="P24" s="96"/>
      <c r="Q24" s="96"/>
      <c r="R24" s="96"/>
      <c r="S24" s="135"/>
      <c r="T24" s="134"/>
      <c r="U24" s="96"/>
      <c r="V24" s="382" t="s">
        <v>535</v>
      </c>
      <c r="W24" s="96"/>
      <c r="X24" s="96"/>
      <c r="Y24" s="96"/>
      <c r="Z24" s="96"/>
      <c r="AA24" s="96"/>
      <c r="AB24" s="96"/>
      <c r="AC24" s="96"/>
      <c r="AD24" s="96"/>
      <c r="AE24" s="96"/>
      <c r="AF24" s="96"/>
      <c r="AG24" s="96"/>
      <c r="AH24" s="96"/>
      <c r="AI24" s="96"/>
      <c r="AJ24" s="96"/>
      <c r="AK24" s="96"/>
      <c r="AL24" s="135"/>
    </row>
    <row r="25" customFormat="false" ht="12.75" hidden="false" customHeight="false" outlineLevel="0" collapsed="false">
      <c r="A25" s="134"/>
      <c r="B25" s="96"/>
      <c r="C25" s="96"/>
      <c r="D25" s="96"/>
      <c r="E25" s="96"/>
      <c r="F25" s="96"/>
      <c r="G25" s="96"/>
      <c r="H25" s="96"/>
      <c r="I25" s="96"/>
      <c r="J25" s="96"/>
      <c r="K25" s="96"/>
      <c r="L25" s="96"/>
      <c r="M25" s="96"/>
      <c r="N25" s="96"/>
      <c r="O25" s="96"/>
      <c r="P25" s="96"/>
      <c r="Q25" s="96"/>
      <c r="R25" s="96"/>
      <c r="S25" s="135"/>
      <c r="T25" s="134"/>
      <c r="U25" s="96"/>
      <c r="V25" s="96"/>
      <c r="W25" s="96"/>
      <c r="X25" s="96"/>
      <c r="Y25" s="96"/>
      <c r="Z25" s="96"/>
      <c r="AA25" s="96"/>
      <c r="AB25" s="96"/>
      <c r="AC25" s="96"/>
      <c r="AD25" s="96"/>
      <c r="AE25" s="96"/>
      <c r="AF25" s="96"/>
      <c r="AG25" s="96"/>
      <c r="AH25" s="96"/>
      <c r="AI25" s="96"/>
      <c r="AJ25" s="96"/>
      <c r="AK25" s="96"/>
      <c r="AL25" s="135"/>
    </row>
    <row r="26" customFormat="false" ht="12.75" hidden="false" customHeight="false" outlineLevel="0" collapsed="false">
      <c r="A26" s="134"/>
      <c r="B26" s="96"/>
      <c r="C26" s="96"/>
      <c r="D26" s="96"/>
      <c r="E26" s="96"/>
      <c r="F26" s="96"/>
      <c r="G26" s="96"/>
      <c r="H26" s="96"/>
      <c r="I26" s="96"/>
      <c r="J26" s="96"/>
      <c r="K26" s="96"/>
      <c r="L26" s="96"/>
      <c r="M26" s="96"/>
      <c r="N26" s="96"/>
      <c r="O26" s="96"/>
      <c r="P26" s="96"/>
      <c r="Q26" s="96"/>
      <c r="R26" s="96"/>
      <c r="S26" s="135"/>
      <c r="T26" s="134"/>
      <c r="U26" s="96"/>
      <c r="V26" s="96"/>
      <c r="W26" s="96"/>
      <c r="X26" s="96"/>
      <c r="Y26" s="96"/>
      <c r="Z26" s="96"/>
      <c r="AA26" s="96"/>
      <c r="AB26" s="96"/>
      <c r="AC26" s="96"/>
      <c r="AD26" s="96"/>
      <c r="AE26" s="96"/>
      <c r="AF26" s="96"/>
      <c r="AG26" s="96"/>
      <c r="AH26" s="96"/>
      <c r="AI26" s="96"/>
      <c r="AJ26" s="96"/>
      <c r="AK26" s="96"/>
      <c r="AL26" s="135"/>
    </row>
    <row r="27" customFormat="false" ht="12.75" hidden="false" customHeight="false" outlineLevel="0" collapsed="false">
      <c r="A27" s="134"/>
      <c r="B27" s="96"/>
      <c r="C27" s="96"/>
      <c r="D27" s="96"/>
      <c r="E27" s="96"/>
      <c r="F27" s="96"/>
      <c r="G27" s="96"/>
      <c r="H27" s="96"/>
      <c r="I27" s="96"/>
      <c r="J27" s="96"/>
      <c r="K27" s="96"/>
      <c r="L27" s="96"/>
      <c r="M27" s="96"/>
      <c r="N27" s="96"/>
      <c r="O27" s="96"/>
      <c r="P27" s="96"/>
      <c r="Q27" s="96"/>
      <c r="R27" s="96"/>
      <c r="S27" s="135"/>
      <c r="T27" s="134"/>
      <c r="U27" s="96"/>
      <c r="V27" s="96"/>
      <c r="W27" s="96"/>
      <c r="X27" s="96"/>
      <c r="Y27" s="96"/>
      <c r="Z27" s="96"/>
      <c r="AA27" s="96"/>
      <c r="AB27" s="96"/>
      <c r="AC27" s="96"/>
      <c r="AD27" s="96"/>
      <c r="AE27" s="96"/>
      <c r="AF27" s="96"/>
      <c r="AG27" s="96"/>
      <c r="AH27" s="96"/>
      <c r="AI27" s="96"/>
      <c r="AJ27" s="96"/>
      <c r="AK27" s="96"/>
      <c r="AL27" s="135"/>
    </row>
    <row r="28" customFormat="false" ht="12.75" hidden="false" customHeight="false" outlineLevel="0" collapsed="false">
      <c r="A28" s="134"/>
      <c r="B28" s="96"/>
      <c r="C28" s="96"/>
      <c r="D28" s="96"/>
      <c r="E28" s="96"/>
      <c r="F28" s="96"/>
      <c r="G28" s="96"/>
      <c r="H28" s="96"/>
      <c r="I28" s="96"/>
      <c r="J28" s="96"/>
      <c r="K28" s="96"/>
      <c r="L28" s="96"/>
      <c r="M28" s="96"/>
      <c r="N28" s="96"/>
      <c r="O28" s="96"/>
      <c r="P28" s="96"/>
      <c r="Q28" s="96"/>
      <c r="R28" s="96"/>
      <c r="S28" s="135"/>
      <c r="T28" s="134"/>
      <c r="U28" s="96"/>
      <c r="V28" s="96"/>
      <c r="W28" s="96"/>
      <c r="X28" s="96"/>
      <c r="Y28" s="96"/>
      <c r="Z28" s="96"/>
      <c r="AA28" s="96"/>
      <c r="AB28" s="96"/>
      <c r="AC28" s="96"/>
      <c r="AD28" s="96"/>
      <c r="AE28" s="96"/>
      <c r="AF28" s="96"/>
      <c r="AG28" s="96"/>
      <c r="AH28" s="96"/>
      <c r="AI28" s="96"/>
      <c r="AJ28" s="96"/>
      <c r="AK28" s="96"/>
      <c r="AL28" s="135"/>
    </row>
    <row r="29" customFormat="false" ht="12.75" hidden="false" customHeight="false" outlineLevel="0" collapsed="false">
      <c r="A29" s="134"/>
      <c r="B29" s="96"/>
      <c r="C29" s="96"/>
      <c r="D29" s="96"/>
      <c r="E29" s="96"/>
      <c r="F29" s="96"/>
      <c r="G29" s="96"/>
      <c r="H29" s="96"/>
      <c r="I29" s="96"/>
      <c r="J29" s="96"/>
      <c r="K29" s="96"/>
      <c r="L29" s="96"/>
      <c r="M29" s="96"/>
      <c r="N29" s="96"/>
      <c r="O29" s="96"/>
      <c r="P29" s="96"/>
      <c r="Q29" s="96"/>
      <c r="R29" s="96"/>
      <c r="S29" s="135"/>
      <c r="T29" s="134"/>
      <c r="U29" s="96"/>
      <c r="V29" s="96"/>
      <c r="W29" s="96"/>
      <c r="X29" s="96"/>
      <c r="Y29" s="96"/>
      <c r="Z29" s="96"/>
      <c r="AA29" s="96"/>
      <c r="AB29" s="96"/>
      <c r="AC29" s="96"/>
      <c r="AD29" s="96"/>
      <c r="AE29" s="96"/>
      <c r="AF29" s="96"/>
      <c r="AG29" s="96"/>
      <c r="AH29" s="96"/>
      <c r="AI29" s="96"/>
      <c r="AJ29" s="96"/>
      <c r="AK29" s="96"/>
      <c r="AL29" s="135"/>
    </row>
    <row r="30" customFormat="false" ht="12.75" hidden="false" customHeight="false" outlineLevel="0" collapsed="false">
      <c r="A30" s="134"/>
      <c r="B30" s="96"/>
      <c r="C30" s="96"/>
      <c r="D30" s="96"/>
      <c r="E30" s="96"/>
      <c r="F30" s="96"/>
      <c r="G30" s="96"/>
      <c r="H30" s="96"/>
      <c r="I30" s="96"/>
      <c r="J30" s="96"/>
      <c r="K30" s="96"/>
      <c r="L30" s="96"/>
      <c r="M30" s="96"/>
      <c r="N30" s="96"/>
      <c r="O30" s="96"/>
      <c r="P30" s="96"/>
      <c r="Q30" s="96"/>
      <c r="R30" s="96"/>
      <c r="S30" s="135"/>
      <c r="T30" s="134"/>
      <c r="U30" s="96"/>
      <c r="V30" s="96"/>
      <c r="W30" s="96"/>
      <c r="X30" s="96"/>
      <c r="Y30" s="96"/>
      <c r="Z30" s="96"/>
      <c r="AA30" s="96"/>
      <c r="AB30" s="96"/>
      <c r="AC30" s="96"/>
      <c r="AD30" s="96"/>
      <c r="AE30" s="96"/>
      <c r="AF30" s="96"/>
      <c r="AG30" s="96"/>
      <c r="AH30" s="96"/>
      <c r="AI30" s="96"/>
      <c r="AJ30" s="96"/>
      <c r="AK30" s="96"/>
      <c r="AL30" s="135"/>
    </row>
    <row r="31" customFormat="false" ht="12.75" hidden="false" customHeight="false" outlineLevel="0" collapsed="false">
      <c r="A31" s="134"/>
      <c r="B31" s="96"/>
      <c r="C31" s="96"/>
      <c r="D31" s="96"/>
      <c r="E31" s="96"/>
      <c r="F31" s="96"/>
      <c r="G31" s="96"/>
      <c r="H31" s="96"/>
      <c r="I31" s="96"/>
      <c r="J31" s="96"/>
      <c r="K31" s="96"/>
      <c r="L31" s="96"/>
      <c r="M31" s="96"/>
      <c r="N31" s="96"/>
      <c r="O31" s="96"/>
      <c r="P31" s="96"/>
      <c r="Q31" s="96"/>
      <c r="R31" s="96"/>
      <c r="S31" s="135"/>
      <c r="T31" s="134"/>
      <c r="U31" s="96"/>
      <c r="V31" s="96"/>
      <c r="W31" s="96"/>
      <c r="X31" s="96"/>
      <c r="Y31" s="96"/>
      <c r="Z31" s="96"/>
      <c r="AA31" s="96"/>
      <c r="AB31" s="96"/>
      <c r="AC31" s="96"/>
      <c r="AD31" s="96"/>
      <c r="AE31" s="96"/>
      <c r="AF31" s="96"/>
      <c r="AG31" s="96"/>
      <c r="AH31" s="96"/>
      <c r="AI31" s="96"/>
      <c r="AJ31" s="96"/>
      <c r="AK31" s="96"/>
      <c r="AL31" s="135"/>
    </row>
    <row r="32" customFormat="false" ht="12.75" hidden="false" customHeight="false" outlineLevel="0" collapsed="false">
      <c r="A32" s="134"/>
      <c r="B32" s="96"/>
      <c r="C32" s="96"/>
      <c r="D32" s="96"/>
      <c r="E32" s="96"/>
      <c r="F32" s="96"/>
      <c r="G32" s="96"/>
      <c r="H32" s="96"/>
      <c r="I32" s="96"/>
      <c r="J32" s="96"/>
      <c r="K32" s="96"/>
      <c r="L32" s="96"/>
      <c r="M32" s="96"/>
      <c r="N32" s="96"/>
      <c r="O32" s="96"/>
      <c r="P32" s="96"/>
      <c r="Q32" s="96"/>
      <c r="R32" s="96"/>
      <c r="S32" s="135"/>
      <c r="T32" s="134"/>
      <c r="U32" s="96"/>
      <c r="V32" s="382" t="s">
        <v>368</v>
      </c>
      <c r="W32" s="96"/>
      <c r="X32" s="96"/>
      <c r="Y32" s="96"/>
      <c r="Z32" s="96"/>
      <c r="AA32" s="96"/>
      <c r="AB32" s="96"/>
      <c r="AC32" s="96"/>
      <c r="AD32" s="96"/>
      <c r="AE32" s="96"/>
      <c r="AF32" s="96"/>
      <c r="AG32" s="96"/>
      <c r="AH32" s="96"/>
      <c r="AI32" s="96"/>
      <c r="AJ32" s="96"/>
      <c r="AK32" s="96"/>
      <c r="AL32" s="135"/>
    </row>
    <row r="33" customFormat="false" ht="12.75" hidden="false" customHeight="false" outlineLevel="0" collapsed="false">
      <c r="A33" s="141"/>
      <c r="B33" s="142"/>
      <c r="C33" s="142"/>
      <c r="D33" s="142"/>
      <c r="E33" s="142"/>
      <c r="F33" s="142"/>
      <c r="G33" s="142"/>
      <c r="H33" s="142"/>
      <c r="I33" s="142"/>
      <c r="J33" s="142"/>
      <c r="K33" s="142"/>
      <c r="L33" s="142"/>
      <c r="M33" s="142"/>
      <c r="N33" s="142"/>
      <c r="O33" s="142"/>
      <c r="P33" s="142"/>
      <c r="Q33" s="142"/>
      <c r="R33" s="142"/>
      <c r="S33" s="219"/>
      <c r="T33" s="134"/>
      <c r="U33" s="96"/>
      <c r="V33" s="470" t="s">
        <v>536</v>
      </c>
      <c r="W33" s="96"/>
      <c r="X33" s="96"/>
      <c r="Y33" s="96"/>
      <c r="Z33" s="96"/>
      <c r="AA33" s="96"/>
      <c r="AB33" s="96"/>
      <c r="AC33" s="96"/>
      <c r="AD33" s="96"/>
      <c r="AE33" s="96"/>
      <c r="AF33" s="96"/>
      <c r="AG33" s="96"/>
      <c r="AH33" s="96"/>
      <c r="AI33" s="96"/>
      <c r="AJ33" s="96"/>
      <c r="AK33" s="96"/>
      <c r="AL33" s="135"/>
    </row>
    <row r="34" customFormat="false" ht="12.75" hidden="false" customHeight="true" outlineLevel="0" collapsed="false">
      <c r="A34" s="386" t="s">
        <v>537</v>
      </c>
      <c r="B34" s="95"/>
      <c r="C34" s="95"/>
      <c r="D34" s="95"/>
      <c r="E34" s="95"/>
      <c r="F34" s="95"/>
      <c r="G34" s="95"/>
      <c r="H34" s="95"/>
      <c r="I34" s="95"/>
      <c r="J34" s="95"/>
      <c r="K34" s="95"/>
      <c r="L34" s="95"/>
      <c r="M34" s="95"/>
      <c r="N34" s="95"/>
      <c r="O34" s="524"/>
      <c r="P34" s="419" t="s">
        <v>538</v>
      </c>
      <c r="Q34" s="612" t="s">
        <v>86</v>
      </c>
      <c r="R34" s="612"/>
      <c r="S34" s="387"/>
      <c r="T34" s="134"/>
      <c r="U34" s="96"/>
      <c r="V34" s="96"/>
      <c r="W34" s="96"/>
      <c r="X34" s="96"/>
      <c r="Y34" s="96"/>
      <c r="Z34" s="96"/>
      <c r="AA34" s="96"/>
      <c r="AB34" s="96"/>
      <c r="AC34" s="96"/>
      <c r="AD34" s="96"/>
      <c r="AE34" s="96"/>
      <c r="AF34" s="96"/>
      <c r="AG34" s="96"/>
      <c r="AH34" s="96"/>
      <c r="AI34" s="96"/>
      <c r="AJ34" s="96"/>
      <c r="AK34" s="96"/>
      <c r="AL34" s="135"/>
    </row>
    <row r="35" customFormat="false" ht="12.75" hidden="false" customHeight="true" outlineLevel="0" collapsed="false">
      <c r="A35" s="613" t="str">
        <f aca="false">IF(OR(F40="FAIL",F44="FAIL",F48="FAIL",F52="FAIL"),"FAIL","PASS")</f>
        <v>PASS</v>
      </c>
      <c r="B35" s="95"/>
      <c r="C35" s="95"/>
      <c r="D35" s="95"/>
      <c r="E35" s="95"/>
      <c r="F35" s="95"/>
      <c r="G35" s="95"/>
      <c r="H35" s="95"/>
      <c r="I35" s="95"/>
      <c r="J35" s="95"/>
      <c r="K35" s="95"/>
      <c r="L35" s="95"/>
      <c r="M35" s="95"/>
      <c r="N35" s="95"/>
      <c r="P35" s="419" t="s">
        <v>539</v>
      </c>
      <c r="Q35" s="612" t="s">
        <v>86</v>
      </c>
      <c r="R35" s="612"/>
      <c r="S35" s="387"/>
      <c r="T35" s="134"/>
      <c r="U35" s="96"/>
      <c r="V35" s="96"/>
      <c r="W35" s="96"/>
      <c r="X35" s="96"/>
      <c r="Y35" s="96"/>
      <c r="Z35" s="96"/>
      <c r="AA35" s="96"/>
      <c r="AB35" s="96"/>
      <c r="AC35" s="96"/>
      <c r="AD35" s="96"/>
      <c r="AE35" s="96"/>
      <c r="AF35" s="96"/>
      <c r="AG35" s="96"/>
      <c r="AH35" s="96"/>
      <c r="AI35" s="96"/>
      <c r="AJ35" s="96"/>
      <c r="AK35" s="96"/>
      <c r="AL35" s="135"/>
    </row>
    <row r="36" customFormat="false" ht="12.75" hidden="false" customHeight="true" outlineLevel="0" collapsed="false">
      <c r="A36" s="346"/>
      <c r="B36" s="95"/>
      <c r="C36" s="95"/>
      <c r="D36" s="95"/>
      <c r="E36" s="95"/>
      <c r="F36" s="95"/>
      <c r="G36" s="95"/>
      <c r="H36" s="95"/>
      <c r="I36" s="95"/>
      <c r="J36" s="95"/>
      <c r="K36" s="95"/>
      <c r="L36" s="95"/>
      <c r="M36" s="95"/>
      <c r="N36" s="95"/>
      <c r="O36" s="95"/>
      <c r="P36" s="419" t="s">
        <v>540</v>
      </c>
      <c r="Q36" s="612" t="s">
        <v>86</v>
      </c>
      <c r="R36" s="612"/>
      <c r="S36" s="387"/>
      <c r="T36" s="134"/>
      <c r="U36" s="96"/>
      <c r="V36" s="96"/>
      <c r="W36" s="96"/>
      <c r="X36" s="96"/>
      <c r="Y36" s="96"/>
      <c r="Z36" s="96"/>
      <c r="AA36" s="96"/>
      <c r="AB36" s="96"/>
      <c r="AC36" s="96"/>
      <c r="AD36" s="96"/>
      <c r="AE36" s="96"/>
      <c r="AF36" s="96"/>
      <c r="AG36" s="96"/>
      <c r="AH36" s="96"/>
      <c r="AI36" s="96"/>
      <c r="AJ36" s="96"/>
      <c r="AK36" s="96"/>
      <c r="AL36" s="135"/>
    </row>
    <row r="37" customFormat="false" ht="12.75" hidden="false" customHeight="true" outlineLevel="0" collapsed="false">
      <c r="A37" s="388"/>
      <c r="B37" s="95"/>
      <c r="C37" s="95"/>
      <c r="D37" s="95"/>
      <c r="E37" s="95"/>
      <c r="F37" s="95"/>
      <c r="G37" s="95"/>
      <c r="H37" s="95"/>
      <c r="I37" s="95"/>
      <c r="J37" s="95"/>
      <c r="K37" s="95"/>
      <c r="L37" s="95"/>
      <c r="M37" s="95"/>
      <c r="N37" s="95"/>
      <c r="O37" s="95"/>
      <c r="P37" s="419" t="s">
        <v>541</v>
      </c>
      <c r="Q37" s="614" t="s">
        <v>86</v>
      </c>
      <c r="R37" s="614"/>
      <c r="S37" s="387"/>
      <c r="T37" s="134"/>
      <c r="U37" s="96"/>
      <c r="V37" s="96"/>
      <c r="W37" s="96"/>
      <c r="X37" s="96"/>
      <c r="Y37" s="96"/>
      <c r="Z37" s="96"/>
      <c r="AA37" s="96"/>
      <c r="AB37" s="96"/>
      <c r="AC37" s="96"/>
      <c r="AD37" s="96"/>
      <c r="AE37" s="96"/>
      <c r="AF37" s="96"/>
      <c r="AG37" s="96"/>
      <c r="AH37" s="96"/>
      <c r="AI37" s="96"/>
      <c r="AJ37" s="96"/>
      <c r="AK37" s="96"/>
      <c r="AL37" s="135"/>
    </row>
    <row r="38" customFormat="false" ht="12.75" hidden="false" customHeight="false" outlineLevel="0" collapsed="false">
      <c r="A38" s="615" t="s">
        <v>542</v>
      </c>
      <c r="B38" s="95"/>
      <c r="C38" s="95"/>
      <c r="D38" s="95"/>
      <c r="E38" s="95"/>
      <c r="F38" s="95"/>
      <c r="G38" s="95"/>
      <c r="H38" s="95"/>
      <c r="I38" s="95"/>
      <c r="J38" s="95"/>
      <c r="K38" s="95"/>
      <c r="L38" s="95"/>
      <c r="M38" s="95"/>
      <c r="N38" s="95"/>
      <c r="O38" s="95"/>
      <c r="R38" s="95"/>
      <c r="S38" s="387"/>
      <c r="T38" s="134"/>
      <c r="U38" s="96"/>
      <c r="V38" s="96"/>
      <c r="W38" s="96"/>
      <c r="X38" s="96"/>
      <c r="Y38" s="96"/>
      <c r="Z38" s="96"/>
      <c r="AA38" s="96"/>
      <c r="AB38" s="96"/>
      <c r="AC38" s="96"/>
      <c r="AD38" s="96"/>
      <c r="AE38" s="96"/>
      <c r="AF38" s="96"/>
      <c r="AG38" s="96"/>
      <c r="AH38" s="96"/>
      <c r="AI38" s="96"/>
      <c r="AJ38" s="96"/>
      <c r="AK38" s="96"/>
      <c r="AL38" s="135"/>
    </row>
    <row r="39" customFormat="false" ht="12.75" hidden="false" customHeight="false" outlineLevel="0" collapsed="false">
      <c r="A39" s="386" t="s">
        <v>543</v>
      </c>
      <c r="B39" s="393"/>
      <c r="C39" s="393"/>
      <c r="D39" s="393"/>
      <c r="E39" s="393"/>
      <c r="F39" s="393"/>
      <c r="G39" s="393"/>
      <c r="H39" s="393"/>
      <c r="I39" s="393"/>
      <c r="J39" s="393"/>
      <c r="K39" s="393"/>
      <c r="L39" s="390" t="s">
        <v>544</v>
      </c>
      <c r="M39" s="393"/>
      <c r="N39" s="393"/>
      <c r="O39" s="393"/>
      <c r="P39" s="393"/>
      <c r="Q39" s="393"/>
      <c r="R39" s="393"/>
      <c r="S39" s="394"/>
      <c r="T39" s="134"/>
      <c r="U39" s="96"/>
      <c r="V39" s="96"/>
      <c r="W39" s="96"/>
      <c r="X39" s="96"/>
      <c r="Y39" s="96"/>
      <c r="Z39" s="96"/>
      <c r="AA39" s="96"/>
      <c r="AB39" s="96"/>
      <c r="AC39" s="96"/>
      <c r="AD39" s="96"/>
      <c r="AE39" s="96"/>
      <c r="AF39" s="96"/>
      <c r="AG39" s="96"/>
      <c r="AH39" s="96"/>
      <c r="AI39" s="96"/>
      <c r="AJ39" s="96"/>
      <c r="AK39" s="96"/>
      <c r="AL39" s="135"/>
    </row>
    <row r="40" customFormat="false" ht="12.75" hidden="false" customHeight="true" outlineLevel="0" collapsed="false">
      <c r="A40" s="473" t="s">
        <v>389</v>
      </c>
      <c r="B40" s="473"/>
      <c r="C40" s="473"/>
      <c r="D40" s="616" t="n">
        <v>0</v>
      </c>
      <c r="E40" s="616"/>
      <c r="F40" s="535" t="str">
        <f aca="false">IF(AND(Q34="YES",D40&gt;=13000),"PASS",IF(AND(Q34="YES",D40&lt;13000),"FAIL","N/A"))</f>
        <v>N/A</v>
      </c>
      <c r="G40" s="535"/>
      <c r="H40" s="393"/>
      <c r="I40" s="393"/>
      <c r="J40" s="393"/>
      <c r="K40" s="393"/>
      <c r="L40" s="393"/>
      <c r="M40" s="393"/>
      <c r="N40" s="393"/>
      <c r="O40" s="393"/>
      <c r="P40" s="393"/>
      <c r="Q40" s="393"/>
      <c r="R40" s="393"/>
      <c r="S40" s="394"/>
      <c r="T40" s="134"/>
      <c r="U40" s="96"/>
      <c r="V40" s="96"/>
      <c r="W40" s="96"/>
      <c r="X40" s="96"/>
      <c r="Y40" s="96"/>
      <c r="Z40" s="96"/>
      <c r="AA40" s="96"/>
      <c r="AB40" s="96"/>
      <c r="AC40" s="96"/>
      <c r="AD40" s="96"/>
      <c r="AE40" s="96"/>
      <c r="AF40" s="96"/>
      <c r="AG40" s="96"/>
      <c r="AH40" s="96"/>
      <c r="AI40" s="96"/>
      <c r="AJ40" s="96"/>
      <c r="AK40" s="96"/>
      <c r="AL40" s="135"/>
    </row>
    <row r="41" customFormat="false" ht="12.75" hidden="false" customHeight="false" outlineLevel="0" collapsed="false">
      <c r="A41" s="409"/>
      <c r="B41" s="393"/>
      <c r="C41" s="393"/>
      <c r="D41" s="393"/>
      <c r="E41" s="393"/>
      <c r="F41" s="393"/>
      <c r="G41" s="393"/>
      <c r="H41" s="393"/>
      <c r="I41" s="393"/>
      <c r="J41" s="393"/>
      <c r="K41" s="393"/>
      <c r="L41" s="393"/>
      <c r="M41" s="393"/>
      <c r="N41" s="393"/>
      <c r="O41" s="393"/>
      <c r="P41" s="393"/>
      <c r="Q41" s="393"/>
      <c r="R41" s="393"/>
      <c r="S41" s="394"/>
      <c r="T41" s="134"/>
      <c r="U41" s="96"/>
      <c r="V41" s="96"/>
      <c r="W41" s="96"/>
      <c r="X41" s="96"/>
      <c r="Y41" s="96"/>
      <c r="Z41" s="96"/>
      <c r="AA41" s="96"/>
      <c r="AB41" s="96"/>
      <c r="AC41" s="96"/>
      <c r="AD41" s="96"/>
      <c r="AE41" s="96"/>
      <c r="AF41" s="96"/>
      <c r="AG41" s="96"/>
      <c r="AH41" s="96"/>
      <c r="AI41" s="96"/>
      <c r="AJ41" s="96"/>
      <c r="AK41" s="96"/>
      <c r="AL41" s="135"/>
    </row>
    <row r="42" customFormat="false" ht="12.75" hidden="false" customHeight="false" outlineLevel="0" collapsed="false">
      <c r="A42" s="615" t="s">
        <v>545</v>
      </c>
      <c r="B42" s="95"/>
      <c r="C42" s="95"/>
      <c r="D42" s="95"/>
      <c r="E42" s="95"/>
      <c r="F42" s="95"/>
      <c r="G42" s="95"/>
      <c r="H42" s="95"/>
      <c r="I42" s="95"/>
      <c r="J42" s="95"/>
      <c r="K42" s="95"/>
      <c r="L42" s="95"/>
      <c r="M42" s="95"/>
      <c r="N42" s="95"/>
      <c r="O42" s="95"/>
      <c r="P42" s="95"/>
      <c r="Q42" s="95"/>
      <c r="R42" s="95"/>
      <c r="S42" s="387"/>
      <c r="T42" s="134"/>
      <c r="U42" s="96"/>
      <c r="V42" s="96"/>
      <c r="W42" s="96"/>
      <c r="X42" s="96"/>
      <c r="Y42" s="96"/>
      <c r="Z42" s="96"/>
      <c r="AA42" s="96"/>
      <c r="AB42" s="96"/>
      <c r="AC42" s="96"/>
      <c r="AD42" s="96"/>
      <c r="AE42" s="96"/>
      <c r="AF42" s="96"/>
      <c r="AG42" s="96"/>
      <c r="AH42" s="96"/>
      <c r="AI42" s="96"/>
      <c r="AJ42" s="96"/>
      <c r="AK42" s="96"/>
      <c r="AL42" s="135"/>
    </row>
    <row r="43" customFormat="false" ht="12.75" hidden="false" customHeight="false" outlineLevel="0" collapsed="false">
      <c r="A43" s="386" t="s">
        <v>543</v>
      </c>
      <c r="B43" s="393"/>
      <c r="C43" s="393"/>
      <c r="D43" s="393"/>
      <c r="E43" s="393"/>
      <c r="F43" s="393"/>
      <c r="G43" s="393"/>
      <c r="H43" s="393"/>
      <c r="I43" s="393"/>
      <c r="J43" s="393"/>
      <c r="K43" s="393"/>
      <c r="L43" s="390" t="s">
        <v>544</v>
      </c>
      <c r="M43" s="393"/>
      <c r="N43" s="393"/>
      <c r="O43" s="393"/>
      <c r="P43" s="393"/>
      <c r="Q43" s="393"/>
      <c r="R43" s="393"/>
      <c r="S43" s="394"/>
      <c r="T43" s="134"/>
      <c r="U43" s="96"/>
      <c r="V43" s="96"/>
      <c r="W43" s="96"/>
      <c r="X43" s="96"/>
      <c r="Y43" s="96"/>
      <c r="Z43" s="96"/>
      <c r="AA43" s="96"/>
      <c r="AB43" s="96"/>
      <c r="AC43" s="96"/>
      <c r="AD43" s="96"/>
      <c r="AE43" s="96"/>
      <c r="AF43" s="96"/>
      <c r="AG43" s="96"/>
      <c r="AH43" s="96"/>
      <c r="AI43" s="96"/>
      <c r="AJ43" s="96"/>
      <c r="AK43" s="96"/>
      <c r="AL43" s="135"/>
    </row>
    <row r="44" customFormat="false" ht="12.75" hidden="false" customHeight="true" outlineLevel="0" collapsed="false">
      <c r="A44" s="473" t="s">
        <v>389</v>
      </c>
      <c r="B44" s="473"/>
      <c r="C44" s="473"/>
      <c r="D44" s="616" t="n">
        <v>0</v>
      </c>
      <c r="E44" s="616"/>
      <c r="F44" s="535" t="str">
        <f aca="false">IF(AND(Q35="YES",D44&gt;=13000),"PASS",IF(AND(Q35="YES",D44&lt;13000),"FAIL","N/A"))</f>
        <v>N/A</v>
      </c>
      <c r="G44" s="535"/>
      <c r="H44" s="393"/>
      <c r="I44" s="393"/>
      <c r="J44" s="393"/>
      <c r="K44" s="393"/>
      <c r="L44" s="393"/>
      <c r="M44" s="393"/>
      <c r="N44" s="393"/>
      <c r="O44" s="393"/>
      <c r="P44" s="393"/>
      <c r="Q44" s="393"/>
      <c r="R44" s="393"/>
      <c r="S44" s="394"/>
      <c r="T44" s="134"/>
      <c r="U44" s="96"/>
      <c r="V44" s="96"/>
      <c r="W44" s="96"/>
      <c r="X44" s="96"/>
      <c r="Y44" s="96"/>
      <c r="Z44" s="96"/>
      <c r="AA44" s="96"/>
      <c r="AB44" s="96"/>
      <c r="AC44" s="96"/>
      <c r="AD44" s="96"/>
      <c r="AE44" s="96"/>
      <c r="AF44" s="96"/>
      <c r="AG44" s="96"/>
      <c r="AH44" s="96"/>
      <c r="AI44" s="96"/>
      <c r="AJ44" s="96"/>
      <c r="AK44" s="96"/>
      <c r="AL44" s="135"/>
    </row>
    <row r="45" customFormat="false" ht="12.75" hidden="false" customHeight="false" outlineLevel="0" collapsed="false">
      <c r="A45" s="388"/>
      <c r="B45" s="95"/>
      <c r="C45" s="95"/>
      <c r="D45" s="95"/>
      <c r="E45" s="95"/>
      <c r="F45" s="95"/>
      <c r="G45" s="95"/>
      <c r="H45" s="95"/>
      <c r="I45" s="95"/>
      <c r="J45" s="95"/>
      <c r="K45" s="95"/>
      <c r="L45" s="95"/>
      <c r="M45" s="95"/>
      <c r="N45" s="95"/>
      <c r="O45" s="95"/>
      <c r="P45" s="95"/>
      <c r="Q45" s="95"/>
      <c r="R45" s="95"/>
      <c r="S45" s="387"/>
      <c r="T45" s="134"/>
      <c r="U45" s="96"/>
      <c r="V45" s="96"/>
      <c r="W45" s="96"/>
      <c r="X45" s="96"/>
      <c r="Y45" s="96"/>
      <c r="Z45" s="96"/>
      <c r="AA45" s="96"/>
      <c r="AB45" s="96"/>
      <c r="AC45" s="96"/>
      <c r="AD45" s="96"/>
      <c r="AE45" s="96"/>
      <c r="AF45" s="96"/>
      <c r="AG45" s="96"/>
      <c r="AH45" s="96"/>
      <c r="AI45" s="96"/>
      <c r="AJ45" s="96"/>
      <c r="AK45" s="96"/>
      <c r="AL45" s="135"/>
    </row>
    <row r="46" customFormat="false" ht="12.75" hidden="false" customHeight="false" outlineLevel="0" collapsed="false">
      <c r="A46" s="615" t="s">
        <v>546</v>
      </c>
      <c r="B46" s="95"/>
      <c r="C46" s="95"/>
      <c r="D46" s="95"/>
      <c r="E46" s="95"/>
      <c r="F46" s="95"/>
      <c r="G46" s="95"/>
      <c r="H46" s="95"/>
      <c r="I46" s="95"/>
      <c r="J46" s="95"/>
      <c r="K46" s="95"/>
      <c r="L46" s="95"/>
      <c r="M46" s="95"/>
      <c r="N46" s="95"/>
      <c r="O46" s="95"/>
      <c r="P46" s="95"/>
      <c r="Q46" s="95"/>
      <c r="R46" s="95"/>
      <c r="S46" s="387"/>
      <c r="T46" s="134"/>
      <c r="U46" s="96"/>
      <c r="V46" s="96"/>
      <c r="W46" s="96"/>
      <c r="X46" s="96"/>
      <c r="Y46" s="96"/>
      <c r="Z46" s="96"/>
      <c r="AA46" s="96"/>
      <c r="AB46" s="96"/>
      <c r="AC46" s="96"/>
      <c r="AD46" s="96"/>
      <c r="AE46" s="96"/>
      <c r="AF46" s="96"/>
      <c r="AG46" s="96"/>
      <c r="AH46" s="96"/>
      <c r="AI46" s="96"/>
      <c r="AJ46" s="96"/>
      <c r="AK46" s="96"/>
      <c r="AL46" s="135"/>
    </row>
    <row r="47" customFormat="false" ht="12.75" hidden="false" customHeight="false" outlineLevel="0" collapsed="false">
      <c r="A47" s="386" t="s">
        <v>543</v>
      </c>
      <c r="B47" s="393"/>
      <c r="C47" s="393"/>
      <c r="D47" s="393"/>
      <c r="E47" s="393"/>
      <c r="F47" s="393"/>
      <c r="G47" s="393"/>
      <c r="H47" s="393"/>
      <c r="I47" s="393"/>
      <c r="J47" s="393"/>
      <c r="K47" s="393"/>
      <c r="L47" s="390" t="s">
        <v>547</v>
      </c>
      <c r="M47" s="393"/>
      <c r="N47" s="393"/>
      <c r="O47" s="393"/>
      <c r="P47" s="393"/>
      <c r="Q47" s="393"/>
      <c r="R47" s="393"/>
      <c r="S47" s="394"/>
      <c r="T47" s="134"/>
      <c r="U47" s="96"/>
      <c r="V47" s="96"/>
      <c r="W47" s="96"/>
      <c r="X47" s="96"/>
      <c r="Y47" s="96"/>
      <c r="Z47" s="96"/>
      <c r="AA47" s="96"/>
      <c r="AB47" s="96"/>
      <c r="AC47" s="96"/>
      <c r="AD47" s="96"/>
      <c r="AE47" s="96"/>
      <c r="AF47" s="96"/>
      <c r="AG47" s="96"/>
      <c r="AH47" s="96"/>
      <c r="AI47" s="96"/>
      <c r="AJ47" s="96"/>
      <c r="AK47" s="96"/>
      <c r="AL47" s="135"/>
    </row>
    <row r="48" customFormat="false" ht="12.75" hidden="false" customHeight="true" outlineLevel="0" collapsed="false">
      <c r="A48" s="473" t="s">
        <v>389</v>
      </c>
      <c r="B48" s="473"/>
      <c r="C48" s="473"/>
      <c r="D48" s="616" t="n">
        <v>0</v>
      </c>
      <c r="E48" s="616"/>
      <c r="F48" s="535" t="str">
        <f aca="false">IF(AND(Q36="YES",D48&gt;=6500),"PASS",IF(AND(Q36="YES",D48&lt;6500),"FAIL","N/A"))</f>
        <v>N/A</v>
      </c>
      <c r="G48" s="535"/>
      <c r="H48" s="393"/>
      <c r="I48" s="393"/>
      <c r="J48" s="393"/>
      <c r="K48" s="393"/>
      <c r="L48" s="393"/>
      <c r="M48" s="393"/>
      <c r="N48" s="393"/>
      <c r="O48" s="393"/>
      <c r="P48" s="393"/>
      <c r="Q48" s="393"/>
      <c r="R48" s="393"/>
      <c r="S48" s="394"/>
      <c r="T48" s="134"/>
      <c r="U48" s="96"/>
      <c r="V48" s="96"/>
      <c r="W48" s="96"/>
      <c r="X48" s="96"/>
      <c r="Y48" s="96"/>
      <c r="Z48" s="96"/>
      <c r="AA48" s="96"/>
      <c r="AB48" s="96"/>
      <c r="AC48" s="96"/>
      <c r="AD48" s="96"/>
      <c r="AE48" s="96"/>
      <c r="AF48" s="96"/>
      <c r="AG48" s="96"/>
      <c r="AH48" s="96"/>
      <c r="AI48" s="96"/>
      <c r="AJ48" s="96"/>
      <c r="AK48" s="96"/>
      <c r="AL48" s="135"/>
    </row>
    <row r="49" customFormat="false" ht="12.75" hidden="false" customHeight="false" outlineLevel="0" collapsed="false">
      <c r="A49" s="388"/>
      <c r="B49" s="95"/>
      <c r="C49" s="95"/>
      <c r="D49" s="95"/>
      <c r="E49" s="95"/>
      <c r="F49" s="95"/>
      <c r="G49" s="95"/>
      <c r="H49" s="95"/>
      <c r="I49" s="95"/>
      <c r="J49" s="95"/>
      <c r="K49" s="95"/>
      <c r="L49" s="95"/>
      <c r="M49" s="95"/>
      <c r="N49" s="95"/>
      <c r="O49" s="95"/>
      <c r="P49" s="95"/>
      <c r="Q49" s="95"/>
      <c r="R49" s="95"/>
      <c r="S49" s="387"/>
      <c r="T49" s="134"/>
      <c r="U49" s="96"/>
      <c r="V49" s="96"/>
      <c r="W49" s="96"/>
      <c r="X49" s="96"/>
      <c r="Y49" s="96"/>
      <c r="Z49" s="96"/>
      <c r="AA49" s="96"/>
      <c r="AB49" s="96"/>
      <c r="AC49" s="96"/>
      <c r="AD49" s="96"/>
      <c r="AE49" s="96"/>
      <c r="AF49" s="96"/>
      <c r="AG49" s="96"/>
      <c r="AH49" s="96"/>
      <c r="AI49" s="96"/>
      <c r="AJ49" s="96"/>
      <c r="AK49" s="96"/>
      <c r="AL49" s="135"/>
    </row>
    <row r="50" customFormat="false" ht="12.75" hidden="false" customHeight="false" outlineLevel="0" collapsed="false">
      <c r="A50" s="615" t="s">
        <v>548</v>
      </c>
      <c r="B50" s="95"/>
      <c r="C50" s="95"/>
      <c r="D50" s="95"/>
      <c r="E50" s="95"/>
      <c r="F50" s="95"/>
      <c r="G50" s="95"/>
      <c r="H50" s="95"/>
      <c r="I50" s="95"/>
      <c r="J50" s="95"/>
      <c r="K50" s="95"/>
      <c r="L50" s="95"/>
      <c r="M50" s="95"/>
      <c r="N50" s="95"/>
      <c r="O50" s="95"/>
      <c r="P50" s="95"/>
      <c r="Q50" s="95"/>
      <c r="R50" s="95"/>
      <c r="S50" s="387"/>
      <c r="T50" s="134"/>
      <c r="U50" s="96"/>
      <c r="V50" s="96"/>
      <c r="W50" s="96"/>
      <c r="X50" s="96"/>
      <c r="Y50" s="96"/>
      <c r="Z50" s="96"/>
      <c r="AA50" s="96"/>
      <c r="AB50" s="96"/>
      <c r="AC50" s="96"/>
      <c r="AD50" s="96"/>
      <c r="AE50" s="96"/>
      <c r="AF50" s="96"/>
      <c r="AG50" s="96"/>
      <c r="AH50" s="96"/>
      <c r="AI50" s="96"/>
      <c r="AJ50" s="96"/>
      <c r="AK50" s="96"/>
      <c r="AL50" s="135"/>
    </row>
    <row r="51" customFormat="false" ht="12.75" hidden="false" customHeight="false" outlineLevel="0" collapsed="false">
      <c r="A51" s="386" t="s">
        <v>543</v>
      </c>
      <c r="B51" s="393"/>
      <c r="C51" s="393"/>
      <c r="D51" s="393"/>
      <c r="E51" s="393"/>
      <c r="F51" s="393"/>
      <c r="G51" s="393"/>
      <c r="H51" s="393"/>
      <c r="I51" s="393"/>
      <c r="J51" s="393"/>
      <c r="K51" s="393"/>
      <c r="L51" s="390" t="s">
        <v>549</v>
      </c>
      <c r="M51" s="393"/>
      <c r="N51" s="393"/>
      <c r="O51" s="393"/>
      <c r="P51" s="393"/>
      <c r="Q51" s="393"/>
      <c r="R51" s="393"/>
      <c r="S51" s="394"/>
      <c r="T51" s="134"/>
      <c r="U51" s="96"/>
      <c r="V51" s="96"/>
      <c r="W51" s="96"/>
      <c r="X51" s="96"/>
      <c r="Y51" s="96"/>
      <c r="Z51" s="96"/>
      <c r="AA51" s="96"/>
      <c r="AB51" s="96"/>
      <c r="AC51" s="96"/>
      <c r="AD51" s="96"/>
      <c r="AE51" s="96"/>
      <c r="AF51" s="96"/>
      <c r="AG51" s="96"/>
      <c r="AH51" s="96"/>
      <c r="AI51" s="96"/>
      <c r="AJ51" s="96"/>
      <c r="AK51" s="96"/>
      <c r="AL51" s="135"/>
    </row>
    <row r="52" customFormat="false" ht="12.75" hidden="false" customHeight="true" outlineLevel="0" collapsed="false">
      <c r="A52" s="617" t="s">
        <v>389</v>
      </c>
      <c r="B52" s="617"/>
      <c r="C52" s="617"/>
      <c r="D52" s="616" t="n">
        <v>0</v>
      </c>
      <c r="E52" s="616"/>
      <c r="F52" s="535" t="str">
        <f aca="false">IF(AND(Q37="YES",D52&gt;=19500),"PASS",IF(AND(Q37="YES",D52&lt;19500),"FAIL","N/A"))</f>
        <v>N/A</v>
      </c>
      <c r="G52" s="535"/>
      <c r="H52" s="427"/>
      <c r="I52" s="427"/>
      <c r="J52" s="427"/>
      <c r="K52" s="427"/>
      <c r="L52" s="427"/>
      <c r="M52" s="427"/>
      <c r="N52" s="427"/>
      <c r="O52" s="427"/>
      <c r="P52" s="427"/>
      <c r="Q52" s="427"/>
      <c r="R52" s="427"/>
      <c r="S52" s="428"/>
      <c r="T52" s="141"/>
      <c r="U52" s="142"/>
      <c r="V52" s="142"/>
      <c r="W52" s="142"/>
      <c r="X52" s="142"/>
      <c r="Y52" s="142"/>
      <c r="Z52" s="142"/>
      <c r="AA52" s="142"/>
      <c r="AB52" s="142"/>
      <c r="AC52" s="142"/>
      <c r="AD52" s="142"/>
      <c r="AE52" s="142"/>
      <c r="AF52" s="142"/>
      <c r="AG52" s="142"/>
      <c r="AH52" s="142"/>
      <c r="AI52" s="142"/>
      <c r="AJ52" s="142"/>
      <c r="AK52" s="142"/>
      <c r="AL52" s="219"/>
    </row>
    <row r="53" customFormat="false" ht="12.75" hidden="false" customHeight="false" outlineLevel="0" collapsed="false">
      <c r="A53" s="431" t="s">
        <v>420</v>
      </c>
      <c r="S53" s="347"/>
      <c r="T53" s="431" t="s">
        <v>420</v>
      </c>
      <c r="AL53" s="347"/>
    </row>
    <row r="54" customFormat="false" ht="12.75" hidden="false" customHeight="false" outlineLevel="0" collapsed="false">
      <c r="A54" s="118" t="s">
        <v>421</v>
      </c>
      <c r="S54" s="347"/>
      <c r="T54" s="118" t="s">
        <v>421</v>
      </c>
      <c r="AL54" s="347"/>
    </row>
    <row r="55" customFormat="false" ht="12.75" hidden="false" customHeight="false" outlineLevel="0" collapsed="false">
      <c r="A55" s="432" t="s">
        <v>422</v>
      </c>
      <c r="B55" s="433"/>
      <c r="C55" s="433"/>
      <c r="D55" s="433"/>
      <c r="E55" s="433"/>
      <c r="F55" s="433"/>
      <c r="G55" s="433"/>
      <c r="H55" s="433"/>
      <c r="I55" s="433"/>
      <c r="J55" s="433"/>
      <c r="K55" s="433"/>
      <c r="L55" s="433"/>
      <c r="M55" s="433"/>
      <c r="N55" s="433"/>
      <c r="O55" s="433"/>
      <c r="P55" s="433"/>
      <c r="Q55" s="433"/>
      <c r="R55" s="433"/>
      <c r="S55" s="434"/>
      <c r="T55" s="432" t="s">
        <v>422</v>
      </c>
      <c r="U55" s="433"/>
      <c r="V55" s="433"/>
      <c r="W55" s="433"/>
      <c r="X55" s="433"/>
      <c r="Y55" s="433"/>
      <c r="Z55" s="433"/>
      <c r="AA55" s="433"/>
      <c r="AB55" s="433"/>
      <c r="AC55" s="433"/>
      <c r="AD55" s="433"/>
      <c r="AE55" s="433"/>
      <c r="AF55" s="433"/>
      <c r="AG55" s="433"/>
      <c r="AH55" s="433"/>
      <c r="AI55" s="433"/>
      <c r="AJ55" s="433"/>
      <c r="AK55" s="433"/>
      <c r="AL55" s="434"/>
    </row>
    <row r="56" customFormat="false" ht="12.75" hidden="false" customHeight="false" outlineLevel="0" collapsed="false">
      <c r="A56" s="432"/>
      <c r="B56" s="433"/>
      <c r="C56" s="433"/>
      <c r="D56" s="433"/>
      <c r="E56" s="433"/>
      <c r="F56" s="433"/>
      <c r="G56" s="433"/>
      <c r="H56" s="433"/>
      <c r="I56" s="433"/>
      <c r="J56" s="433"/>
      <c r="K56" s="433"/>
      <c r="L56" s="433"/>
      <c r="M56" s="433"/>
      <c r="N56" s="433"/>
      <c r="O56" s="433"/>
      <c r="P56" s="433"/>
      <c r="Q56" s="433"/>
      <c r="R56" s="433"/>
      <c r="S56" s="434"/>
      <c r="T56" s="432"/>
      <c r="U56" s="433"/>
      <c r="V56" s="433"/>
      <c r="W56" s="433"/>
      <c r="X56" s="433"/>
      <c r="Y56" s="433"/>
      <c r="Z56" s="433"/>
      <c r="AA56" s="433"/>
      <c r="AB56" s="433"/>
      <c r="AC56" s="433"/>
      <c r="AD56" s="433"/>
      <c r="AE56" s="433"/>
      <c r="AF56" s="433"/>
      <c r="AG56" s="433"/>
      <c r="AH56" s="433"/>
      <c r="AI56" s="433"/>
      <c r="AJ56" s="433"/>
      <c r="AK56" s="433"/>
      <c r="AL56" s="434"/>
    </row>
    <row r="57" customFormat="false" ht="25.5" hidden="false" customHeight="true" outlineLevel="0" collapsed="false">
      <c r="A57" s="432"/>
      <c r="B57" s="436"/>
      <c r="C57" s="618" t="s">
        <v>550</v>
      </c>
      <c r="D57" s="618"/>
      <c r="E57" s="436" t="s">
        <v>424</v>
      </c>
      <c r="F57" s="433"/>
      <c r="G57" s="433"/>
      <c r="H57" s="465"/>
      <c r="I57" s="465"/>
      <c r="J57" s="433"/>
      <c r="K57" s="433"/>
      <c r="L57" s="433"/>
      <c r="M57" s="433"/>
      <c r="N57" s="433"/>
      <c r="O57" s="433"/>
      <c r="P57" s="433"/>
      <c r="Q57" s="433"/>
      <c r="R57" s="433"/>
      <c r="S57" s="434"/>
      <c r="T57" s="432"/>
      <c r="U57" s="436"/>
      <c r="V57" s="618" t="s">
        <v>550</v>
      </c>
      <c r="W57" s="618"/>
      <c r="X57" s="436" t="s">
        <v>424</v>
      </c>
      <c r="Y57" s="433"/>
      <c r="Z57" s="433"/>
      <c r="AA57" s="465"/>
      <c r="AB57" s="465"/>
      <c r="AC57" s="433"/>
      <c r="AD57" s="433"/>
      <c r="AE57" s="433"/>
      <c r="AF57" s="433"/>
      <c r="AG57" s="433"/>
      <c r="AH57" s="433"/>
      <c r="AI57" s="433"/>
      <c r="AJ57" s="433"/>
      <c r="AK57" s="433"/>
      <c r="AL57" s="434"/>
    </row>
    <row r="58" customFormat="false" ht="14.25" hidden="false" customHeight="false" outlineLevel="0" collapsed="false">
      <c r="A58" s="432"/>
      <c r="B58" s="442" t="n">
        <v>1</v>
      </c>
      <c r="C58" s="619"/>
      <c r="D58" s="619"/>
      <c r="E58" s="619"/>
      <c r="F58" s="433"/>
      <c r="G58" s="166"/>
      <c r="H58" s="466"/>
      <c r="I58" s="466"/>
      <c r="J58" s="433"/>
      <c r="K58" s="433"/>
      <c r="L58" s="433"/>
      <c r="M58" s="433"/>
      <c r="N58" s="433"/>
      <c r="O58" s="433"/>
      <c r="P58" s="433"/>
      <c r="Q58" s="433"/>
      <c r="R58" s="433"/>
      <c r="S58" s="434"/>
      <c r="T58" s="432"/>
      <c r="U58" s="442" t="n">
        <v>1</v>
      </c>
      <c r="V58" s="619"/>
      <c r="W58" s="619"/>
      <c r="X58" s="619"/>
      <c r="Y58" s="433"/>
      <c r="Z58" s="166"/>
      <c r="AA58" s="466"/>
      <c r="AB58" s="466"/>
      <c r="AC58" s="433"/>
      <c r="AD58" s="433"/>
      <c r="AE58" s="433"/>
      <c r="AF58" s="433"/>
      <c r="AG58" s="433"/>
      <c r="AH58" s="433"/>
      <c r="AI58" s="433"/>
      <c r="AJ58" s="433"/>
      <c r="AK58" s="433"/>
      <c r="AL58" s="434"/>
    </row>
    <row r="59" customFormat="false" ht="12.75" hidden="false" customHeight="false" outlineLevel="0" collapsed="false">
      <c r="A59" s="432"/>
      <c r="B59" s="442" t="n">
        <v>2</v>
      </c>
      <c r="C59" s="619"/>
      <c r="D59" s="619"/>
      <c r="E59" s="619"/>
      <c r="F59" s="433"/>
      <c r="G59" s="166"/>
      <c r="J59" s="433"/>
      <c r="K59" s="433"/>
      <c r="L59" s="433"/>
      <c r="M59" s="433"/>
      <c r="N59" s="433"/>
      <c r="O59" s="433"/>
      <c r="P59" s="433"/>
      <c r="Q59" s="433"/>
      <c r="R59" s="433"/>
      <c r="S59" s="434"/>
      <c r="T59" s="432"/>
      <c r="U59" s="442" t="n">
        <v>2</v>
      </c>
      <c r="V59" s="619"/>
      <c r="W59" s="619"/>
      <c r="X59" s="619"/>
      <c r="Y59" s="433"/>
      <c r="Z59" s="166"/>
      <c r="AC59" s="433"/>
      <c r="AD59" s="433"/>
      <c r="AE59" s="433"/>
      <c r="AF59" s="433"/>
      <c r="AG59" s="433"/>
      <c r="AH59" s="433"/>
      <c r="AI59" s="433"/>
      <c r="AJ59" s="433"/>
      <c r="AK59" s="433"/>
      <c r="AL59" s="434"/>
    </row>
    <row r="60" customFormat="false" ht="12.75" hidden="false" customHeight="false" outlineLevel="0" collapsed="false">
      <c r="A60" s="432"/>
      <c r="B60" s="442" t="n">
        <v>3</v>
      </c>
      <c r="C60" s="619"/>
      <c r="D60" s="619"/>
      <c r="E60" s="619"/>
      <c r="F60" s="433"/>
      <c r="G60" s="166"/>
      <c r="J60" s="433"/>
      <c r="K60" s="433"/>
      <c r="L60" s="433"/>
      <c r="M60" s="433"/>
      <c r="N60" s="433"/>
      <c r="O60" s="433"/>
      <c r="P60" s="433"/>
      <c r="Q60" s="433"/>
      <c r="R60" s="433"/>
      <c r="S60" s="434"/>
      <c r="T60" s="432"/>
      <c r="U60" s="442" t="n">
        <v>3</v>
      </c>
      <c r="V60" s="619"/>
      <c r="W60" s="619"/>
      <c r="X60" s="619"/>
      <c r="Y60" s="433"/>
      <c r="Z60" s="166"/>
      <c r="AC60" s="433"/>
      <c r="AD60" s="433"/>
      <c r="AE60" s="433"/>
      <c r="AF60" s="433"/>
      <c r="AG60" s="433"/>
      <c r="AH60" s="433"/>
      <c r="AI60" s="433"/>
      <c r="AJ60" s="433"/>
      <c r="AK60" s="433"/>
      <c r="AL60" s="434"/>
    </row>
    <row r="61" customFormat="false" ht="12.75" hidden="false" customHeight="false" outlineLevel="0" collapsed="false">
      <c r="A61" s="432"/>
      <c r="B61" s="442" t="n">
        <v>4</v>
      </c>
      <c r="C61" s="619"/>
      <c r="D61" s="619"/>
      <c r="E61" s="619"/>
      <c r="F61" s="433"/>
      <c r="G61" s="433"/>
      <c r="H61" s="433"/>
      <c r="I61" s="433"/>
      <c r="J61" s="433"/>
      <c r="K61" s="433"/>
      <c r="L61" s="433"/>
      <c r="M61" s="433"/>
      <c r="N61" s="433"/>
      <c r="O61" s="433"/>
      <c r="P61" s="433"/>
      <c r="Q61" s="433"/>
      <c r="R61" s="433"/>
      <c r="S61" s="434"/>
      <c r="T61" s="432"/>
      <c r="U61" s="442" t="n">
        <v>4</v>
      </c>
      <c r="V61" s="619"/>
      <c r="W61" s="619"/>
      <c r="X61" s="619"/>
      <c r="Y61" s="433"/>
      <c r="Z61" s="433"/>
      <c r="AA61" s="433"/>
      <c r="AB61" s="433"/>
      <c r="AC61" s="433"/>
      <c r="AD61" s="433"/>
      <c r="AE61" s="433"/>
      <c r="AF61" s="433"/>
      <c r="AG61" s="433"/>
      <c r="AH61" s="433"/>
      <c r="AI61" s="433"/>
      <c r="AJ61" s="433"/>
      <c r="AK61" s="433"/>
      <c r="AL61" s="434"/>
    </row>
    <row r="62" customFormat="false" ht="12.75" hidden="false" customHeight="false" outlineLevel="0" collapsed="false">
      <c r="A62" s="432"/>
      <c r="B62" s="442" t="n">
        <v>5</v>
      </c>
      <c r="C62" s="619"/>
      <c r="D62" s="619"/>
      <c r="E62" s="619"/>
      <c r="F62" s="433"/>
      <c r="G62" s="433"/>
      <c r="H62" s="433"/>
      <c r="I62" s="433"/>
      <c r="J62" s="433"/>
      <c r="K62" s="433"/>
      <c r="L62" s="433"/>
      <c r="M62" s="433"/>
      <c r="N62" s="433"/>
      <c r="O62" s="433"/>
      <c r="P62" s="433"/>
      <c r="Q62" s="433"/>
      <c r="R62" s="433"/>
      <c r="S62" s="434"/>
      <c r="T62" s="432"/>
      <c r="U62" s="442" t="n">
        <v>5</v>
      </c>
      <c r="V62" s="619"/>
      <c r="W62" s="619"/>
      <c r="X62" s="619"/>
      <c r="Y62" s="433"/>
      <c r="Z62" s="433"/>
      <c r="AA62" s="433"/>
      <c r="AB62" s="433"/>
      <c r="AC62" s="433"/>
      <c r="AD62" s="433"/>
      <c r="AE62" s="433"/>
      <c r="AF62" s="433"/>
      <c r="AG62" s="433"/>
      <c r="AH62" s="433"/>
      <c r="AI62" s="433"/>
      <c r="AJ62" s="433"/>
      <c r="AK62" s="433"/>
      <c r="AL62" s="434"/>
    </row>
    <row r="63" customFormat="false" ht="12.75" hidden="false" customHeight="false" outlineLevel="0" collapsed="false">
      <c r="A63" s="432"/>
      <c r="B63" s="442" t="n">
        <v>6</v>
      </c>
      <c r="C63" s="619"/>
      <c r="D63" s="619"/>
      <c r="E63" s="619"/>
      <c r="F63" s="433"/>
      <c r="G63" s="433"/>
      <c r="H63" s="433"/>
      <c r="I63" s="433"/>
      <c r="J63" s="433"/>
      <c r="K63" s="433"/>
      <c r="L63" s="433"/>
      <c r="M63" s="433"/>
      <c r="N63" s="433"/>
      <c r="O63" s="433"/>
      <c r="P63" s="433"/>
      <c r="Q63" s="433"/>
      <c r="R63" s="433"/>
      <c r="S63" s="434"/>
      <c r="T63" s="432"/>
      <c r="U63" s="442" t="n">
        <v>6</v>
      </c>
      <c r="V63" s="619"/>
      <c r="W63" s="619"/>
      <c r="X63" s="619"/>
      <c r="Y63" s="433"/>
      <c r="Z63" s="433"/>
      <c r="AA63" s="433"/>
      <c r="AB63" s="433"/>
      <c r="AC63" s="433"/>
      <c r="AD63" s="433"/>
      <c r="AE63" s="433"/>
      <c r="AF63" s="433"/>
      <c r="AG63" s="433"/>
      <c r="AH63" s="433"/>
      <c r="AI63" s="433"/>
      <c r="AJ63" s="433"/>
      <c r="AK63" s="433"/>
      <c r="AL63" s="434"/>
    </row>
    <row r="64" customFormat="false" ht="12.75" hidden="false" customHeight="false" outlineLevel="0" collapsed="false">
      <c r="A64" s="432"/>
      <c r="B64" s="442" t="n">
        <v>7</v>
      </c>
      <c r="C64" s="619"/>
      <c r="D64" s="619"/>
      <c r="E64" s="619"/>
      <c r="F64" s="433"/>
      <c r="G64" s="433"/>
      <c r="H64" s="433"/>
      <c r="I64" s="433"/>
      <c r="J64" s="433"/>
      <c r="K64" s="433"/>
      <c r="L64" s="433"/>
      <c r="M64" s="433"/>
      <c r="N64" s="433"/>
      <c r="O64" s="433"/>
      <c r="P64" s="433"/>
      <c r="Q64" s="433"/>
      <c r="R64" s="433"/>
      <c r="S64" s="434"/>
      <c r="T64" s="432"/>
      <c r="U64" s="442" t="n">
        <v>7</v>
      </c>
      <c r="V64" s="619"/>
      <c r="W64" s="619"/>
      <c r="X64" s="619"/>
      <c r="Y64" s="433"/>
      <c r="Z64" s="433"/>
      <c r="AA64" s="433"/>
      <c r="AB64" s="433"/>
      <c r="AC64" s="433"/>
      <c r="AD64" s="433"/>
      <c r="AE64" s="433"/>
      <c r="AF64" s="433"/>
      <c r="AG64" s="433"/>
      <c r="AH64" s="433"/>
      <c r="AI64" s="433"/>
      <c r="AJ64" s="433"/>
      <c r="AK64" s="433"/>
      <c r="AL64" s="434"/>
    </row>
    <row r="65" customFormat="false" ht="12.75" hidden="false" customHeight="false" outlineLevel="0" collapsed="false">
      <c r="A65" s="432"/>
      <c r="B65" s="442" t="n">
        <v>8</v>
      </c>
      <c r="C65" s="619"/>
      <c r="D65" s="619"/>
      <c r="E65" s="619"/>
      <c r="F65" s="433"/>
      <c r="G65" s="433"/>
      <c r="H65" s="433"/>
      <c r="I65" s="433"/>
      <c r="J65" s="433"/>
      <c r="K65" s="433"/>
      <c r="L65" s="433"/>
      <c r="M65" s="433"/>
      <c r="N65" s="433"/>
      <c r="O65" s="433"/>
      <c r="P65" s="433"/>
      <c r="Q65" s="433"/>
      <c r="R65" s="433"/>
      <c r="S65" s="434"/>
      <c r="T65" s="432"/>
      <c r="U65" s="442" t="n">
        <v>8</v>
      </c>
      <c r="V65" s="619"/>
      <c r="W65" s="619"/>
      <c r="X65" s="619"/>
      <c r="Y65" s="433"/>
      <c r="Z65" s="433"/>
      <c r="AA65" s="433"/>
      <c r="AB65" s="433"/>
      <c r="AC65" s="433"/>
      <c r="AD65" s="433"/>
      <c r="AE65" s="433"/>
      <c r="AF65" s="433"/>
      <c r="AG65" s="433"/>
      <c r="AH65" s="433"/>
      <c r="AI65" s="433"/>
      <c r="AJ65" s="433"/>
      <c r="AK65" s="433"/>
      <c r="AL65" s="434"/>
    </row>
    <row r="66" customFormat="false" ht="12.75" hidden="false" customHeight="false" outlineLevel="0" collapsed="false">
      <c r="A66" s="432"/>
      <c r="B66" s="442" t="n">
        <v>9</v>
      </c>
      <c r="C66" s="619"/>
      <c r="D66" s="619"/>
      <c r="E66" s="619"/>
      <c r="F66" s="433"/>
      <c r="G66" s="433"/>
      <c r="H66" s="433"/>
      <c r="I66" s="433"/>
      <c r="J66" s="433"/>
      <c r="K66" s="433"/>
      <c r="L66" s="433"/>
      <c r="M66" s="433"/>
      <c r="N66" s="433"/>
      <c r="O66" s="433"/>
      <c r="P66" s="433"/>
      <c r="Q66" s="433"/>
      <c r="R66" s="433"/>
      <c r="S66" s="434"/>
      <c r="T66" s="432"/>
      <c r="U66" s="442" t="n">
        <v>9</v>
      </c>
      <c r="V66" s="619"/>
      <c r="W66" s="619"/>
      <c r="X66" s="619"/>
      <c r="Y66" s="433"/>
      <c r="Z66" s="433"/>
      <c r="AA66" s="433"/>
      <c r="AB66" s="433"/>
      <c r="AC66" s="433"/>
      <c r="AD66" s="433"/>
      <c r="AE66" s="433"/>
      <c r="AF66" s="433"/>
      <c r="AG66" s="433"/>
      <c r="AH66" s="433"/>
      <c r="AI66" s="433"/>
      <c r="AJ66" s="433"/>
      <c r="AK66" s="433"/>
      <c r="AL66" s="434"/>
    </row>
    <row r="67" customFormat="false" ht="12.75" hidden="false" customHeight="false" outlineLevel="0" collapsed="false">
      <c r="A67" s="432"/>
      <c r="B67" s="442" t="n">
        <v>10</v>
      </c>
      <c r="C67" s="619"/>
      <c r="D67" s="619"/>
      <c r="E67" s="619"/>
      <c r="F67" s="433"/>
      <c r="G67" s="433"/>
      <c r="H67" s="433"/>
      <c r="I67" s="433"/>
      <c r="J67" s="433"/>
      <c r="K67" s="433"/>
      <c r="L67" s="433"/>
      <c r="M67" s="433"/>
      <c r="N67" s="433"/>
      <c r="O67" s="433"/>
      <c r="P67" s="433"/>
      <c r="Q67" s="433"/>
      <c r="R67" s="433"/>
      <c r="S67" s="434"/>
      <c r="T67" s="432"/>
      <c r="U67" s="442" t="n">
        <v>10</v>
      </c>
      <c r="V67" s="619"/>
      <c r="W67" s="619"/>
      <c r="X67" s="619"/>
      <c r="Y67" s="433"/>
      <c r="Z67" s="433"/>
      <c r="AA67" s="433"/>
      <c r="AB67" s="433"/>
      <c r="AC67" s="433"/>
      <c r="AD67" s="433"/>
      <c r="AE67" s="433"/>
      <c r="AF67" s="433"/>
      <c r="AG67" s="433"/>
      <c r="AH67" s="433"/>
      <c r="AI67" s="433"/>
      <c r="AJ67" s="433"/>
      <c r="AK67" s="433"/>
      <c r="AL67" s="434"/>
    </row>
    <row r="68" customFormat="false" ht="12.75" hidden="false" customHeight="false" outlineLevel="0" collapsed="false">
      <c r="A68" s="432"/>
      <c r="B68" s="442" t="n">
        <v>11</v>
      </c>
      <c r="C68" s="619"/>
      <c r="D68" s="619"/>
      <c r="E68" s="619"/>
      <c r="F68" s="433"/>
      <c r="G68" s="433"/>
      <c r="H68" s="433"/>
      <c r="I68" s="433"/>
      <c r="J68" s="433"/>
      <c r="K68" s="433"/>
      <c r="L68" s="433"/>
      <c r="M68" s="433"/>
      <c r="N68" s="433"/>
      <c r="O68" s="433"/>
      <c r="P68" s="433"/>
      <c r="Q68" s="433"/>
      <c r="R68" s="433"/>
      <c r="S68" s="434"/>
      <c r="T68" s="432"/>
      <c r="U68" s="442" t="n">
        <v>11</v>
      </c>
      <c r="V68" s="619"/>
      <c r="W68" s="619"/>
      <c r="X68" s="619"/>
      <c r="Y68" s="433"/>
      <c r="Z68" s="433"/>
      <c r="AA68" s="433"/>
      <c r="AB68" s="433"/>
      <c r="AC68" s="433"/>
      <c r="AD68" s="433"/>
      <c r="AE68" s="433"/>
      <c r="AF68" s="433"/>
      <c r="AG68" s="433"/>
      <c r="AH68" s="433"/>
      <c r="AI68" s="433"/>
      <c r="AJ68" s="433"/>
      <c r="AK68" s="433"/>
      <c r="AL68" s="434"/>
    </row>
    <row r="69" customFormat="false" ht="12.75" hidden="false" customHeight="false" outlineLevel="0" collapsed="false">
      <c r="A69" s="432"/>
      <c r="B69" s="442" t="n">
        <v>12</v>
      </c>
      <c r="C69" s="619"/>
      <c r="D69" s="619"/>
      <c r="E69" s="619"/>
      <c r="F69" s="433"/>
      <c r="G69" s="433"/>
      <c r="H69" s="433"/>
      <c r="I69" s="433"/>
      <c r="J69" s="433"/>
      <c r="K69" s="433"/>
      <c r="L69" s="433"/>
      <c r="M69" s="433"/>
      <c r="N69" s="433"/>
      <c r="O69" s="433"/>
      <c r="P69" s="433"/>
      <c r="Q69" s="433"/>
      <c r="R69" s="433"/>
      <c r="S69" s="434"/>
      <c r="T69" s="432"/>
      <c r="U69" s="442" t="n">
        <v>12</v>
      </c>
      <c r="V69" s="619"/>
      <c r="W69" s="619"/>
      <c r="X69" s="619"/>
      <c r="Y69" s="433"/>
      <c r="Z69" s="433"/>
      <c r="AA69" s="433"/>
      <c r="AB69" s="433"/>
      <c r="AC69" s="433"/>
      <c r="AD69" s="433"/>
      <c r="AE69" s="433"/>
      <c r="AF69" s="433"/>
      <c r="AG69" s="433"/>
      <c r="AH69" s="433"/>
      <c r="AI69" s="433"/>
      <c r="AJ69" s="433"/>
      <c r="AK69" s="433"/>
      <c r="AL69" s="434"/>
    </row>
    <row r="70" customFormat="false" ht="12.75" hidden="false" customHeight="false" outlineLevel="0" collapsed="false">
      <c r="A70" s="432"/>
      <c r="B70" s="442" t="n">
        <v>13</v>
      </c>
      <c r="C70" s="619"/>
      <c r="D70" s="619"/>
      <c r="E70" s="619"/>
      <c r="F70" s="433"/>
      <c r="G70" s="433"/>
      <c r="H70" s="433"/>
      <c r="I70" s="433"/>
      <c r="J70" s="433"/>
      <c r="K70" s="433"/>
      <c r="L70" s="433"/>
      <c r="M70" s="433"/>
      <c r="N70" s="433"/>
      <c r="O70" s="433"/>
      <c r="P70" s="433"/>
      <c r="Q70" s="433"/>
      <c r="R70" s="433"/>
      <c r="S70" s="434"/>
      <c r="T70" s="432"/>
      <c r="U70" s="442" t="n">
        <v>13</v>
      </c>
      <c r="V70" s="619"/>
      <c r="W70" s="619"/>
      <c r="X70" s="619"/>
      <c r="Y70" s="433"/>
      <c r="Z70" s="433"/>
      <c r="AA70" s="433"/>
      <c r="AB70" s="433"/>
      <c r="AC70" s="433"/>
      <c r="AD70" s="433"/>
      <c r="AE70" s="433"/>
      <c r="AF70" s="433"/>
      <c r="AG70" s="433"/>
      <c r="AH70" s="433"/>
      <c r="AI70" s="433"/>
      <c r="AJ70" s="433"/>
      <c r="AK70" s="433"/>
      <c r="AL70" s="434"/>
    </row>
    <row r="71" customFormat="false" ht="12.75" hidden="false" customHeight="false" outlineLevel="0" collapsed="false">
      <c r="A71" s="432"/>
      <c r="B71" s="442" t="n">
        <v>14</v>
      </c>
      <c r="C71" s="619"/>
      <c r="D71" s="619"/>
      <c r="E71" s="619"/>
      <c r="F71" s="433"/>
      <c r="G71" s="433"/>
      <c r="H71" s="433"/>
      <c r="I71" s="433"/>
      <c r="J71" s="433"/>
      <c r="K71" s="433"/>
      <c r="L71" s="433"/>
      <c r="M71" s="433"/>
      <c r="N71" s="433"/>
      <c r="O71" s="433"/>
      <c r="P71" s="433"/>
      <c r="Q71" s="433"/>
      <c r="R71" s="433"/>
      <c r="S71" s="434"/>
      <c r="T71" s="432"/>
      <c r="U71" s="442" t="n">
        <v>14</v>
      </c>
      <c r="V71" s="619"/>
      <c r="W71" s="619"/>
      <c r="X71" s="619"/>
      <c r="Y71" s="433"/>
      <c r="Z71" s="433"/>
      <c r="AA71" s="433"/>
      <c r="AB71" s="433"/>
      <c r="AC71" s="433"/>
      <c r="AD71" s="433"/>
      <c r="AE71" s="433"/>
      <c r="AF71" s="433"/>
      <c r="AG71" s="433"/>
      <c r="AH71" s="433"/>
      <c r="AI71" s="433"/>
      <c r="AJ71" s="433"/>
      <c r="AK71" s="433"/>
      <c r="AL71" s="434"/>
    </row>
    <row r="72" customFormat="false" ht="12.75" hidden="false" customHeight="false" outlineLevel="0" collapsed="false">
      <c r="A72" s="432"/>
      <c r="B72" s="442" t="n">
        <v>15</v>
      </c>
      <c r="C72" s="619"/>
      <c r="D72" s="619"/>
      <c r="E72" s="619"/>
      <c r="F72" s="433"/>
      <c r="G72" s="433"/>
      <c r="H72" s="433"/>
      <c r="I72" s="433"/>
      <c r="J72" s="433"/>
      <c r="K72" s="433"/>
      <c r="L72" s="433"/>
      <c r="M72" s="433"/>
      <c r="N72" s="433"/>
      <c r="O72" s="433"/>
      <c r="P72" s="433"/>
      <c r="Q72" s="433"/>
      <c r="R72" s="433"/>
      <c r="S72" s="434"/>
      <c r="T72" s="432"/>
      <c r="U72" s="442" t="n">
        <v>15</v>
      </c>
      <c r="V72" s="619"/>
      <c r="W72" s="619"/>
      <c r="X72" s="619"/>
      <c r="Y72" s="433"/>
      <c r="Z72" s="433"/>
      <c r="AA72" s="433"/>
      <c r="AB72" s="433"/>
      <c r="AC72" s="433"/>
      <c r="AD72" s="433"/>
      <c r="AE72" s="433"/>
      <c r="AF72" s="433"/>
      <c r="AG72" s="433"/>
      <c r="AH72" s="433"/>
      <c r="AI72" s="433"/>
      <c r="AJ72" s="433"/>
      <c r="AK72" s="433"/>
      <c r="AL72" s="434"/>
    </row>
    <row r="73" customFormat="false" ht="12.75" hidden="false" customHeight="false" outlineLevel="0" collapsed="false">
      <c r="A73" s="432"/>
      <c r="B73" s="442" t="n">
        <v>16</v>
      </c>
      <c r="C73" s="619"/>
      <c r="D73" s="619"/>
      <c r="E73" s="619"/>
      <c r="F73" s="433"/>
      <c r="G73" s="433"/>
      <c r="H73" s="433"/>
      <c r="I73" s="433"/>
      <c r="J73" s="433"/>
      <c r="K73" s="433"/>
      <c r="L73" s="433"/>
      <c r="M73" s="433"/>
      <c r="N73" s="433"/>
      <c r="O73" s="433"/>
      <c r="P73" s="433"/>
      <c r="Q73" s="433"/>
      <c r="R73" s="433"/>
      <c r="S73" s="434"/>
      <c r="T73" s="432"/>
      <c r="U73" s="442" t="n">
        <v>16</v>
      </c>
      <c r="V73" s="619"/>
      <c r="W73" s="619"/>
      <c r="X73" s="619"/>
      <c r="Y73" s="433"/>
      <c r="Z73" s="433"/>
      <c r="AA73" s="433"/>
      <c r="AB73" s="433"/>
      <c r="AC73" s="433"/>
      <c r="AD73" s="433"/>
      <c r="AE73" s="433"/>
      <c r="AF73" s="433"/>
      <c r="AG73" s="433"/>
      <c r="AH73" s="433"/>
      <c r="AI73" s="433"/>
      <c r="AJ73" s="433"/>
      <c r="AK73" s="433"/>
      <c r="AL73" s="434"/>
    </row>
    <row r="74" customFormat="false" ht="12.75" hidden="false" customHeight="false" outlineLevel="0" collapsed="false">
      <c r="A74" s="432"/>
      <c r="B74" s="442" t="n">
        <v>17</v>
      </c>
      <c r="C74" s="619"/>
      <c r="D74" s="619"/>
      <c r="E74" s="619"/>
      <c r="F74" s="433"/>
      <c r="G74" s="433"/>
      <c r="H74" s="433"/>
      <c r="I74" s="433"/>
      <c r="J74" s="433"/>
      <c r="K74" s="433"/>
      <c r="L74" s="433"/>
      <c r="M74" s="433"/>
      <c r="N74" s="433"/>
      <c r="O74" s="433"/>
      <c r="P74" s="433"/>
      <c r="Q74" s="433"/>
      <c r="R74" s="433"/>
      <c r="S74" s="434"/>
      <c r="T74" s="432"/>
      <c r="U74" s="442" t="n">
        <v>17</v>
      </c>
      <c r="V74" s="619"/>
      <c r="W74" s="619"/>
      <c r="X74" s="619"/>
      <c r="Y74" s="433"/>
      <c r="Z74" s="433"/>
      <c r="AA74" s="433"/>
      <c r="AB74" s="433"/>
      <c r="AC74" s="433"/>
      <c r="AD74" s="433"/>
      <c r="AE74" s="433"/>
      <c r="AF74" s="433"/>
      <c r="AG74" s="433"/>
      <c r="AH74" s="433"/>
      <c r="AI74" s="433"/>
      <c r="AJ74" s="433"/>
      <c r="AK74" s="433"/>
      <c r="AL74" s="434"/>
    </row>
    <row r="75" customFormat="false" ht="12.75" hidden="false" customHeight="false" outlineLevel="0" collapsed="false">
      <c r="A75" s="432"/>
      <c r="B75" s="442" t="n">
        <v>18</v>
      </c>
      <c r="C75" s="619"/>
      <c r="D75" s="619"/>
      <c r="E75" s="619"/>
      <c r="F75" s="433"/>
      <c r="G75" s="433"/>
      <c r="H75" s="433"/>
      <c r="I75" s="433"/>
      <c r="J75" s="433"/>
      <c r="K75" s="433"/>
      <c r="L75" s="433"/>
      <c r="M75" s="433"/>
      <c r="N75" s="433"/>
      <c r="O75" s="433"/>
      <c r="P75" s="433"/>
      <c r="Q75" s="433"/>
      <c r="R75" s="433"/>
      <c r="S75" s="434"/>
      <c r="T75" s="432"/>
      <c r="U75" s="442" t="n">
        <v>18</v>
      </c>
      <c r="V75" s="619"/>
      <c r="W75" s="619"/>
      <c r="X75" s="619"/>
      <c r="Y75" s="433"/>
      <c r="Z75" s="433"/>
      <c r="AA75" s="433"/>
      <c r="AB75" s="433"/>
      <c r="AC75" s="433"/>
      <c r="AD75" s="433"/>
      <c r="AE75" s="433"/>
      <c r="AF75" s="433"/>
      <c r="AG75" s="433"/>
      <c r="AH75" s="433"/>
      <c r="AI75" s="433"/>
      <c r="AJ75" s="433"/>
      <c r="AK75" s="433"/>
      <c r="AL75" s="434"/>
    </row>
    <row r="76" customFormat="false" ht="12.75" hidden="false" customHeight="false" outlineLevel="0" collapsed="false">
      <c r="A76" s="432"/>
      <c r="B76" s="442" t="n">
        <v>19</v>
      </c>
      <c r="C76" s="619"/>
      <c r="D76" s="619"/>
      <c r="E76" s="619"/>
      <c r="F76" s="433"/>
      <c r="G76" s="433"/>
      <c r="H76" s="433"/>
      <c r="I76" s="433"/>
      <c r="J76" s="433"/>
      <c r="K76" s="433"/>
      <c r="L76" s="433"/>
      <c r="M76" s="433"/>
      <c r="N76" s="433"/>
      <c r="O76" s="433"/>
      <c r="P76" s="433"/>
      <c r="Q76" s="433"/>
      <c r="R76" s="433"/>
      <c r="S76" s="434"/>
      <c r="T76" s="432"/>
      <c r="U76" s="442" t="n">
        <v>19</v>
      </c>
      <c r="V76" s="619"/>
      <c r="W76" s="619"/>
      <c r="X76" s="619"/>
      <c r="Y76" s="433"/>
      <c r="Z76" s="433"/>
      <c r="AA76" s="433"/>
      <c r="AB76" s="433"/>
      <c r="AC76" s="433"/>
      <c r="AD76" s="433"/>
      <c r="AE76" s="433"/>
      <c r="AF76" s="433"/>
      <c r="AG76" s="433"/>
      <c r="AH76" s="433"/>
      <c r="AI76" s="433"/>
      <c r="AJ76" s="433"/>
      <c r="AK76" s="433"/>
      <c r="AL76" s="434"/>
    </row>
    <row r="77" customFormat="false" ht="12.75" hidden="false" customHeight="false" outlineLevel="0" collapsed="false">
      <c r="A77" s="432"/>
      <c r="B77" s="442" t="n">
        <v>20</v>
      </c>
      <c r="C77" s="619"/>
      <c r="D77" s="619"/>
      <c r="E77" s="619"/>
      <c r="F77" s="433"/>
      <c r="G77" s="433"/>
      <c r="H77" s="433"/>
      <c r="I77" s="433"/>
      <c r="J77" s="433"/>
      <c r="K77" s="433"/>
      <c r="L77" s="433"/>
      <c r="M77" s="433"/>
      <c r="N77" s="433"/>
      <c r="O77" s="433"/>
      <c r="P77" s="433"/>
      <c r="Q77" s="433"/>
      <c r="R77" s="433"/>
      <c r="S77" s="434"/>
      <c r="T77" s="432"/>
      <c r="U77" s="442" t="n">
        <v>20</v>
      </c>
      <c r="V77" s="619"/>
      <c r="W77" s="619"/>
      <c r="X77" s="619"/>
      <c r="Y77" s="433"/>
      <c r="Z77" s="433"/>
      <c r="AA77" s="433"/>
      <c r="AB77" s="433"/>
      <c r="AC77" s="433"/>
      <c r="AD77" s="433"/>
      <c r="AE77" s="433"/>
      <c r="AF77" s="433"/>
      <c r="AG77" s="433"/>
      <c r="AH77" s="433"/>
      <c r="AI77" s="433"/>
      <c r="AJ77" s="433"/>
      <c r="AK77" s="433"/>
      <c r="AL77" s="434"/>
    </row>
    <row r="78" customFormat="false" ht="12.75" hidden="false" customHeight="false" outlineLevel="0" collapsed="false">
      <c r="A78" s="432"/>
      <c r="B78" s="442" t="n">
        <v>21</v>
      </c>
      <c r="C78" s="619"/>
      <c r="D78" s="619"/>
      <c r="E78" s="619"/>
      <c r="F78" s="433"/>
      <c r="G78" s="433"/>
      <c r="H78" s="433"/>
      <c r="I78" s="433"/>
      <c r="J78" s="433"/>
      <c r="K78" s="433"/>
      <c r="L78" s="433"/>
      <c r="M78" s="433"/>
      <c r="N78" s="433"/>
      <c r="O78" s="433"/>
      <c r="P78" s="433"/>
      <c r="Q78" s="433"/>
      <c r="R78" s="433"/>
      <c r="S78" s="434"/>
      <c r="T78" s="432"/>
      <c r="U78" s="442" t="n">
        <v>21</v>
      </c>
      <c r="V78" s="619"/>
      <c r="W78" s="619"/>
      <c r="X78" s="619"/>
      <c r="Y78" s="433"/>
      <c r="Z78" s="433"/>
      <c r="AA78" s="433"/>
      <c r="AB78" s="433"/>
      <c r="AC78" s="433"/>
      <c r="AD78" s="433"/>
      <c r="AE78" s="433"/>
      <c r="AF78" s="433"/>
      <c r="AG78" s="433"/>
      <c r="AH78" s="433"/>
      <c r="AI78" s="433"/>
      <c r="AJ78" s="433"/>
      <c r="AK78" s="433"/>
      <c r="AL78" s="434"/>
    </row>
    <row r="79" customFormat="false" ht="12.75" hidden="false" customHeight="false" outlineLevel="0" collapsed="false">
      <c r="A79" s="432"/>
      <c r="B79" s="442" t="n">
        <v>22</v>
      </c>
      <c r="C79" s="619"/>
      <c r="D79" s="619"/>
      <c r="E79" s="619"/>
      <c r="F79" s="433"/>
      <c r="G79" s="433"/>
      <c r="H79" s="433"/>
      <c r="I79" s="433"/>
      <c r="J79" s="433"/>
      <c r="K79" s="433"/>
      <c r="L79" s="433"/>
      <c r="M79" s="433"/>
      <c r="N79" s="433"/>
      <c r="O79" s="433"/>
      <c r="P79" s="433"/>
      <c r="Q79" s="433"/>
      <c r="R79" s="433"/>
      <c r="S79" s="434"/>
      <c r="T79" s="432"/>
      <c r="U79" s="442" t="n">
        <v>22</v>
      </c>
      <c r="V79" s="619"/>
      <c r="W79" s="619"/>
      <c r="X79" s="619"/>
      <c r="Y79" s="433"/>
      <c r="Z79" s="433"/>
      <c r="AA79" s="433"/>
      <c r="AB79" s="433"/>
      <c r="AC79" s="433"/>
      <c r="AD79" s="433"/>
      <c r="AE79" s="433"/>
      <c r="AF79" s="433"/>
      <c r="AG79" s="433"/>
      <c r="AH79" s="433"/>
      <c r="AI79" s="433"/>
      <c r="AJ79" s="433"/>
      <c r="AK79" s="433"/>
      <c r="AL79" s="434"/>
    </row>
    <row r="80" customFormat="false" ht="12.75" hidden="false" customHeight="false" outlineLevel="0" collapsed="false">
      <c r="A80" s="432"/>
      <c r="B80" s="442" t="n">
        <v>23</v>
      </c>
      <c r="C80" s="619"/>
      <c r="D80" s="619"/>
      <c r="E80" s="619"/>
      <c r="F80" s="433"/>
      <c r="G80" s="433"/>
      <c r="H80" s="433"/>
      <c r="I80" s="433"/>
      <c r="J80" s="433"/>
      <c r="K80" s="433"/>
      <c r="L80" s="433"/>
      <c r="M80" s="433"/>
      <c r="N80" s="433"/>
      <c r="O80" s="433"/>
      <c r="P80" s="433"/>
      <c r="Q80" s="433"/>
      <c r="R80" s="433"/>
      <c r="S80" s="434"/>
      <c r="T80" s="432"/>
      <c r="U80" s="442" t="n">
        <v>23</v>
      </c>
      <c r="V80" s="619"/>
      <c r="W80" s="619"/>
      <c r="X80" s="619"/>
      <c r="Y80" s="433"/>
      <c r="Z80" s="433"/>
      <c r="AA80" s="433"/>
      <c r="AB80" s="433"/>
      <c r="AC80" s="433"/>
      <c r="AD80" s="433"/>
      <c r="AE80" s="433"/>
      <c r="AF80" s="433"/>
      <c r="AG80" s="433"/>
      <c r="AH80" s="433"/>
      <c r="AI80" s="433"/>
      <c r="AJ80" s="433"/>
      <c r="AK80" s="433"/>
      <c r="AL80" s="434"/>
    </row>
    <row r="81" customFormat="false" ht="12.75" hidden="false" customHeight="false" outlineLevel="0" collapsed="false">
      <c r="A81" s="432"/>
      <c r="B81" s="442" t="n">
        <v>24</v>
      </c>
      <c r="C81" s="619"/>
      <c r="D81" s="619"/>
      <c r="E81" s="619"/>
      <c r="F81" s="433"/>
      <c r="G81" s="433"/>
      <c r="H81" s="433"/>
      <c r="I81" s="433"/>
      <c r="J81" s="433"/>
      <c r="K81" s="433"/>
      <c r="L81" s="433"/>
      <c r="M81" s="433"/>
      <c r="N81" s="433"/>
      <c r="O81" s="433"/>
      <c r="P81" s="433"/>
      <c r="Q81" s="433"/>
      <c r="R81" s="433"/>
      <c r="S81" s="434"/>
      <c r="T81" s="432"/>
      <c r="U81" s="442" t="n">
        <v>24</v>
      </c>
      <c r="V81" s="619"/>
      <c r="W81" s="619"/>
      <c r="X81" s="619"/>
      <c r="Y81" s="433"/>
      <c r="Z81" s="433"/>
      <c r="AA81" s="433"/>
      <c r="AB81" s="433"/>
      <c r="AC81" s="433"/>
      <c r="AD81" s="433"/>
      <c r="AE81" s="433"/>
      <c r="AF81" s="433"/>
      <c r="AG81" s="433"/>
      <c r="AH81" s="433"/>
      <c r="AI81" s="433"/>
      <c r="AJ81" s="433"/>
      <c r="AK81" s="433"/>
      <c r="AL81" s="434"/>
    </row>
    <row r="82" customFormat="false" ht="12.75" hidden="false" customHeight="false" outlineLevel="0" collapsed="false">
      <c r="A82" s="432"/>
      <c r="B82" s="442" t="n">
        <v>25</v>
      </c>
      <c r="C82" s="619"/>
      <c r="D82" s="619"/>
      <c r="E82" s="619"/>
      <c r="F82" s="433"/>
      <c r="G82" s="433"/>
      <c r="H82" s="433"/>
      <c r="I82" s="433"/>
      <c r="J82" s="433"/>
      <c r="K82" s="433"/>
      <c r="L82" s="433"/>
      <c r="M82" s="433"/>
      <c r="N82" s="433"/>
      <c r="O82" s="433"/>
      <c r="P82" s="433"/>
      <c r="Q82" s="433"/>
      <c r="R82" s="433"/>
      <c r="S82" s="434"/>
      <c r="T82" s="432"/>
      <c r="U82" s="442" t="n">
        <v>25</v>
      </c>
      <c r="V82" s="619"/>
      <c r="W82" s="619"/>
      <c r="X82" s="619"/>
      <c r="Y82" s="433"/>
      <c r="Z82" s="433"/>
      <c r="AA82" s="433"/>
      <c r="AB82" s="433"/>
      <c r="AC82" s="433"/>
      <c r="AD82" s="433"/>
      <c r="AE82" s="433"/>
      <c r="AF82" s="433"/>
      <c r="AG82" s="433"/>
      <c r="AH82" s="433"/>
      <c r="AI82" s="433"/>
      <c r="AJ82" s="433"/>
      <c r="AK82" s="433"/>
      <c r="AL82" s="434"/>
    </row>
    <row r="83" customFormat="false" ht="12.75" hidden="false" customHeight="false" outlineLevel="0" collapsed="false">
      <c r="A83" s="432"/>
      <c r="B83" s="442" t="n">
        <v>26</v>
      </c>
      <c r="C83" s="619"/>
      <c r="D83" s="619"/>
      <c r="E83" s="619"/>
      <c r="F83" s="433"/>
      <c r="G83" s="433"/>
      <c r="H83" s="433"/>
      <c r="I83" s="433"/>
      <c r="J83" s="433"/>
      <c r="K83" s="433"/>
      <c r="L83" s="433"/>
      <c r="M83" s="433"/>
      <c r="N83" s="433"/>
      <c r="O83" s="433"/>
      <c r="P83" s="433"/>
      <c r="Q83" s="433"/>
      <c r="R83" s="433"/>
      <c r="S83" s="434"/>
      <c r="T83" s="432"/>
      <c r="U83" s="442" t="n">
        <v>26</v>
      </c>
      <c r="V83" s="619"/>
      <c r="W83" s="619"/>
      <c r="X83" s="619"/>
      <c r="Y83" s="433"/>
      <c r="Z83" s="433"/>
      <c r="AA83" s="433"/>
      <c r="AB83" s="433"/>
      <c r="AC83" s="433"/>
      <c r="AD83" s="433"/>
      <c r="AE83" s="433"/>
      <c r="AF83" s="433"/>
      <c r="AG83" s="433"/>
      <c r="AH83" s="433"/>
      <c r="AI83" s="433"/>
      <c r="AJ83" s="433"/>
      <c r="AK83" s="433"/>
      <c r="AL83" s="434"/>
    </row>
    <row r="84" customFormat="false" ht="12.75" hidden="false" customHeight="false" outlineLevel="0" collapsed="false">
      <c r="A84" s="432"/>
      <c r="B84" s="442" t="n">
        <v>27</v>
      </c>
      <c r="C84" s="619"/>
      <c r="D84" s="619"/>
      <c r="E84" s="619"/>
      <c r="F84" s="433"/>
      <c r="G84" s="433"/>
      <c r="H84" s="433"/>
      <c r="I84" s="433"/>
      <c r="J84" s="433"/>
      <c r="K84" s="433"/>
      <c r="L84" s="433"/>
      <c r="M84" s="433"/>
      <c r="N84" s="433"/>
      <c r="O84" s="433"/>
      <c r="P84" s="433"/>
      <c r="Q84" s="433"/>
      <c r="R84" s="433"/>
      <c r="S84" s="434"/>
      <c r="T84" s="432"/>
      <c r="U84" s="442" t="n">
        <v>27</v>
      </c>
      <c r="V84" s="619"/>
      <c r="W84" s="619"/>
      <c r="X84" s="619"/>
      <c r="Y84" s="433"/>
      <c r="Z84" s="433"/>
      <c r="AA84" s="433"/>
      <c r="AB84" s="433"/>
      <c r="AC84" s="433"/>
      <c r="AD84" s="433"/>
      <c r="AE84" s="433"/>
      <c r="AF84" s="433"/>
      <c r="AG84" s="433"/>
      <c r="AH84" s="433"/>
      <c r="AI84" s="433"/>
      <c r="AJ84" s="433"/>
      <c r="AK84" s="433"/>
      <c r="AL84" s="434"/>
    </row>
    <row r="85" customFormat="false" ht="12.75" hidden="false" customHeight="false" outlineLevel="0" collapsed="false">
      <c r="A85" s="432"/>
      <c r="B85" s="442" t="n">
        <v>28</v>
      </c>
      <c r="C85" s="619"/>
      <c r="D85" s="619"/>
      <c r="E85" s="619"/>
      <c r="F85" s="433"/>
      <c r="G85" s="433"/>
      <c r="H85" s="433"/>
      <c r="I85" s="433"/>
      <c r="J85" s="433"/>
      <c r="K85" s="433"/>
      <c r="L85" s="433"/>
      <c r="M85" s="433"/>
      <c r="N85" s="433"/>
      <c r="O85" s="433"/>
      <c r="P85" s="433"/>
      <c r="Q85" s="433"/>
      <c r="R85" s="433"/>
      <c r="S85" s="434"/>
      <c r="T85" s="432"/>
      <c r="U85" s="442" t="n">
        <v>28</v>
      </c>
      <c r="V85" s="619"/>
      <c r="W85" s="619"/>
      <c r="X85" s="619"/>
      <c r="Y85" s="433"/>
      <c r="Z85" s="433"/>
      <c r="AA85" s="433"/>
      <c r="AB85" s="433"/>
      <c r="AC85" s="433"/>
      <c r="AD85" s="433"/>
      <c r="AE85" s="433"/>
      <c r="AF85" s="433"/>
      <c r="AG85" s="433"/>
      <c r="AH85" s="433"/>
      <c r="AI85" s="433"/>
      <c r="AJ85" s="433"/>
      <c r="AK85" s="433"/>
      <c r="AL85" s="434"/>
    </row>
    <row r="86" customFormat="false" ht="12.75" hidden="false" customHeight="false" outlineLevel="0" collapsed="false">
      <c r="A86" s="432"/>
      <c r="B86" s="442" t="n">
        <v>29</v>
      </c>
      <c r="C86" s="619"/>
      <c r="D86" s="619"/>
      <c r="E86" s="619"/>
      <c r="F86" s="433"/>
      <c r="G86" s="433"/>
      <c r="H86" s="433"/>
      <c r="I86" s="433"/>
      <c r="J86" s="433"/>
      <c r="K86" s="433"/>
      <c r="L86" s="433"/>
      <c r="M86" s="433"/>
      <c r="N86" s="433"/>
      <c r="O86" s="433"/>
      <c r="P86" s="433"/>
      <c r="Q86" s="433"/>
      <c r="R86" s="433"/>
      <c r="S86" s="434"/>
      <c r="T86" s="432"/>
      <c r="U86" s="442" t="n">
        <v>29</v>
      </c>
      <c r="V86" s="619"/>
      <c r="W86" s="619"/>
      <c r="X86" s="619"/>
      <c r="Y86" s="433"/>
      <c r="Z86" s="433"/>
      <c r="AA86" s="433"/>
      <c r="AB86" s="433"/>
      <c r="AC86" s="433"/>
      <c r="AD86" s="433"/>
      <c r="AE86" s="433"/>
      <c r="AF86" s="433"/>
      <c r="AG86" s="433"/>
      <c r="AH86" s="433"/>
      <c r="AI86" s="433"/>
      <c r="AJ86" s="433"/>
      <c r="AK86" s="433"/>
      <c r="AL86" s="434"/>
    </row>
    <row r="87" customFormat="false" ht="12.75" hidden="false" customHeight="false" outlineLevel="0" collapsed="false">
      <c r="A87" s="432"/>
      <c r="B87" s="442" t="n">
        <v>30</v>
      </c>
      <c r="C87" s="619"/>
      <c r="D87" s="619"/>
      <c r="E87" s="619"/>
      <c r="F87" s="433"/>
      <c r="G87" s="433"/>
      <c r="H87" s="433"/>
      <c r="I87" s="433"/>
      <c r="J87" s="433"/>
      <c r="K87" s="433"/>
      <c r="L87" s="433"/>
      <c r="M87" s="433"/>
      <c r="N87" s="433"/>
      <c r="O87" s="433"/>
      <c r="P87" s="433"/>
      <c r="Q87" s="433"/>
      <c r="R87" s="433"/>
      <c r="S87" s="434"/>
      <c r="T87" s="432"/>
      <c r="U87" s="442" t="n">
        <v>30</v>
      </c>
      <c r="V87" s="619"/>
      <c r="W87" s="619"/>
      <c r="X87" s="619"/>
      <c r="Y87" s="433"/>
      <c r="Z87" s="433"/>
      <c r="AA87" s="433"/>
      <c r="AB87" s="433"/>
      <c r="AC87" s="433"/>
      <c r="AD87" s="433"/>
      <c r="AE87" s="433"/>
      <c r="AF87" s="433"/>
      <c r="AG87" s="433"/>
      <c r="AH87" s="433"/>
      <c r="AI87" s="433"/>
      <c r="AJ87" s="433"/>
      <c r="AK87" s="433"/>
      <c r="AL87" s="434"/>
    </row>
    <row r="88" customFormat="false" ht="12.75" hidden="false" customHeight="false" outlineLevel="0" collapsed="false">
      <c r="A88" s="432"/>
      <c r="B88" s="442" t="n">
        <v>31</v>
      </c>
      <c r="C88" s="619"/>
      <c r="D88" s="619"/>
      <c r="E88" s="619"/>
      <c r="F88" s="433"/>
      <c r="G88" s="433"/>
      <c r="H88" s="433"/>
      <c r="I88" s="433"/>
      <c r="J88" s="433"/>
      <c r="K88" s="433"/>
      <c r="L88" s="433"/>
      <c r="M88" s="433"/>
      <c r="N88" s="433"/>
      <c r="O88" s="433"/>
      <c r="P88" s="433"/>
      <c r="Q88" s="433"/>
      <c r="R88" s="433"/>
      <c r="S88" s="434"/>
      <c r="T88" s="432"/>
      <c r="U88" s="442" t="n">
        <v>31</v>
      </c>
      <c r="V88" s="619"/>
      <c r="W88" s="619"/>
      <c r="X88" s="619"/>
      <c r="Y88" s="433"/>
      <c r="Z88" s="433"/>
      <c r="AA88" s="433"/>
      <c r="AB88" s="433"/>
      <c r="AC88" s="433"/>
      <c r="AD88" s="433"/>
      <c r="AE88" s="433"/>
      <c r="AF88" s="433"/>
      <c r="AG88" s="433"/>
      <c r="AH88" s="433"/>
      <c r="AI88" s="433"/>
      <c r="AJ88" s="433"/>
      <c r="AK88" s="433"/>
      <c r="AL88" s="434"/>
    </row>
    <row r="89" customFormat="false" ht="12.75" hidden="false" customHeight="false" outlineLevel="0" collapsed="false">
      <c r="A89" s="432"/>
      <c r="B89" s="442" t="n">
        <v>32</v>
      </c>
      <c r="C89" s="619"/>
      <c r="D89" s="619"/>
      <c r="E89" s="619"/>
      <c r="F89" s="433"/>
      <c r="G89" s="433"/>
      <c r="H89" s="433"/>
      <c r="I89" s="433"/>
      <c r="J89" s="433"/>
      <c r="K89" s="433"/>
      <c r="L89" s="433"/>
      <c r="M89" s="433"/>
      <c r="N89" s="433"/>
      <c r="O89" s="433"/>
      <c r="P89" s="433"/>
      <c r="Q89" s="433"/>
      <c r="R89" s="433"/>
      <c r="S89" s="434"/>
      <c r="T89" s="432"/>
      <c r="U89" s="442" t="n">
        <v>32</v>
      </c>
      <c r="V89" s="619"/>
      <c r="W89" s="619"/>
      <c r="X89" s="619"/>
      <c r="Y89" s="433"/>
      <c r="Z89" s="433"/>
      <c r="AA89" s="433"/>
      <c r="AB89" s="433"/>
      <c r="AC89" s="433"/>
      <c r="AD89" s="433"/>
      <c r="AE89" s="433"/>
      <c r="AF89" s="433"/>
      <c r="AG89" s="433"/>
      <c r="AH89" s="433"/>
      <c r="AI89" s="433"/>
      <c r="AJ89" s="433"/>
      <c r="AK89" s="433"/>
      <c r="AL89" s="434"/>
    </row>
    <row r="90" customFormat="false" ht="12.75" hidden="false" customHeight="false" outlineLevel="0" collapsed="false">
      <c r="A90" s="432"/>
      <c r="B90" s="442" t="n">
        <v>33</v>
      </c>
      <c r="C90" s="619"/>
      <c r="D90" s="619"/>
      <c r="E90" s="619"/>
      <c r="F90" s="433"/>
      <c r="G90" s="433"/>
      <c r="H90" s="433"/>
      <c r="I90" s="433"/>
      <c r="J90" s="433"/>
      <c r="K90" s="433"/>
      <c r="L90" s="433"/>
      <c r="M90" s="433"/>
      <c r="N90" s="433"/>
      <c r="O90" s="433"/>
      <c r="P90" s="433"/>
      <c r="Q90" s="433"/>
      <c r="R90" s="433"/>
      <c r="S90" s="434"/>
      <c r="T90" s="432"/>
      <c r="U90" s="442" t="n">
        <v>33</v>
      </c>
      <c r="V90" s="619"/>
      <c r="W90" s="619"/>
      <c r="X90" s="619"/>
      <c r="Y90" s="433"/>
      <c r="Z90" s="433"/>
      <c r="AA90" s="433"/>
      <c r="AB90" s="433"/>
      <c r="AC90" s="433"/>
      <c r="AD90" s="433"/>
      <c r="AE90" s="433"/>
      <c r="AF90" s="433"/>
      <c r="AG90" s="433"/>
      <c r="AH90" s="433"/>
      <c r="AI90" s="433"/>
      <c r="AJ90" s="433"/>
      <c r="AK90" s="433"/>
      <c r="AL90" s="434"/>
    </row>
    <row r="91" customFormat="false" ht="12.75" hidden="false" customHeight="false" outlineLevel="0" collapsed="false">
      <c r="A91" s="432"/>
      <c r="B91" s="442" t="n">
        <v>34</v>
      </c>
      <c r="C91" s="619"/>
      <c r="D91" s="619"/>
      <c r="E91" s="619"/>
      <c r="F91" s="433"/>
      <c r="G91" s="433"/>
      <c r="H91" s="433"/>
      <c r="I91" s="433"/>
      <c r="J91" s="433"/>
      <c r="K91" s="433"/>
      <c r="L91" s="433"/>
      <c r="M91" s="433"/>
      <c r="N91" s="433"/>
      <c r="O91" s="433"/>
      <c r="P91" s="433"/>
      <c r="Q91" s="433"/>
      <c r="R91" s="433"/>
      <c r="S91" s="434"/>
      <c r="T91" s="432"/>
      <c r="U91" s="442" t="n">
        <v>34</v>
      </c>
      <c r="V91" s="619"/>
      <c r="W91" s="619"/>
      <c r="X91" s="619"/>
      <c r="Y91" s="433"/>
      <c r="Z91" s="433"/>
      <c r="AA91" s="433"/>
      <c r="AB91" s="433"/>
      <c r="AC91" s="433"/>
      <c r="AD91" s="433"/>
      <c r="AE91" s="433"/>
      <c r="AF91" s="433"/>
      <c r="AG91" s="433"/>
      <c r="AH91" s="433"/>
      <c r="AI91" s="433"/>
      <c r="AJ91" s="433"/>
      <c r="AK91" s="433"/>
      <c r="AL91" s="434"/>
    </row>
    <row r="92" customFormat="false" ht="12.75" hidden="false" customHeight="false" outlineLevel="0" collapsed="false">
      <c r="A92" s="432"/>
      <c r="B92" s="442" t="n">
        <v>35</v>
      </c>
      <c r="C92" s="619"/>
      <c r="D92" s="619"/>
      <c r="E92" s="619"/>
      <c r="F92" s="433"/>
      <c r="G92" s="433"/>
      <c r="H92" s="433"/>
      <c r="I92" s="433"/>
      <c r="J92" s="433"/>
      <c r="K92" s="433"/>
      <c r="L92" s="433"/>
      <c r="M92" s="433"/>
      <c r="N92" s="433"/>
      <c r="O92" s="433"/>
      <c r="P92" s="433"/>
      <c r="Q92" s="433"/>
      <c r="R92" s="433"/>
      <c r="S92" s="434"/>
      <c r="T92" s="432"/>
      <c r="U92" s="442" t="n">
        <v>35</v>
      </c>
      <c r="V92" s="619"/>
      <c r="W92" s="619"/>
      <c r="X92" s="619"/>
      <c r="Y92" s="433"/>
      <c r="Z92" s="433"/>
      <c r="AA92" s="433"/>
      <c r="AB92" s="433"/>
      <c r="AC92" s="433"/>
      <c r="AD92" s="433"/>
      <c r="AE92" s="433"/>
      <c r="AF92" s="433"/>
      <c r="AG92" s="433"/>
      <c r="AH92" s="433"/>
      <c r="AI92" s="433"/>
      <c r="AJ92" s="433"/>
      <c r="AK92" s="433"/>
      <c r="AL92" s="434"/>
    </row>
    <row r="93" customFormat="false" ht="12.75" hidden="false" customHeight="false" outlineLevel="0" collapsed="false">
      <c r="A93" s="432"/>
      <c r="B93" s="442" t="n">
        <v>36</v>
      </c>
      <c r="C93" s="619"/>
      <c r="D93" s="619"/>
      <c r="E93" s="619"/>
      <c r="F93" s="433"/>
      <c r="G93" s="433"/>
      <c r="H93" s="433"/>
      <c r="I93" s="433"/>
      <c r="J93" s="433"/>
      <c r="K93" s="433"/>
      <c r="L93" s="433"/>
      <c r="M93" s="433"/>
      <c r="N93" s="433"/>
      <c r="O93" s="433"/>
      <c r="P93" s="433"/>
      <c r="Q93" s="433"/>
      <c r="R93" s="433"/>
      <c r="S93" s="434"/>
      <c r="T93" s="432"/>
      <c r="U93" s="442" t="n">
        <v>36</v>
      </c>
      <c r="V93" s="619"/>
      <c r="W93" s="619"/>
      <c r="X93" s="619"/>
      <c r="Y93" s="433"/>
      <c r="Z93" s="433"/>
      <c r="AA93" s="433"/>
      <c r="AB93" s="433"/>
      <c r="AC93" s="433"/>
      <c r="AD93" s="433"/>
      <c r="AE93" s="433"/>
      <c r="AF93" s="433"/>
      <c r="AG93" s="433"/>
      <c r="AH93" s="433"/>
      <c r="AI93" s="433"/>
      <c r="AJ93" s="433"/>
      <c r="AK93" s="433"/>
      <c r="AL93" s="434"/>
    </row>
    <row r="94" customFormat="false" ht="12.75" hidden="false" customHeight="false" outlineLevel="0" collapsed="false">
      <c r="A94" s="432"/>
      <c r="B94" s="442" t="n">
        <v>37</v>
      </c>
      <c r="C94" s="619"/>
      <c r="D94" s="619"/>
      <c r="E94" s="619"/>
      <c r="F94" s="433"/>
      <c r="G94" s="433"/>
      <c r="H94" s="433"/>
      <c r="I94" s="433"/>
      <c r="J94" s="433"/>
      <c r="K94" s="433"/>
      <c r="L94" s="433"/>
      <c r="M94" s="433"/>
      <c r="N94" s="433"/>
      <c r="O94" s="433"/>
      <c r="P94" s="433"/>
      <c r="Q94" s="433"/>
      <c r="R94" s="433"/>
      <c r="S94" s="434"/>
      <c r="T94" s="432"/>
      <c r="U94" s="442" t="n">
        <v>37</v>
      </c>
      <c r="V94" s="619"/>
      <c r="W94" s="619"/>
      <c r="X94" s="619"/>
      <c r="Y94" s="433"/>
      <c r="Z94" s="433"/>
      <c r="AA94" s="433"/>
      <c r="AB94" s="433"/>
      <c r="AC94" s="433"/>
      <c r="AD94" s="433"/>
      <c r="AE94" s="433"/>
      <c r="AF94" s="433"/>
      <c r="AG94" s="433"/>
      <c r="AH94" s="433"/>
      <c r="AI94" s="433"/>
      <c r="AJ94" s="433"/>
      <c r="AK94" s="433"/>
      <c r="AL94" s="434"/>
    </row>
    <row r="95" customFormat="false" ht="12.75" hidden="false" customHeight="false" outlineLevel="0" collapsed="false">
      <c r="A95" s="432"/>
      <c r="B95" s="442" t="n">
        <v>38</v>
      </c>
      <c r="C95" s="619"/>
      <c r="D95" s="619"/>
      <c r="E95" s="619"/>
      <c r="F95" s="433"/>
      <c r="G95" s="433"/>
      <c r="H95" s="433"/>
      <c r="I95" s="433"/>
      <c r="J95" s="433"/>
      <c r="K95" s="433"/>
      <c r="L95" s="433"/>
      <c r="M95" s="433"/>
      <c r="N95" s="433"/>
      <c r="O95" s="433"/>
      <c r="P95" s="433"/>
      <c r="Q95" s="433"/>
      <c r="R95" s="433"/>
      <c r="S95" s="434"/>
      <c r="T95" s="432"/>
      <c r="U95" s="442" t="n">
        <v>38</v>
      </c>
      <c r="V95" s="619"/>
      <c r="W95" s="619"/>
      <c r="X95" s="619"/>
      <c r="Y95" s="433"/>
      <c r="Z95" s="433"/>
      <c r="AA95" s="433"/>
      <c r="AB95" s="433"/>
      <c r="AC95" s="433"/>
      <c r="AD95" s="433"/>
      <c r="AE95" s="433"/>
      <c r="AF95" s="433"/>
      <c r="AG95" s="433"/>
      <c r="AH95" s="433"/>
      <c r="AI95" s="433"/>
      <c r="AJ95" s="433"/>
      <c r="AK95" s="433"/>
      <c r="AL95" s="434"/>
    </row>
    <row r="96" customFormat="false" ht="12.75" hidden="false" customHeight="false" outlineLevel="0" collapsed="false">
      <c r="A96" s="432"/>
      <c r="B96" s="442" t="n">
        <v>39</v>
      </c>
      <c r="C96" s="619"/>
      <c r="D96" s="619"/>
      <c r="E96" s="619"/>
      <c r="F96" s="433"/>
      <c r="G96" s="433"/>
      <c r="H96" s="433"/>
      <c r="I96" s="433"/>
      <c r="J96" s="433"/>
      <c r="K96" s="433"/>
      <c r="L96" s="433"/>
      <c r="M96" s="433"/>
      <c r="N96" s="433"/>
      <c r="O96" s="433"/>
      <c r="P96" s="433"/>
      <c r="Q96" s="433"/>
      <c r="R96" s="433"/>
      <c r="S96" s="434"/>
      <c r="T96" s="432"/>
      <c r="U96" s="442" t="n">
        <v>39</v>
      </c>
      <c r="V96" s="619"/>
      <c r="W96" s="619"/>
      <c r="X96" s="619"/>
      <c r="Y96" s="433"/>
      <c r="Z96" s="433"/>
      <c r="AA96" s="433"/>
      <c r="AB96" s="433"/>
      <c r="AC96" s="433"/>
      <c r="AD96" s="433"/>
      <c r="AE96" s="433"/>
      <c r="AF96" s="433"/>
      <c r="AG96" s="433"/>
      <c r="AH96" s="433"/>
      <c r="AI96" s="433"/>
      <c r="AJ96" s="433"/>
      <c r="AK96" s="433"/>
      <c r="AL96" s="434"/>
    </row>
    <row r="97" customFormat="false" ht="12.75" hidden="false" customHeight="false" outlineLevel="0" collapsed="false">
      <c r="A97" s="432"/>
      <c r="B97" s="442" t="n">
        <v>40</v>
      </c>
      <c r="C97" s="619"/>
      <c r="D97" s="619"/>
      <c r="E97" s="619"/>
      <c r="F97" s="433"/>
      <c r="G97" s="433"/>
      <c r="H97" s="433"/>
      <c r="I97" s="433"/>
      <c r="J97" s="433"/>
      <c r="K97" s="433"/>
      <c r="L97" s="433"/>
      <c r="M97" s="433"/>
      <c r="N97" s="433"/>
      <c r="O97" s="433"/>
      <c r="P97" s="433"/>
      <c r="Q97" s="433"/>
      <c r="R97" s="433"/>
      <c r="S97" s="434"/>
      <c r="T97" s="432"/>
      <c r="U97" s="442" t="n">
        <v>40</v>
      </c>
      <c r="V97" s="619"/>
      <c r="W97" s="619"/>
      <c r="X97" s="619"/>
      <c r="Y97" s="433"/>
      <c r="Z97" s="433"/>
      <c r="AA97" s="433"/>
      <c r="AB97" s="433"/>
      <c r="AC97" s="433"/>
      <c r="AD97" s="433"/>
      <c r="AE97" s="433"/>
      <c r="AF97" s="433"/>
      <c r="AG97" s="433"/>
      <c r="AH97" s="433"/>
      <c r="AI97" s="433"/>
      <c r="AJ97" s="433"/>
      <c r="AK97" s="433"/>
      <c r="AL97" s="434"/>
    </row>
    <row r="98" customFormat="false" ht="12.75" hidden="false" customHeight="false" outlineLevel="0" collapsed="false">
      <c r="A98" s="432"/>
      <c r="B98" s="442" t="n">
        <v>41</v>
      </c>
      <c r="C98" s="619"/>
      <c r="D98" s="619"/>
      <c r="E98" s="619"/>
      <c r="F98" s="433"/>
      <c r="G98" s="433"/>
      <c r="H98" s="433"/>
      <c r="I98" s="433"/>
      <c r="J98" s="433"/>
      <c r="K98" s="433"/>
      <c r="L98" s="433"/>
      <c r="M98" s="433"/>
      <c r="N98" s="433"/>
      <c r="O98" s="433"/>
      <c r="P98" s="433"/>
      <c r="Q98" s="433"/>
      <c r="R98" s="433"/>
      <c r="S98" s="434"/>
      <c r="T98" s="432"/>
      <c r="U98" s="442" t="n">
        <v>41</v>
      </c>
      <c r="V98" s="619"/>
      <c r="W98" s="619"/>
      <c r="X98" s="619"/>
      <c r="Y98" s="433"/>
      <c r="Z98" s="433"/>
      <c r="AA98" s="433"/>
      <c r="AB98" s="433"/>
      <c r="AC98" s="433"/>
      <c r="AD98" s="433"/>
      <c r="AE98" s="433"/>
      <c r="AF98" s="433"/>
      <c r="AG98" s="433"/>
      <c r="AH98" s="433"/>
      <c r="AI98" s="433"/>
      <c r="AJ98" s="433"/>
      <c r="AK98" s="433"/>
      <c r="AL98" s="434"/>
    </row>
    <row r="99" customFormat="false" ht="12.75" hidden="false" customHeight="false" outlineLevel="0" collapsed="false">
      <c r="A99" s="432"/>
      <c r="B99" s="442" t="n">
        <v>42</v>
      </c>
      <c r="C99" s="619"/>
      <c r="D99" s="619"/>
      <c r="E99" s="619"/>
      <c r="F99" s="433"/>
      <c r="G99" s="433"/>
      <c r="H99" s="433"/>
      <c r="I99" s="433"/>
      <c r="J99" s="433"/>
      <c r="K99" s="433"/>
      <c r="L99" s="433"/>
      <c r="M99" s="433"/>
      <c r="N99" s="433"/>
      <c r="O99" s="433"/>
      <c r="P99" s="433"/>
      <c r="Q99" s="433"/>
      <c r="R99" s="433"/>
      <c r="S99" s="434"/>
      <c r="T99" s="432"/>
      <c r="U99" s="442" t="n">
        <v>42</v>
      </c>
      <c r="V99" s="619"/>
      <c r="W99" s="619"/>
      <c r="X99" s="619"/>
      <c r="Y99" s="433"/>
      <c r="Z99" s="433"/>
      <c r="AA99" s="433"/>
      <c r="AB99" s="433"/>
      <c r="AC99" s="433"/>
      <c r="AD99" s="433"/>
      <c r="AE99" s="433"/>
      <c r="AF99" s="433"/>
      <c r="AG99" s="433"/>
      <c r="AH99" s="433"/>
      <c r="AI99" s="433"/>
      <c r="AJ99" s="433"/>
      <c r="AK99" s="433"/>
      <c r="AL99" s="434"/>
    </row>
    <row r="100" customFormat="false" ht="12.75" hidden="false" customHeight="false" outlineLevel="0" collapsed="false">
      <c r="A100" s="432"/>
      <c r="B100" s="442" t="n">
        <v>43</v>
      </c>
      <c r="C100" s="619"/>
      <c r="D100" s="619"/>
      <c r="E100" s="619"/>
      <c r="F100" s="433"/>
      <c r="G100" s="433"/>
      <c r="H100" s="433"/>
      <c r="I100" s="433"/>
      <c r="J100" s="433"/>
      <c r="K100" s="433"/>
      <c r="L100" s="433"/>
      <c r="M100" s="433"/>
      <c r="N100" s="433"/>
      <c r="O100" s="433"/>
      <c r="P100" s="433"/>
      <c r="Q100" s="433"/>
      <c r="R100" s="433"/>
      <c r="S100" s="434"/>
      <c r="T100" s="432"/>
      <c r="U100" s="442" t="n">
        <v>43</v>
      </c>
      <c r="V100" s="619"/>
      <c r="W100" s="619"/>
      <c r="X100" s="619"/>
      <c r="Y100" s="433"/>
      <c r="Z100" s="433"/>
      <c r="AA100" s="433"/>
      <c r="AB100" s="433"/>
      <c r="AC100" s="433"/>
      <c r="AD100" s="433"/>
      <c r="AE100" s="433"/>
      <c r="AF100" s="433"/>
      <c r="AG100" s="433"/>
      <c r="AH100" s="433"/>
      <c r="AI100" s="433"/>
      <c r="AJ100" s="433"/>
      <c r="AK100" s="433"/>
      <c r="AL100" s="434"/>
    </row>
    <row r="101" customFormat="false" ht="12.75" hidden="false" customHeight="false" outlineLevel="0" collapsed="false">
      <c r="A101" s="432"/>
      <c r="B101" s="442" t="n">
        <v>44</v>
      </c>
      <c r="C101" s="619"/>
      <c r="D101" s="619"/>
      <c r="E101" s="619"/>
      <c r="F101" s="433"/>
      <c r="G101" s="433"/>
      <c r="H101" s="433"/>
      <c r="I101" s="433"/>
      <c r="J101" s="433"/>
      <c r="K101" s="433"/>
      <c r="L101" s="433"/>
      <c r="M101" s="433"/>
      <c r="N101" s="433"/>
      <c r="O101" s="433"/>
      <c r="P101" s="433"/>
      <c r="Q101" s="433"/>
      <c r="R101" s="433"/>
      <c r="S101" s="434"/>
      <c r="T101" s="432"/>
      <c r="U101" s="442" t="n">
        <v>44</v>
      </c>
      <c r="V101" s="619"/>
      <c r="W101" s="619"/>
      <c r="X101" s="619"/>
      <c r="Y101" s="433"/>
      <c r="Z101" s="433"/>
      <c r="AA101" s="433"/>
      <c r="AB101" s="433"/>
      <c r="AC101" s="433"/>
      <c r="AD101" s="433"/>
      <c r="AE101" s="433"/>
      <c r="AF101" s="433"/>
      <c r="AG101" s="433"/>
      <c r="AH101" s="433"/>
      <c r="AI101" s="433"/>
      <c r="AJ101" s="433"/>
      <c r="AK101" s="433"/>
      <c r="AL101" s="434"/>
    </row>
    <row r="102" customFormat="false" ht="12.75" hidden="false" customHeight="false" outlineLevel="0" collapsed="false">
      <c r="A102" s="432"/>
      <c r="B102" s="442" t="n">
        <v>45</v>
      </c>
      <c r="C102" s="619"/>
      <c r="D102" s="619"/>
      <c r="E102" s="619"/>
      <c r="F102" s="433"/>
      <c r="G102" s="433"/>
      <c r="H102" s="433"/>
      <c r="I102" s="433"/>
      <c r="J102" s="433"/>
      <c r="K102" s="433"/>
      <c r="L102" s="433"/>
      <c r="M102" s="433"/>
      <c r="N102" s="433"/>
      <c r="O102" s="433"/>
      <c r="P102" s="433"/>
      <c r="Q102" s="433"/>
      <c r="R102" s="433"/>
      <c r="S102" s="434"/>
      <c r="T102" s="432"/>
      <c r="U102" s="442" t="n">
        <v>45</v>
      </c>
      <c r="V102" s="619"/>
      <c r="W102" s="619"/>
      <c r="X102" s="619"/>
      <c r="Y102" s="433"/>
      <c r="Z102" s="433"/>
      <c r="AA102" s="433"/>
      <c r="AB102" s="433"/>
      <c r="AC102" s="433"/>
      <c r="AD102" s="433"/>
      <c r="AE102" s="433"/>
      <c r="AF102" s="433"/>
      <c r="AG102" s="433"/>
      <c r="AH102" s="433"/>
      <c r="AI102" s="433"/>
      <c r="AJ102" s="433"/>
      <c r="AK102" s="433"/>
      <c r="AL102" s="434"/>
    </row>
    <row r="103" customFormat="false" ht="12.75" hidden="false" customHeight="false" outlineLevel="0" collapsed="false">
      <c r="A103" s="432"/>
      <c r="B103" s="442" t="n">
        <v>46</v>
      </c>
      <c r="C103" s="619"/>
      <c r="D103" s="619"/>
      <c r="E103" s="619"/>
      <c r="F103" s="433"/>
      <c r="G103" s="433"/>
      <c r="H103" s="433"/>
      <c r="I103" s="433"/>
      <c r="J103" s="433"/>
      <c r="K103" s="433"/>
      <c r="L103" s="433"/>
      <c r="M103" s="433"/>
      <c r="N103" s="433"/>
      <c r="O103" s="433"/>
      <c r="P103" s="433"/>
      <c r="Q103" s="433"/>
      <c r="R103" s="433"/>
      <c r="S103" s="434"/>
      <c r="T103" s="432"/>
      <c r="U103" s="442" t="n">
        <v>46</v>
      </c>
      <c r="V103" s="619"/>
      <c r="W103" s="619"/>
      <c r="X103" s="619"/>
      <c r="Y103" s="433"/>
      <c r="Z103" s="433"/>
      <c r="AA103" s="433"/>
      <c r="AB103" s="433"/>
      <c r="AC103" s="433"/>
      <c r="AD103" s="433"/>
      <c r="AE103" s="433"/>
      <c r="AF103" s="433"/>
      <c r="AG103" s="433"/>
      <c r="AH103" s="433"/>
      <c r="AI103" s="433"/>
      <c r="AJ103" s="433"/>
      <c r="AK103" s="433"/>
      <c r="AL103" s="434"/>
    </row>
    <row r="104" customFormat="false" ht="12.75" hidden="false" customHeight="false" outlineLevel="0" collapsed="false">
      <c r="A104" s="432"/>
      <c r="B104" s="442" t="n">
        <v>47</v>
      </c>
      <c r="C104" s="619"/>
      <c r="D104" s="619"/>
      <c r="E104" s="619"/>
      <c r="F104" s="433"/>
      <c r="G104" s="433"/>
      <c r="H104" s="433"/>
      <c r="I104" s="433"/>
      <c r="J104" s="433"/>
      <c r="K104" s="433"/>
      <c r="L104" s="433"/>
      <c r="M104" s="433"/>
      <c r="N104" s="433"/>
      <c r="O104" s="433"/>
      <c r="P104" s="433"/>
      <c r="Q104" s="433"/>
      <c r="R104" s="433"/>
      <c r="S104" s="434"/>
      <c r="T104" s="432"/>
      <c r="U104" s="442" t="n">
        <v>47</v>
      </c>
      <c r="V104" s="619"/>
      <c r="W104" s="619"/>
      <c r="X104" s="619"/>
      <c r="Y104" s="433"/>
      <c r="Z104" s="433"/>
      <c r="AA104" s="433"/>
      <c r="AB104" s="433"/>
      <c r="AC104" s="433"/>
      <c r="AD104" s="433"/>
      <c r="AE104" s="433"/>
      <c r="AF104" s="433"/>
      <c r="AG104" s="433"/>
      <c r="AH104" s="433"/>
      <c r="AI104" s="433"/>
      <c r="AJ104" s="433"/>
      <c r="AK104" s="433"/>
      <c r="AL104" s="434"/>
    </row>
    <row r="105" customFormat="false" ht="12.75" hidden="false" customHeight="false" outlineLevel="0" collapsed="false">
      <c r="A105" s="432"/>
      <c r="B105" s="442" t="n">
        <v>48</v>
      </c>
      <c r="C105" s="619"/>
      <c r="D105" s="619"/>
      <c r="E105" s="619"/>
      <c r="F105" s="433"/>
      <c r="G105" s="433"/>
      <c r="H105" s="433"/>
      <c r="I105" s="433"/>
      <c r="J105" s="433"/>
      <c r="K105" s="433"/>
      <c r="L105" s="433"/>
      <c r="M105" s="433"/>
      <c r="N105" s="433"/>
      <c r="O105" s="433"/>
      <c r="P105" s="433"/>
      <c r="Q105" s="433"/>
      <c r="R105" s="433"/>
      <c r="S105" s="434"/>
      <c r="T105" s="432"/>
      <c r="U105" s="442" t="n">
        <v>48</v>
      </c>
      <c r="V105" s="619"/>
      <c r="W105" s="619"/>
      <c r="X105" s="619"/>
      <c r="Y105" s="433"/>
      <c r="Z105" s="433"/>
      <c r="AA105" s="433"/>
      <c r="AB105" s="433"/>
      <c r="AC105" s="433"/>
      <c r="AD105" s="433"/>
      <c r="AE105" s="433"/>
      <c r="AF105" s="433"/>
      <c r="AG105" s="433"/>
      <c r="AH105" s="433"/>
      <c r="AI105" s="433"/>
      <c r="AJ105" s="433"/>
      <c r="AK105" s="433"/>
      <c r="AL105" s="434"/>
    </row>
    <row r="106" customFormat="false" ht="12.75" hidden="false" customHeight="false" outlineLevel="0" collapsed="false">
      <c r="A106" s="432"/>
      <c r="B106" s="442" t="n">
        <v>49</v>
      </c>
      <c r="C106" s="619"/>
      <c r="D106" s="619"/>
      <c r="E106" s="619"/>
      <c r="F106" s="433"/>
      <c r="G106" s="433"/>
      <c r="H106" s="433"/>
      <c r="I106" s="433"/>
      <c r="J106" s="433"/>
      <c r="K106" s="433"/>
      <c r="L106" s="433"/>
      <c r="M106" s="433"/>
      <c r="N106" s="433"/>
      <c r="O106" s="433"/>
      <c r="P106" s="433"/>
      <c r="Q106" s="433"/>
      <c r="R106" s="433"/>
      <c r="S106" s="434"/>
      <c r="T106" s="432"/>
      <c r="U106" s="442" t="n">
        <v>49</v>
      </c>
      <c r="V106" s="619"/>
      <c r="W106" s="619"/>
      <c r="X106" s="619"/>
      <c r="Y106" s="433"/>
      <c r="Z106" s="433"/>
      <c r="AA106" s="433"/>
      <c r="AB106" s="433"/>
      <c r="AC106" s="433"/>
      <c r="AD106" s="433"/>
      <c r="AE106" s="433"/>
      <c r="AF106" s="433"/>
      <c r="AG106" s="433"/>
      <c r="AH106" s="433"/>
      <c r="AI106" s="433"/>
      <c r="AJ106" s="433"/>
      <c r="AK106" s="433"/>
      <c r="AL106" s="434"/>
    </row>
    <row r="107" customFormat="false" ht="12.75" hidden="false" customHeight="false" outlineLevel="0" collapsed="false">
      <c r="A107" s="432"/>
      <c r="B107" s="442" t="n">
        <v>50</v>
      </c>
      <c r="C107" s="619"/>
      <c r="D107" s="619"/>
      <c r="E107" s="619"/>
      <c r="F107" s="433"/>
      <c r="G107" s="433"/>
      <c r="H107" s="433"/>
      <c r="I107" s="433"/>
      <c r="J107" s="433"/>
      <c r="K107" s="433"/>
      <c r="L107" s="433"/>
      <c r="M107" s="433"/>
      <c r="N107" s="433"/>
      <c r="O107" s="433"/>
      <c r="P107" s="433"/>
      <c r="Q107" s="433"/>
      <c r="R107" s="433"/>
      <c r="S107" s="434"/>
      <c r="T107" s="432"/>
      <c r="U107" s="442" t="n">
        <v>50</v>
      </c>
      <c r="V107" s="619"/>
      <c r="W107" s="619"/>
      <c r="X107" s="619"/>
      <c r="Y107" s="433"/>
      <c r="Z107" s="433"/>
      <c r="AA107" s="433"/>
      <c r="AB107" s="433"/>
      <c r="AC107" s="433"/>
      <c r="AD107" s="433"/>
      <c r="AE107" s="433"/>
      <c r="AF107" s="433"/>
      <c r="AG107" s="433"/>
      <c r="AH107" s="433"/>
      <c r="AI107" s="433"/>
      <c r="AJ107" s="433"/>
      <c r="AK107" s="433"/>
      <c r="AL107" s="434"/>
    </row>
    <row r="108" customFormat="false" ht="12.75" hidden="false" customHeight="false" outlineLevel="0" collapsed="false">
      <c r="A108" s="432"/>
      <c r="B108" s="442" t="n">
        <v>51</v>
      </c>
      <c r="C108" s="619"/>
      <c r="D108" s="619"/>
      <c r="E108" s="619"/>
      <c r="F108" s="433"/>
      <c r="G108" s="433"/>
      <c r="H108" s="433"/>
      <c r="I108" s="433"/>
      <c r="J108" s="433"/>
      <c r="K108" s="433"/>
      <c r="L108" s="433"/>
      <c r="M108" s="433"/>
      <c r="N108" s="433"/>
      <c r="O108" s="433"/>
      <c r="P108" s="433"/>
      <c r="Q108" s="433"/>
      <c r="R108" s="433"/>
      <c r="S108" s="434"/>
      <c r="T108" s="432"/>
      <c r="U108" s="442" t="n">
        <v>51</v>
      </c>
      <c r="V108" s="619"/>
      <c r="W108" s="619"/>
      <c r="X108" s="619"/>
      <c r="Y108" s="433"/>
      <c r="Z108" s="433"/>
      <c r="AA108" s="433"/>
      <c r="AB108" s="433"/>
      <c r="AC108" s="433"/>
      <c r="AD108" s="433"/>
      <c r="AE108" s="433"/>
      <c r="AF108" s="433"/>
      <c r="AG108" s="433"/>
      <c r="AH108" s="433"/>
      <c r="AI108" s="433"/>
      <c r="AJ108" s="433"/>
      <c r="AK108" s="433"/>
      <c r="AL108" s="434"/>
    </row>
    <row r="109" customFormat="false" ht="12.75" hidden="false" customHeight="false" outlineLevel="0" collapsed="false">
      <c r="A109" s="432"/>
      <c r="B109" s="442" t="n">
        <v>52</v>
      </c>
      <c r="C109" s="619"/>
      <c r="D109" s="619"/>
      <c r="E109" s="619"/>
      <c r="F109" s="433"/>
      <c r="G109" s="433"/>
      <c r="H109" s="433"/>
      <c r="I109" s="433"/>
      <c r="J109" s="433"/>
      <c r="K109" s="433"/>
      <c r="L109" s="433"/>
      <c r="M109" s="433"/>
      <c r="N109" s="433"/>
      <c r="O109" s="433"/>
      <c r="P109" s="433"/>
      <c r="Q109" s="433"/>
      <c r="R109" s="433"/>
      <c r="S109" s="434"/>
      <c r="T109" s="432"/>
      <c r="U109" s="442" t="n">
        <v>52</v>
      </c>
      <c r="V109" s="619"/>
      <c r="W109" s="619"/>
      <c r="X109" s="619"/>
      <c r="Y109" s="433"/>
      <c r="Z109" s="433"/>
      <c r="AA109" s="433"/>
      <c r="AB109" s="433"/>
      <c r="AC109" s="433"/>
      <c r="AD109" s="433"/>
      <c r="AE109" s="433"/>
      <c r="AF109" s="433"/>
      <c r="AG109" s="433"/>
      <c r="AH109" s="433"/>
      <c r="AI109" s="433"/>
      <c r="AJ109" s="433"/>
      <c r="AK109" s="433"/>
      <c r="AL109" s="434"/>
    </row>
    <row r="110" customFormat="false" ht="12.75" hidden="false" customHeight="false" outlineLevel="0" collapsed="false">
      <c r="A110" s="432"/>
      <c r="B110" s="442" t="n">
        <v>53</v>
      </c>
      <c r="C110" s="619"/>
      <c r="D110" s="619"/>
      <c r="E110" s="619"/>
      <c r="F110" s="433"/>
      <c r="G110" s="433"/>
      <c r="H110" s="433"/>
      <c r="I110" s="433"/>
      <c r="J110" s="433"/>
      <c r="K110" s="433"/>
      <c r="L110" s="433"/>
      <c r="M110" s="433"/>
      <c r="N110" s="433"/>
      <c r="O110" s="433"/>
      <c r="P110" s="433"/>
      <c r="Q110" s="433"/>
      <c r="R110" s="433"/>
      <c r="S110" s="434"/>
      <c r="T110" s="432"/>
      <c r="U110" s="442" t="n">
        <v>53</v>
      </c>
      <c r="V110" s="619"/>
      <c r="W110" s="619"/>
      <c r="X110" s="619"/>
      <c r="Y110" s="433"/>
      <c r="Z110" s="433"/>
      <c r="AA110" s="433"/>
      <c r="AB110" s="433"/>
      <c r="AC110" s="433"/>
      <c r="AD110" s="433"/>
      <c r="AE110" s="433"/>
      <c r="AF110" s="433"/>
      <c r="AG110" s="433"/>
      <c r="AH110" s="433"/>
      <c r="AI110" s="433"/>
      <c r="AJ110" s="433"/>
      <c r="AK110" s="433"/>
      <c r="AL110" s="434"/>
    </row>
    <row r="111" customFormat="false" ht="12.75" hidden="false" customHeight="false" outlineLevel="0" collapsed="false">
      <c r="A111" s="432"/>
      <c r="B111" s="442" t="n">
        <v>54</v>
      </c>
      <c r="C111" s="619"/>
      <c r="D111" s="619"/>
      <c r="E111" s="619"/>
      <c r="F111" s="433"/>
      <c r="G111" s="433"/>
      <c r="H111" s="433"/>
      <c r="I111" s="433"/>
      <c r="J111" s="433"/>
      <c r="K111" s="433"/>
      <c r="L111" s="433"/>
      <c r="M111" s="433"/>
      <c r="N111" s="433"/>
      <c r="O111" s="433"/>
      <c r="P111" s="433"/>
      <c r="Q111" s="433"/>
      <c r="R111" s="433"/>
      <c r="S111" s="434"/>
      <c r="T111" s="432"/>
      <c r="U111" s="442" t="n">
        <v>54</v>
      </c>
      <c r="V111" s="619"/>
      <c r="W111" s="619"/>
      <c r="X111" s="619"/>
      <c r="Y111" s="433"/>
      <c r="Z111" s="433"/>
      <c r="AA111" s="433"/>
      <c r="AB111" s="433"/>
      <c r="AC111" s="433"/>
      <c r="AD111" s="433"/>
      <c r="AE111" s="433"/>
      <c r="AF111" s="433"/>
      <c r="AG111" s="433"/>
      <c r="AH111" s="433"/>
      <c r="AI111" s="433"/>
      <c r="AJ111" s="433"/>
      <c r="AK111" s="433"/>
      <c r="AL111" s="434"/>
    </row>
    <row r="112" customFormat="false" ht="12.75" hidden="false" customHeight="false" outlineLevel="0" collapsed="false">
      <c r="A112" s="432"/>
      <c r="B112" s="442" t="n">
        <v>55</v>
      </c>
      <c r="C112" s="619"/>
      <c r="D112" s="619"/>
      <c r="E112" s="619"/>
      <c r="F112" s="433"/>
      <c r="G112" s="433"/>
      <c r="H112" s="433"/>
      <c r="I112" s="433"/>
      <c r="J112" s="433"/>
      <c r="K112" s="433"/>
      <c r="L112" s="433"/>
      <c r="M112" s="433"/>
      <c r="N112" s="433"/>
      <c r="O112" s="433"/>
      <c r="P112" s="433"/>
      <c r="Q112" s="433"/>
      <c r="R112" s="433"/>
      <c r="S112" s="434"/>
      <c r="T112" s="432"/>
      <c r="U112" s="442" t="n">
        <v>55</v>
      </c>
      <c r="V112" s="619"/>
      <c r="W112" s="619"/>
      <c r="X112" s="619"/>
      <c r="Y112" s="433"/>
      <c r="Z112" s="433"/>
      <c r="AA112" s="433"/>
      <c r="AB112" s="433"/>
      <c r="AC112" s="433"/>
      <c r="AD112" s="433"/>
      <c r="AE112" s="433"/>
      <c r="AF112" s="433"/>
      <c r="AG112" s="433"/>
      <c r="AH112" s="433"/>
      <c r="AI112" s="433"/>
      <c r="AJ112" s="433"/>
      <c r="AK112" s="433"/>
      <c r="AL112" s="434"/>
    </row>
    <row r="113" customFormat="false" ht="12.75" hidden="false" customHeight="false" outlineLevel="0" collapsed="false">
      <c r="A113" s="432"/>
      <c r="B113" s="442" t="n">
        <v>56</v>
      </c>
      <c r="C113" s="619"/>
      <c r="D113" s="619"/>
      <c r="E113" s="619"/>
      <c r="F113" s="433"/>
      <c r="G113" s="433"/>
      <c r="H113" s="433"/>
      <c r="I113" s="433"/>
      <c r="J113" s="433"/>
      <c r="K113" s="433"/>
      <c r="L113" s="433"/>
      <c r="M113" s="433"/>
      <c r="N113" s="433"/>
      <c r="O113" s="433"/>
      <c r="P113" s="433"/>
      <c r="Q113" s="433"/>
      <c r="R113" s="433"/>
      <c r="S113" s="434"/>
      <c r="T113" s="432"/>
      <c r="U113" s="442" t="n">
        <v>56</v>
      </c>
      <c r="V113" s="619"/>
      <c r="W113" s="619"/>
      <c r="X113" s="619"/>
      <c r="Y113" s="433"/>
      <c r="Z113" s="433"/>
      <c r="AA113" s="433"/>
      <c r="AB113" s="433"/>
      <c r="AC113" s="433"/>
      <c r="AD113" s="433"/>
      <c r="AE113" s="433"/>
      <c r="AF113" s="433"/>
      <c r="AG113" s="433"/>
      <c r="AH113" s="433"/>
      <c r="AI113" s="433"/>
      <c r="AJ113" s="433"/>
      <c r="AK113" s="433"/>
      <c r="AL113" s="434"/>
    </row>
    <row r="114" customFormat="false" ht="12.75" hidden="false" customHeight="false" outlineLevel="0" collapsed="false">
      <c r="A114" s="432"/>
      <c r="B114" s="442" t="n">
        <v>57</v>
      </c>
      <c r="C114" s="619"/>
      <c r="D114" s="619"/>
      <c r="E114" s="619"/>
      <c r="F114" s="433"/>
      <c r="G114" s="433"/>
      <c r="H114" s="433"/>
      <c r="I114" s="433"/>
      <c r="J114" s="433"/>
      <c r="K114" s="433"/>
      <c r="L114" s="433"/>
      <c r="M114" s="433"/>
      <c r="N114" s="433"/>
      <c r="O114" s="433"/>
      <c r="P114" s="433"/>
      <c r="Q114" s="433"/>
      <c r="R114" s="433"/>
      <c r="S114" s="434"/>
      <c r="T114" s="432"/>
      <c r="U114" s="442" t="n">
        <v>57</v>
      </c>
      <c r="V114" s="619"/>
      <c r="W114" s="619"/>
      <c r="X114" s="619"/>
      <c r="Y114" s="433"/>
      <c r="Z114" s="433"/>
      <c r="AA114" s="433"/>
      <c r="AB114" s="433"/>
      <c r="AC114" s="433"/>
      <c r="AD114" s="433"/>
      <c r="AE114" s="433"/>
      <c r="AF114" s="433"/>
      <c r="AG114" s="433"/>
      <c r="AH114" s="433"/>
      <c r="AI114" s="433"/>
      <c r="AJ114" s="433"/>
      <c r="AK114" s="433"/>
      <c r="AL114" s="434"/>
    </row>
    <row r="115" customFormat="false" ht="12.75" hidden="false" customHeight="false" outlineLevel="0" collapsed="false">
      <c r="A115" s="432"/>
      <c r="B115" s="442" t="n">
        <v>58</v>
      </c>
      <c r="C115" s="619"/>
      <c r="D115" s="619"/>
      <c r="E115" s="619"/>
      <c r="F115" s="433"/>
      <c r="G115" s="433"/>
      <c r="H115" s="433"/>
      <c r="I115" s="433"/>
      <c r="J115" s="433"/>
      <c r="K115" s="433"/>
      <c r="L115" s="433"/>
      <c r="M115" s="433"/>
      <c r="N115" s="433"/>
      <c r="O115" s="433"/>
      <c r="P115" s="433"/>
      <c r="Q115" s="433"/>
      <c r="R115" s="433"/>
      <c r="S115" s="434"/>
      <c r="T115" s="432"/>
      <c r="U115" s="442" t="n">
        <v>58</v>
      </c>
      <c r="V115" s="619"/>
      <c r="W115" s="619"/>
      <c r="X115" s="619"/>
      <c r="Y115" s="433"/>
      <c r="Z115" s="433"/>
      <c r="AA115" s="433"/>
      <c r="AB115" s="433"/>
      <c r="AC115" s="433"/>
      <c r="AD115" s="433"/>
      <c r="AE115" s="433"/>
      <c r="AF115" s="433"/>
      <c r="AG115" s="433"/>
      <c r="AH115" s="433"/>
      <c r="AI115" s="433"/>
      <c r="AJ115" s="433"/>
      <c r="AK115" s="433"/>
      <c r="AL115" s="434"/>
    </row>
    <row r="116" customFormat="false" ht="12.75" hidden="false" customHeight="false" outlineLevel="0" collapsed="false">
      <c r="A116" s="432"/>
      <c r="B116" s="442" t="n">
        <v>59</v>
      </c>
      <c r="C116" s="619"/>
      <c r="D116" s="619"/>
      <c r="E116" s="619"/>
      <c r="F116" s="433"/>
      <c r="G116" s="433"/>
      <c r="H116" s="433"/>
      <c r="I116" s="433"/>
      <c r="J116" s="433"/>
      <c r="K116" s="433"/>
      <c r="L116" s="433"/>
      <c r="M116" s="433"/>
      <c r="N116" s="433"/>
      <c r="O116" s="433"/>
      <c r="P116" s="433"/>
      <c r="Q116" s="433"/>
      <c r="R116" s="433"/>
      <c r="S116" s="434"/>
      <c r="T116" s="432"/>
      <c r="U116" s="442" t="n">
        <v>59</v>
      </c>
      <c r="V116" s="619"/>
      <c r="W116" s="619"/>
      <c r="X116" s="619"/>
      <c r="Y116" s="433"/>
      <c r="Z116" s="433"/>
      <c r="AA116" s="433"/>
      <c r="AB116" s="433"/>
      <c r="AC116" s="433"/>
      <c r="AD116" s="433"/>
      <c r="AE116" s="433"/>
      <c r="AF116" s="433"/>
      <c r="AG116" s="433"/>
      <c r="AH116" s="433"/>
      <c r="AI116" s="433"/>
      <c r="AJ116" s="433"/>
      <c r="AK116" s="433"/>
      <c r="AL116" s="434"/>
    </row>
    <row r="117" customFormat="false" ht="12.75" hidden="false" customHeight="false" outlineLevel="0" collapsed="false">
      <c r="A117" s="432"/>
      <c r="B117" s="442" t="n">
        <v>60</v>
      </c>
      <c r="C117" s="619"/>
      <c r="D117" s="619"/>
      <c r="E117" s="619"/>
      <c r="F117" s="433"/>
      <c r="G117" s="433"/>
      <c r="H117" s="433"/>
      <c r="I117" s="433"/>
      <c r="J117" s="433"/>
      <c r="K117" s="433"/>
      <c r="L117" s="433"/>
      <c r="M117" s="433"/>
      <c r="N117" s="433"/>
      <c r="O117" s="433"/>
      <c r="P117" s="433"/>
      <c r="Q117" s="433"/>
      <c r="R117" s="433"/>
      <c r="S117" s="434"/>
      <c r="T117" s="432"/>
      <c r="U117" s="442" t="n">
        <v>60</v>
      </c>
      <c r="V117" s="619"/>
      <c r="W117" s="619"/>
      <c r="X117" s="619"/>
      <c r="Y117" s="433"/>
      <c r="Z117" s="433"/>
      <c r="AA117" s="433"/>
      <c r="AB117" s="433"/>
      <c r="AC117" s="433"/>
      <c r="AD117" s="433"/>
      <c r="AE117" s="433"/>
      <c r="AF117" s="433"/>
      <c r="AG117" s="433"/>
      <c r="AH117" s="433"/>
      <c r="AI117" s="433"/>
      <c r="AJ117" s="433"/>
      <c r="AK117" s="433"/>
      <c r="AL117" s="434"/>
    </row>
    <row r="118" customFormat="false" ht="12.75" hidden="false" customHeight="false" outlineLevel="0" collapsed="false">
      <c r="A118" s="432"/>
      <c r="B118" s="442" t="n">
        <v>61</v>
      </c>
      <c r="C118" s="619"/>
      <c r="D118" s="619"/>
      <c r="E118" s="619"/>
      <c r="F118" s="433"/>
      <c r="G118" s="433"/>
      <c r="H118" s="433"/>
      <c r="I118" s="433"/>
      <c r="J118" s="433"/>
      <c r="K118" s="433"/>
      <c r="L118" s="433"/>
      <c r="M118" s="433"/>
      <c r="N118" s="433"/>
      <c r="O118" s="433"/>
      <c r="P118" s="433"/>
      <c r="Q118" s="433"/>
      <c r="R118" s="433"/>
      <c r="S118" s="434"/>
      <c r="T118" s="432"/>
      <c r="U118" s="442" t="n">
        <v>61</v>
      </c>
      <c r="V118" s="619"/>
      <c r="W118" s="619"/>
      <c r="X118" s="619"/>
      <c r="Y118" s="433"/>
      <c r="Z118" s="433"/>
      <c r="AA118" s="433"/>
      <c r="AB118" s="433"/>
      <c r="AC118" s="433"/>
      <c r="AD118" s="433"/>
      <c r="AE118" s="433"/>
      <c r="AF118" s="433"/>
      <c r="AG118" s="433"/>
      <c r="AH118" s="433"/>
      <c r="AI118" s="433"/>
      <c r="AJ118" s="433"/>
      <c r="AK118" s="433"/>
      <c r="AL118" s="434"/>
    </row>
    <row r="119" customFormat="false" ht="12.75" hidden="false" customHeight="false" outlineLevel="0" collapsed="false">
      <c r="A119" s="432"/>
      <c r="B119" s="442" t="n">
        <v>62</v>
      </c>
      <c r="C119" s="619"/>
      <c r="D119" s="619"/>
      <c r="E119" s="619"/>
      <c r="F119" s="433"/>
      <c r="G119" s="433"/>
      <c r="H119" s="433"/>
      <c r="I119" s="433"/>
      <c r="J119" s="433"/>
      <c r="K119" s="433"/>
      <c r="L119" s="433"/>
      <c r="M119" s="433"/>
      <c r="N119" s="433"/>
      <c r="O119" s="433"/>
      <c r="P119" s="433"/>
      <c r="Q119" s="433"/>
      <c r="R119" s="433"/>
      <c r="S119" s="434"/>
      <c r="T119" s="432"/>
      <c r="U119" s="442" t="n">
        <v>62</v>
      </c>
      <c r="V119" s="619"/>
      <c r="W119" s="619"/>
      <c r="X119" s="619"/>
      <c r="Y119" s="433"/>
      <c r="Z119" s="433"/>
      <c r="AA119" s="433"/>
      <c r="AB119" s="433"/>
      <c r="AC119" s="433"/>
      <c r="AD119" s="433"/>
      <c r="AE119" s="433"/>
      <c r="AF119" s="433"/>
      <c r="AG119" s="433"/>
      <c r="AH119" s="433"/>
      <c r="AI119" s="433"/>
      <c r="AJ119" s="433"/>
      <c r="AK119" s="433"/>
      <c r="AL119" s="434"/>
    </row>
    <row r="120" customFormat="false" ht="12.75" hidden="false" customHeight="false" outlineLevel="0" collapsed="false">
      <c r="A120" s="432"/>
      <c r="B120" s="442" t="n">
        <v>63</v>
      </c>
      <c r="C120" s="619"/>
      <c r="D120" s="619"/>
      <c r="E120" s="619"/>
      <c r="F120" s="433"/>
      <c r="G120" s="433"/>
      <c r="H120" s="433"/>
      <c r="I120" s="433"/>
      <c r="J120" s="433"/>
      <c r="K120" s="433"/>
      <c r="L120" s="433"/>
      <c r="M120" s="433"/>
      <c r="N120" s="433"/>
      <c r="O120" s="433"/>
      <c r="P120" s="433"/>
      <c r="Q120" s="433"/>
      <c r="R120" s="433"/>
      <c r="S120" s="434"/>
      <c r="T120" s="432"/>
      <c r="U120" s="442" t="n">
        <v>63</v>
      </c>
      <c r="V120" s="619"/>
      <c r="W120" s="619"/>
      <c r="X120" s="619"/>
      <c r="Y120" s="433"/>
      <c r="Z120" s="433"/>
      <c r="AA120" s="433"/>
      <c r="AB120" s="433"/>
      <c r="AC120" s="433"/>
      <c r="AD120" s="433"/>
      <c r="AE120" s="433"/>
      <c r="AF120" s="433"/>
      <c r="AG120" s="433"/>
      <c r="AH120" s="433"/>
      <c r="AI120" s="433"/>
      <c r="AJ120" s="433"/>
      <c r="AK120" s="433"/>
      <c r="AL120" s="434"/>
    </row>
    <row r="121" customFormat="false" ht="12.75" hidden="false" customHeight="false" outlineLevel="0" collapsed="false">
      <c r="A121" s="432"/>
      <c r="B121" s="442" t="n">
        <v>64</v>
      </c>
      <c r="C121" s="619"/>
      <c r="D121" s="619"/>
      <c r="E121" s="619"/>
      <c r="F121" s="433"/>
      <c r="G121" s="433"/>
      <c r="H121" s="433"/>
      <c r="I121" s="433"/>
      <c r="J121" s="433"/>
      <c r="K121" s="433"/>
      <c r="L121" s="433"/>
      <c r="M121" s="433"/>
      <c r="N121" s="433"/>
      <c r="O121" s="433"/>
      <c r="P121" s="433"/>
      <c r="Q121" s="433"/>
      <c r="R121" s="433"/>
      <c r="S121" s="434"/>
      <c r="T121" s="432"/>
      <c r="U121" s="442" t="n">
        <v>64</v>
      </c>
      <c r="V121" s="619"/>
      <c r="W121" s="619"/>
      <c r="X121" s="619"/>
      <c r="Y121" s="433"/>
      <c r="Z121" s="433"/>
      <c r="AA121" s="433"/>
      <c r="AB121" s="433"/>
      <c r="AC121" s="433"/>
      <c r="AD121" s="433"/>
      <c r="AE121" s="433"/>
      <c r="AF121" s="433"/>
      <c r="AG121" s="433"/>
      <c r="AH121" s="433"/>
      <c r="AI121" s="433"/>
      <c r="AJ121" s="433"/>
      <c r="AK121" s="433"/>
      <c r="AL121" s="434"/>
    </row>
    <row r="122" customFormat="false" ht="12.75" hidden="false" customHeight="false" outlineLevel="0" collapsed="false">
      <c r="A122" s="432"/>
      <c r="B122" s="442" t="n">
        <v>65</v>
      </c>
      <c r="C122" s="619"/>
      <c r="D122" s="619"/>
      <c r="E122" s="619"/>
      <c r="F122" s="433"/>
      <c r="G122" s="433"/>
      <c r="H122" s="433"/>
      <c r="I122" s="433"/>
      <c r="J122" s="433"/>
      <c r="K122" s="433"/>
      <c r="L122" s="433"/>
      <c r="M122" s="433"/>
      <c r="N122" s="433"/>
      <c r="O122" s="433"/>
      <c r="P122" s="433"/>
      <c r="Q122" s="433"/>
      <c r="R122" s="433"/>
      <c r="S122" s="434"/>
      <c r="T122" s="432"/>
      <c r="U122" s="442" t="n">
        <v>65</v>
      </c>
      <c r="V122" s="619"/>
      <c r="W122" s="619"/>
      <c r="X122" s="619"/>
      <c r="Y122" s="433"/>
      <c r="Z122" s="433"/>
      <c r="AA122" s="433"/>
      <c r="AB122" s="433"/>
      <c r="AC122" s="433"/>
      <c r="AD122" s="433"/>
      <c r="AE122" s="433"/>
      <c r="AF122" s="433"/>
      <c r="AG122" s="433"/>
      <c r="AH122" s="433"/>
      <c r="AI122" s="433"/>
      <c r="AJ122" s="433"/>
      <c r="AK122" s="433"/>
      <c r="AL122" s="434"/>
    </row>
    <row r="123" customFormat="false" ht="12.75" hidden="false" customHeight="false" outlineLevel="0" collapsed="false">
      <c r="A123" s="432"/>
      <c r="B123" s="442" t="n">
        <v>66</v>
      </c>
      <c r="C123" s="619"/>
      <c r="D123" s="619"/>
      <c r="E123" s="619"/>
      <c r="F123" s="433"/>
      <c r="G123" s="433"/>
      <c r="H123" s="433"/>
      <c r="I123" s="433"/>
      <c r="J123" s="433"/>
      <c r="K123" s="433"/>
      <c r="L123" s="433"/>
      <c r="M123" s="433"/>
      <c r="N123" s="433"/>
      <c r="O123" s="433"/>
      <c r="P123" s="433"/>
      <c r="Q123" s="433"/>
      <c r="R123" s="433"/>
      <c r="S123" s="434"/>
      <c r="T123" s="432"/>
      <c r="U123" s="442" t="n">
        <v>66</v>
      </c>
      <c r="V123" s="619"/>
      <c r="W123" s="619"/>
      <c r="X123" s="619"/>
      <c r="Y123" s="433"/>
      <c r="Z123" s="433"/>
      <c r="AA123" s="433"/>
      <c r="AB123" s="433"/>
      <c r="AC123" s="433"/>
      <c r="AD123" s="433"/>
      <c r="AE123" s="433"/>
      <c r="AF123" s="433"/>
      <c r="AG123" s="433"/>
      <c r="AH123" s="433"/>
      <c r="AI123" s="433"/>
      <c r="AJ123" s="433"/>
      <c r="AK123" s="433"/>
      <c r="AL123" s="434"/>
    </row>
    <row r="124" customFormat="false" ht="12.75" hidden="false" customHeight="false" outlineLevel="0" collapsed="false">
      <c r="A124" s="432"/>
      <c r="B124" s="442" t="n">
        <v>67</v>
      </c>
      <c r="C124" s="619"/>
      <c r="D124" s="619"/>
      <c r="E124" s="619"/>
      <c r="F124" s="433"/>
      <c r="G124" s="433"/>
      <c r="H124" s="433"/>
      <c r="I124" s="433"/>
      <c r="J124" s="433"/>
      <c r="K124" s="433"/>
      <c r="L124" s="433"/>
      <c r="M124" s="433"/>
      <c r="N124" s="433"/>
      <c r="O124" s="433"/>
      <c r="P124" s="433"/>
      <c r="Q124" s="433"/>
      <c r="R124" s="433"/>
      <c r="S124" s="434"/>
      <c r="T124" s="432"/>
      <c r="U124" s="442" t="n">
        <v>67</v>
      </c>
      <c r="V124" s="619"/>
      <c r="W124" s="619"/>
      <c r="X124" s="619"/>
      <c r="Y124" s="433"/>
      <c r="Z124" s="433"/>
      <c r="AA124" s="433"/>
      <c r="AB124" s="433"/>
      <c r="AC124" s="433"/>
      <c r="AD124" s="433"/>
      <c r="AE124" s="433"/>
      <c r="AF124" s="433"/>
      <c r="AG124" s="433"/>
      <c r="AH124" s="433"/>
      <c r="AI124" s="433"/>
      <c r="AJ124" s="433"/>
      <c r="AK124" s="433"/>
      <c r="AL124" s="434"/>
    </row>
    <row r="125" customFormat="false" ht="12.75" hidden="false" customHeight="false" outlineLevel="0" collapsed="false">
      <c r="A125" s="432"/>
      <c r="B125" s="442" t="n">
        <v>68</v>
      </c>
      <c r="C125" s="619"/>
      <c r="D125" s="619"/>
      <c r="E125" s="619"/>
      <c r="F125" s="433"/>
      <c r="G125" s="433"/>
      <c r="H125" s="433"/>
      <c r="I125" s="433"/>
      <c r="J125" s="433"/>
      <c r="K125" s="433"/>
      <c r="L125" s="433"/>
      <c r="M125" s="433"/>
      <c r="N125" s="433"/>
      <c r="O125" s="433"/>
      <c r="P125" s="433"/>
      <c r="Q125" s="433"/>
      <c r="R125" s="433"/>
      <c r="S125" s="434"/>
      <c r="T125" s="432"/>
      <c r="U125" s="442" t="n">
        <v>68</v>
      </c>
      <c r="V125" s="619"/>
      <c r="W125" s="619"/>
      <c r="X125" s="619"/>
      <c r="Y125" s="433"/>
      <c r="Z125" s="433"/>
      <c r="AA125" s="433"/>
      <c r="AB125" s="433"/>
      <c r="AC125" s="433"/>
      <c r="AD125" s="433"/>
      <c r="AE125" s="433"/>
      <c r="AF125" s="433"/>
      <c r="AG125" s="433"/>
      <c r="AH125" s="433"/>
      <c r="AI125" s="433"/>
      <c r="AJ125" s="433"/>
      <c r="AK125" s="433"/>
      <c r="AL125" s="434"/>
    </row>
    <row r="126" customFormat="false" ht="12.75" hidden="false" customHeight="false" outlineLevel="0" collapsed="false">
      <c r="A126" s="432"/>
      <c r="B126" s="442" t="n">
        <v>69</v>
      </c>
      <c r="C126" s="619"/>
      <c r="D126" s="619"/>
      <c r="E126" s="619"/>
      <c r="F126" s="433"/>
      <c r="G126" s="433"/>
      <c r="H126" s="433"/>
      <c r="I126" s="433"/>
      <c r="J126" s="433"/>
      <c r="K126" s="433"/>
      <c r="L126" s="433"/>
      <c r="M126" s="433"/>
      <c r="N126" s="433"/>
      <c r="O126" s="433"/>
      <c r="P126" s="433"/>
      <c r="Q126" s="433"/>
      <c r="R126" s="433"/>
      <c r="S126" s="434"/>
      <c r="T126" s="432"/>
      <c r="U126" s="442" t="n">
        <v>69</v>
      </c>
      <c r="V126" s="619"/>
      <c r="W126" s="619"/>
      <c r="X126" s="619"/>
      <c r="Y126" s="433"/>
      <c r="Z126" s="433"/>
      <c r="AA126" s="433"/>
      <c r="AB126" s="433"/>
      <c r="AC126" s="433"/>
      <c r="AD126" s="433"/>
      <c r="AE126" s="433"/>
      <c r="AF126" s="433"/>
      <c r="AG126" s="433"/>
      <c r="AH126" s="433"/>
      <c r="AI126" s="433"/>
      <c r="AJ126" s="433"/>
      <c r="AK126" s="433"/>
      <c r="AL126" s="434"/>
    </row>
    <row r="127" customFormat="false" ht="12.75" hidden="false" customHeight="false" outlineLevel="0" collapsed="false">
      <c r="A127" s="432"/>
      <c r="B127" s="442" t="n">
        <v>70</v>
      </c>
      <c r="C127" s="619"/>
      <c r="D127" s="619"/>
      <c r="E127" s="619"/>
      <c r="F127" s="433"/>
      <c r="G127" s="433"/>
      <c r="H127" s="433"/>
      <c r="I127" s="433"/>
      <c r="J127" s="433"/>
      <c r="K127" s="433"/>
      <c r="L127" s="433"/>
      <c r="M127" s="433"/>
      <c r="N127" s="433"/>
      <c r="O127" s="433"/>
      <c r="P127" s="433"/>
      <c r="Q127" s="433"/>
      <c r="R127" s="433"/>
      <c r="S127" s="434"/>
      <c r="T127" s="432"/>
      <c r="U127" s="442" t="n">
        <v>70</v>
      </c>
      <c r="V127" s="619"/>
      <c r="W127" s="619"/>
      <c r="X127" s="619"/>
      <c r="Y127" s="433"/>
      <c r="Z127" s="433"/>
      <c r="AA127" s="433"/>
      <c r="AB127" s="433"/>
      <c r="AC127" s="433"/>
      <c r="AD127" s="433"/>
      <c r="AE127" s="433"/>
      <c r="AF127" s="433"/>
      <c r="AG127" s="433"/>
      <c r="AH127" s="433"/>
      <c r="AI127" s="433"/>
      <c r="AJ127" s="433"/>
      <c r="AK127" s="433"/>
      <c r="AL127" s="434"/>
    </row>
    <row r="128" customFormat="false" ht="12.75" hidden="false" customHeight="false" outlineLevel="0" collapsed="false">
      <c r="A128" s="432"/>
      <c r="B128" s="442" t="n">
        <v>71</v>
      </c>
      <c r="C128" s="619"/>
      <c r="D128" s="619"/>
      <c r="E128" s="619"/>
      <c r="F128" s="433"/>
      <c r="G128" s="433"/>
      <c r="H128" s="433"/>
      <c r="I128" s="433"/>
      <c r="J128" s="433"/>
      <c r="K128" s="433"/>
      <c r="L128" s="433"/>
      <c r="M128" s="433"/>
      <c r="N128" s="433"/>
      <c r="O128" s="433"/>
      <c r="P128" s="433"/>
      <c r="Q128" s="433"/>
      <c r="R128" s="433"/>
      <c r="S128" s="434"/>
      <c r="T128" s="432"/>
      <c r="U128" s="442" t="n">
        <v>71</v>
      </c>
      <c r="V128" s="619"/>
      <c r="W128" s="619"/>
      <c r="X128" s="619"/>
      <c r="Y128" s="433"/>
      <c r="Z128" s="433"/>
      <c r="AA128" s="433"/>
      <c r="AB128" s="433"/>
      <c r="AC128" s="433"/>
      <c r="AD128" s="433"/>
      <c r="AE128" s="433"/>
      <c r="AF128" s="433"/>
      <c r="AG128" s="433"/>
      <c r="AH128" s="433"/>
      <c r="AI128" s="433"/>
      <c r="AJ128" s="433"/>
      <c r="AK128" s="433"/>
      <c r="AL128" s="434"/>
    </row>
    <row r="129" customFormat="false" ht="12.75" hidden="false" customHeight="false" outlineLevel="0" collapsed="false">
      <c r="A129" s="432"/>
      <c r="B129" s="442" t="n">
        <v>72</v>
      </c>
      <c r="C129" s="619"/>
      <c r="D129" s="619"/>
      <c r="E129" s="619"/>
      <c r="F129" s="433"/>
      <c r="G129" s="433"/>
      <c r="H129" s="433"/>
      <c r="I129" s="433"/>
      <c r="J129" s="433"/>
      <c r="K129" s="433"/>
      <c r="L129" s="433"/>
      <c r="M129" s="433"/>
      <c r="N129" s="433"/>
      <c r="O129" s="433"/>
      <c r="P129" s="433"/>
      <c r="Q129" s="433"/>
      <c r="R129" s="433"/>
      <c r="S129" s="434"/>
      <c r="T129" s="432"/>
      <c r="U129" s="442" t="n">
        <v>72</v>
      </c>
      <c r="V129" s="619"/>
      <c r="W129" s="619"/>
      <c r="X129" s="619"/>
      <c r="Y129" s="433"/>
      <c r="Z129" s="433"/>
      <c r="AA129" s="433"/>
      <c r="AB129" s="433"/>
      <c r="AC129" s="433"/>
      <c r="AD129" s="433"/>
      <c r="AE129" s="433"/>
      <c r="AF129" s="433"/>
      <c r="AG129" s="433"/>
      <c r="AH129" s="433"/>
      <c r="AI129" s="433"/>
      <c r="AJ129" s="433"/>
      <c r="AK129" s="433"/>
      <c r="AL129" s="434"/>
    </row>
    <row r="130" customFormat="false" ht="12.75" hidden="false" customHeight="false" outlineLevel="0" collapsed="false">
      <c r="A130" s="432"/>
      <c r="B130" s="442" t="n">
        <v>73</v>
      </c>
      <c r="C130" s="619"/>
      <c r="D130" s="619"/>
      <c r="E130" s="619"/>
      <c r="F130" s="433"/>
      <c r="G130" s="433"/>
      <c r="H130" s="433"/>
      <c r="I130" s="433"/>
      <c r="J130" s="433"/>
      <c r="K130" s="433"/>
      <c r="L130" s="433"/>
      <c r="M130" s="433"/>
      <c r="N130" s="433"/>
      <c r="O130" s="433"/>
      <c r="P130" s="433"/>
      <c r="Q130" s="433"/>
      <c r="R130" s="433"/>
      <c r="S130" s="434"/>
      <c r="T130" s="432"/>
      <c r="U130" s="442" t="n">
        <v>73</v>
      </c>
      <c r="V130" s="619"/>
      <c r="W130" s="619"/>
      <c r="X130" s="619"/>
      <c r="Y130" s="433"/>
      <c r="Z130" s="433"/>
      <c r="AA130" s="433"/>
      <c r="AB130" s="433"/>
      <c r="AC130" s="433"/>
      <c r="AD130" s="433"/>
      <c r="AE130" s="433"/>
      <c r="AF130" s="433"/>
      <c r="AG130" s="433"/>
      <c r="AH130" s="433"/>
      <c r="AI130" s="433"/>
      <c r="AJ130" s="433"/>
      <c r="AK130" s="433"/>
      <c r="AL130" s="434"/>
    </row>
    <row r="131" customFormat="false" ht="12.75" hidden="false" customHeight="false" outlineLevel="0" collapsed="false">
      <c r="A131" s="432"/>
      <c r="B131" s="442" t="n">
        <v>74</v>
      </c>
      <c r="C131" s="619"/>
      <c r="D131" s="619"/>
      <c r="E131" s="619"/>
      <c r="F131" s="433"/>
      <c r="G131" s="433"/>
      <c r="H131" s="433"/>
      <c r="I131" s="433"/>
      <c r="J131" s="433"/>
      <c r="K131" s="433"/>
      <c r="L131" s="433"/>
      <c r="M131" s="433"/>
      <c r="N131" s="433"/>
      <c r="O131" s="433"/>
      <c r="P131" s="433"/>
      <c r="Q131" s="433"/>
      <c r="R131" s="433"/>
      <c r="S131" s="434"/>
      <c r="T131" s="432"/>
      <c r="U131" s="442" t="n">
        <v>74</v>
      </c>
      <c r="V131" s="619"/>
      <c r="W131" s="619"/>
      <c r="X131" s="619"/>
      <c r="Y131" s="433"/>
      <c r="Z131" s="433"/>
      <c r="AA131" s="433"/>
      <c r="AB131" s="433"/>
      <c r="AC131" s="433"/>
      <c r="AD131" s="433"/>
      <c r="AE131" s="433"/>
      <c r="AF131" s="433"/>
      <c r="AG131" s="433"/>
      <c r="AH131" s="433"/>
      <c r="AI131" s="433"/>
      <c r="AJ131" s="433"/>
      <c r="AK131" s="433"/>
      <c r="AL131" s="434"/>
    </row>
    <row r="132" customFormat="false" ht="12.75" hidden="false" customHeight="false" outlineLevel="0" collapsed="false">
      <c r="A132" s="432"/>
      <c r="B132" s="442" t="n">
        <v>75</v>
      </c>
      <c r="C132" s="619"/>
      <c r="D132" s="619"/>
      <c r="E132" s="619"/>
      <c r="F132" s="433"/>
      <c r="G132" s="433"/>
      <c r="H132" s="433"/>
      <c r="I132" s="433"/>
      <c r="J132" s="433"/>
      <c r="K132" s="433"/>
      <c r="L132" s="433"/>
      <c r="M132" s="433"/>
      <c r="N132" s="433"/>
      <c r="O132" s="433"/>
      <c r="P132" s="433"/>
      <c r="Q132" s="433"/>
      <c r="R132" s="433"/>
      <c r="S132" s="434"/>
      <c r="T132" s="432"/>
      <c r="U132" s="442" t="n">
        <v>75</v>
      </c>
      <c r="V132" s="619"/>
      <c r="W132" s="619"/>
      <c r="X132" s="619"/>
      <c r="Y132" s="433"/>
      <c r="Z132" s="433"/>
      <c r="AA132" s="433"/>
      <c r="AB132" s="433"/>
      <c r="AC132" s="433"/>
      <c r="AD132" s="433"/>
      <c r="AE132" s="433"/>
      <c r="AF132" s="433"/>
      <c r="AG132" s="433"/>
      <c r="AH132" s="433"/>
      <c r="AI132" s="433"/>
      <c r="AJ132" s="433"/>
      <c r="AK132" s="433"/>
      <c r="AL132" s="434"/>
    </row>
    <row r="133" customFormat="false" ht="12.75" hidden="false" customHeight="false" outlineLevel="0" collapsed="false">
      <c r="A133" s="432"/>
      <c r="B133" s="442" t="n">
        <v>76</v>
      </c>
      <c r="C133" s="619"/>
      <c r="D133" s="619"/>
      <c r="E133" s="619"/>
      <c r="F133" s="433"/>
      <c r="G133" s="433"/>
      <c r="H133" s="433"/>
      <c r="I133" s="433"/>
      <c r="J133" s="433"/>
      <c r="K133" s="433"/>
      <c r="L133" s="433"/>
      <c r="M133" s="433"/>
      <c r="N133" s="433"/>
      <c r="O133" s="433"/>
      <c r="P133" s="433"/>
      <c r="Q133" s="433"/>
      <c r="R133" s="433"/>
      <c r="S133" s="434"/>
      <c r="T133" s="432"/>
      <c r="U133" s="442" t="n">
        <v>76</v>
      </c>
      <c r="V133" s="619"/>
      <c r="W133" s="619"/>
      <c r="X133" s="619"/>
      <c r="Y133" s="433"/>
      <c r="Z133" s="433"/>
      <c r="AA133" s="433"/>
      <c r="AB133" s="433"/>
      <c r="AC133" s="433"/>
      <c r="AD133" s="433"/>
      <c r="AE133" s="433"/>
      <c r="AF133" s="433"/>
      <c r="AG133" s="433"/>
      <c r="AH133" s="433"/>
      <c r="AI133" s="433"/>
      <c r="AJ133" s="433"/>
      <c r="AK133" s="433"/>
      <c r="AL133" s="434"/>
    </row>
    <row r="134" customFormat="false" ht="12.75" hidden="false" customHeight="false" outlineLevel="0" collapsed="false">
      <c r="A134" s="432"/>
      <c r="B134" s="442" t="n">
        <v>77</v>
      </c>
      <c r="C134" s="619"/>
      <c r="D134" s="619"/>
      <c r="E134" s="619"/>
      <c r="F134" s="433"/>
      <c r="G134" s="433"/>
      <c r="H134" s="433"/>
      <c r="I134" s="433"/>
      <c r="J134" s="433"/>
      <c r="K134" s="433"/>
      <c r="L134" s="433"/>
      <c r="M134" s="433"/>
      <c r="N134" s="433"/>
      <c r="O134" s="433"/>
      <c r="P134" s="433"/>
      <c r="Q134" s="433"/>
      <c r="R134" s="433"/>
      <c r="S134" s="434"/>
      <c r="T134" s="432"/>
      <c r="U134" s="442" t="n">
        <v>77</v>
      </c>
      <c r="V134" s="619"/>
      <c r="W134" s="619"/>
      <c r="X134" s="619"/>
      <c r="Y134" s="433"/>
      <c r="Z134" s="433"/>
      <c r="AA134" s="433"/>
      <c r="AB134" s="433"/>
      <c r="AC134" s="433"/>
      <c r="AD134" s="433"/>
      <c r="AE134" s="433"/>
      <c r="AF134" s="433"/>
      <c r="AG134" s="433"/>
      <c r="AH134" s="433"/>
      <c r="AI134" s="433"/>
      <c r="AJ134" s="433"/>
      <c r="AK134" s="433"/>
      <c r="AL134" s="434"/>
    </row>
    <row r="135" customFormat="false" ht="12.75" hidden="false" customHeight="false" outlineLevel="0" collapsed="false">
      <c r="A135" s="432"/>
      <c r="B135" s="442" t="n">
        <v>78</v>
      </c>
      <c r="C135" s="619"/>
      <c r="D135" s="619"/>
      <c r="E135" s="619"/>
      <c r="F135" s="433"/>
      <c r="G135" s="433"/>
      <c r="H135" s="433"/>
      <c r="I135" s="433"/>
      <c r="J135" s="433"/>
      <c r="K135" s="433"/>
      <c r="L135" s="433"/>
      <c r="M135" s="433"/>
      <c r="N135" s="433"/>
      <c r="O135" s="433"/>
      <c r="P135" s="433"/>
      <c r="Q135" s="433"/>
      <c r="R135" s="433"/>
      <c r="S135" s="434"/>
      <c r="T135" s="432"/>
      <c r="U135" s="442" t="n">
        <v>78</v>
      </c>
      <c r="V135" s="619"/>
      <c r="W135" s="619"/>
      <c r="X135" s="619"/>
      <c r="Y135" s="433"/>
      <c r="Z135" s="433"/>
      <c r="AA135" s="433"/>
      <c r="AB135" s="433"/>
      <c r="AC135" s="433"/>
      <c r="AD135" s="433"/>
      <c r="AE135" s="433"/>
      <c r="AF135" s="433"/>
      <c r="AG135" s="433"/>
      <c r="AH135" s="433"/>
      <c r="AI135" s="433"/>
      <c r="AJ135" s="433"/>
      <c r="AK135" s="433"/>
      <c r="AL135" s="434"/>
    </row>
    <row r="136" customFormat="false" ht="12.75" hidden="false" customHeight="false" outlineLevel="0" collapsed="false">
      <c r="A136" s="432"/>
      <c r="B136" s="442" t="n">
        <v>79</v>
      </c>
      <c r="C136" s="619"/>
      <c r="D136" s="619"/>
      <c r="E136" s="619"/>
      <c r="F136" s="433"/>
      <c r="G136" s="433"/>
      <c r="H136" s="433"/>
      <c r="I136" s="433"/>
      <c r="J136" s="433"/>
      <c r="K136" s="433"/>
      <c r="L136" s="433"/>
      <c r="M136" s="433"/>
      <c r="N136" s="433"/>
      <c r="O136" s="433"/>
      <c r="P136" s="433"/>
      <c r="Q136" s="433"/>
      <c r="R136" s="433"/>
      <c r="S136" s="434"/>
      <c r="T136" s="432"/>
      <c r="U136" s="442" t="n">
        <v>79</v>
      </c>
      <c r="V136" s="619"/>
      <c r="W136" s="619"/>
      <c r="X136" s="619"/>
      <c r="Y136" s="433"/>
      <c r="Z136" s="433"/>
      <c r="AA136" s="433"/>
      <c r="AB136" s="433"/>
      <c r="AC136" s="433"/>
      <c r="AD136" s="433"/>
      <c r="AE136" s="433"/>
      <c r="AF136" s="433"/>
      <c r="AG136" s="433"/>
      <c r="AH136" s="433"/>
      <c r="AI136" s="433"/>
      <c r="AJ136" s="433"/>
      <c r="AK136" s="433"/>
      <c r="AL136" s="434"/>
    </row>
    <row r="137" customFormat="false" ht="12.75" hidden="false" customHeight="false" outlineLevel="0" collapsed="false">
      <c r="A137" s="432"/>
      <c r="B137" s="442" t="n">
        <v>80</v>
      </c>
      <c r="C137" s="619"/>
      <c r="D137" s="619"/>
      <c r="E137" s="619"/>
      <c r="F137" s="433"/>
      <c r="G137" s="433"/>
      <c r="H137" s="433"/>
      <c r="I137" s="433"/>
      <c r="J137" s="433"/>
      <c r="K137" s="433"/>
      <c r="L137" s="433"/>
      <c r="M137" s="433"/>
      <c r="N137" s="433"/>
      <c r="O137" s="433"/>
      <c r="P137" s="433"/>
      <c r="Q137" s="433"/>
      <c r="R137" s="433"/>
      <c r="S137" s="434"/>
      <c r="T137" s="432"/>
      <c r="U137" s="442" t="n">
        <v>80</v>
      </c>
      <c r="V137" s="619"/>
      <c r="W137" s="619"/>
      <c r="X137" s="619"/>
      <c r="Y137" s="433"/>
      <c r="Z137" s="433"/>
      <c r="AA137" s="433"/>
      <c r="AB137" s="433"/>
      <c r="AC137" s="433"/>
      <c r="AD137" s="433"/>
      <c r="AE137" s="433"/>
      <c r="AF137" s="433"/>
      <c r="AG137" s="433"/>
      <c r="AH137" s="433"/>
      <c r="AI137" s="433"/>
      <c r="AJ137" s="433"/>
      <c r="AK137" s="433"/>
      <c r="AL137" s="434"/>
    </row>
    <row r="138" customFormat="false" ht="12.75" hidden="false" customHeight="false" outlineLevel="0" collapsed="false">
      <c r="A138" s="432"/>
      <c r="B138" s="442" t="n">
        <v>81</v>
      </c>
      <c r="C138" s="619"/>
      <c r="D138" s="619"/>
      <c r="E138" s="619"/>
      <c r="F138" s="433"/>
      <c r="G138" s="433"/>
      <c r="H138" s="433"/>
      <c r="I138" s="433"/>
      <c r="J138" s="433"/>
      <c r="K138" s="433"/>
      <c r="L138" s="433"/>
      <c r="M138" s="433"/>
      <c r="N138" s="433"/>
      <c r="O138" s="433"/>
      <c r="P138" s="433"/>
      <c r="Q138" s="433"/>
      <c r="R138" s="433"/>
      <c r="S138" s="434"/>
      <c r="T138" s="432"/>
      <c r="U138" s="442" t="n">
        <v>81</v>
      </c>
      <c r="V138" s="619"/>
      <c r="W138" s="619"/>
      <c r="X138" s="619"/>
      <c r="Y138" s="433"/>
      <c r="Z138" s="433"/>
      <c r="AA138" s="433"/>
      <c r="AB138" s="433"/>
      <c r="AC138" s="433"/>
      <c r="AD138" s="433"/>
      <c r="AE138" s="433"/>
      <c r="AF138" s="433"/>
      <c r="AG138" s="433"/>
      <c r="AH138" s="433"/>
      <c r="AI138" s="433"/>
      <c r="AJ138" s="433"/>
      <c r="AK138" s="433"/>
      <c r="AL138" s="434"/>
    </row>
    <row r="139" customFormat="false" ht="12.75" hidden="false" customHeight="false" outlineLevel="0" collapsed="false">
      <c r="A139" s="432"/>
      <c r="B139" s="442" t="n">
        <v>82</v>
      </c>
      <c r="C139" s="619"/>
      <c r="D139" s="619"/>
      <c r="E139" s="619"/>
      <c r="F139" s="433"/>
      <c r="G139" s="433"/>
      <c r="H139" s="433"/>
      <c r="I139" s="433"/>
      <c r="J139" s="433"/>
      <c r="K139" s="433"/>
      <c r="L139" s="433"/>
      <c r="M139" s="433"/>
      <c r="N139" s="433"/>
      <c r="O139" s="433"/>
      <c r="P139" s="433"/>
      <c r="Q139" s="433"/>
      <c r="R139" s="433"/>
      <c r="S139" s="434"/>
      <c r="T139" s="432"/>
      <c r="U139" s="442" t="n">
        <v>82</v>
      </c>
      <c r="V139" s="619"/>
      <c r="W139" s="619"/>
      <c r="X139" s="619"/>
      <c r="Y139" s="433"/>
      <c r="Z139" s="433"/>
      <c r="AA139" s="433"/>
      <c r="AB139" s="433"/>
      <c r="AC139" s="433"/>
      <c r="AD139" s="433"/>
      <c r="AE139" s="433"/>
      <c r="AF139" s="433"/>
      <c r="AG139" s="433"/>
      <c r="AH139" s="433"/>
      <c r="AI139" s="433"/>
      <c r="AJ139" s="433"/>
      <c r="AK139" s="433"/>
      <c r="AL139" s="434"/>
    </row>
    <row r="140" customFormat="false" ht="12.75" hidden="false" customHeight="false" outlineLevel="0" collapsed="false">
      <c r="A140" s="432"/>
      <c r="B140" s="442" t="n">
        <v>83</v>
      </c>
      <c r="C140" s="619"/>
      <c r="D140" s="619"/>
      <c r="E140" s="619"/>
      <c r="F140" s="433"/>
      <c r="G140" s="433"/>
      <c r="H140" s="433"/>
      <c r="I140" s="433"/>
      <c r="J140" s="433"/>
      <c r="K140" s="433"/>
      <c r="L140" s="433"/>
      <c r="M140" s="433"/>
      <c r="N140" s="433"/>
      <c r="O140" s="433"/>
      <c r="P140" s="433"/>
      <c r="Q140" s="433"/>
      <c r="R140" s="433"/>
      <c r="S140" s="434"/>
      <c r="T140" s="432"/>
      <c r="U140" s="442" t="n">
        <v>83</v>
      </c>
      <c r="V140" s="619"/>
      <c r="W140" s="619"/>
      <c r="X140" s="619"/>
      <c r="Y140" s="433"/>
      <c r="Z140" s="433"/>
      <c r="AA140" s="433"/>
      <c r="AB140" s="433"/>
      <c r="AC140" s="433"/>
      <c r="AD140" s="433"/>
      <c r="AE140" s="433"/>
      <c r="AF140" s="433"/>
      <c r="AG140" s="433"/>
      <c r="AH140" s="433"/>
      <c r="AI140" s="433"/>
      <c r="AJ140" s="433"/>
      <c r="AK140" s="433"/>
      <c r="AL140" s="434"/>
    </row>
    <row r="141" customFormat="false" ht="12.75" hidden="false" customHeight="false" outlineLevel="0" collapsed="false">
      <c r="A141" s="432"/>
      <c r="B141" s="442" t="n">
        <v>84</v>
      </c>
      <c r="C141" s="619"/>
      <c r="D141" s="619"/>
      <c r="E141" s="619"/>
      <c r="F141" s="433"/>
      <c r="G141" s="433"/>
      <c r="H141" s="433"/>
      <c r="I141" s="433"/>
      <c r="J141" s="433"/>
      <c r="K141" s="433"/>
      <c r="L141" s="433"/>
      <c r="M141" s="433"/>
      <c r="N141" s="433"/>
      <c r="O141" s="433"/>
      <c r="P141" s="433"/>
      <c r="Q141" s="433"/>
      <c r="R141" s="433"/>
      <c r="S141" s="434"/>
      <c r="T141" s="432"/>
      <c r="U141" s="442" t="n">
        <v>84</v>
      </c>
      <c r="V141" s="619"/>
      <c r="W141" s="619"/>
      <c r="X141" s="619"/>
      <c r="Y141" s="433"/>
      <c r="Z141" s="433"/>
      <c r="AA141" s="433"/>
      <c r="AB141" s="433"/>
      <c r="AC141" s="433"/>
      <c r="AD141" s="433"/>
      <c r="AE141" s="433"/>
      <c r="AF141" s="433"/>
      <c r="AG141" s="433"/>
      <c r="AH141" s="433"/>
      <c r="AI141" s="433"/>
      <c r="AJ141" s="433"/>
      <c r="AK141" s="433"/>
      <c r="AL141" s="434"/>
    </row>
    <row r="142" customFormat="false" ht="12.75" hidden="false" customHeight="false" outlineLevel="0" collapsed="false">
      <c r="A142" s="432"/>
      <c r="B142" s="442" t="n">
        <v>85</v>
      </c>
      <c r="C142" s="619"/>
      <c r="D142" s="619"/>
      <c r="E142" s="619"/>
      <c r="F142" s="433"/>
      <c r="G142" s="433"/>
      <c r="H142" s="433"/>
      <c r="I142" s="433"/>
      <c r="J142" s="433"/>
      <c r="K142" s="433"/>
      <c r="L142" s="433"/>
      <c r="M142" s="433"/>
      <c r="N142" s="433"/>
      <c r="O142" s="433"/>
      <c r="P142" s="433"/>
      <c r="Q142" s="433"/>
      <c r="R142" s="433"/>
      <c r="S142" s="434"/>
      <c r="T142" s="432"/>
      <c r="U142" s="442" t="n">
        <v>85</v>
      </c>
      <c r="V142" s="619"/>
      <c r="W142" s="619"/>
      <c r="X142" s="619"/>
      <c r="Y142" s="433"/>
      <c r="Z142" s="433"/>
      <c r="AA142" s="433"/>
      <c r="AB142" s="433"/>
      <c r="AC142" s="433"/>
      <c r="AD142" s="433"/>
      <c r="AE142" s="433"/>
      <c r="AF142" s="433"/>
      <c r="AG142" s="433"/>
      <c r="AH142" s="433"/>
      <c r="AI142" s="433"/>
      <c r="AJ142" s="433"/>
      <c r="AK142" s="433"/>
      <c r="AL142" s="434"/>
    </row>
    <row r="143" customFormat="false" ht="12.75" hidden="false" customHeight="false" outlineLevel="0" collapsed="false">
      <c r="A143" s="432"/>
      <c r="B143" s="442" t="n">
        <v>86</v>
      </c>
      <c r="C143" s="619"/>
      <c r="D143" s="619"/>
      <c r="E143" s="619"/>
      <c r="F143" s="433"/>
      <c r="G143" s="433"/>
      <c r="H143" s="433"/>
      <c r="I143" s="433"/>
      <c r="J143" s="433"/>
      <c r="K143" s="433"/>
      <c r="L143" s="433"/>
      <c r="M143" s="433"/>
      <c r="N143" s="433"/>
      <c r="O143" s="433"/>
      <c r="P143" s="433"/>
      <c r="Q143" s="433"/>
      <c r="R143" s="433"/>
      <c r="S143" s="434"/>
      <c r="T143" s="432"/>
      <c r="U143" s="442" t="n">
        <v>86</v>
      </c>
      <c r="V143" s="619"/>
      <c r="W143" s="619"/>
      <c r="X143" s="619"/>
      <c r="Y143" s="433"/>
      <c r="Z143" s="433"/>
      <c r="AA143" s="433"/>
      <c r="AB143" s="433"/>
      <c r="AC143" s="433"/>
      <c r="AD143" s="433"/>
      <c r="AE143" s="433"/>
      <c r="AF143" s="433"/>
      <c r="AG143" s="433"/>
      <c r="AH143" s="433"/>
      <c r="AI143" s="433"/>
      <c r="AJ143" s="433"/>
      <c r="AK143" s="433"/>
      <c r="AL143" s="434"/>
    </row>
    <row r="144" customFormat="false" ht="12.75" hidden="false" customHeight="false" outlineLevel="0" collapsed="false">
      <c r="A144" s="432"/>
      <c r="B144" s="442" t="n">
        <v>87</v>
      </c>
      <c r="C144" s="619"/>
      <c r="D144" s="619"/>
      <c r="E144" s="619"/>
      <c r="F144" s="433"/>
      <c r="G144" s="433"/>
      <c r="H144" s="433"/>
      <c r="I144" s="433"/>
      <c r="J144" s="433"/>
      <c r="K144" s="433"/>
      <c r="L144" s="433"/>
      <c r="M144" s="433"/>
      <c r="N144" s="433"/>
      <c r="O144" s="433"/>
      <c r="P144" s="433"/>
      <c r="Q144" s="433"/>
      <c r="R144" s="433"/>
      <c r="S144" s="434"/>
      <c r="T144" s="432"/>
      <c r="U144" s="442" t="n">
        <v>87</v>
      </c>
      <c r="V144" s="619"/>
      <c r="W144" s="619"/>
      <c r="X144" s="619"/>
      <c r="Y144" s="433"/>
      <c r="Z144" s="433"/>
      <c r="AA144" s="433"/>
      <c r="AB144" s="433"/>
      <c r="AC144" s="433"/>
      <c r="AD144" s="433"/>
      <c r="AE144" s="433"/>
      <c r="AF144" s="433"/>
      <c r="AG144" s="433"/>
      <c r="AH144" s="433"/>
      <c r="AI144" s="433"/>
      <c r="AJ144" s="433"/>
      <c r="AK144" s="433"/>
      <c r="AL144" s="434"/>
    </row>
    <row r="145" customFormat="false" ht="12.75" hidden="false" customHeight="false" outlineLevel="0" collapsed="false">
      <c r="A145" s="432"/>
      <c r="B145" s="442" t="n">
        <v>88</v>
      </c>
      <c r="C145" s="619"/>
      <c r="D145" s="619"/>
      <c r="E145" s="619"/>
      <c r="F145" s="433"/>
      <c r="G145" s="433"/>
      <c r="H145" s="433"/>
      <c r="I145" s="433"/>
      <c r="J145" s="433"/>
      <c r="K145" s="433"/>
      <c r="L145" s="433"/>
      <c r="M145" s="433"/>
      <c r="N145" s="433"/>
      <c r="O145" s="433"/>
      <c r="P145" s="433"/>
      <c r="Q145" s="433"/>
      <c r="R145" s="433"/>
      <c r="S145" s="434"/>
      <c r="T145" s="432"/>
      <c r="U145" s="442" t="n">
        <v>88</v>
      </c>
      <c r="V145" s="619"/>
      <c r="W145" s="619"/>
      <c r="X145" s="619"/>
      <c r="Y145" s="433"/>
      <c r="Z145" s="433"/>
      <c r="AA145" s="433"/>
      <c r="AB145" s="433"/>
      <c r="AC145" s="433"/>
      <c r="AD145" s="433"/>
      <c r="AE145" s="433"/>
      <c r="AF145" s="433"/>
      <c r="AG145" s="433"/>
      <c r="AH145" s="433"/>
      <c r="AI145" s="433"/>
      <c r="AJ145" s="433"/>
      <c r="AK145" s="433"/>
      <c r="AL145" s="434"/>
    </row>
    <row r="146" customFormat="false" ht="12.75" hidden="false" customHeight="false" outlineLevel="0" collapsed="false">
      <c r="A146" s="432"/>
      <c r="B146" s="442" t="n">
        <v>89</v>
      </c>
      <c r="C146" s="619"/>
      <c r="D146" s="619"/>
      <c r="E146" s="619"/>
      <c r="F146" s="433"/>
      <c r="G146" s="433"/>
      <c r="H146" s="433"/>
      <c r="I146" s="433"/>
      <c r="J146" s="433"/>
      <c r="K146" s="433"/>
      <c r="L146" s="433"/>
      <c r="M146" s="433"/>
      <c r="N146" s="433"/>
      <c r="O146" s="433"/>
      <c r="P146" s="433"/>
      <c r="Q146" s="433"/>
      <c r="R146" s="433"/>
      <c r="S146" s="434"/>
      <c r="T146" s="432"/>
      <c r="U146" s="442" t="n">
        <v>89</v>
      </c>
      <c r="V146" s="619"/>
      <c r="W146" s="619"/>
      <c r="X146" s="619"/>
      <c r="Y146" s="433"/>
      <c r="Z146" s="433"/>
      <c r="AA146" s="433"/>
      <c r="AB146" s="433"/>
      <c r="AC146" s="433"/>
      <c r="AD146" s="433"/>
      <c r="AE146" s="433"/>
      <c r="AF146" s="433"/>
      <c r="AG146" s="433"/>
      <c r="AH146" s="433"/>
      <c r="AI146" s="433"/>
      <c r="AJ146" s="433"/>
      <c r="AK146" s="433"/>
      <c r="AL146" s="434"/>
    </row>
    <row r="147" customFormat="false" ht="12.75" hidden="false" customHeight="false" outlineLevel="0" collapsed="false">
      <c r="A147" s="432"/>
      <c r="B147" s="442" t="n">
        <v>90</v>
      </c>
      <c r="C147" s="619"/>
      <c r="D147" s="619"/>
      <c r="E147" s="619"/>
      <c r="F147" s="433"/>
      <c r="G147" s="433"/>
      <c r="H147" s="433"/>
      <c r="I147" s="433"/>
      <c r="J147" s="433"/>
      <c r="K147" s="433"/>
      <c r="L147" s="433"/>
      <c r="M147" s="433"/>
      <c r="N147" s="433"/>
      <c r="O147" s="433"/>
      <c r="P147" s="433"/>
      <c r="Q147" s="433"/>
      <c r="R147" s="433"/>
      <c r="S147" s="434"/>
      <c r="T147" s="432"/>
      <c r="U147" s="442" t="n">
        <v>90</v>
      </c>
      <c r="V147" s="619"/>
      <c r="W147" s="619"/>
      <c r="X147" s="619"/>
      <c r="Y147" s="433"/>
      <c r="Z147" s="433"/>
      <c r="AA147" s="433"/>
      <c r="AB147" s="433"/>
      <c r="AC147" s="433"/>
      <c r="AD147" s="433"/>
      <c r="AE147" s="433"/>
      <c r="AF147" s="433"/>
      <c r="AG147" s="433"/>
      <c r="AH147" s="433"/>
      <c r="AI147" s="433"/>
      <c r="AJ147" s="433"/>
      <c r="AK147" s="433"/>
      <c r="AL147" s="434"/>
    </row>
    <row r="148" customFormat="false" ht="12.75" hidden="false" customHeight="false" outlineLevel="0" collapsed="false">
      <c r="A148" s="432"/>
      <c r="B148" s="442" t="n">
        <v>91</v>
      </c>
      <c r="C148" s="619"/>
      <c r="D148" s="619"/>
      <c r="E148" s="619"/>
      <c r="F148" s="433"/>
      <c r="G148" s="433"/>
      <c r="H148" s="433"/>
      <c r="I148" s="433"/>
      <c r="J148" s="433"/>
      <c r="K148" s="433"/>
      <c r="L148" s="433"/>
      <c r="M148" s="433"/>
      <c r="N148" s="433"/>
      <c r="O148" s="433"/>
      <c r="P148" s="433"/>
      <c r="Q148" s="433"/>
      <c r="R148" s="433"/>
      <c r="S148" s="434"/>
      <c r="T148" s="432"/>
      <c r="U148" s="442" t="n">
        <v>91</v>
      </c>
      <c r="V148" s="619"/>
      <c r="W148" s="619"/>
      <c r="X148" s="619"/>
      <c r="Y148" s="433"/>
      <c r="Z148" s="433"/>
      <c r="AA148" s="433"/>
      <c r="AB148" s="433"/>
      <c r="AC148" s="433"/>
      <c r="AD148" s="433"/>
      <c r="AE148" s="433"/>
      <c r="AF148" s="433"/>
      <c r="AG148" s="433"/>
      <c r="AH148" s="433"/>
      <c r="AI148" s="433"/>
      <c r="AJ148" s="433"/>
      <c r="AK148" s="433"/>
      <c r="AL148" s="434"/>
    </row>
    <row r="149" customFormat="false" ht="12.75" hidden="false" customHeight="false" outlineLevel="0" collapsed="false">
      <c r="A149" s="432"/>
      <c r="B149" s="442" t="n">
        <v>92</v>
      </c>
      <c r="C149" s="619"/>
      <c r="D149" s="619"/>
      <c r="E149" s="619"/>
      <c r="F149" s="433"/>
      <c r="G149" s="433"/>
      <c r="H149" s="433"/>
      <c r="I149" s="433"/>
      <c r="J149" s="433"/>
      <c r="K149" s="433"/>
      <c r="L149" s="433"/>
      <c r="M149" s="433"/>
      <c r="N149" s="433"/>
      <c r="O149" s="433"/>
      <c r="P149" s="433"/>
      <c r="Q149" s="433"/>
      <c r="R149" s="433"/>
      <c r="S149" s="434"/>
      <c r="T149" s="432"/>
      <c r="U149" s="442" t="n">
        <v>92</v>
      </c>
      <c r="V149" s="619"/>
      <c r="W149" s="619"/>
      <c r="X149" s="619"/>
      <c r="Y149" s="433"/>
      <c r="Z149" s="433"/>
      <c r="AA149" s="433"/>
      <c r="AB149" s="433"/>
      <c r="AC149" s="433"/>
      <c r="AD149" s="433"/>
      <c r="AE149" s="433"/>
      <c r="AF149" s="433"/>
      <c r="AG149" s="433"/>
      <c r="AH149" s="433"/>
      <c r="AI149" s="433"/>
      <c r="AJ149" s="433"/>
      <c r="AK149" s="433"/>
      <c r="AL149" s="434"/>
    </row>
    <row r="150" customFormat="false" ht="12.75" hidden="false" customHeight="false" outlineLevel="0" collapsed="false">
      <c r="A150" s="432"/>
      <c r="B150" s="442" t="n">
        <v>93</v>
      </c>
      <c r="C150" s="619"/>
      <c r="D150" s="619"/>
      <c r="E150" s="619"/>
      <c r="F150" s="433"/>
      <c r="G150" s="433"/>
      <c r="H150" s="433"/>
      <c r="I150" s="433"/>
      <c r="J150" s="433"/>
      <c r="K150" s="433"/>
      <c r="L150" s="433"/>
      <c r="M150" s="433"/>
      <c r="N150" s="433"/>
      <c r="O150" s="433"/>
      <c r="P150" s="433"/>
      <c r="Q150" s="433"/>
      <c r="R150" s="433"/>
      <c r="S150" s="434"/>
      <c r="T150" s="432"/>
      <c r="U150" s="442" t="n">
        <v>93</v>
      </c>
      <c r="V150" s="619"/>
      <c r="W150" s="619"/>
      <c r="X150" s="619"/>
      <c r="Y150" s="433"/>
      <c r="Z150" s="433"/>
      <c r="AA150" s="433"/>
      <c r="AB150" s="433"/>
      <c r="AC150" s="433"/>
      <c r="AD150" s="433"/>
      <c r="AE150" s="433"/>
      <c r="AF150" s="433"/>
      <c r="AG150" s="433"/>
      <c r="AH150" s="433"/>
      <c r="AI150" s="433"/>
      <c r="AJ150" s="433"/>
      <c r="AK150" s="433"/>
      <c r="AL150" s="434"/>
    </row>
    <row r="151" customFormat="false" ht="12.75" hidden="false" customHeight="false" outlineLevel="0" collapsed="false">
      <c r="A151" s="432"/>
      <c r="B151" s="442" t="n">
        <v>94</v>
      </c>
      <c r="C151" s="619"/>
      <c r="D151" s="619"/>
      <c r="E151" s="619"/>
      <c r="F151" s="433"/>
      <c r="G151" s="433"/>
      <c r="H151" s="433"/>
      <c r="I151" s="433"/>
      <c r="J151" s="433"/>
      <c r="K151" s="433"/>
      <c r="L151" s="433"/>
      <c r="M151" s="433"/>
      <c r="N151" s="433"/>
      <c r="O151" s="433"/>
      <c r="P151" s="433"/>
      <c r="Q151" s="433"/>
      <c r="R151" s="433"/>
      <c r="S151" s="434"/>
      <c r="T151" s="432"/>
      <c r="U151" s="442" t="n">
        <v>94</v>
      </c>
      <c r="V151" s="619"/>
      <c r="W151" s="619"/>
      <c r="X151" s="619"/>
      <c r="Y151" s="433"/>
      <c r="Z151" s="433"/>
      <c r="AA151" s="433"/>
      <c r="AB151" s="433"/>
      <c r="AC151" s="433"/>
      <c r="AD151" s="433"/>
      <c r="AE151" s="433"/>
      <c r="AF151" s="433"/>
      <c r="AG151" s="433"/>
      <c r="AH151" s="433"/>
      <c r="AI151" s="433"/>
      <c r="AJ151" s="433"/>
      <c r="AK151" s="433"/>
      <c r="AL151" s="434"/>
    </row>
    <row r="152" customFormat="false" ht="12.75" hidden="false" customHeight="false" outlineLevel="0" collapsed="false">
      <c r="A152" s="432"/>
      <c r="B152" s="442" t="n">
        <v>95</v>
      </c>
      <c r="C152" s="619"/>
      <c r="D152" s="619"/>
      <c r="E152" s="619"/>
      <c r="F152" s="433"/>
      <c r="G152" s="433"/>
      <c r="H152" s="433"/>
      <c r="I152" s="433"/>
      <c r="J152" s="433"/>
      <c r="K152" s="433"/>
      <c r="L152" s="433"/>
      <c r="M152" s="433"/>
      <c r="N152" s="433"/>
      <c r="O152" s="433"/>
      <c r="P152" s="433"/>
      <c r="Q152" s="433"/>
      <c r="R152" s="433"/>
      <c r="S152" s="434"/>
      <c r="T152" s="432"/>
      <c r="U152" s="442" t="n">
        <v>95</v>
      </c>
      <c r="V152" s="619"/>
      <c r="W152" s="619"/>
      <c r="X152" s="619"/>
      <c r="Y152" s="433"/>
      <c r="Z152" s="433"/>
      <c r="AA152" s="433"/>
      <c r="AB152" s="433"/>
      <c r="AC152" s="433"/>
      <c r="AD152" s="433"/>
      <c r="AE152" s="433"/>
      <c r="AF152" s="433"/>
      <c r="AG152" s="433"/>
      <c r="AH152" s="433"/>
      <c r="AI152" s="433"/>
      <c r="AJ152" s="433"/>
      <c r="AK152" s="433"/>
      <c r="AL152" s="434"/>
    </row>
    <row r="153" customFormat="false" ht="12.75" hidden="false" customHeight="false" outlineLevel="0" collapsed="false">
      <c r="A153" s="432"/>
      <c r="B153" s="442" t="n">
        <v>96</v>
      </c>
      <c r="C153" s="619"/>
      <c r="D153" s="619"/>
      <c r="E153" s="619"/>
      <c r="F153" s="433"/>
      <c r="G153" s="433"/>
      <c r="H153" s="433"/>
      <c r="I153" s="433"/>
      <c r="J153" s="433"/>
      <c r="K153" s="433"/>
      <c r="L153" s="433"/>
      <c r="M153" s="433"/>
      <c r="N153" s="433"/>
      <c r="O153" s="433"/>
      <c r="P153" s="433"/>
      <c r="Q153" s="433"/>
      <c r="R153" s="433"/>
      <c r="S153" s="434"/>
      <c r="T153" s="432"/>
      <c r="U153" s="442" t="n">
        <v>96</v>
      </c>
      <c r="V153" s="619"/>
      <c r="W153" s="619"/>
      <c r="X153" s="619"/>
      <c r="Y153" s="433"/>
      <c r="Z153" s="433"/>
      <c r="AA153" s="433"/>
      <c r="AB153" s="433"/>
      <c r="AC153" s="433"/>
      <c r="AD153" s="433"/>
      <c r="AE153" s="433"/>
      <c r="AF153" s="433"/>
      <c r="AG153" s="433"/>
      <c r="AH153" s="433"/>
      <c r="AI153" s="433"/>
      <c r="AJ153" s="433"/>
      <c r="AK153" s="433"/>
      <c r="AL153" s="434"/>
    </row>
    <row r="154" customFormat="false" ht="12.75" hidden="false" customHeight="false" outlineLevel="0" collapsed="false">
      <c r="A154" s="432"/>
      <c r="B154" s="442" t="n">
        <v>97</v>
      </c>
      <c r="C154" s="619"/>
      <c r="D154" s="619"/>
      <c r="E154" s="619"/>
      <c r="F154" s="433"/>
      <c r="G154" s="433"/>
      <c r="H154" s="433"/>
      <c r="I154" s="433"/>
      <c r="J154" s="433"/>
      <c r="K154" s="433"/>
      <c r="L154" s="433"/>
      <c r="M154" s="433"/>
      <c r="N154" s="433"/>
      <c r="O154" s="433"/>
      <c r="P154" s="433"/>
      <c r="Q154" s="433"/>
      <c r="R154" s="433"/>
      <c r="S154" s="434"/>
      <c r="T154" s="432"/>
      <c r="U154" s="442" t="n">
        <v>97</v>
      </c>
      <c r="V154" s="619"/>
      <c r="W154" s="619"/>
      <c r="X154" s="619"/>
      <c r="Y154" s="433"/>
      <c r="Z154" s="433"/>
      <c r="AA154" s="433"/>
      <c r="AB154" s="433"/>
      <c r="AC154" s="433"/>
      <c r="AD154" s="433"/>
      <c r="AE154" s="433"/>
      <c r="AF154" s="433"/>
      <c r="AG154" s="433"/>
      <c r="AH154" s="433"/>
      <c r="AI154" s="433"/>
      <c r="AJ154" s="433"/>
      <c r="AK154" s="433"/>
      <c r="AL154" s="434"/>
    </row>
    <row r="155" customFormat="false" ht="12.75" hidden="false" customHeight="false" outlineLevel="0" collapsed="false">
      <c r="A155" s="432"/>
      <c r="B155" s="442" t="n">
        <v>98</v>
      </c>
      <c r="C155" s="619"/>
      <c r="D155" s="619"/>
      <c r="E155" s="619"/>
      <c r="F155" s="433"/>
      <c r="G155" s="433"/>
      <c r="H155" s="433"/>
      <c r="I155" s="433"/>
      <c r="J155" s="433"/>
      <c r="K155" s="433"/>
      <c r="L155" s="433"/>
      <c r="M155" s="433"/>
      <c r="N155" s="433"/>
      <c r="O155" s="433"/>
      <c r="P155" s="433"/>
      <c r="Q155" s="433"/>
      <c r="R155" s="433"/>
      <c r="S155" s="434"/>
      <c r="T155" s="432"/>
      <c r="U155" s="442" t="n">
        <v>98</v>
      </c>
      <c r="V155" s="619"/>
      <c r="W155" s="619"/>
      <c r="X155" s="619"/>
      <c r="Y155" s="433"/>
      <c r="Z155" s="433"/>
      <c r="AA155" s="433"/>
      <c r="AB155" s="433"/>
      <c r="AC155" s="433"/>
      <c r="AD155" s="433"/>
      <c r="AE155" s="433"/>
      <c r="AF155" s="433"/>
      <c r="AG155" s="433"/>
      <c r="AH155" s="433"/>
      <c r="AI155" s="433"/>
      <c r="AJ155" s="433"/>
      <c r="AK155" s="433"/>
      <c r="AL155" s="434"/>
    </row>
    <row r="156" customFormat="false" ht="12.75" hidden="false" customHeight="false" outlineLevel="0" collapsed="false">
      <c r="A156" s="432"/>
      <c r="B156" s="442" t="n">
        <v>99</v>
      </c>
      <c r="C156" s="619"/>
      <c r="D156" s="619"/>
      <c r="E156" s="619"/>
      <c r="F156" s="433"/>
      <c r="G156" s="433"/>
      <c r="H156" s="433"/>
      <c r="I156" s="433"/>
      <c r="J156" s="433"/>
      <c r="K156" s="433"/>
      <c r="L156" s="433"/>
      <c r="M156" s="433"/>
      <c r="N156" s="433"/>
      <c r="O156" s="433"/>
      <c r="P156" s="433"/>
      <c r="Q156" s="433"/>
      <c r="R156" s="433"/>
      <c r="S156" s="434"/>
      <c r="T156" s="432"/>
      <c r="U156" s="442" t="n">
        <v>99</v>
      </c>
      <c r="V156" s="619"/>
      <c r="W156" s="619"/>
      <c r="X156" s="619"/>
      <c r="Y156" s="433"/>
      <c r="Z156" s="433"/>
      <c r="AA156" s="433"/>
      <c r="AB156" s="433"/>
      <c r="AC156" s="433"/>
      <c r="AD156" s="433"/>
      <c r="AE156" s="433"/>
      <c r="AF156" s="433"/>
      <c r="AG156" s="433"/>
      <c r="AH156" s="433"/>
      <c r="AI156" s="433"/>
      <c r="AJ156" s="433"/>
      <c r="AK156" s="433"/>
      <c r="AL156" s="434"/>
    </row>
    <row r="157" customFormat="false" ht="12.75" hidden="false" customHeight="false" outlineLevel="0" collapsed="false">
      <c r="A157" s="432"/>
      <c r="B157" s="442" t="n">
        <v>100</v>
      </c>
      <c r="C157" s="619"/>
      <c r="D157" s="619"/>
      <c r="E157" s="619"/>
      <c r="F157" s="433"/>
      <c r="G157" s="433"/>
      <c r="H157" s="433"/>
      <c r="I157" s="433"/>
      <c r="J157" s="433"/>
      <c r="K157" s="433"/>
      <c r="L157" s="433"/>
      <c r="M157" s="433"/>
      <c r="N157" s="433"/>
      <c r="O157" s="433"/>
      <c r="P157" s="433"/>
      <c r="Q157" s="433"/>
      <c r="R157" s="433"/>
      <c r="S157" s="434"/>
      <c r="T157" s="432"/>
      <c r="U157" s="442" t="n">
        <v>100</v>
      </c>
      <c r="V157" s="619"/>
      <c r="W157" s="619"/>
      <c r="X157" s="619"/>
      <c r="Y157" s="433"/>
      <c r="Z157" s="433"/>
      <c r="AA157" s="433"/>
      <c r="AB157" s="433"/>
      <c r="AC157" s="433"/>
      <c r="AD157" s="433"/>
      <c r="AE157" s="433"/>
      <c r="AF157" s="433"/>
      <c r="AG157" s="433"/>
      <c r="AH157" s="433"/>
      <c r="AI157" s="433"/>
      <c r="AJ157" s="433"/>
      <c r="AK157" s="433"/>
      <c r="AL157" s="434"/>
    </row>
    <row r="158" customFormat="false" ht="12.75" hidden="false" customHeight="false" outlineLevel="0" collapsed="false">
      <c r="A158" s="432"/>
      <c r="B158" s="442" t="n">
        <v>101</v>
      </c>
      <c r="C158" s="619"/>
      <c r="D158" s="619"/>
      <c r="E158" s="619"/>
      <c r="F158" s="433"/>
      <c r="G158" s="433"/>
      <c r="H158" s="433"/>
      <c r="I158" s="433"/>
      <c r="J158" s="433"/>
      <c r="K158" s="433"/>
      <c r="L158" s="433"/>
      <c r="M158" s="433"/>
      <c r="N158" s="433"/>
      <c r="O158" s="433"/>
      <c r="P158" s="433"/>
      <c r="Q158" s="433"/>
      <c r="R158" s="433"/>
      <c r="S158" s="434"/>
      <c r="T158" s="432"/>
      <c r="U158" s="442" t="n">
        <v>101</v>
      </c>
      <c r="V158" s="619"/>
      <c r="W158" s="619"/>
      <c r="X158" s="619"/>
      <c r="Y158" s="433"/>
      <c r="Z158" s="433"/>
      <c r="AA158" s="433"/>
      <c r="AB158" s="433"/>
      <c r="AC158" s="433"/>
      <c r="AD158" s="433"/>
      <c r="AE158" s="433"/>
      <c r="AF158" s="433"/>
      <c r="AG158" s="433"/>
      <c r="AH158" s="433"/>
      <c r="AI158" s="433"/>
      <c r="AJ158" s="433"/>
      <c r="AK158" s="433"/>
      <c r="AL158" s="434"/>
    </row>
    <row r="159" customFormat="false" ht="12.75" hidden="false" customHeight="false" outlineLevel="0" collapsed="false">
      <c r="A159" s="432"/>
      <c r="B159" s="442" t="n">
        <v>102</v>
      </c>
      <c r="C159" s="619"/>
      <c r="D159" s="619"/>
      <c r="E159" s="619"/>
      <c r="F159" s="433"/>
      <c r="G159" s="433"/>
      <c r="H159" s="433"/>
      <c r="I159" s="433"/>
      <c r="J159" s="433"/>
      <c r="K159" s="433"/>
      <c r="L159" s="433"/>
      <c r="M159" s="433"/>
      <c r="N159" s="433"/>
      <c r="O159" s="433"/>
      <c r="P159" s="433"/>
      <c r="Q159" s="433"/>
      <c r="R159" s="433"/>
      <c r="S159" s="434"/>
      <c r="T159" s="432"/>
      <c r="U159" s="442" t="n">
        <v>102</v>
      </c>
      <c r="V159" s="619"/>
      <c r="W159" s="619"/>
      <c r="X159" s="619"/>
      <c r="Y159" s="433"/>
      <c r="Z159" s="433"/>
      <c r="AA159" s="433"/>
      <c r="AB159" s="433"/>
      <c r="AC159" s="433"/>
      <c r="AD159" s="433"/>
      <c r="AE159" s="433"/>
      <c r="AF159" s="433"/>
      <c r="AG159" s="433"/>
      <c r="AH159" s="433"/>
      <c r="AI159" s="433"/>
      <c r="AJ159" s="433"/>
      <c r="AK159" s="433"/>
      <c r="AL159" s="434"/>
    </row>
    <row r="160" customFormat="false" ht="12.75" hidden="false" customHeight="false" outlineLevel="0" collapsed="false">
      <c r="A160" s="432"/>
      <c r="B160" s="442" t="n">
        <v>103</v>
      </c>
      <c r="C160" s="619"/>
      <c r="D160" s="619"/>
      <c r="E160" s="619"/>
      <c r="F160" s="433"/>
      <c r="G160" s="433"/>
      <c r="H160" s="433"/>
      <c r="I160" s="433"/>
      <c r="J160" s="433"/>
      <c r="K160" s="433"/>
      <c r="L160" s="433"/>
      <c r="M160" s="433"/>
      <c r="N160" s="433"/>
      <c r="O160" s="433"/>
      <c r="P160" s="433"/>
      <c r="Q160" s="433"/>
      <c r="R160" s="433"/>
      <c r="S160" s="434"/>
      <c r="T160" s="432"/>
      <c r="U160" s="442" t="n">
        <v>103</v>
      </c>
      <c r="V160" s="619"/>
      <c r="W160" s="619"/>
      <c r="X160" s="619"/>
      <c r="Y160" s="433"/>
      <c r="Z160" s="433"/>
      <c r="AA160" s="433"/>
      <c r="AB160" s="433"/>
      <c r="AC160" s="433"/>
      <c r="AD160" s="433"/>
      <c r="AE160" s="433"/>
      <c r="AF160" s="433"/>
      <c r="AG160" s="433"/>
      <c r="AH160" s="433"/>
      <c r="AI160" s="433"/>
      <c r="AJ160" s="433"/>
      <c r="AK160" s="433"/>
      <c r="AL160" s="434"/>
    </row>
    <row r="161" customFormat="false" ht="12.75" hidden="false" customHeight="false" outlineLevel="0" collapsed="false">
      <c r="A161" s="432"/>
      <c r="B161" s="442" t="n">
        <v>104</v>
      </c>
      <c r="C161" s="619"/>
      <c r="D161" s="619"/>
      <c r="E161" s="619"/>
      <c r="F161" s="433"/>
      <c r="G161" s="433"/>
      <c r="H161" s="433"/>
      <c r="I161" s="433"/>
      <c r="J161" s="433"/>
      <c r="K161" s="433"/>
      <c r="L161" s="433"/>
      <c r="M161" s="433"/>
      <c r="N161" s="433"/>
      <c r="O161" s="433"/>
      <c r="P161" s="433"/>
      <c r="Q161" s="433"/>
      <c r="R161" s="433"/>
      <c r="S161" s="434"/>
      <c r="T161" s="432"/>
      <c r="U161" s="442" t="n">
        <v>104</v>
      </c>
      <c r="V161" s="619"/>
      <c r="W161" s="619"/>
      <c r="X161" s="619"/>
      <c r="Y161" s="433"/>
      <c r="Z161" s="433"/>
      <c r="AA161" s="433"/>
      <c r="AB161" s="433"/>
      <c r="AC161" s="433"/>
      <c r="AD161" s="433"/>
      <c r="AE161" s="433"/>
      <c r="AF161" s="433"/>
      <c r="AG161" s="433"/>
      <c r="AH161" s="433"/>
      <c r="AI161" s="433"/>
      <c r="AJ161" s="433"/>
      <c r="AK161" s="433"/>
      <c r="AL161" s="434"/>
    </row>
    <row r="162" customFormat="false" ht="12.75" hidden="false" customHeight="false" outlineLevel="0" collapsed="false">
      <c r="A162" s="432"/>
      <c r="B162" s="442" t="n">
        <v>105</v>
      </c>
      <c r="C162" s="619"/>
      <c r="D162" s="619"/>
      <c r="E162" s="619"/>
      <c r="F162" s="433"/>
      <c r="G162" s="433"/>
      <c r="H162" s="433"/>
      <c r="I162" s="433"/>
      <c r="J162" s="433"/>
      <c r="K162" s="433"/>
      <c r="L162" s="433"/>
      <c r="M162" s="433"/>
      <c r="N162" s="433"/>
      <c r="O162" s="433"/>
      <c r="P162" s="433"/>
      <c r="Q162" s="433"/>
      <c r="R162" s="433"/>
      <c r="S162" s="434"/>
      <c r="T162" s="432"/>
      <c r="U162" s="442" t="n">
        <v>105</v>
      </c>
      <c r="V162" s="619"/>
      <c r="W162" s="619"/>
      <c r="X162" s="619"/>
      <c r="Y162" s="433"/>
      <c r="Z162" s="433"/>
      <c r="AA162" s="433"/>
      <c r="AB162" s="433"/>
      <c r="AC162" s="433"/>
      <c r="AD162" s="433"/>
      <c r="AE162" s="433"/>
      <c r="AF162" s="433"/>
      <c r="AG162" s="433"/>
      <c r="AH162" s="433"/>
      <c r="AI162" s="433"/>
      <c r="AJ162" s="433"/>
      <c r="AK162" s="433"/>
      <c r="AL162" s="434"/>
    </row>
    <row r="163" customFormat="false" ht="12.75" hidden="false" customHeight="false" outlineLevel="0" collapsed="false">
      <c r="A163" s="432"/>
      <c r="B163" s="442" t="n">
        <v>106</v>
      </c>
      <c r="C163" s="619"/>
      <c r="D163" s="619"/>
      <c r="E163" s="619"/>
      <c r="F163" s="433"/>
      <c r="G163" s="433"/>
      <c r="H163" s="433"/>
      <c r="I163" s="433"/>
      <c r="J163" s="433"/>
      <c r="K163" s="433"/>
      <c r="L163" s="433"/>
      <c r="M163" s="433"/>
      <c r="N163" s="433"/>
      <c r="O163" s="433"/>
      <c r="P163" s="433"/>
      <c r="Q163" s="433"/>
      <c r="R163" s="433"/>
      <c r="S163" s="434"/>
      <c r="T163" s="432"/>
      <c r="U163" s="442" t="n">
        <v>106</v>
      </c>
      <c r="V163" s="619"/>
      <c r="W163" s="619"/>
      <c r="X163" s="619"/>
      <c r="Y163" s="433"/>
      <c r="Z163" s="433"/>
      <c r="AA163" s="433"/>
      <c r="AB163" s="433"/>
      <c r="AC163" s="433"/>
      <c r="AD163" s="433"/>
      <c r="AE163" s="433"/>
      <c r="AF163" s="433"/>
      <c r="AG163" s="433"/>
      <c r="AH163" s="433"/>
      <c r="AI163" s="433"/>
      <c r="AJ163" s="433"/>
      <c r="AK163" s="433"/>
      <c r="AL163" s="434"/>
    </row>
    <row r="164" customFormat="false" ht="12.75" hidden="false" customHeight="false" outlineLevel="0" collapsed="false">
      <c r="A164" s="432"/>
      <c r="B164" s="442" t="n">
        <v>107</v>
      </c>
      <c r="C164" s="619"/>
      <c r="D164" s="619"/>
      <c r="E164" s="619"/>
      <c r="F164" s="433"/>
      <c r="G164" s="433"/>
      <c r="H164" s="433"/>
      <c r="I164" s="433"/>
      <c r="J164" s="433"/>
      <c r="K164" s="433"/>
      <c r="L164" s="433"/>
      <c r="M164" s="433"/>
      <c r="N164" s="433"/>
      <c r="O164" s="433"/>
      <c r="P164" s="433"/>
      <c r="Q164" s="433"/>
      <c r="R164" s="433"/>
      <c r="S164" s="434"/>
      <c r="T164" s="432"/>
      <c r="U164" s="442" t="n">
        <v>107</v>
      </c>
      <c r="V164" s="619"/>
      <c r="W164" s="619"/>
      <c r="X164" s="619"/>
      <c r="Y164" s="433"/>
      <c r="Z164" s="433"/>
      <c r="AA164" s="433"/>
      <c r="AB164" s="433"/>
      <c r="AC164" s="433"/>
      <c r="AD164" s="433"/>
      <c r="AE164" s="433"/>
      <c r="AF164" s="433"/>
      <c r="AG164" s="433"/>
      <c r="AH164" s="433"/>
      <c r="AI164" s="433"/>
      <c r="AJ164" s="433"/>
      <c r="AK164" s="433"/>
      <c r="AL164" s="434"/>
    </row>
    <row r="165" customFormat="false" ht="12.75" hidden="false" customHeight="false" outlineLevel="0" collapsed="false">
      <c r="A165" s="432"/>
      <c r="B165" s="442" t="n">
        <v>108</v>
      </c>
      <c r="C165" s="619"/>
      <c r="D165" s="619"/>
      <c r="E165" s="619"/>
      <c r="F165" s="433"/>
      <c r="G165" s="433"/>
      <c r="H165" s="433"/>
      <c r="I165" s="433"/>
      <c r="J165" s="433"/>
      <c r="K165" s="433"/>
      <c r="L165" s="433"/>
      <c r="M165" s="433"/>
      <c r="N165" s="433"/>
      <c r="O165" s="433"/>
      <c r="P165" s="433"/>
      <c r="Q165" s="433"/>
      <c r="R165" s="433"/>
      <c r="S165" s="434"/>
      <c r="T165" s="432"/>
      <c r="U165" s="442" t="n">
        <v>108</v>
      </c>
      <c r="V165" s="619"/>
      <c r="W165" s="619"/>
      <c r="X165" s="619"/>
      <c r="Y165" s="433"/>
      <c r="Z165" s="433"/>
      <c r="AA165" s="433"/>
      <c r="AB165" s="433"/>
      <c r="AC165" s="433"/>
      <c r="AD165" s="433"/>
      <c r="AE165" s="433"/>
      <c r="AF165" s="433"/>
      <c r="AG165" s="433"/>
      <c r="AH165" s="433"/>
      <c r="AI165" s="433"/>
      <c r="AJ165" s="433"/>
      <c r="AK165" s="433"/>
      <c r="AL165" s="434"/>
    </row>
    <row r="166" customFormat="false" ht="12.75" hidden="false" customHeight="false" outlineLevel="0" collapsed="false">
      <c r="A166" s="432"/>
      <c r="B166" s="442" t="n">
        <v>109</v>
      </c>
      <c r="C166" s="619"/>
      <c r="D166" s="619"/>
      <c r="E166" s="619"/>
      <c r="F166" s="433"/>
      <c r="G166" s="433"/>
      <c r="H166" s="433"/>
      <c r="I166" s="433"/>
      <c r="J166" s="433"/>
      <c r="K166" s="433"/>
      <c r="L166" s="433"/>
      <c r="M166" s="433"/>
      <c r="N166" s="433"/>
      <c r="O166" s="433"/>
      <c r="P166" s="433"/>
      <c r="Q166" s="433"/>
      <c r="R166" s="433"/>
      <c r="S166" s="434"/>
      <c r="T166" s="432"/>
      <c r="U166" s="442" t="n">
        <v>109</v>
      </c>
      <c r="V166" s="619"/>
      <c r="W166" s="619"/>
      <c r="X166" s="619"/>
      <c r="Y166" s="433"/>
      <c r="Z166" s="433"/>
      <c r="AA166" s="433"/>
      <c r="AB166" s="433"/>
      <c r="AC166" s="433"/>
      <c r="AD166" s="433"/>
      <c r="AE166" s="433"/>
      <c r="AF166" s="433"/>
      <c r="AG166" s="433"/>
      <c r="AH166" s="433"/>
      <c r="AI166" s="433"/>
      <c r="AJ166" s="433"/>
      <c r="AK166" s="433"/>
      <c r="AL166" s="434"/>
    </row>
    <row r="167" customFormat="false" ht="12.75" hidden="false" customHeight="false" outlineLevel="0" collapsed="false">
      <c r="A167" s="432"/>
      <c r="B167" s="442" t="n">
        <v>110</v>
      </c>
      <c r="C167" s="619"/>
      <c r="D167" s="619"/>
      <c r="E167" s="619"/>
      <c r="F167" s="433"/>
      <c r="G167" s="433"/>
      <c r="H167" s="433"/>
      <c r="I167" s="433"/>
      <c r="J167" s="433"/>
      <c r="K167" s="433"/>
      <c r="L167" s="433"/>
      <c r="M167" s="433"/>
      <c r="N167" s="433"/>
      <c r="O167" s="433"/>
      <c r="P167" s="433"/>
      <c r="Q167" s="433"/>
      <c r="R167" s="433"/>
      <c r="S167" s="434"/>
      <c r="T167" s="432"/>
      <c r="U167" s="442" t="n">
        <v>110</v>
      </c>
      <c r="V167" s="619"/>
      <c r="W167" s="619"/>
      <c r="X167" s="619"/>
      <c r="Y167" s="433"/>
      <c r="Z167" s="433"/>
      <c r="AA167" s="433"/>
      <c r="AB167" s="433"/>
      <c r="AC167" s="433"/>
      <c r="AD167" s="433"/>
      <c r="AE167" s="433"/>
      <c r="AF167" s="433"/>
      <c r="AG167" s="433"/>
      <c r="AH167" s="433"/>
      <c r="AI167" s="433"/>
      <c r="AJ167" s="433"/>
      <c r="AK167" s="433"/>
      <c r="AL167" s="434"/>
    </row>
    <row r="168" customFormat="false" ht="12.75" hidden="false" customHeight="false" outlineLevel="0" collapsed="false">
      <c r="A168" s="432"/>
      <c r="B168" s="442" t="n">
        <v>111</v>
      </c>
      <c r="C168" s="619"/>
      <c r="D168" s="619"/>
      <c r="E168" s="619"/>
      <c r="F168" s="433"/>
      <c r="G168" s="433"/>
      <c r="H168" s="433"/>
      <c r="I168" s="433"/>
      <c r="J168" s="433"/>
      <c r="K168" s="433"/>
      <c r="L168" s="433"/>
      <c r="M168" s="433"/>
      <c r="N168" s="433"/>
      <c r="O168" s="433"/>
      <c r="P168" s="433"/>
      <c r="Q168" s="433"/>
      <c r="R168" s="433"/>
      <c r="S168" s="434"/>
      <c r="T168" s="432"/>
      <c r="U168" s="442" t="n">
        <v>111</v>
      </c>
      <c r="V168" s="619"/>
      <c r="W168" s="619"/>
      <c r="X168" s="619"/>
      <c r="Y168" s="433"/>
      <c r="Z168" s="433"/>
      <c r="AA168" s="433"/>
      <c r="AB168" s="433"/>
      <c r="AC168" s="433"/>
      <c r="AD168" s="433"/>
      <c r="AE168" s="433"/>
      <c r="AF168" s="433"/>
      <c r="AG168" s="433"/>
      <c r="AH168" s="433"/>
      <c r="AI168" s="433"/>
      <c r="AJ168" s="433"/>
      <c r="AK168" s="433"/>
      <c r="AL168" s="434"/>
    </row>
    <row r="169" customFormat="false" ht="12.75" hidden="false" customHeight="false" outlineLevel="0" collapsed="false">
      <c r="A169" s="432"/>
      <c r="B169" s="442" t="n">
        <v>112</v>
      </c>
      <c r="C169" s="619"/>
      <c r="D169" s="619"/>
      <c r="E169" s="619"/>
      <c r="F169" s="433"/>
      <c r="G169" s="433"/>
      <c r="H169" s="433"/>
      <c r="I169" s="433"/>
      <c r="J169" s="433"/>
      <c r="K169" s="433"/>
      <c r="L169" s="433"/>
      <c r="M169" s="433"/>
      <c r="N169" s="433"/>
      <c r="O169" s="433"/>
      <c r="P169" s="433"/>
      <c r="Q169" s="433"/>
      <c r="R169" s="433"/>
      <c r="S169" s="434"/>
      <c r="T169" s="432"/>
      <c r="U169" s="442" t="n">
        <v>112</v>
      </c>
      <c r="V169" s="619"/>
      <c r="W169" s="619"/>
      <c r="X169" s="619"/>
      <c r="Y169" s="433"/>
      <c r="Z169" s="433"/>
      <c r="AA169" s="433"/>
      <c r="AB169" s="433"/>
      <c r="AC169" s="433"/>
      <c r="AD169" s="433"/>
      <c r="AE169" s="433"/>
      <c r="AF169" s="433"/>
      <c r="AG169" s="433"/>
      <c r="AH169" s="433"/>
      <c r="AI169" s="433"/>
      <c r="AJ169" s="433"/>
      <c r="AK169" s="433"/>
      <c r="AL169" s="434"/>
    </row>
    <row r="170" customFormat="false" ht="12.75" hidden="false" customHeight="false" outlineLevel="0" collapsed="false">
      <c r="A170" s="432"/>
      <c r="B170" s="442" t="n">
        <v>113</v>
      </c>
      <c r="C170" s="619"/>
      <c r="D170" s="619"/>
      <c r="E170" s="619"/>
      <c r="F170" s="433"/>
      <c r="G170" s="433"/>
      <c r="H170" s="433"/>
      <c r="I170" s="433"/>
      <c r="J170" s="433"/>
      <c r="K170" s="433"/>
      <c r="L170" s="433"/>
      <c r="M170" s="433"/>
      <c r="N170" s="433"/>
      <c r="O170" s="433"/>
      <c r="P170" s="433"/>
      <c r="Q170" s="433"/>
      <c r="R170" s="433"/>
      <c r="S170" s="434"/>
      <c r="T170" s="432"/>
      <c r="U170" s="442" t="n">
        <v>113</v>
      </c>
      <c r="V170" s="619"/>
      <c r="W170" s="619"/>
      <c r="X170" s="619"/>
      <c r="Y170" s="433"/>
      <c r="Z170" s="433"/>
      <c r="AA170" s="433"/>
      <c r="AB170" s="433"/>
      <c r="AC170" s="433"/>
      <c r="AD170" s="433"/>
      <c r="AE170" s="433"/>
      <c r="AF170" s="433"/>
      <c r="AG170" s="433"/>
      <c r="AH170" s="433"/>
      <c r="AI170" s="433"/>
      <c r="AJ170" s="433"/>
      <c r="AK170" s="433"/>
      <c r="AL170" s="434"/>
    </row>
    <row r="171" customFormat="false" ht="12.75" hidden="false" customHeight="false" outlineLevel="0" collapsed="false">
      <c r="A171" s="432"/>
      <c r="B171" s="442" t="n">
        <v>114</v>
      </c>
      <c r="C171" s="619"/>
      <c r="D171" s="619"/>
      <c r="E171" s="619"/>
      <c r="F171" s="433"/>
      <c r="G171" s="433"/>
      <c r="H171" s="433"/>
      <c r="I171" s="433"/>
      <c r="J171" s="433"/>
      <c r="K171" s="433"/>
      <c r="L171" s="433"/>
      <c r="M171" s="433"/>
      <c r="N171" s="433"/>
      <c r="O171" s="433"/>
      <c r="P171" s="433"/>
      <c r="Q171" s="433"/>
      <c r="R171" s="433"/>
      <c r="S171" s="434"/>
      <c r="T171" s="432"/>
      <c r="U171" s="442" t="n">
        <v>114</v>
      </c>
      <c r="V171" s="619"/>
      <c r="W171" s="619"/>
      <c r="X171" s="619"/>
      <c r="Y171" s="433"/>
      <c r="Z171" s="433"/>
      <c r="AA171" s="433"/>
      <c r="AB171" s="433"/>
      <c r="AC171" s="433"/>
      <c r="AD171" s="433"/>
      <c r="AE171" s="433"/>
      <c r="AF171" s="433"/>
      <c r="AG171" s="433"/>
      <c r="AH171" s="433"/>
      <c r="AI171" s="433"/>
      <c r="AJ171" s="433"/>
      <c r="AK171" s="433"/>
      <c r="AL171" s="434"/>
    </row>
    <row r="172" customFormat="false" ht="12.75" hidden="false" customHeight="false" outlineLevel="0" collapsed="false">
      <c r="A172" s="432"/>
      <c r="B172" s="442" t="n">
        <v>115</v>
      </c>
      <c r="C172" s="619"/>
      <c r="D172" s="619"/>
      <c r="E172" s="619"/>
      <c r="F172" s="433"/>
      <c r="G172" s="433"/>
      <c r="H172" s="433"/>
      <c r="I172" s="433"/>
      <c r="J172" s="433"/>
      <c r="K172" s="433"/>
      <c r="L172" s="433"/>
      <c r="M172" s="433"/>
      <c r="N172" s="433"/>
      <c r="O172" s="433"/>
      <c r="P172" s="433"/>
      <c r="Q172" s="433"/>
      <c r="R172" s="433"/>
      <c r="S172" s="434"/>
      <c r="T172" s="432"/>
      <c r="U172" s="442" t="n">
        <v>115</v>
      </c>
      <c r="V172" s="619"/>
      <c r="W172" s="619"/>
      <c r="X172" s="619"/>
      <c r="Y172" s="433"/>
      <c r="Z172" s="433"/>
      <c r="AA172" s="433"/>
      <c r="AB172" s="433"/>
      <c r="AC172" s="433"/>
      <c r="AD172" s="433"/>
      <c r="AE172" s="433"/>
      <c r="AF172" s="433"/>
      <c r="AG172" s="433"/>
      <c r="AH172" s="433"/>
      <c r="AI172" s="433"/>
      <c r="AJ172" s="433"/>
      <c r="AK172" s="433"/>
      <c r="AL172" s="434"/>
    </row>
    <row r="173" customFormat="false" ht="12.75" hidden="false" customHeight="false" outlineLevel="0" collapsed="false">
      <c r="A173" s="432"/>
      <c r="B173" s="442" t="n">
        <v>116</v>
      </c>
      <c r="C173" s="619"/>
      <c r="D173" s="619"/>
      <c r="E173" s="619"/>
      <c r="F173" s="433"/>
      <c r="G173" s="433"/>
      <c r="H173" s="433"/>
      <c r="I173" s="433"/>
      <c r="J173" s="433"/>
      <c r="K173" s="433"/>
      <c r="L173" s="433"/>
      <c r="M173" s="433"/>
      <c r="N173" s="433"/>
      <c r="O173" s="433"/>
      <c r="P173" s="433"/>
      <c r="Q173" s="433"/>
      <c r="R173" s="433"/>
      <c r="S173" s="434"/>
      <c r="T173" s="432"/>
      <c r="U173" s="442" t="n">
        <v>116</v>
      </c>
      <c r="V173" s="619"/>
      <c r="W173" s="619"/>
      <c r="X173" s="619"/>
      <c r="Y173" s="433"/>
      <c r="Z173" s="433"/>
      <c r="AA173" s="433"/>
      <c r="AB173" s="433"/>
      <c r="AC173" s="433"/>
      <c r="AD173" s="433"/>
      <c r="AE173" s="433"/>
      <c r="AF173" s="433"/>
      <c r="AG173" s="433"/>
      <c r="AH173" s="433"/>
      <c r="AI173" s="433"/>
      <c r="AJ173" s="433"/>
      <c r="AK173" s="433"/>
      <c r="AL173" s="434"/>
    </row>
    <row r="174" customFormat="false" ht="12.75" hidden="false" customHeight="false" outlineLevel="0" collapsed="false">
      <c r="A174" s="432"/>
      <c r="B174" s="442" t="n">
        <v>117</v>
      </c>
      <c r="C174" s="619"/>
      <c r="D174" s="619"/>
      <c r="E174" s="619"/>
      <c r="F174" s="433"/>
      <c r="G174" s="433"/>
      <c r="H174" s="433"/>
      <c r="I174" s="433"/>
      <c r="J174" s="433"/>
      <c r="K174" s="433"/>
      <c r="L174" s="433"/>
      <c r="M174" s="433"/>
      <c r="N174" s="433"/>
      <c r="O174" s="433"/>
      <c r="P174" s="433"/>
      <c r="Q174" s="433"/>
      <c r="R174" s="433"/>
      <c r="S174" s="434"/>
      <c r="T174" s="432"/>
      <c r="U174" s="442" t="n">
        <v>117</v>
      </c>
      <c r="V174" s="619"/>
      <c r="W174" s="619"/>
      <c r="X174" s="619"/>
      <c r="Y174" s="433"/>
      <c r="Z174" s="433"/>
      <c r="AA174" s="433"/>
      <c r="AB174" s="433"/>
      <c r="AC174" s="433"/>
      <c r="AD174" s="433"/>
      <c r="AE174" s="433"/>
      <c r="AF174" s="433"/>
      <c r="AG174" s="433"/>
      <c r="AH174" s="433"/>
      <c r="AI174" s="433"/>
      <c r="AJ174" s="433"/>
      <c r="AK174" s="433"/>
      <c r="AL174" s="434"/>
    </row>
    <row r="175" customFormat="false" ht="12.75" hidden="false" customHeight="false" outlineLevel="0" collapsed="false">
      <c r="A175" s="432"/>
      <c r="B175" s="442" t="n">
        <v>118</v>
      </c>
      <c r="C175" s="619"/>
      <c r="D175" s="619"/>
      <c r="E175" s="619"/>
      <c r="F175" s="433"/>
      <c r="G175" s="433"/>
      <c r="H175" s="433"/>
      <c r="I175" s="433"/>
      <c r="J175" s="433"/>
      <c r="K175" s="433"/>
      <c r="L175" s="433"/>
      <c r="M175" s="433"/>
      <c r="N175" s="433"/>
      <c r="O175" s="433"/>
      <c r="P175" s="433"/>
      <c r="Q175" s="433"/>
      <c r="R175" s="433"/>
      <c r="S175" s="434"/>
      <c r="T175" s="432"/>
      <c r="U175" s="442" t="n">
        <v>118</v>
      </c>
      <c r="V175" s="619"/>
      <c r="W175" s="619"/>
      <c r="X175" s="619"/>
      <c r="Y175" s="433"/>
      <c r="Z175" s="433"/>
      <c r="AA175" s="433"/>
      <c r="AB175" s="433"/>
      <c r="AC175" s="433"/>
      <c r="AD175" s="433"/>
      <c r="AE175" s="433"/>
      <c r="AF175" s="433"/>
      <c r="AG175" s="433"/>
      <c r="AH175" s="433"/>
      <c r="AI175" s="433"/>
      <c r="AJ175" s="433"/>
      <c r="AK175" s="433"/>
      <c r="AL175" s="434"/>
    </row>
    <row r="176" customFormat="false" ht="12.75" hidden="false" customHeight="false" outlineLevel="0" collapsed="false">
      <c r="A176" s="432"/>
      <c r="B176" s="442" t="n">
        <v>119</v>
      </c>
      <c r="C176" s="619"/>
      <c r="D176" s="619"/>
      <c r="E176" s="619"/>
      <c r="F176" s="433"/>
      <c r="G176" s="433"/>
      <c r="H176" s="433"/>
      <c r="I176" s="433"/>
      <c r="J176" s="433"/>
      <c r="K176" s="433"/>
      <c r="L176" s="433"/>
      <c r="M176" s="433"/>
      <c r="N176" s="433"/>
      <c r="O176" s="433"/>
      <c r="P176" s="433"/>
      <c r="Q176" s="433"/>
      <c r="R176" s="433"/>
      <c r="S176" s="434"/>
      <c r="T176" s="432"/>
      <c r="U176" s="442" t="n">
        <v>119</v>
      </c>
      <c r="V176" s="619"/>
      <c r="W176" s="619"/>
      <c r="X176" s="619"/>
      <c r="Y176" s="433"/>
      <c r="Z176" s="433"/>
      <c r="AA176" s="433"/>
      <c r="AB176" s="433"/>
      <c r="AC176" s="433"/>
      <c r="AD176" s="433"/>
      <c r="AE176" s="433"/>
      <c r="AF176" s="433"/>
      <c r="AG176" s="433"/>
      <c r="AH176" s="433"/>
      <c r="AI176" s="433"/>
      <c r="AJ176" s="433"/>
      <c r="AK176" s="433"/>
      <c r="AL176" s="434"/>
    </row>
    <row r="177" customFormat="false" ht="12.75" hidden="false" customHeight="false" outlineLevel="0" collapsed="false">
      <c r="A177" s="432"/>
      <c r="B177" s="442" t="n">
        <v>120</v>
      </c>
      <c r="C177" s="619"/>
      <c r="D177" s="619"/>
      <c r="E177" s="619"/>
      <c r="F177" s="433"/>
      <c r="G177" s="433"/>
      <c r="H177" s="433"/>
      <c r="I177" s="433"/>
      <c r="J177" s="433"/>
      <c r="K177" s="433"/>
      <c r="L177" s="433"/>
      <c r="M177" s="433"/>
      <c r="N177" s="433"/>
      <c r="O177" s="433"/>
      <c r="P177" s="433"/>
      <c r="Q177" s="433"/>
      <c r="R177" s="433"/>
      <c r="S177" s="434"/>
      <c r="T177" s="432"/>
      <c r="U177" s="442" t="n">
        <v>120</v>
      </c>
      <c r="V177" s="619"/>
      <c r="W177" s="619"/>
      <c r="X177" s="619"/>
      <c r="Y177" s="433"/>
      <c r="Z177" s="433"/>
      <c r="AA177" s="433"/>
      <c r="AB177" s="433"/>
      <c r="AC177" s="433"/>
      <c r="AD177" s="433"/>
      <c r="AE177" s="433"/>
      <c r="AF177" s="433"/>
      <c r="AG177" s="433"/>
      <c r="AH177" s="433"/>
      <c r="AI177" s="433"/>
      <c r="AJ177" s="433"/>
      <c r="AK177" s="433"/>
      <c r="AL177" s="434"/>
    </row>
    <row r="178" customFormat="false" ht="12.75" hidden="false" customHeight="false" outlineLevel="0" collapsed="false">
      <c r="A178" s="433"/>
      <c r="B178" s="442" t="n">
        <v>121</v>
      </c>
      <c r="C178" s="619"/>
      <c r="D178" s="619"/>
      <c r="E178" s="619"/>
      <c r="F178" s="433"/>
      <c r="G178" s="433"/>
      <c r="H178" s="433"/>
      <c r="I178" s="433"/>
      <c r="J178" s="433"/>
      <c r="K178" s="433"/>
      <c r="L178" s="433"/>
      <c r="M178" s="433"/>
      <c r="N178" s="433"/>
      <c r="O178" s="433"/>
      <c r="P178" s="433"/>
      <c r="Q178" s="433"/>
      <c r="R178" s="433"/>
      <c r="S178" s="434"/>
      <c r="T178" s="433"/>
      <c r="U178" s="442" t="n">
        <v>121</v>
      </c>
      <c r="V178" s="619"/>
      <c r="W178" s="619"/>
      <c r="X178" s="619"/>
      <c r="Y178" s="433"/>
      <c r="Z178" s="433"/>
      <c r="AA178" s="433"/>
      <c r="AB178" s="433"/>
      <c r="AC178" s="433"/>
      <c r="AD178" s="433"/>
      <c r="AE178" s="433"/>
      <c r="AF178" s="433"/>
      <c r="AG178" s="433"/>
      <c r="AH178" s="433"/>
      <c r="AI178" s="433"/>
      <c r="AJ178" s="433"/>
      <c r="AK178" s="433"/>
      <c r="AL178" s="434"/>
    </row>
    <row r="179" customFormat="false" ht="12.75" hidden="false" customHeight="false" outlineLevel="0" collapsed="false">
      <c r="B179" s="442" t="n">
        <v>122</v>
      </c>
      <c r="C179" s="619"/>
      <c r="D179" s="619"/>
      <c r="E179" s="619"/>
      <c r="S179" s="347"/>
      <c r="U179" s="442" t="n">
        <v>122</v>
      </c>
      <c r="V179" s="619"/>
      <c r="W179" s="619"/>
      <c r="X179" s="619"/>
      <c r="AL179" s="347"/>
    </row>
    <row r="180" customFormat="false" ht="12.75" hidden="false" customHeight="false" outlineLevel="0" collapsed="false">
      <c r="B180" s="442" t="n">
        <v>123</v>
      </c>
      <c r="C180" s="619"/>
      <c r="D180" s="619"/>
      <c r="E180" s="619"/>
      <c r="S180" s="347"/>
      <c r="U180" s="442" t="n">
        <v>123</v>
      </c>
      <c r="V180" s="619"/>
      <c r="W180" s="619"/>
      <c r="X180" s="619"/>
      <c r="AL180" s="347"/>
    </row>
    <row r="181" customFormat="false" ht="12.75" hidden="false" customHeight="false" outlineLevel="0" collapsed="false">
      <c r="B181" s="442" t="n">
        <v>124</v>
      </c>
      <c r="C181" s="619"/>
      <c r="D181" s="619"/>
      <c r="E181" s="619"/>
      <c r="S181" s="347"/>
      <c r="U181" s="442" t="n">
        <v>124</v>
      </c>
      <c r="V181" s="619"/>
      <c r="W181" s="619"/>
      <c r="X181" s="619"/>
      <c r="AL181" s="347"/>
    </row>
    <row r="182" customFormat="false" ht="12.75" hidden="false" customHeight="false" outlineLevel="0" collapsed="false">
      <c r="B182" s="442" t="n">
        <v>125</v>
      </c>
      <c r="C182" s="619"/>
      <c r="D182" s="619"/>
      <c r="E182" s="619"/>
      <c r="S182" s="347"/>
      <c r="U182" s="442" t="n">
        <v>125</v>
      </c>
      <c r="V182" s="619"/>
      <c r="W182" s="619"/>
      <c r="X182" s="619"/>
      <c r="AL182" s="347"/>
    </row>
    <row r="183" customFormat="false" ht="12.75" hidden="false" customHeight="false" outlineLevel="0" collapsed="false">
      <c r="B183" s="442" t="n">
        <v>126</v>
      </c>
      <c r="C183" s="619"/>
      <c r="D183" s="619"/>
      <c r="E183" s="619"/>
      <c r="S183" s="347"/>
      <c r="U183" s="442" t="n">
        <v>126</v>
      </c>
      <c r="V183" s="619"/>
      <c r="W183" s="619"/>
      <c r="X183" s="619"/>
      <c r="AL183" s="347"/>
    </row>
    <row r="184" customFormat="false" ht="12.75" hidden="false" customHeight="false" outlineLevel="0" collapsed="false">
      <c r="B184" s="442" t="n">
        <v>127</v>
      </c>
      <c r="C184" s="619"/>
      <c r="D184" s="619"/>
      <c r="E184" s="619"/>
      <c r="S184" s="347"/>
      <c r="U184" s="442" t="n">
        <v>127</v>
      </c>
      <c r="V184" s="619"/>
      <c r="W184" s="619"/>
      <c r="X184" s="619"/>
      <c r="AL184" s="347"/>
    </row>
    <row r="185" customFormat="false" ht="12.75" hidden="false" customHeight="false" outlineLevel="0" collapsed="false">
      <c r="B185" s="442" t="n">
        <v>128</v>
      </c>
      <c r="C185" s="619"/>
      <c r="D185" s="619"/>
      <c r="E185" s="619"/>
      <c r="S185" s="347"/>
      <c r="U185" s="442" t="n">
        <v>128</v>
      </c>
      <c r="V185" s="619"/>
      <c r="W185" s="619"/>
      <c r="X185" s="619"/>
      <c r="AL185" s="347"/>
    </row>
    <row r="186" customFormat="false" ht="12.75" hidden="false" customHeight="false" outlineLevel="0" collapsed="false">
      <c r="B186" s="442" t="n">
        <v>129</v>
      </c>
      <c r="C186" s="619"/>
      <c r="D186" s="619"/>
      <c r="E186" s="619"/>
      <c r="S186" s="347"/>
      <c r="U186" s="442" t="n">
        <v>129</v>
      </c>
      <c r="V186" s="619"/>
      <c r="W186" s="619"/>
      <c r="X186" s="619"/>
      <c r="AL186" s="347"/>
    </row>
    <row r="187" customFormat="false" ht="12.75" hidden="false" customHeight="false" outlineLevel="0" collapsed="false">
      <c r="B187" s="442" t="n">
        <v>130</v>
      </c>
      <c r="C187" s="619"/>
      <c r="D187" s="619"/>
      <c r="E187" s="619"/>
      <c r="S187" s="347"/>
      <c r="U187" s="442" t="n">
        <v>130</v>
      </c>
      <c r="V187" s="619"/>
      <c r="W187" s="619"/>
      <c r="X187" s="619"/>
      <c r="AL187" s="347"/>
    </row>
    <row r="188" customFormat="false" ht="12.75" hidden="false" customHeight="false" outlineLevel="0" collapsed="false">
      <c r="B188" s="442" t="n">
        <v>131</v>
      </c>
      <c r="C188" s="619"/>
      <c r="D188" s="619"/>
      <c r="E188" s="619"/>
      <c r="S188" s="347"/>
      <c r="U188" s="442" t="n">
        <v>131</v>
      </c>
      <c r="V188" s="619"/>
      <c r="W188" s="619"/>
      <c r="X188" s="619"/>
      <c r="AL188" s="347"/>
    </row>
    <row r="189" customFormat="false" ht="12.75" hidden="false" customHeight="false" outlineLevel="0" collapsed="false">
      <c r="B189" s="442" t="n">
        <v>132</v>
      </c>
      <c r="C189" s="619"/>
      <c r="D189" s="619"/>
      <c r="E189" s="619"/>
      <c r="S189" s="347"/>
      <c r="U189" s="442" t="n">
        <v>132</v>
      </c>
      <c r="V189" s="619"/>
      <c r="W189" s="619"/>
      <c r="X189" s="619"/>
      <c r="AL189" s="347"/>
    </row>
    <row r="190" customFormat="false" ht="12.75" hidden="false" customHeight="false" outlineLevel="0" collapsed="false">
      <c r="B190" s="442" t="n">
        <v>133</v>
      </c>
      <c r="C190" s="619"/>
      <c r="D190" s="619"/>
      <c r="E190" s="619"/>
      <c r="S190" s="347"/>
      <c r="U190" s="442" t="n">
        <v>133</v>
      </c>
      <c r="V190" s="619"/>
      <c r="W190" s="619"/>
      <c r="X190" s="619"/>
      <c r="AL190" s="347"/>
    </row>
    <row r="191" customFormat="false" ht="12.75" hidden="false" customHeight="false" outlineLevel="0" collapsed="false">
      <c r="B191" s="442" t="n">
        <v>134</v>
      </c>
      <c r="C191" s="619"/>
      <c r="D191" s="619"/>
      <c r="E191" s="619"/>
      <c r="S191" s="347"/>
      <c r="U191" s="442" t="n">
        <v>134</v>
      </c>
      <c r="V191" s="619"/>
      <c r="W191" s="619"/>
      <c r="X191" s="619"/>
      <c r="AL191" s="347"/>
    </row>
    <row r="192" customFormat="false" ht="12.75" hidden="false" customHeight="false" outlineLevel="0" collapsed="false">
      <c r="B192" s="442" t="n">
        <v>135</v>
      </c>
      <c r="C192" s="619"/>
      <c r="D192" s="619"/>
      <c r="E192" s="619"/>
      <c r="S192" s="347"/>
      <c r="U192" s="442" t="n">
        <v>135</v>
      </c>
      <c r="V192" s="619"/>
      <c r="W192" s="619"/>
      <c r="X192" s="619"/>
      <c r="AL192" s="347"/>
    </row>
    <row r="193" customFormat="false" ht="12.75" hidden="false" customHeight="false" outlineLevel="0" collapsed="false">
      <c r="B193" s="442" t="n">
        <v>136</v>
      </c>
      <c r="C193" s="619"/>
      <c r="D193" s="619"/>
      <c r="E193" s="619"/>
      <c r="S193" s="347"/>
      <c r="U193" s="442" t="n">
        <v>136</v>
      </c>
      <c r="V193" s="619"/>
      <c r="W193" s="619"/>
      <c r="X193" s="619"/>
      <c r="AL193" s="347"/>
    </row>
    <row r="194" customFormat="false" ht="12.75" hidden="false" customHeight="false" outlineLevel="0" collapsed="false">
      <c r="B194" s="442" t="n">
        <v>137</v>
      </c>
      <c r="C194" s="619"/>
      <c r="D194" s="619"/>
      <c r="E194" s="619"/>
      <c r="S194" s="347"/>
      <c r="U194" s="442" t="n">
        <v>137</v>
      </c>
      <c r="V194" s="619"/>
      <c r="W194" s="619"/>
      <c r="X194" s="619"/>
      <c r="AL194" s="347"/>
    </row>
    <row r="195" customFormat="false" ht="12.75" hidden="false" customHeight="false" outlineLevel="0" collapsed="false">
      <c r="B195" s="442" t="n">
        <v>138</v>
      </c>
      <c r="C195" s="619"/>
      <c r="D195" s="619"/>
      <c r="E195" s="619"/>
      <c r="S195" s="347"/>
      <c r="U195" s="442" t="n">
        <v>138</v>
      </c>
      <c r="V195" s="619"/>
      <c r="W195" s="619"/>
      <c r="X195" s="619"/>
      <c r="AL195" s="347"/>
    </row>
    <row r="196" customFormat="false" ht="12.75" hidden="false" customHeight="false" outlineLevel="0" collapsed="false">
      <c r="B196" s="442" t="n">
        <v>139</v>
      </c>
      <c r="C196" s="619"/>
      <c r="D196" s="619"/>
      <c r="E196" s="619"/>
      <c r="S196" s="347"/>
      <c r="U196" s="442" t="n">
        <v>139</v>
      </c>
      <c r="V196" s="619"/>
      <c r="W196" s="619"/>
      <c r="X196" s="619"/>
      <c r="AL196" s="347"/>
    </row>
    <row r="197" customFormat="false" ht="12.75" hidden="false" customHeight="false" outlineLevel="0" collapsed="false">
      <c r="B197" s="442" t="n">
        <v>140</v>
      </c>
      <c r="C197" s="619"/>
      <c r="D197" s="619"/>
      <c r="E197" s="619"/>
      <c r="S197" s="347"/>
      <c r="U197" s="442" t="n">
        <v>140</v>
      </c>
      <c r="V197" s="619"/>
      <c r="W197" s="619"/>
      <c r="X197" s="619"/>
      <c r="AL197" s="347"/>
    </row>
    <row r="198" customFormat="false" ht="12.75" hidden="false" customHeight="false" outlineLevel="0" collapsed="false">
      <c r="B198" s="442" t="n">
        <v>141</v>
      </c>
      <c r="C198" s="619"/>
      <c r="D198" s="619"/>
      <c r="E198" s="619"/>
      <c r="S198" s="347"/>
      <c r="U198" s="442" t="n">
        <v>141</v>
      </c>
      <c r="V198" s="619"/>
      <c r="W198" s="619"/>
      <c r="X198" s="619"/>
      <c r="AL198" s="347"/>
    </row>
    <row r="199" customFormat="false" ht="12.75" hidden="false" customHeight="false" outlineLevel="0" collapsed="false">
      <c r="B199" s="442" t="n">
        <v>142</v>
      </c>
      <c r="C199" s="619"/>
      <c r="D199" s="619"/>
      <c r="E199" s="619"/>
      <c r="S199" s="347"/>
      <c r="U199" s="442" t="n">
        <v>142</v>
      </c>
      <c r="V199" s="619"/>
      <c r="W199" s="619"/>
      <c r="X199" s="619"/>
      <c r="AL199" s="347"/>
    </row>
    <row r="200" customFormat="false" ht="12.75" hidden="false" customHeight="false" outlineLevel="0" collapsed="false">
      <c r="B200" s="442" t="n">
        <v>143</v>
      </c>
      <c r="C200" s="619"/>
      <c r="D200" s="619"/>
      <c r="E200" s="619"/>
      <c r="S200" s="347"/>
      <c r="U200" s="442" t="n">
        <v>143</v>
      </c>
      <c r="V200" s="619"/>
      <c r="W200" s="619"/>
      <c r="X200" s="619"/>
      <c r="AL200" s="347"/>
    </row>
    <row r="201" customFormat="false" ht="12.75" hidden="false" customHeight="false" outlineLevel="0" collapsed="false">
      <c r="B201" s="442" t="n">
        <v>144</v>
      </c>
      <c r="C201" s="619"/>
      <c r="D201" s="619"/>
      <c r="E201" s="619"/>
      <c r="S201" s="347"/>
      <c r="U201" s="442" t="n">
        <v>144</v>
      </c>
      <c r="V201" s="619"/>
      <c r="W201" s="619"/>
      <c r="X201" s="619"/>
      <c r="AL201" s="347"/>
    </row>
    <row r="202" customFormat="false" ht="12.75" hidden="false" customHeight="false" outlineLevel="0" collapsed="false">
      <c r="B202" s="442" t="n">
        <v>145</v>
      </c>
      <c r="C202" s="619"/>
      <c r="D202" s="619"/>
      <c r="E202" s="619"/>
      <c r="S202" s="347"/>
      <c r="U202" s="442" t="n">
        <v>145</v>
      </c>
      <c r="V202" s="619"/>
      <c r="W202" s="619"/>
      <c r="X202" s="619"/>
      <c r="AL202" s="347"/>
    </row>
    <row r="203" customFormat="false" ht="12.75" hidden="false" customHeight="false" outlineLevel="0" collapsed="false">
      <c r="B203" s="442" t="n">
        <v>146</v>
      </c>
      <c r="C203" s="619"/>
      <c r="D203" s="619"/>
      <c r="E203" s="619"/>
      <c r="S203" s="347"/>
      <c r="U203" s="442" t="n">
        <v>146</v>
      </c>
      <c r="V203" s="619"/>
      <c r="W203" s="619"/>
      <c r="X203" s="619"/>
      <c r="AL203" s="347"/>
    </row>
    <row r="204" customFormat="false" ht="12.75" hidden="false" customHeight="false" outlineLevel="0" collapsed="false">
      <c r="B204" s="442" t="n">
        <v>147</v>
      </c>
      <c r="C204" s="619"/>
      <c r="D204" s="619"/>
      <c r="E204" s="619"/>
      <c r="S204" s="347"/>
      <c r="U204" s="442" t="n">
        <v>147</v>
      </c>
      <c r="V204" s="619"/>
      <c r="W204" s="619"/>
      <c r="X204" s="619"/>
      <c r="AL204" s="347"/>
    </row>
    <row r="205" customFormat="false" ht="12.75" hidden="false" customHeight="false" outlineLevel="0" collapsed="false">
      <c r="B205" s="442" t="n">
        <v>148</v>
      </c>
      <c r="C205" s="619"/>
      <c r="D205" s="619"/>
      <c r="E205" s="619"/>
      <c r="S205" s="347"/>
      <c r="U205" s="442" t="n">
        <v>148</v>
      </c>
      <c r="V205" s="619"/>
      <c r="W205" s="619"/>
      <c r="X205" s="619"/>
      <c r="AL205" s="347"/>
    </row>
    <row r="206" customFormat="false" ht="12.75" hidden="false" customHeight="false" outlineLevel="0" collapsed="false">
      <c r="B206" s="442" t="n">
        <v>149</v>
      </c>
      <c r="C206" s="619"/>
      <c r="D206" s="619"/>
      <c r="E206" s="619"/>
      <c r="S206" s="347"/>
      <c r="U206" s="442" t="n">
        <v>149</v>
      </c>
      <c r="V206" s="619"/>
      <c r="W206" s="619"/>
      <c r="X206" s="619"/>
      <c r="AL206" s="347"/>
    </row>
    <row r="207" customFormat="false" ht="12.75" hidden="false" customHeight="false" outlineLevel="0" collapsed="false">
      <c r="B207" s="442" t="n">
        <v>150</v>
      </c>
      <c r="C207" s="619"/>
      <c r="D207" s="619"/>
      <c r="E207" s="619"/>
      <c r="S207" s="347"/>
      <c r="U207" s="442" t="n">
        <v>150</v>
      </c>
      <c r="V207" s="619"/>
      <c r="W207" s="619"/>
      <c r="X207" s="619"/>
      <c r="AL207" s="347"/>
    </row>
    <row r="208" customFormat="false" ht="12.75" hidden="false" customHeight="false" outlineLevel="0" collapsed="false">
      <c r="B208" s="442" t="n">
        <v>151</v>
      </c>
      <c r="C208" s="619"/>
      <c r="D208" s="619"/>
      <c r="E208" s="619"/>
      <c r="S208" s="347"/>
      <c r="U208" s="442" t="n">
        <v>151</v>
      </c>
      <c r="V208" s="619"/>
      <c r="W208" s="619"/>
      <c r="X208" s="619"/>
      <c r="AL208" s="347"/>
    </row>
    <row r="209" customFormat="false" ht="12.75" hidden="false" customHeight="false" outlineLevel="0" collapsed="false">
      <c r="B209" s="442" t="n">
        <v>152</v>
      </c>
      <c r="C209" s="619"/>
      <c r="D209" s="619"/>
      <c r="E209" s="619"/>
      <c r="S209" s="347"/>
      <c r="U209" s="442" t="n">
        <v>152</v>
      </c>
      <c r="V209" s="619"/>
      <c r="W209" s="619"/>
      <c r="X209" s="619"/>
      <c r="AL209" s="347"/>
    </row>
    <row r="210" customFormat="false" ht="12.75" hidden="false" customHeight="false" outlineLevel="0" collapsed="false">
      <c r="B210" s="442" t="n">
        <v>153</v>
      </c>
      <c r="C210" s="619"/>
      <c r="D210" s="619"/>
      <c r="E210" s="619"/>
      <c r="S210" s="347"/>
      <c r="U210" s="442" t="n">
        <v>153</v>
      </c>
      <c r="V210" s="619"/>
      <c r="W210" s="619"/>
      <c r="X210" s="619"/>
      <c r="AL210" s="347"/>
    </row>
    <row r="211" customFormat="false" ht="12.75" hidden="false" customHeight="false" outlineLevel="0" collapsed="false">
      <c r="B211" s="442" t="n">
        <v>154</v>
      </c>
      <c r="C211" s="619"/>
      <c r="D211" s="619"/>
      <c r="E211" s="619"/>
      <c r="S211" s="347"/>
      <c r="U211" s="442" t="n">
        <v>154</v>
      </c>
      <c r="V211" s="619"/>
      <c r="W211" s="619"/>
      <c r="X211" s="619"/>
      <c r="AL211" s="347"/>
    </row>
    <row r="212" customFormat="false" ht="12.75" hidden="false" customHeight="false" outlineLevel="0" collapsed="false">
      <c r="B212" s="442" t="n">
        <v>155</v>
      </c>
      <c r="C212" s="619"/>
      <c r="D212" s="619"/>
      <c r="E212" s="619"/>
      <c r="S212" s="347"/>
      <c r="U212" s="442" t="n">
        <v>155</v>
      </c>
      <c r="V212" s="619"/>
      <c r="W212" s="619"/>
      <c r="X212" s="619"/>
      <c r="AL212" s="347"/>
    </row>
    <row r="213" customFormat="false" ht="12.75" hidden="false" customHeight="false" outlineLevel="0" collapsed="false">
      <c r="B213" s="442" t="n">
        <v>156</v>
      </c>
      <c r="C213" s="619"/>
      <c r="D213" s="619"/>
      <c r="E213" s="619"/>
      <c r="S213" s="347"/>
      <c r="U213" s="442" t="n">
        <v>156</v>
      </c>
      <c r="V213" s="619"/>
      <c r="W213" s="619"/>
      <c r="X213" s="619"/>
      <c r="AL213" s="347"/>
    </row>
    <row r="214" customFormat="false" ht="12.75" hidden="false" customHeight="false" outlineLevel="0" collapsed="false">
      <c r="B214" s="442" t="n">
        <v>157</v>
      </c>
      <c r="C214" s="619"/>
      <c r="D214" s="619"/>
      <c r="E214" s="619"/>
      <c r="S214" s="347"/>
      <c r="U214" s="442" t="n">
        <v>157</v>
      </c>
      <c r="V214" s="619"/>
      <c r="W214" s="619"/>
      <c r="X214" s="619"/>
      <c r="AL214" s="347"/>
    </row>
    <row r="215" customFormat="false" ht="12.75" hidden="false" customHeight="false" outlineLevel="0" collapsed="false">
      <c r="B215" s="442" t="n">
        <v>158</v>
      </c>
      <c r="C215" s="619"/>
      <c r="D215" s="619"/>
      <c r="E215" s="619"/>
      <c r="S215" s="347"/>
      <c r="U215" s="442" t="n">
        <v>158</v>
      </c>
      <c r="V215" s="619"/>
      <c r="W215" s="619"/>
      <c r="X215" s="619"/>
      <c r="AL215" s="347"/>
    </row>
    <row r="216" customFormat="false" ht="12.75" hidden="false" customHeight="false" outlineLevel="0" collapsed="false">
      <c r="B216" s="442" t="n">
        <v>159</v>
      </c>
      <c r="C216" s="619"/>
      <c r="D216" s="619"/>
      <c r="E216" s="619"/>
      <c r="S216" s="347"/>
      <c r="U216" s="442" t="n">
        <v>159</v>
      </c>
      <c r="V216" s="619"/>
      <c r="W216" s="619"/>
      <c r="X216" s="619"/>
      <c r="AL216" s="347"/>
    </row>
    <row r="217" customFormat="false" ht="12.75" hidden="false" customHeight="false" outlineLevel="0" collapsed="false">
      <c r="B217" s="442" t="n">
        <v>160</v>
      </c>
      <c r="C217" s="619"/>
      <c r="D217" s="619"/>
      <c r="E217" s="619"/>
      <c r="S217" s="347"/>
      <c r="U217" s="442" t="n">
        <v>160</v>
      </c>
      <c r="V217" s="619"/>
      <c r="W217" s="619"/>
      <c r="X217" s="619"/>
      <c r="AL217" s="347"/>
    </row>
    <row r="218" customFormat="false" ht="12.75" hidden="false" customHeight="false" outlineLevel="0" collapsed="false">
      <c r="B218" s="442" t="n">
        <v>161</v>
      </c>
      <c r="C218" s="619"/>
      <c r="D218" s="619"/>
      <c r="E218" s="619"/>
      <c r="S218" s="347"/>
      <c r="U218" s="442" t="n">
        <v>161</v>
      </c>
      <c r="V218" s="619"/>
      <c r="W218" s="619"/>
      <c r="X218" s="619"/>
      <c r="AL218" s="347"/>
    </row>
    <row r="219" customFormat="false" ht="12.75" hidden="false" customHeight="false" outlineLevel="0" collapsed="false">
      <c r="B219" s="442" t="n">
        <v>162</v>
      </c>
      <c r="C219" s="619"/>
      <c r="D219" s="619"/>
      <c r="E219" s="619"/>
      <c r="S219" s="347"/>
      <c r="U219" s="442" t="n">
        <v>162</v>
      </c>
      <c r="V219" s="619"/>
      <c r="W219" s="619"/>
      <c r="X219" s="619"/>
      <c r="AL219" s="347"/>
    </row>
    <row r="220" customFormat="false" ht="12.75" hidden="false" customHeight="false" outlineLevel="0" collapsed="false">
      <c r="B220" s="442" t="n">
        <v>163</v>
      </c>
      <c r="C220" s="619"/>
      <c r="D220" s="619"/>
      <c r="E220" s="619"/>
      <c r="S220" s="347"/>
      <c r="U220" s="442" t="n">
        <v>163</v>
      </c>
      <c r="V220" s="619"/>
      <c r="W220" s="619"/>
      <c r="X220" s="619"/>
      <c r="AL220" s="347"/>
    </row>
    <row r="221" customFormat="false" ht="12.75" hidden="false" customHeight="false" outlineLevel="0" collapsed="false">
      <c r="B221" s="442" t="n">
        <v>164</v>
      </c>
      <c r="C221" s="619"/>
      <c r="D221" s="619"/>
      <c r="E221" s="619"/>
      <c r="S221" s="347"/>
      <c r="U221" s="442" t="n">
        <v>164</v>
      </c>
      <c r="V221" s="619"/>
      <c r="W221" s="619"/>
      <c r="X221" s="619"/>
      <c r="AL221" s="347"/>
    </row>
    <row r="222" customFormat="false" ht="12.75" hidden="false" customHeight="false" outlineLevel="0" collapsed="false">
      <c r="B222" s="442" t="n">
        <v>165</v>
      </c>
      <c r="C222" s="619"/>
      <c r="D222" s="619"/>
      <c r="E222" s="619"/>
      <c r="S222" s="347"/>
      <c r="U222" s="442" t="n">
        <v>165</v>
      </c>
      <c r="V222" s="619"/>
      <c r="W222" s="619"/>
      <c r="X222" s="619"/>
      <c r="AL222" s="347"/>
    </row>
    <row r="223" customFormat="false" ht="12.75" hidden="false" customHeight="false" outlineLevel="0" collapsed="false">
      <c r="B223" s="442" t="n">
        <v>166</v>
      </c>
      <c r="C223" s="619"/>
      <c r="D223" s="619"/>
      <c r="E223" s="619"/>
      <c r="S223" s="347"/>
      <c r="U223" s="442" t="n">
        <v>166</v>
      </c>
      <c r="V223" s="619"/>
      <c r="W223" s="619"/>
      <c r="X223" s="619"/>
      <c r="AL223" s="347"/>
    </row>
    <row r="224" customFormat="false" ht="12.75" hidden="false" customHeight="false" outlineLevel="0" collapsed="false">
      <c r="B224" s="442" t="n">
        <v>167</v>
      </c>
      <c r="C224" s="619"/>
      <c r="D224" s="619"/>
      <c r="E224" s="619"/>
      <c r="S224" s="347"/>
      <c r="U224" s="442" t="n">
        <v>167</v>
      </c>
      <c r="V224" s="619"/>
      <c r="W224" s="619"/>
      <c r="X224" s="619"/>
      <c r="AL224" s="347"/>
    </row>
    <row r="225" customFormat="false" ht="12.75" hidden="false" customHeight="false" outlineLevel="0" collapsed="false">
      <c r="B225" s="442" t="n">
        <v>168</v>
      </c>
      <c r="C225" s="619"/>
      <c r="D225" s="619"/>
      <c r="E225" s="619"/>
      <c r="S225" s="347"/>
      <c r="U225" s="442" t="n">
        <v>168</v>
      </c>
      <c r="V225" s="619"/>
      <c r="W225" s="619"/>
      <c r="X225" s="619"/>
      <c r="AL225" s="347"/>
    </row>
    <row r="226" customFormat="false" ht="12.75" hidden="false" customHeight="false" outlineLevel="0" collapsed="false">
      <c r="B226" s="442" t="n">
        <v>169</v>
      </c>
      <c r="C226" s="619"/>
      <c r="D226" s="619"/>
      <c r="E226" s="619"/>
      <c r="S226" s="347"/>
      <c r="U226" s="442" t="n">
        <v>169</v>
      </c>
      <c r="V226" s="619"/>
      <c r="W226" s="619"/>
      <c r="X226" s="619"/>
      <c r="AL226" s="347"/>
    </row>
    <row r="227" customFormat="false" ht="12.75" hidden="false" customHeight="false" outlineLevel="0" collapsed="false">
      <c r="B227" s="442" t="n">
        <v>170</v>
      </c>
      <c r="C227" s="619"/>
      <c r="D227" s="619"/>
      <c r="E227" s="619"/>
      <c r="S227" s="347"/>
      <c r="U227" s="442" t="n">
        <v>170</v>
      </c>
      <c r="V227" s="619"/>
      <c r="W227" s="619"/>
      <c r="X227" s="619"/>
      <c r="AL227" s="347"/>
    </row>
    <row r="228" customFormat="false" ht="12.75" hidden="false" customHeight="false" outlineLevel="0" collapsed="false">
      <c r="B228" s="442" t="n">
        <v>171</v>
      </c>
      <c r="C228" s="619"/>
      <c r="D228" s="619"/>
      <c r="E228" s="619"/>
      <c r="S228" s="347"/>
      <c r="U228" s="442" t="n">
        <v>171</v>
      </c>
      <c r="V228" s="619"/>
      <c r="W228" s="619"/>
      <c r="X228" s="619"/>
      <c r="AL228" s="347"/>
    </row>
    <row r="229" customFormat="false" ht="12.75" hidden="false" customHeight="false" outlineLevel="0" collapsed="false">
      <c r="B229" s="442" t="n">
        <v>172</v>
      </c>
      <c r="C229" s="619"/>
      <c r="D229" s="619"/>
      <c r="E229" s="457"/>
      <c r="S229" s="347"/>
      <c r="U229" s="442" t="n">
        <v>172</v>
      </c>
      <c r="V229" s="619"/>
      <c r="W229" s="619"/>
      <c r="X229" s="457"/>
      <c r="AL229" s="347"/>
    </row>
    <row r="230" customFormat="false" ht="12.75" hidden="false" customHeight="false" outlineLevel="0" collapsed="false">
      <c r="B230" s="442" t="n">
        <v>173</v>
      </c>
      <c r="C230" s="457"/>
      <c r="D230" s="457"/>
      <c r="E230" s="457"/>
      <c r="S230" s="347"/>
      <c r="U230" s="442" t="n">
        <v>173</v>
      </c>
      <c r="V230" s="457"/>
      <c r="W230" s="457"/>
      <c r="X230" s="457"/>
      <c r="AL230" s="347"/>
    </row>
    <row r="231" customFormat="false" ht="12.75" hidden="false" customHeight="false" outlineLevel="0" collapsed="false">
      <c r="B231" s="442" t="n">
        <v>174</v>
      </c>
      <c r="C231" s="457"/>
      <c r="D231" s="457"/>
      <c r="E231" s="457"/>
      <c r="S231" s="347"/>
      <c r="U231" s="442" t="n">
        <v>174</v>
      </c>
      <c r="V231" s="457"/>
      <c r="W231" s="457"/>
      <c r="X231" s="457"/>
      <c r="AL231" s="347"/>
    </row>
    <row r="232" customFormat="false" ht="12.75" hidden="false" customHeight="false" outlineLevel="0" collapsed="false">
      <c r="B232" s="442" t="n">
        <v>175</v>
      </c>
      <c r="C232" s="457"/>
      <c r="D232" s="457"/>
      <c r="E232" s="457"/>
      <c r="S232" s="347"/>
      <c r="U232" s="442" t="n">
        <v>175</v>
      </c>
      <c r="V232" s="457"/>
      <c r="W232" s="457"/>
      <c r="X232" s="457"/>
      <c r="AL232" s="347"/>
    </row>
    <row r="233" customFormat="false" ht="12.75" hidden="false" customHeight="false" outlineLevel="0" collapsed="false">
      <c r="B233" s="442" t="n">
        <v>176</v>
      </c>
      <c r="C233" s="457"/>
      <c r="D233" s="457"/>
      <c r="E233" s="457"/>
      <c r="S233" s="347"/>
      <c r="U233" s="442" t="n">
        <v>176</v>
      </c>
      <c r="V233" s="457"/>
      <c r="W233" s="457"/>
      <c r="X233" s="457"/>
      <c r="AL233" s="347"/>
    </row>
    <row r="234" customFormat="false" ht="12.75" hidden="false" customHeight="false" outlineLevel="0" collapsed="false">
      <c r="B234" s="442" t="n">
        <v>177</v>
      </c>
      <c r="C234" s="457"/>
      <c r="D234" s="457"/>
      <c r="E234" s="457"/>
      <c r="S234" s="347"/>
      <c r="U234" s="442" t="n">
        <v>177</v>
      </c>
      <c r="V234" s="457"/>
      <c r="W234" s="457"/>
      <c r="X234" s="457"/>
      <c r="AL234" s="347"/>
    </row>
    <row r="235" customFormat="false" ht="12.75" hidden="false" customHeight="false" outlineLevel="0" collapsed="false">
      <c r="B235" s="442" t="n">
        <v>178</v>
      </c>
      <c r="C235" s="457"/>
      <c r="D235" s="457"/>
      <c r="E235" s="457"/>
      <c r="S235" s="347"/>
      <c r="U235" s="442" t="n">
        <v>178</v>
      </c>
      <c r="V235" s="457"/>
      <c r="W235" s="457"/>
      <c r="X235" s="457"/>
      <c r="AL235" s="347"/>
    </row>
    <row r="236" customFormat="false" ht="12.75" hidden="false" customHeight="false" outlineLevel="0" collapsed="false">
      <c r="B236" s="442" t="n">
        <v>179</v>
      </c>
      <c r="C236" s="457"/>
      <c r="D236" s="457"/>
      <c r="E236" s="457"/>
      <c r="S236" s="347"/>
      <c r="U236" s="442" t="n">
        <v>179</v>
      </c>
      <c r="V236" s="457"/>
      <c r="W236" s="457"/>
      <c r="X236" s="457"/>
      <c r="AL236" s="347"/>
    </row>
    <row r="237" customFormat="false" ht="12.75" hidden="false" customHeight="false" outlineLevel="0" collapsed="false">
      <c r="B237" s="442" t="n">
        <v>180</v>
      </c>
      <c r="C237" s="457"/>
      <c r="D237" s="457"/>
      <c r="E237" s="457"/>
      <c r="S237" s="347"/>
      <c r="U237" s="442" t="n">
        <v>180</v>
      </c>
      <c r="V237" s="457"/>
      <c r="W237" s="457"/>
      <c r="X237" s="457"/>
      <c r="AL237" s="347"/>
    </row>
    <row r="238" customFormat="false" ht="12.75" hidden="false" customHeight="false" outlineLevel="0" collapsed="false">
      <c r="B238" s="442" t="n">
        <v>181</v>
      </c>
      <c r="C238" s="457"/>
      <c r="D238" s="457"/>
      <c r="E238" s="457"/>
      <c r="S238" s="347"/>
      <c r="U238" s="442" t="n">
        <v>181</v>
      </c>
      <c r="V238" s="457"/>
      <c r="W238" s="457"/>
      <c r="X238" s="457"/>
      <c r="AL238" s="347"/>
    </row>
    <row r="239" customFormat="false" ht="12.75" hidden="false" customHeight="false" outlineLevel="0" collapsed="false">
      <c r="B239" s="442" t="n">
        <v>182</v>
      </c>
      <c r="C239" s="457"/>
      <c r="D239" s="457"/>
      <c r="E239" s="457"/>
      <c r="S239" s="347"/>
      <c r="U239" s="442" t="n">
        <v>182</v>
      </c>
      <c r="V239" s="457"/>
      <c r="W239" s="457"/>
      <c r="X239" s="457"/>
      <c r="AL239" s="347"/>
    </row>
    <row r="240" customFormat="false" ht="12.75" hidden="false" customHeight="false" outlineLevel="0" collapsed="false">
      <c r="B240" s="442" t="n">
        <v>183</v>
      </c>
      <c r="C240" s="457"/>
      <c r="D240" s="457"/>
      <c r="E240" s="457"/>
      <c r="S240" s="347"/>
      <c r="U240" s="442" t="n">
        <v>183</v>
      </c>
      <c r="V240" s="457"/>
      <c r="W240" s="457"/>
      <c r="X240" s="457"/>
      <c r="AL240" s="347"/>
    </row>
    <row r="241" customFormat="false" ht="12.75" hidden="false" customHeight="false" outlineLevel="0" collapsed="false">
      <c r="B241" s="442" t="n">
        <v>184</v>
      </c>
      <c r="C241" s="457"/>
      <c r="D241" s="457"/>
      <c r="E241" s="457"/>
      <c r="S241" s="347"/>
      <c r="U241" s="442" t="n">
        <v>184</v>
      </c>
      <c r="V241" s="457"/>
      <c r="W241" s="457"/>
      <c r="X241" s="457"/>
      <c r="AL241" s="347"/>
    </row>
    <row r="242" customFormat="false" ht="12.75" hidden="false" customHeight="false" outlineLevel="0" collapsed="false">
      <c r="B242" s="442" t="n">
        <v>185</v>
      </c>
      <c r="C242" s="457"/>
      <c r="D242" s="457"/>
      <c r="E242" s="457"/>
      <c r="S242" s="347"/>
      <c r="U242" s="442" t="n">
        <v>185</v>
      </c>
      <c r="V242" s="457"/>
      <c r="W242" s="457"/>
      <c r="X242" s="457"/>
      <c r="AL242" s="347"/>
    </row>
    <row r="243" customFormat="false" ht="12.75" hidden="false" customHeight="false" outlineLevel="0" collapsed="false">
      <c r="B243" s="442" t="n">
        <v>186</v>
      </c>
      <c r="C243" s="457"/>
      <c r="D243" s="457"/>
      <c r="E243" s="457"/>
      <c r="S243" s="347"/>
      <c r="U243" s="442" t="n">
        <v>186</v>
      </c>
      <c r="V243" s="457"/>
      <c r="W243" s="457"/>
      <c r="X243" s="457"/>
      <c r="AL243" s="347"/>
    </row>
    <row r="244" customFormat="false" ht="12.75" hidden="false" customHeight="false" outlineLevel="0" collapsed="false">
      <c r="B244" s="442" t="n">
        <v>187</v>
      </c>
      <c r="C244" s="457"/>
      <c r="D244" s="457"/>
      <c r="E244" s="457"/>
      <c r="S244" s="347"/>
      <c r="U244" s="442" t="n">
        <v>187</v>
      </c>
      <c r="V244" s="457"/>
      <c r="W244" s="457"/>
      <c r="X244" s="457"/>
      <c r="AL244" s="347"/>
    </row>
    <row r="245" customFormat="false" ht="12.75" hidden="false" customHeight="false" outlineLevel="0" collapsed="false">
      <c r="B245" s="442" t="n">
        <v>188</v>
      </c>
      <c r="C245" s="457"/>
      <c r="D245" s="457"/>
      <c r="E245" s="457"/>
      <c r="S245" s="347"/>
      <c r="U245" s="442" t="n">
        <v>188</v>
      </c>
      <c r="V245" s="457"/>
      <c r="W245" s="457"/>
      <c r="X245" s="457"/>
      <c r="AL245" s="347"/>
    </row>
    <row r="246" customFormat="false" ht="12.75" hidden="false" customHeight="false" outlineLevel="0" collapsed="false">
      <c r="B246" s="442" t="n">
        <v>189</v>
      </c>
      <c r="C246" s="457"/>
      <c r="D246" s="457"/>
      <c r="E246" s="457"/>
      <c r="S246" s="347"/>
      <c r="U246" s="442" t="n">
        <v>189</v>
      </c>
      <c r="V246" s="457"/>
      <c r="W246" s="457"/>
      <c r="X246" s="457"/>
      <c r="AL246" s="347"/>
    </row>
    <row r="247" customFormat="false" ht="12.75" hidden="false" customHeight="false" outlineLevel="0" collapsed="false">
      <c r="B247" s="442" t="n">
        <v>190</v>
      </c>
      <c r="C247" s="457"/>
      <c r="D247" s="457"/>
      <c r="E247" s="457"/>
      <c r="S247" s="347"/>
      <c r="U247" s="442" t="n">
        <v>190</v>
      </c>
      <c r="V247" s="457"/>
      <c r="W247" s="457"/>
      <c r="X247" s="457"/>
      <c r="AL247" s="347"/>
    </row>
    <row r="248" customFormat="false" ht="12.75" hidden="false" customHeight="false" outlineLevel="0" collapsed="false">
      <c r="B248" s="442" t="n">
        <v>191</v>
      </c>
      <c r="C248" s="457"/>
      <c r="D248" s="457"/>
      <c r="E248" s="457"/>
      <c r="S248" s="347"/>
      <c r="U248" s="442" t="n">
        <v>191</v>
      </c>
      <c r="V248" s="457"/>
      <c r="W248" s="457"/>
      <c r="X248" s="457"/>
      <c r="AL248" s="347"/>
    </row>
    <row r="249" customFormat="false" ht="12.75" hidden="false" customHeight="false" outlineLevel="0" collapsed="false">
      <c r="B249" s="442" t="n">
        <v>192</v>
      </c>
      <c r="C249" s="457"/>
      <c r="D249" s="457"/>
      <c r="E249" s="457"/>
      <c r="S249" s="347"/>
      <c r="U249" s="442" t="n">
        <v>192</v>
      </c>
      <c r="V249" s="457"/>
      <c r="W249" s="457"/>
      <c r="X249" s="457"/>
      <c r="AL249" s="347"/>
    </row>
    <row r="250" customFormat="false" ht="12.75" hidden="false" customHeight="false" outlineLevel="0" collapsed="false">
      <c r="B250" s="442" t="n">
        <v>193</v>
      </c>
      <c r="C250" s="457"/>
      <c r="D250" s="457"/>
      <c r="E250" s="457"/>
      <c r="S250" s="347"/>
      <c r="U250" s="442" t="n">
        <v>193</v>
      </c>
      <c r="V250" s="457"/>
      <c r="W250" s="457"/>
      <c r="X250" s="457"/>
      <c r="AL250" s="347"/>
    </row>
    <row r="251" customFormat="false" ht="12.75" hidden="false" customHeight="false" outlineLevel="0" collapsed="false">
      <c r="B251" s="442" t="n">
        <v>194</v>
      </c>
      <c r="C251" s="457"/>
      <c r="D251" s="457"/>
      <c r="E251" s="457"/>
      <c r="S251" s="347"/>
      <c r="U251" s="442" t="n">
        <v>194</v>
      </c>
      <c r="V251" s="457"/>
      <c r="W251" s="457"/>
      <c r="X251" s="457"/>
      <c r="AL251" s="347"/>
    </row>
    <row r="252" customFormat="false" ht="12.75" hidden="false" customHeight="false" outlineLevel="0" collapsed="false">
      <c r="B252" s="442" t="n">
        <v>195</v>
      </c>
      <c r="C252" s="457"/>
      <c r="D252" s="457"/>
      <c r="E252" s="457"/>
      <c r="S252" s="347"/>
      <c r="U252" s="442" t="n">
        <v>195</v>
      </c>
      <c r="V252" s="457"/>
      <c r="W252" s="457"/>
      <c r="X252" s="457"/>
      <c r="AL252" s="347"/>
    </row>
    <row r="253" customFormat="false" ht="12.75" hidden="false" customHeight="false" outlineLevel="0" collapsed="false">
      <c r="B253" s="442" t="n">
        <v>196</v>
      </c>
      <c r="C253" s="457"/>
      <c r="D253" s="457"/>
      <c r="E253" s="457"/>
      <c r="S253" s="347"/>
      <c r="U253" s="442" t="n">
        <v>196</v>
      </c>
      <c r="V253" s="457"/>
      <c r="W253" s="457"/>
      <c r="X253" s="457"/>
      <c r="AL253" s="347"/>
    </row>
    <row r="254" customFormat="false" ht="12.75" hidden="false" customHeight="false" outlineLevel="0" collapsed="false">
      <c r="B254" s="442" t="n">
        <v>197</v>
      </c>
      <c r="C254" s="457"/>
      <c r="D254" s="457"/>
      <c r="E254" s="457"/>
      <c r="S254" s="347"/>
      <c r="U254" s="442" t="n">
        <v>197</v>
      </c>
      <c r="V254" s="457"/>
      <c r="W254" s="457"/>
      <c r="X254" s="457"/>
      <c r="AL254" s="347"/>
    </row>
    <row r="255" customFormat="false" ht="12.75" hidden="false" customHeight="false" outlineLevel="0" collapsed="false">
      <c r="B255" s="442" t="n">
        <v>198</v>
      </c>
      <c r="C255" s="457"/>
      <c r="D255" s="457"/>
      <c r="E255" s="457"/>
      <c r="S255" s="347"/>
      <c r="U255" s="442" t="n">
        <v>198</v>
      </c>
      <c r="V255" s="457"/>
      <c r="W255" s="457"/>
      <c r="X255" s="457"/>
      <c r="AL255" s="347"/>
    </row>
    <row r="256" customFormat="false" ht="12.75" hidden="false" customHeight="false" outlineLevel="0" collapsed="false">
      <c r="B256" s="442" t="n">
        <v>199</v>
      </c>
      <c r="C256" s="457"/>
      <c r="D256" s="457"/>
      <c r="E256" s="457"/>
      <c r="S256" s="347"/>
      <c r="U256" s="442" t="n">
        <v>199</v>
      </c>
      <c r="V256" s="457"/>
      <c r="W256" s="457"/>
      <c r="X256" s="457"/>
      <c r="AL256" s="347"/>
    </row>
    <row r="257" customFormat="false" ht="12.75" hidden="false" customHeight="false" outlineLevel="0" collapsed="false">
      <c r="B257" s="442" t="n">
        <v>200</v>
      </c>
      <c r="C257" s="457"/>
      <c r="D257" s="457"/>
      <c r="E257" s="457"/>
      <c r="S257" s="347"/>
      <c r="U257" s="442" t="n">
        <v>200</v>
      </c>
      <c r="V257" s="457"/>
      <c r="W257" s="457"/>
      <c r="X257" s="457"/>
      <c r="AL257" s="347"/>
    </row>
    <row r="258" customFormat="false" ht="12.75" hidden="false" customHeight="false" outlineLevel="0" collapsed="false">
      <c r="B258" s="442" t="n">
        <v>201</v>
      </c>
      <c r="C258" s="457"/>
      <c r="D258" s="457"/>
      <c r="E258" s="457"/>
      <c r="S258" s="347"/>
      <c r="U258" s="442" t="n">
        <v>201</v>
      </c>
      <c r="V258" s="457"/>
      <c r="W258" s="457"/>
      <c r="X258" s="457"/>
      <c r="AL258" s="347"/>
    </row>
    <row r="259" customFormat="false" ht="12.75" hidden="false" customHeight="false" outlineLevel="0" collapsed="false">
      <c r="B259" s="442" t="n">
        <v>202</v>
      </c>
      <c r="C259" s="457"/>
      <c r="D259" s="457"/>
      <c r="E259" s="457"/>
      <c r="S259" s="347"/>
      <c r="U259" s="442" t="n">
        <v>202</v>
      </c>
      <c r="V259" s="457"/>
      <c r="W259" s="457"/>
      <c r="X259" s="457"/>
      <c r="AL259" s="347"/>
    </row>
    <row r="260" customFormat="false" ht="12.75" hidden="false" customHeight="false" outlineLevel="0" collapsed="false">
      <c r="B260" s="442" t="n">
        <v>203</v>
      </c>
      <c r="C260" s="457"/>
      <c r="D260" s="457"/>
      <c r="E260" s="457"/>
      <c r="S260" s="347"/>
      <c r="U260" s="442" t="n">
        <v>203</v>
      </c>
      <c r="V260" s="457"/>
      <c r="W260" s="457"/>
      <c r="X260" s="457"/>
      <c r="AL260" s="347"/>
    </row>
    <row r="261" customFormat="false" ht="12.75" hidden="false" customHeight="false" outlineLevel="0" collapsed="false">
      <c r="B261" s="442" t="n">
        <v>204</v>
      </c>
      <c r="C261" s="457"/>
      <c r="D261" s="457"/>
      <c r="E261" s="457"/>
      <c r="S261" s="347"/>
      <c r="U261" s="442" t="n">
        <v>204</v>
      </c>
      <c r="V261" s="457"/>
      <c r="W261" s="457"/>
      <c r="X261" s="457"/>
      <c r="AL261" s="347"/>
    </row>
    <row r="262" customFormat="false" ht="12.75" hidden="false" customHeight="false" outlineLevel="0" collapsed="false">
      <c r="B262" s="442" t="n">
        <v>205</v>
      </c>
      <c r="C262" s="457"/>
      <c r="D262" s="457"/>
      <c r="E262" s="457"/>
      <c r="S262" s="347"/>
      <c r="U262" s="442" t="n">
        <v>205</v>
      </c>
      <c r="V262" s="457"/>
      <c r="W262" s="457"/>
      <c r="X262" s="457"/>
      <c r="AL262" s="347"/>
    </row>
    <row r="263" customFormat="false" ht="12.75" hidden="false" customHeight="false" outlineLevel="0" collapsed="false">
      <c r="B263" s="442" t="n">
        <v>206</v>
      </c>
      <c r="C263" s="457"/>
      <c r="D263" s="457"/>
      <c r="E263" s="457"/>
      <c r="S263" s="347"/>
      <c r="U263" s="442" t="n">
        <v>206</v>
      </c>
      <c r="V263" s="457"/>
      <c r="W263" s="457"/>
      <c r="X263" s="457"/>
      <c r="AL263" s="347"/>
    </row>
    <row r="264" customFormat="false" ht="12.75" hidden="false" customHeight="false" outlineLevel="0" collapsed="false">
      <c r="B264" s="442" t="n">
        <v>207</v>
      </c>
      <c r="C264" s="457"/>
      <c r="D264" s="457"/>
      <c r="E264" s="457"/>
      <c r="S264" s="347"/>
      <c r="U264" s="442" t="n">
        <v>207</v>
      </c>
      <c r="V264" s="457"/>
      <c r="W264" s="457"/>
      <c r="X264" s="457"/>
      <c r="AL264" s="347"/>
    </row>
    <row r="265" customFormat="false" ht="12.75" hidden="false" customHeight="false" outlineLevel="0" collapsed="false">
      <c r="B265" s="442" t="n">
        <v>208</v>
      </c>
      <c r="C265" s="457"/>
      <c r="D265" s="457"/>
      <c r="E265" s="457"/>
      <c r="S265" s="347"/>
      <c r="U265" s="442" t="n">
        <v>208</v>
      </c>
      <c r="V265" s="457"/>
      <c r="W265" s="457"/>
      <c r="X265" s="457"/>
      <c r="AL265" s="347"/>
    </row>
    <row r="266" customFormat="false" ht="12.75" hidden="false" customHeight="false" outlineLevel="0" collapsed="false">
      <c r="B266" s="442" t="n">
        <v>209</v>
      </c>
      <c r="C266" s="457"/>
      <c r="D266" s="457"/>
      <c r="E266" s="457"/>
      <c r="S266" s="347"/>
      <c r="U266" s="442" t="n">
        <v>209</v>
      </c>
      <c r="V266" s="457"/>
      <c r="W266" s="457"/>
      <c r="X266" s="457"/>
      <c r="AL266" s="347"/>
    </row>
    <row r="267" customFormat="false" ht="12.75" hidden="false" customHeight="false" outlineLevel="0" collapsed="false">
      <c r="B267" s="442" t="n">
        <v>210</v>
      </c>
      <c r="C267" s="457"/>
      <c r="D267" s="457"/>
      <c r="E267" s="457"/>
      <c r="S267" s="347"/>
      <c r="U267" s="442" t="n">
        <v>210</v>
      </c>
      <c r="V267" s="457"/>
      <c r="W267" s="457"/>
      <c r="X267" s="457"/>
      <c r="AL267" s="347"/>
    </row>
    <row r="268" customFormat="false" ht="12.75" hidden="false" customHeight="false" outlineLevel="0" collapsed="false">
      <c r="B268" s="442" t="n">
        <v>211</v>
      </c>
      <c r="C268" s="457"/>
      <c r="D268" s="457"/>
      <c r="E268" s="457"/>
      <c r="S268" s="347"/>
      <c r="U268" s="442" t="n">
        <v>211</v>
      </c>
      <c r="V268" s="457"/>
      <c r="W268" s="457"/>
      <c r="X268" s="457"/>
      <c r="AL268" s="347"/>
    </row>
    <row r="269" customFormat="false" ht="12.75" hidden="false" customHeight="false" outlineLevel="0" collapsed="false">
      <c r="B269" s="442" t="n">
        <v>212</v>
      </c>
      <c r="C269" s="457"/>
      <c r="D269" s="457"/>
      <c r="E269" s="457"/>
      <c r="S269" s="347"/>
      <c r="U269" s="442" t="n">
        <v>212</v>
      </c>
      <c r="V269" s="457"/>
      <c r="W269" s="457"/>
      <c r="X269" s="457"/>
      <c r="AL269" s="347"/>
    </row>
    <row r="270" customFormat="false" ht="12.75" hidden="false" customHeight="false" outlineLevel="0" collapsed="false">
      <c r="B270" s="442" t="n">
        <v>213</v>
      </c>
      <c r="C270" s="457"/>
      <c r="D270" s="457"/>
      <c r="E270" s="457"/>
      <c r="S270" s="347"/>
      <c r="U270" s="442" t="n">
        <v>213</v>
      </c>
      <c r="V270" s="457"/>
      <c r="W270" s="457"/>
      <c r="X270" s="457"/>
      <c r="AL270" s="347"/>
    </row>
    <row r="271" customFormat="false" ht="12.75" hidden="false" customHeight="false" outlineLevel="0" collapsed="false">
      <c r="B271" s="442" t="n">
        <v>214</v>
      </c>
      <c r="C271" s="457"/>
      <c r="D271" s="457"/>
      <c r="E271" s="457"/>
      <c r="S271" s="347"/>
      <c r="U271" s="442" t="n">
        <v>214</v>
      </c>
      <c r="V271" s="457"/>
      <c r="W271" s="457"/>
      <c r="X271" s="457"/>
      <c r="AL271" s="347"/>
    </row>
    <row r="272" customFormat="false" ht="12.75" hidden="false" customHeight="false" outlineLevel="0" collapsed="false">
      <c r="B272" s="442" t="n">
        <v>215</v>
      </c>
      <c r="C272" s="457"/>
      <c r="D272" s="457"/>
      <c r="E272" s="457"/>
      <c r="S272" s="347"/>
      <c r="U272" s="442" t="n">
        <v>215</v>
      </c>
      <c r="V272" s="457"/>
      <c r="W272" s="457"/>
      <c r="X272" s="457"/>
      <c r="AL272" s="347"/>
    </row>
    <row r="273" customFormat="false" ht="12.75" hidden="false" customHeight="false" outlineLevel="0" collapsed="false">
      <c r="B273" s="442" t="n">
        <v>216</v>
      </c>
      <c r="C273" s="457"/>
      <c r="D273" s="457"/>
      <c r="E273" s="457"/>
      <c r="S273" s="347"/>
      <c r="U273" s="442" t="n">
        <v>216</v>
      </c>
      <c r="V273" s="457"/>
      <c r="W273" s="457"/>
      <c r="X273" s="457"/>
      <c r="AL273" s="347"/>
    </row>
    <row r="274" customFormat="false" ht="12.75" hidden="false" customHeight="false" outlineLevel="0" collapsed="false">
      <c r="B274" s="442" t="n">
        <v>217</v>
      </c>
      <c r="C274" s="457"/>
      <c r="D274" s="457"/>
      <c r="E274" s="457"/>
      <c r="S274" s="347"/>
      <c r="U274" s="442" t="n">
        <v>217</v>
      </c>
      <c r="V274" s="457"/>
      <c r="W274" s="457"/>
      <c r="X274" s="457"/>
      <c r="AL274" s="347"/>
    </row>
    <row r="275" customFormat="false" ht="12.75" hidden="false" customHeight="false" outlineLevel="0" collapsed="false">
      <c r="B275" s="442" t="n">
        <v>218</v>
      </c>
      <c r="C275" s="457"/>
      <c r="D275" s="457"/>
      <c r="E275" s="457"/>
      <c r="S275" s="347"/>
      <c r="U275" s="442" t="n">
        <v>218</v>
      </c>
      <c r="V275" s="457"/>
      <c r="W275" s="457"/>
      <c r="X275" s="457"/>
      <c r="AL275" s="347"/>
    </row>
    <row r="276" customFormat="false" ht="12.75" hidden="false" customHeight="false" outlineLevel="0" collapsed="false">
      <c r="B276" s="442" t="n">
        <v>219</v>
      </c>
      <c r="C276" s="457"/>
      <c r="D276" s="457"/>
      <c r="E276" s="457"/>
      <c r="S276" s="347"/>
      <c r="U276" s="442" t="n">
        <v>219</v>
      </c>
      <c r="V276" s="457"/>
      <c r="W276" s="457"/>
      <c r="X276" s="457"/>
      <c r="AL276" s="347"/>
    </row>
    <row r="277" customFormat="false" ht="12.75" hidden="false" customHeight="false" outlineLevel="0" collapsed="false">
      <c r="B277" s="442" t="n">
        <v>220</v>
      </c>
      <c r="C277" s="457"/>
      <c r="D277" s="457"/>
      <c r="E277" s="457"/>
      <c r="S277" s="347"/>
      <c r="U277" s="442" t="n">
        <v>220</v>
      </c>
      <c r="V277" s="457"/>
      <c r="W277" s="457"/>
      <c r="X277" s="457"/>
      <c r="AL277" s="347"/>
    </row>
    <row r="278" customFormat="false" ht="12.75" hidden="false" customHeight="false" outlineLevel="0" collapsed="false">
      <c r="B278" s="442" t="n">
        <v>221</v>
      </c>
      <c r="C278" s="457"/>
      <c r="D278" s="457"/>
      <c r="E278" s="457"/>
      <c r="S278" s="347"/>
      <c r="U278" s="442" t="n">
        <v>221</v>
      </c>
      <c r="V278" s="457"/>
      <c r="W278" s="457"/>
      <c r="X278" s="457"/>
      <c r="AL278" s="347"/>
    </row>
    <row r="279" customFormat="false" ht="12.75" hidden="false" customHeight="false" outlineLevel="0" collapsed="false">
      <c r="B279" s="442" t="n">
        <v>222</v>
      </c>
      <c r="C279" s="457"/>
      <c r="D279" s="457"/>
      <c r="E279" s="457"/>
      <c r="S279" s="347"/>
      <c r="U279" s="442" t="n">
        <v>222</v>
      </c>
      <c r="V279" s="457"/>
      <c r="W279" s="457"/>
      <c r="X279" s="457"/>
      <c r="AL279" s="347"/>
    </row>
    <row r="280" customFormat="false" ht="12.75" hidden="false" customHeight="false" outlineLevel="0" collapsed="false">
      <c r="B280" s="442" t="n">
        <v>223</v>
      </c>
      <c r="C280" s="457"/>
      <c r="D280" s="457"/>
      <c r="E280" s="457"/>
      <c r="S280" s="347"/>
      <c r="U280" s="442" t="n">
        <v>223</v>
      </c>
      <c r="V280" s="457"/>
      <c r="W280" s="457"/>
      <c r="X280" s="457"/>
      <c r="AL280" s="347"/>
    </row>
    <row r="281" customFormat="false" ht="12.75" hidden="false" customHeight="false" outlineLevel="0" collapsed="false">
      <c r="B281" s="442" t="n">
        <v>224</v>
      </c>
      <c r="C281" s="457"/>
      <c r="D281" s="457"/>
      <c r="E281" s="457"/>
      <c r="S281" s="347"/>
      <c r="U281" s="442" t="n">
        <v>224</v>
      </c>
      <c r="V281" s="457"/>
      <c r="W281" s="457"/>
      <c r="X281" s="457"/>
      <c r="AL281" s="347"/>
    </row>
    <row r="282" customFormat="false" ht="12.75" hidden="false" customHeight="false" outlineLevel="0" collapsed="false">
      <c r="B282" s="442" t="n">
        <v>225</v>
      </c>
      <c r="C282" s="457"/>
      <c r="D282" s="457"/>
      <c r="E282" s="457"/>
      <c r="S282" s="347"/>
      <c r="U282" s="442" t="n">
        <v>225</v>
      </c>
      <c r="V282" s="457"/>
      <c r="W282" s="457"/>
      <c r="X282" s="457"/>
      <c r="AL282" s="347"/>
    </row>
    <row r="283" customFormat="false" ht="12.75" hidden="false" customHeight="false" outlineLevel="0" collapsed="false">
      <c r="B283" s="442" t="n">
        <v>226</v>
      </c>
      <c r="C283" s="457"/>
      <c r="D283" s="457"/>
      <c r="E283" s="457"/>
      <c r="S283" s="347"/>
      <c r="U283" s="442" t="n">
        <v>226</v>
      </c>
      <c r="V283" s="457"/>
      <c r="W283" s="457"/>
      <c r="X283" s="457"/>
      <c r="AL283" s="347"/>
    </row>
    <row r="284" customFormat="false" ht="12.75" hidden="false" customHeight="false" outlineLevel="0" collapsed="false">
      <c r="B284" s="442" t="n">
        <v>227</v>
      </c>
      <c r="C284" s="457"/>
      <c r="D284" s="457"/>
      <c r="E284" s="457"/>
      <c r="S284" s="347"/>
      <c r="U284" s="442" t="n">
        <v>227</v>
      </c>
      <c r="V284" s="457"/>
      <c r="W284" s="457"/>
      <c r="X284" s="457"/>
      <c r="AL284" s="347"/>
    </row>
    <row r="285" customFormat="false" ht="12.75" hidden="false" customHeight="false" outlineLevel="0" collapsed="false">
      <c r="B285" s="442" t="n">
        <v>228</v>
      </c>
      <c r="C285" s="457"/>
      <c r="D285" s="457"/>
      <c r="E285" s="457"/>
      <c r="S285" s="347"/>
      <c r="U285" s="442" t="n">
        <v>228</v>
      </c>
      <c r="V285" s="457"/>
      <c r="W285" s="457"/>
      <c r="X285" s="457"/>
      <c r="AL285" s="347"/>
    </row>
    <row r="286" customFormat="false" ht="12.75" hidden="false" customHeight="false" outlineLevel="0" collapsed="false">
      <c r="B286" s="442" t="n">
        <v>229</v>
      </c>
      <c r="C286" s="457"/>
      <c r="D286" s="457"/>
      <c r="E286" s="457"/>
      <c r="S286" s="347"/>
      <c r="U286" s="442" t="n">
        <v>229</v>
      </c>
      <c r="V286" s="457"/>
      <c r="W286" s="457"/>
      <c r="X286" s="457"/>
      <c r="AL286" s="347"/>
    </row>
    <row r="287" customFormat="false" ht="12.75" hidden="false" customHeight="false" outlineLevel="0" collapsed="false">
      <c r="B287" s="442" t="n">
        <v>230</v>
      </c>
      <c r="C287" s="457"/>
      <c r="D287" s="457"/>
      <c r="E287" s="457"/>
      <c r="S287" s="347"/>
      <c r="U287" s="442" t="n">
        <v>230</v>
      </c>
      <c r="V287" s="457"/>
      <c r="W287" s="457"/>
      <c r="X287" s="457"/>
      <c r="AL287" s="347"/>
    </row>
    <row r="288" customFormat="false" ht="12.75" hidden="false" customHeight="false" outlineLevel="0" collapsed="false">
      <c r="B288" s="442" t="n">
        <v>231</v>
      </c>
      <c r="C288" s="457"/>
      <c r="D288" s="457"/>
      <c r="E288" s="457"/>
      <c r="S288" s="347"/>
      <c r="U288" s="442" t="n">
        <v>231</v>
      </c>
      <c r="V288" s="457"/>
      <c r="W288" s="457"/>
      <c r="X288" s="457"/>
      <c r="AL288" s="347"/>
    </row>
    <row r="289" customFormat="false" ht="12.75" hidden="false" customHeight="false" outlineLevel="0" collapsed="false">
      <c r="B289" s="442" t="n">
        <v>232</v>
      </c>
      <c r="C289" s="457"/>
      <c r="D289" s="457"/>
      <c r="E289" s="457"/>
      <c r="S289" s="347"/>
      <c r="U289" s="442" t="n">
        <v>232</v>
      </c>
      <c r="V289" s="457"/>
      <c r="W289" s="457"/>
      <c r="X289" s="457"/>
      <c r="AL289" s="347"/>
    </row>
    <row r="290" customFormat="false" ht="12.75" hidden="false" customHeight="false" outlineLevel="0" collapsed="false">
      <c r="B290" s="442" t="n">
        <v>233</v>
      </c>
      <c r="C290" s="457"/>
      <c r="D290" s="457"/>
      <c r="E290" s="457"/>
      <c r="S290" s="347"/>
      <c r="U290" s="442" t="n">
        <v>233</v>
      </c>
      <c r="V290" s="457"/>
      <c r="W290" s="457"/>
      <c r="X290" s="457"/>
      <c r="AL290" s="347"/>
    </row>
    <row r="291" customFormat="false" ht="12.75" hidden="false" customHeight="false" outlineLevel="0" collapsed="false">
      <c r="B291" s="442" t="n">
        <v>234</v>
      </c>
      <c r="C291" s="457"/>
      <c r="D291" s="457"/>
      <c r="E291" s="457"/>
      <c r="S291" s="347"/>
      <c r="U291" s="442" t="n">
        <v>234</v>
      </c>
      <c r="V291" s="457"/>
      <c r="W291" s="457"/>
      <c r="X291" s="457"/>
      <c r="AL291" s="347"/>
    </row>
    <row r="292" customFormat="false" ht="12.75" hidden="false" customHeight="false" outlineLevel="0" collapsed="false">
      <c r="B292" s="442" t="n">
        <v>235</v>
      </c>
      <c r="C292" s="457"/>
      <c r="D292" s="457"/>
      <c r="E292" s="457"/>
      <c r="S292" s="347"/>
      <c r="U292" s="442" t="n">
        <v>235</v>
      </c>
      <c r="V292" s="457"/>
      <c r="W292" s="457"/>
      <c r="X292" s="457"/>
      <c r="AL292" s="347"/>
    </row>
    <row r="293" customFormat="false" ht="12.75" hidden="false" customHeight="false" outlineLevel="0" collapsed="false">
      <c r="B293" s="442" t="n">
        <v>236</v>
      </c>
      <c r="C293" s="457"/>
      <c r="D293" s="457"/>
      <c r="E293" s="457"/>
      <c r="S293" s="347"/>
      <c r="U293" s="442" t="n">
        <v>236</v>
      </c>
      <c r="V293" s="457"/>
      <c r="W293" s="457"/>
      <c r="X293" s="457"/>
      <c r="AL293" s="347"/>
    </row>
    <row r="294" customFormat="false" ht="12.75" hidden="false" customHeight="false" outlineLevel="0" collapsed="false">
      <c r="B294" s="442" t="n">
        <v>237</v>
      </c>
      <c r="C294" s="457"/>
      <c r="D294" s="457"/>
      <c r="E294" s="457"/>
      <c r="S294" s="347"/>
      <c r="U294" s="442" t="n">
        <v>237</v>
      </c>
      <c r="V294" s="457"/>
      <c r="W294" s="457"/>
      <c r="X294" s="457"/>
      <c r="AL294" s="347"/>
    </row>
    <row r="295" customFormat="false" ht="12.75" hidden="false" customHeight="false" outlineLevel="0" collapsed="false">
      <c r="B295" s="442" t="n">
        <v>238</v>
      </c>
      <c r="C295" s="457"/>
      <c r="D295" s="457"/>
      <c r="E295" s="457"/>
      <c r="S295" s="347"/>
      <c r="U295" s="442" t="n">
        <v>238</v>
      </c>
      <c r="V295" s="457"/>
      <c r="W295" s="457"/>
      <c r="X295" s="457"/>
      <c r="AL295" s="347"/>
    </row>
    <row r="296" customFormat="false" ht="12.75" hidden="false" customHeight="false" outlineLevel="0" collapsed="false">
      <c r="B296" s="442" t="n">
        <v>239</v>
      </c>
      <c r="C296" s="457"/>
      <c r="D296" s="457"/>
      <c r="E296" s="457"/>
      <c r="S296" s="347"/>
      <c r="U296" s="442" t="n">
        <v>239</v>
      </c>
      <c r="V296" s="457"/>
      <c r="W296" s="457"/>
      <c r="X296" s="457"/>
      <c r="AL296" s="347"/>
    </row>
    <row r="297" customFormat="false" ht="12.75" hidden="false" customHeight="false" outlineLevel="0" collapsed="false">
      <c r="B297" s="442" t="n">
        <v>240</v>
      </c>
      <c r="C297" s="457"/>
      <c r="D297" s="457"/>
      <c r="E297" s="457"/>
      <c r="S297" s="347"/>
      <c r="U297" s="442" t="n">
        <v>240</v>
      </c>
      <c r="V297" s="457"/>
      <c r="W297" s="457"/>
      <c r="X297" s="457"/>
      <c r="AL297" s="347"/>
    </row>
    <row r="298" customFormat="false" ht="12.75" hidden="false" customHeight="false" outlineLevel="0" collapsed="false">
      <c r="B298" s="442" t="n">
        <v>241</v>
      </c>
      <c r="C298" s="457"/>
      <c r="D298" s="457"/>
      <c r="E298" s="457"/>
      <c r="S298" s="347"/>
      <c r="U298" s="442" t="n">
        <v>241</v>
      </c>
      <c r="V298" s="457"/>
      <c r="W298" s="457"/>
      <c r="X298" s="457"/>
      <c r="AL298" s="347"/>
    </row>
    <row r="299" customFormat="false" ht="12.75" hidden="false" customHeight="false" outlineLevel="0" collapsed="false">
      <c r="B299" s="442" t="n">
        <v>242</v>
      </c>
      <c r="C299" s="457"/>
      <c r="D299" s="457"/>
      <c r="E299" s="457"/>
      <c r="S299" s="347"/>
      <c r="U299" s="442" t="n">
        <v>242</v>
      </c>
      <c r="V299" s="457"/>
      <c r="W299" s="457"/>
      <c r="X299" s="457"/>
      <c r="AL299" s="347"/>
    </row>
    <row r="300" customFormat="false" ht="12.75" hidden="false" customHeight="false" outlineLevel="0" collapsed="false">
      <c r="B300" s="442" t="n">
        <v>243</v>
      </c>
      <c r="C300" s="457"/>
      <c r="D300" s="457"/>
      <c r="E300" s="457"/>
      <c r="S300" s="347"/>
      <c r="U300" s="442" t="n">
        <v>243</v>
      </c>
      <c r="V300" s="457"/>
      <c r="W300" s="457"/>
      <c r="X300" s="457"/>
      <c r="AL300" s="347"/>
    </row>
    <row r="301" customFormat="false" ht="12.75" hidden="false" customHeight="false" outlineLevel="0" collapsed="false">
      <c r="B301" s="442" t="n">
        <v>244</v>
      </c>
      <c r="C301" s="457"/>
      <c r="D301" s="457"/>
      <c r="E301" s="457"/>
      <c r="S301" s="347"/>
      <c r="U301" s="442" t="n">
        <v>244</v>
      </c>
      <c r="V301" s="457"/>
      <c r="W301" s="457"/>
      <c r="X301" s="457"/>
      <c r="AL301" s="347"/>
    </row>
    <row r="302" customFormat="false" ht="12.75" hidden="false" customHeight="false" outlineLevel="0" collapsed="false">
      <c r="B302" s="442" t="n">
        <v>245</v>
      </c>
      <c r="C302" s="457"/>
      <c r="D302" s="457"/>
      <c r="E302" s="457"/>
      <c r="S302" s="347"/>
      <c r="U302" s="442" t="n">
        <v>245</v>
      </c>
      <c r="V302" s="457"/>
      <c r="W302" s="457"/>
      <c r="X302" s="457"/>
      <c r="AL302" s="347"/>
    </row>
    <row r="303" customFormat="false" ht="12.75" hidden="false" customHeight="false" outlineLevel="0" collapsed="false">
      <c r="B303" s="442" t="n">
        <v>246</v>
      </c>
      <c r="C303" s="457"/>
      <c r="D303" s="457"/>
      <c r="E303" s="457"/>
      <c r="S303" s="347"/>
      <c r="U303" s="442" t="n">
        <v>246</v>
      </c>
      <c r="V303" s="457"/>
      <c r="W303" s="457"/>
      <c r="X303" s="457"/>
      <c r="AL303" s="347"/>
    </row>
    <row r="304" customFormat="false" ht="12.75" hidden="false" customHeight="false" outlineLevel="0" collapsed="false">
      <c r="B304" s="442" t="n">
        <v>247</v>
      </c>
      <c r="C304" s="457"/>
      <c r="D304" s="457"/>
      <c r="E304" s="457"/>
      <c r="S304" s="347"/>
      <c r="U304" s="442" t="n">
        <v>247</v>
      </c>
      <c r="V304" s="457"/>
      <c r="W304" s="457"/>
      <c r="X304" s="457"/>
      <c r="AL304" s="347"/>
    </row>
    <row r="305" customFormat="false" ht="12.75" hidden="false" customHeight="false" outlineLevel="0" collapsed="false">
      <c r="B305" s="442" t="n">
        <v>248</v>
      </c>
      <c r="C305" s="457"/>
      <c r="D305" s="457"/>
      <c r="E305" s="457"/>
      <c r="S305" s="347"/>
      <c r="U305" s="442" t="n">
        <v>248</v>
      </c>
      <c r="V305" s="457"/>
      <c r="W305" s="457"/>
      <c r="X305" s="457"/>
      <c r="AL305" s="347"/>
    </row>
    <row r="306" customFormat="false" ht="12.75" hidden="false" customHeight="false" outlineLevel="0" collapsed="false">
      <c r="B306" s="442" t="n">
        <v>249</v>
      </c>
      <c r="C306" s="457"/>
      <c r="D306" s="457"/>
      <c r="E306" s="457"/>
      <c r="S306" s="347"/>
      <c r="U306" s="442" t="n">
        <v>249</v>
      </c>
      <c r="V306" s="457"/>
      <c r="W306" s="457"/>
      <c r="X306" s="457"/>
      <c r="AL306" s="347"/>
    </row>
    <row r="307" customFormat="false" ht="12.75" hidden="false" customHeight="false" outlineLevel="0" collapsed="false">
      <c r="B307" s="442" t="n">
        <v>250</v>
      </c>
      <c r="C307" s="457"/>
      <c r="D307" s="457"/>
      <c r="E307" s="457"/>
      <c r="S307" s="347"/>
      <c r="U307" s="442" t="n">
        <v>250</v>
      </c>
      <c r="V307" s="457"/>
      <c r="W307" s="457"/>
      <c r="X307" s="457"/>
      <c r="AL307" s="347"/>
    </row>
    <row r="308" customFormat="false" ht="12.75" hidden="false" customHeight="false" outlineLevel="0" collapsed="false">
      <c r="B308" s="442" t="n">
        <v>251</v>
      </c>
      <c r="C308" s="457"/>
      <c r="D308" s="457"/>
      <c r="E308" s="457"/>
      <c r="S308" s="347"/>
      <c r="U308" s="442" t="n">
        <v>251</v>
      </c>
      <c r="V308" s="457"/>
      <c r="W308" s="457"/>
      <c r="X308" s="457"/>
      <c r="AL308" s="347"/>
    </row>
    <row r="309" customFormat="false" ht="12.75" hidden="false" customHeight="false" outlineLevel="0" collapsed="false">
      <c r="B309" s="442" t="n">
        <v>252</v>
      </c>
      <c r="C309" s="457"/>
      <c r="D309" s="457"/>
      <c r="E309" s="457"/>
      <c r="S309" s="347"/>
      <c r="U309" s="442" t="n">
        <v>252</v>
      </c>
      <c r="V309" s="457"/>
      <c r="W309" s="457"/>
      <c r="X309" s="457"/>
      <c r="AL309" s="347"/>
    </row>
    <row r="310" customFormat="false" ht="12.75" hidden="false" customHeight="false" outlineLevel="0" collapsed="false">
      <c r="B310" s="442" t="n">
        <v>253</v>
      </c>
      <c r="C310" s="457"/>
      <c r="D310" s="457"/>
      <c r="E310" s="457"/>
      <c r="S310" s="347"/>
      <c r="U310" s="442" t="n">
        <v>253</v>
      </c>
      <c r="V310" s="457"/>
      <c r="W310" s="457"/>
      <c r="X310" s="457"/>
      <c r="AL310" s="347"/>
    </row>
    <row r="311" customFormat="false" ht="12.75" hidden="false" customHeight="false" outlineLevel="0" collapsed="false">
      <c r="B311" s="442" t="n">
        <v>254</v>
      </c>
      <c r="C311" s="457"/>
      <c r="D311" s="457"/>
      <c r="E311" s="457"/>
      <c r="S311" s="347"/>
      <c r="U311" s="442" t="n">
        <v>254</v>
      </c>
      <c r="V311" s="457"/>
      <c r="W311" s="457"/>
      <c r="X311" s="457"/>
      <c r="AL311" s="347"/>
    </row>
    <row r="312" customFormat="false" ht="12.75" hidden="false" customHeight="false" outlineLevel="0" collapsed="false">
      <c r="B312" s="442" t="n">
        <v>255</v>
      </c>
      <c r="C312" s="457"/>
      <c r="D312" s="457"/>
      <c r="E312" s="457"/>
      <c r="S312" s="347"/>
      <c r="U312" s="442" t="n">
        <v>255</v>
      </c>
      <c r="V312" s="457"/>
      <c r="W312" s="457"/>
      <c r="X312" s="457"/>
      <c r="AL312" s="347"/>
    </row>
    <row r="313" customFormat="false" ht="12.75" hidden="false" customHeight="false" outlineLevel="0" collapsed="false">
      <c r="B313" s="442" t="n">
        <v>256</v>
      </c>
      <c r="C313" s="457"/>
      <c r="D313" s="457"/>
      <c r="E313" s="457"/>
      <c r="S313" s="347"/>
      <c r="U313" s="442" t="n">
        <v>256</v>
      </c>
      <c r="V313" s="457"/>
      <c r="W313" s="457"/>
      <c r="X313" s="457"/>
      <c r="AL313" s="347"/>
    </row>
    <row r="314" customFormat="false" ht="12.75" hidden="false" customHeight="false" outlineLevel="0" collapsed="false">
      <c r="B314" s="442" t="n">
        <v>257</v>
      </c>
      <c r="C314" s="457"/>
      <c r="D314" s="457"/>
      <c r="E314" s="457"/>
      <c r="S314" s="347"/>
      <c r="U314" s="442" t="n">
        <v>257</v>
      </c>
      <c r="V314" s="457"/>
      <c r="W314" s="457"/>
      <c r="X314" s="457"/>
      <c r="AL314" s="347"/>
    </row>
    <row r="315" customFormat="false" ht="12.75" hidden="false" customHeight="false" outlineLevel="0" collapsed="false">
      <c r="B315" s="442" t="n">
        <v>258</v>
      </c>
      <c r="C315" s="457"/>
      <c r="D315" s="457"/>
      <c r="E315" s="457"/>
      <c r="S315" s="347"/>
      <c r="U315" s="442" t="n">
        <v>258</v>
      </c>
      <c r="V315" s="457"/>
      <c r="W315" s="457"/>
      <c r="X315" s="457"/>
      <c r="AL315" s="347"/>
    </row>
    <row r="316" customFormat="false" ht="12.75" hidden="false" customHeight="false" outlineLevel="0" collapsed="false">
      <c r="B316" s="442" t="n">
        <v>259</v>
      </c>
      <c r="C316" s="457"/>
      <c r="D316" s="457"/>
      <c r="E316" s="457"/>
      <c r="S316" s="347"/>
      <c r="U316" s="442" t="n">
        <v>259</v>
      </c>
      <c r="V316" s="457"/>
      <c r="W316" s="457"/>
      <c r="X316" s="457"/>
      <c r="AL316" s="347"/>
    </row>
    <row r="317" customFormat="false" ht="12.75" hidden="false" customHeight="false" outlineLevel="0" collapsed="false">
      <c r="B317" s="442" t="n">
        <v>260</v>
      </c>
      <c r="C317" s="457"/>
      <c r="D317" s="457"/>
      <c r="E317" s="457"/>
      <c r="S317" s="347"/>
      <c r="U317" s="442" t="n">
        <v>260</v>
      </c>
      <c r="V317" s="457"/>
      <c r="W317" s="457"/>
      <c r="X317" s="457"/>
      <c r="AL317" s="347"/>
    </row>
    <row r="318" customFormat="false" ht="12.75" hidden="false" customHeight="false" outlineLevel="0" collapsed="false">
      <c r="B318" s="442" t="n">
        <v>261</v>
      </c>
      <c r="C318" s="457"/>
      <c r="D318" s="457"/>
      <c r="E318" s="457"/>
      <c r="S318" s="347"/>
      <c r="U318" s="442" t="n">
        <v>261</v>
      </c>
      <c r="V318" s="457"/>
      <c r="W318" s="457"/>
      <c r="X318" s="457"/>
      <c r="AL318" s="347"/>
    </row>
    <row r="319" customFormat="false" ht="12.75" hidden="false" customHeight="false" outlineLevel="0" collapsed="false">
      <c r="B319" s="442" t="n">
        <v>262</v>
      </c>
      <c r="C319" s="457"/>
      <c r="D319" s="457"/>
      <c r="E319" s="457"/>
      <c r="S319" s="347"/>
      <c r="U319" s="442" t="n">
        <v>262</v>
      </c>
      <c r="V319" s="457"/>
      <c r="W319" s="457"/>
      <c r="X319" s="457"/>
      <c r="AL319" s="347"/>
    </row>
    <row r="320" customFormat="false" ht="12.75" hidden="false" customHeight="false" outlineLevel="0" collapsed="false">
      <c r="B320" s="442" t="n">
        <v>263</v>
      </c>
      <c r="C320" s="457"/>
      <c r="D320" s="457"/>
      <c r="E320" s="457"/>
      <c r="S320" s="347"/>
      <c r="U320" s="442" t="n">
        <v>263</v>
      </c>
      <c r="V320" s="457"/>
      <c r="W320" s="457"/>
      <c r="X320" s="457"/>
      <c r="AL320" s="347"/>
    </row>
    <row r="321" customFormat="false" ht="12.75" hidden="false" customHeight="false" outlineLevel="0" collapsed="false">
      <c r="B321" s="442" t="n">
        <v>264</v>
      </c>
      <c r="C321" s="457"/>
      <c r="D321" s="457"/>
      <c r="E321" s="457"/>
      <c r="S321" s="347"/>
      <c r="U321" s="442" t="n">
        <v>264</v>
      </c>
      <c r="V321" s="457"/>
      <c r="W321" s="457"/>
      <c r="X321" s="457"/>
      <c r="AL321" s="347"/>
    </row>
    <row r="322" customFormat="false" ht="12.75" hidden="false" customHeight="false" outlineLevel="0" collapsed="false">
      <c r="B322" s="442" t="n">
        <v>265</v>
      </c>
      <c r="C322" s="457"/>
      <c r="D322" s="457"/>
      <c r="E322" s="457"/>
      <c r="S322" s="347"/>
      <c r="U322" s="442" t="n">
        <v>265</v>
      </c>
      <c r="V322" s="457"/>
      <c r="W322" s="457"/>
      <c r="X322" s="457"/>
      <c r="AL322" s="347"/>
    </row>
    <row r="323" customFormat="false" ht="12.75" hidden="false" customHeight="false" outlineLevel="0" collapsed="false">
      <c r="B323" s="442" t="n">
        <v>266</v>
      </c>
      <c r="C323" s="457"/>
      <c r="D323" s="457"/>
      <c r="E323" s="457"/>
      <c r="S323" s="347"/>
      <c r="U323" s="442" t="n">
        <v>266</v>
      </c>
      <c r="V323" s="457"/>
      <c r="W323" s="457"/>
      <c r="X323" s="457"/>
      <c r="AL323" s="347"/>
    </row>
    <row r="324" customFormat="false" ht="12.75" hidden="false" customHeight="false" outlineLevel="0" collapsed="false">
      <c r="B324" s="442" t="n">
        <v>267</v>
      </c>
      <c r="C324" s="457"/>
      <c r="D324" s="457"/>
      <c r="E324" s="457"/>
      <c r="S324" s="347"/>
      <c r="U324" s="442" t="n">
        <v>267</v>
      </c>
      <c r="V324" s="457"/>
      <c r="W324" s="457"/>
      <c r="X324" s="457"/>
      <c r="AL324" s="347"/>
    </row>
    <row r="325" customFormat="false" ht="12.75" hidden="false" customHeight="false" outlineLevel="0" collapsed="false">
      <c r="B325" s="442" t="n">
        <v>268</v>
      </c>
      <c r="C325" s="457"/>
      <c r="D325" s="457"/>
      <c r="E325" s="457"/>
      <c r="S325" s="347"/>
      <c r="U325" s="442" t="n">
        <v>268</v>
      </c>
      <c r="V325" s="457"/>
      <c r="W325" s="457"/>
      <c r="X325" s="457"/>
      <c r="AL325" s="347"/>
    </row>
    <row r="326" customFormat="false" ht="12.75" hidden="false" customHeight="false" outlineLevel="0" collapsed="false">
      <c r="B326" s="442" t="n">
        <v>269</v>
      </c>
      <c r="C326" s="457"/>
      <c r="D326" s="457"/>
      <c r="E326" s="457"/>
      <c r="S326" s="347"/>
      <c r="U326" s="442" t="n">
        <v>269</v>
      </c>
      <c r="V326" s="457"/>
      <c r="W326" s="457"/>
      <c r="X326" s="457"/>
      <c r="AL326" s="347"/>
    </row>
    <row r="327" customFormat="false" ht="12.75" hidden="false" customHeight="false" outlineLevel="0" collapsed="false">
      <c r="B327" s="442" t="n">
        <v>270</v>
      </c>
      <c r="C327" s="457"/>
      <c r="D327" s="457"/>
      <c r="E327" s="457"/>
      <c r="S327" s="347"/>
      <c r="U327" s="442" t="n">
        <v>270</v>
      </c>
      <c r="V327" s="457"/>
      <c r="W327" s="457"/>
      <c r="X327" s="457"/>
      <c r="AL327" s="347"/>
    </row>
    <row r="328" customFormat="false" ht="12.75" hidden="false" customHeight="false" outlineLevel="0" collapsed="false">
      <c r="B328" s="442" t="n">
        <v>271</v>
      </c>
      <c r="C328" s="457"/>
      <c r="D328" s="457"/>
      <c r="E328" s="457"/>
      <c r="S328" s="347"/>
      <c r="U328" s="442" t="n">
        <v>271</v>
      </c>
      <c r="V328" s="457"/>
      <c r="W328" s="457"/>
      <c r="X328" s="457"/>
      <c r="AL328" s="347"/>
    </row>
    <row r="329" customFormat="false" ht="12.75" hidden="false" customHeight="false" outlineLevel="0" collapsed="false">
      <c r="B329" s="442" t="n">
        <v>272</v>
      </c>
      <c r="C329" s="457"/>
      <c r="D329" s="457"/>
      <c r="E329" s="457"/>
      <c r="S329" s="347"/>
      <c r="U329" s="442" t="n">
        <v>272</v>
      </c>
      <c r="V329" s="457"/>
      <c r="W329" s="457"/>
      <c r="X329" s="457"/>
      <c r="AL329" s="347"/>
    </row>
    <row r="330" customFormat="false" ht="12.75" hidden="false" customHeight="false" outlineLevel="0" collapsed="false">
      <c r="B330" s="442" t="n">
        <v>273</v>
      </c>
      <c r="C330" s="457"/>
      <c r="D330" s="457"/>
      <c r="E330" s="457"/>
      <c r="S330" s="347"/>
      <c r="U330" s="442" t="n">
        <v>273</v>
      </c>
      <c r="V330" s="457"/>
      <c r="W330" s="457"/>
      <c r="X330" s="457"/>
      <c r="AL330" s="347"/>
    </row>
    <row r="331" customFormat="false" ht="12.75" hidden="false" customHeight="false" outlineLevel="0" collapsed="false">
      <c r="B331" s="442" t="n">
        <v>274</v>
      </c>
      <c r="C331" s="457"/>
      <c r="D331" s="457"/>
      <c r="E331" s="457"/>
      <c r="S331" s="347"/>
      <c r="U331" s="442" t="n">
        <v>274</v>
      </c>
      <c r="V331" s="457"/>
      <c r="W331" s="457"/>
      <c r="X331" s="457"/>
      <c r="AL331" s="347"/>
    </row>
    <row r="332" customFormat="false" ht="12.75" hidden="false" customHeight="false" outlineLevel="0" collapsed="false">
      <c r="B332" s="442" t="n">
        <v>275</v>
      </c>
      <c r="C332" s="457"/>
      <c r="D332" s="457"/>
      <c r="E332" s="457"/>
      <c r="S332" s="347"/>
      <c r="U332" s="442" t="n">
        <v>275</v>
      </c>
      <c r="V332" s="457"/>
      <c r="W332" s="457"/>
      <c r="X332" s="457"/>
      <c r="AL332" s="347"/>
    </row>
    <row r="333" customFormat="false" ht="12.75" hidden="false" customHeight="false" outlineLevel="0" collapsed="false">
      <c r="B333" s="442" t="n">
        <v>276</v>
      </c>
      <c r="C333" s="457"/>
      <c r="D333" s="457"/>
      <c r="E333" s="457"/>
      <c r="S333" s="347"/>
      <c r="U333" s="442" t="n">
        <v>276</v>
      </c>
      <c r="V333" s="457"/>
      <c r="W333" s="457"/>
      <c r="X333" s="457"/>
      <c r="AL333" s="347"/>
    </row>
    <row r="334" customFormat="false" ht="12.75" hidden="false" customHeight="false" outlineLevel="0" collapsed="false">
      <c r="B334" s="442" t="n">
        <v>277</v>
      </c>
      <c r="C334" s="457"/>
      <c r="D334" s="457"/>
      <c r="E334" s="457"/>
      <c r="S334" s="347"/>
      <c r="U334" s="442" t="n">
        <v>277</v>
      </c>
      <c r="V334" s="457"/>
      <c r="W334" s="457"/>
      <c r="X334" s="457"/>
      <c r="AL334" s="347"/>
    </row>
    <row r="335" customFormat="false" ht="12.75" hidden="false" customHeight="false" outlineLevel="0" collapsed="false">
      <c r="B335" s="442" t="n">
        <v>278</v>
      </c>
      <c r="C335" s="457"/>
      <c r="D335" s="457"/>
      <c r="E335" s="457"/>
      <c r="S335" s="347"/>
      <c r="U335" s="442" t="n">
        <v>278</v>
      </c>
      <c r="V335" s="457"/>
      <c r="W335" s="457"/>
      <c r="X335" s="457"/>
      <c r="AL335" s="347"/>
    </row>
    <row r="336" customFormat="false" ht="12.75" hidden="false" customHeight="false" outlineLevel="0" collapsed="false">
      <c r="B336" s="442" t="n">
        <v>279</v>
      </c>
      <c r="C336" s="457"/>
      <c r="D336" s="457"/>
      <c r="E336" s="457"/>
      <c r="S336" s="347"/>
      <c r="U336" s="442" t="n">
        <v>279</v>
      </c>
      <c r="V336" s="457"/>
      <c r="W336" s="457"/>
      <c r="X336" s="457"/>
      <c r="AL336" s="347"/>
    </row>
    <row r="337" customFormat="false" ht="12.75" hidden="false" customHeight="false" outlineLevel="0" collapsed="false">
      <c r="B337" s="442" t="n">
        <v>280</v>
      </c>
      <c r="C337" s="457"/>
      <c r="D337" s="457"/>
      <c r="E337" s="457"/>
      <c r="S337" s="347"/>
      <c r="U337" s="442" t="n">
        <v>280</v>
      </c>
      <c r="V337" s="457"/>
      <c r="W337" s="457"/>
      <c r="X337" s="457"/>
      <c r="AL337" s="347"/>
    </row>
    <row r="338" customFormat="false" ht="12.75" hidden="false" customHeight="false" outlineLevel="0" collapsed="false">
      <c r="B338" s="442" t="n">
        <v>281</v>
      </c>
      <c r="C338" s="457"/>
      <c r="D338" s="457"/>
      <c r="E338" s="457"/>
      <c r="S338" s="347"/>
      <c r="U338" s="442" t="n">
        <v>281</v>
      </c>
      <c r="V338" s="457"/>
      <c r="W338" s="457"/>
      <c r="X338" s="457"/>
      <c r="AL338" s="347"/>
    </row>
    <row r="339" customFormat="false" ht="12.75" hidden="false" customHeight="false" outlineLevel="0" collapsed="false">
      <c r="B339" s="442" t="n">
        <v>282</v>
      </c>
      <c r="C339" s="457"/>
      <c r="D339" s="457"/>
      <c r="E339" s="457"/>
      <c r="S339" s="347"/>
      <c r="U339" s="442" t="n">
        <v>282</v>
      </c>
      <c r="V339" s="457"/>
      <c r="W339" s="457"/>
      <c r="X339" s="457"/>
      <c r="AL339" s="347"/>
    </row>
    <row r="340" customFormat="false" ht="12.75" hidden="false" customHeight="false" outlineLevel="0" collapsed="false">
      <c r="B340" s="442" t="n">
        <v>283</v>
      </c>
      <c r="C340" s="457"/>
      <c r="D340" s="457"/>
      <c r="E340" s="457"/>
      <c r="S340" s="347"/>
      <c r="U340" s="442" t="n">
        <v>283</v>
      </c>
      <c r="V340" s="457"/>
      <c r="W340" s="457"/>
      <c r="X340" s="457"/>
      <c r="AL340" s="347"/>
    </row>
    <row r="341" customFormat="false" ht="12.75" hidden="false" customHeight="false" outlineLevel="0" collapsed="false">
      <c r="B341" s="442" t="n">
        <v>284</v>
      </c>
      <c r="C341" s="457"/>
      <c r="D341" s="457"/>
      <c r="E341" s="457"/>
      <c r="S341" s="347"/>
      <c r="U341" s="442" t="n">
        <v>284</v>
      </c>
      <c r="V341" s="457"/>
      <c r="W341" s="457"/>
      <c r="X341" s="457"/>
      <c r="AL341" s="347"/>
    </row>
    <row r="342" customFormat="false" ht="12.75" hidden="false" customHeight="false" outlineLevel="0" collapsed="false">
      <c r="B342" s="442" t="n">
        <v>285</v>
      </c>
      <c r="C342" s="457"/>
      <c r="D342" s="457"/>
      <c r="E342" s="457"/>
      <c r="S342" s="347"/>
      <c r="U342" s="442" t="n">
        <v>285</v>
      </c>
      <c r="V342" s="457"/>
      <c r="W342" s="457"/>
      <c r="X342" s="457"/>
      <c r="AL342" s="347"/>
    </row>
    <row r="343" customFormat="false" ht="12.75" hidden="false" customHeight="false" outlineLevel="0" collapsed="false">
      <c r="B343" s="442" t="n">
        <v>286</v>
      </c>
      <c r="C343" s="457"/>
      <c r="D343" s="457"/>
      <c r="E343" s="457"/>
      <c r="S343" s="347"/>
      <c r="U343" s="442" t="n">
        <v>286</v>
      </c>
      <c r="V343" s="457"/>
      <c r="W343" s="457"/>
      <c r="X343" s="457"/>
      <c r="AL343" s="347"/>
    </row>
    <row r="344" customFormat="false" ht="12.75" hidden="false" customHeight="false" outlineLevel="0" collapsed="false">
      <c r="B344" s="442" t="n">
        <v>287</v>
      </c>
      <c r="C344" s="457"/>
      <c r="D344" s="457"/>
      <c r="E344" s="457"/>
      <c r="S344" s="347"/>
      <c r="U344" s="442" t="n">
        <v>287</v>
      </c>
      <c r="V344" s="457"/>
      <c r="W344" s="457"/>
      <c r="X344" s="457"/>
      <c r="AL344" s="347"/>
    </row>
    <row r="345" customFormat="false" ht="12.75" hidden="false" customHeight="false" outlineLevel="0" collapsed="false">
      <c r="B345" s="442" t="n">
        <v>288</v>
      </c>
      <c r="C345" s="457"/>
      <c r="D345" s="457"/>
      <c r="E345" s="457"/>
      <c r="S345" s="347"/>
      <c r="U345" s="442" t="n">
        <v>288</v>
      </c>
      <c r="V345" s="457"/>
      <c r="W345" s="457"/>
      <c r="X345" s="457"/>
      <c r="AL345" s="347"/>
    </row>
    <row r="346" customFormat="false" ht="12.75" hidden="false" customHeight="false" outlineLevel="0" collapsed="false">
      <c r="B346" s="442" t="n">
        <v>289</v>
      </c>
      <c r="C346" s="457"/>
      <c r="D346" s="457"/>
      <c r="E346" s="457"/>
      <c r="S346" s="347"/>
      <c r="U346" s="442" t="n">
        <v>289</v>
      </c>
      <c r="V346" s="457"/>
      <c r="W346" s="457"/>
      <c r="X346" s="457"/>
      <c r="AL346" s="347"/>
    </row>
    <row r="347" customFormat="false" ht="12.75" hidden="false" customHeight="false" outlineLevel="0" collapsed="false">
      <c r="B347" s="442" t="n">
        <v>290</v>
      </c>
      <c r="C347" s="457"/>
      <c r="D347" s="457"/>
      <c r="E347" s="457"/>
      <c r="S347" s="347"/>
      <c r="U347" s="442" t="n">
        <v>290</v>
      </c>
      <c r="V347" s="457"/>
      <c r="W347" s="457"/>
      <c r="X347" s="457"/>
      <c r="AL347" s="347"/>
    </row>
    <row r="348" customFormat="false" ht="12.75" hidden="false" customHeight="false" outlineLevel="0" collapsed="false">
      <c r="B348" s="442" t="n">
        <v>291</v>
      </c>
      <c r="C348" s="457"/>
      <c r="D348" s="457"/>
      <c r="E348" s="457"/>
      <c r="S348" s="347"/>
      <c r="U348" s="442" t="n">
        <v>291</v>
      </c>
      <c r="V348" s="457"/>
      <c r="W348" s="457"/>
      <c r="X348" s="457"/>
      <c r="AL348" s="347"/>
    </row>
    <row r="349" customFormat="false" ht="12.75" hidden="false" customHeight="false" outlineLevel="0" collapsed="false">
      <c r="B349" s="442" t="n">
        <v>292</v>
      </c>
      <c r="C349" s="457"/>
      <c r="D349" s="457"/>
      <c r="E349" s="457"/>
      <c r="S349" s="347"/>
      <c r="U349" s="442" t="n">
        <v>292</v>
      </c>
      <c r="V349" s="457"/>
      <c r="W349" s="457"/>
      <c r="X349" s="457"/>
      <c r="AL349" s="347"/>
    </row>
    <row r="350" customFormat="false" ht="12.75" hidden="false" customHeight="false" outlineLevel="0" collapsed="false">
      <c r="B350" s="442" t="n">
        <v>293</v>
      </c>
      <c r="C350" s="457"/>
      <c r="D350" s="457"/>
      <c r="E350" s="457"/>
      <c r="S350" s="347"/>
      <c r="U350" s="442" t="n">
        <v>293</v>
      </c>
      <c r="V350" s="457"/>
      <c r="W350" s="457"/>
      <c r="X350" s="457"/>
      <c r="AL350" s="347"/>
    </row>
    <row r="351" customFormat="false" ht="12.75" hidden="false" customHeight="false" outlineLevel="0" collapsed="false">
      <c r="B351" s="442" t="n">
        <v>294</v>
      </c>
      <c r="C351" s="457"/>
      <c r="D351" s="457"/>
      <c r="E351" s="457"/>
      <c r="S351" s="347"/>
      <c r="U351" s="442" t="n">
        <v>294</v>
      </c>
      <c r="V351" s="457"/>
      <c r="W351" s="457"/>
      <c r="X351" s="457"/>
      <c r="AL351" s="347"/>
    </row>
    <row r="352" customFormat="false" ht="12.75" hidden="false" customHeight="false" outlineLevel="0" collapsed="false">
      <c r="B352" s="442" t="n">
        <v>295</v>
      </c>
      <c r="C352" s="457"/>
      <c r="D352" s="457"/>
      <c r="E352" s="457"/>
      <c r="S352" s="347"/>
      <c r="U352" s="442" t="n">
        <v>295</v>
      </c>
      <c r="V352" s="457"/>
      <c r="W352" s="457"/>
      <c r="X352" s="457"/>
      <c r="AL352" s="347"/>
    </row>
    <row r="353" customFormat="false" ht="12.75" hidden="false" customHeight="false" outlineLevel="0" collapsed="false">
      <c r="B353" s="442" t="n">
        <v>296</v>
      </c>
      <c r="C353" s="457"/>
      <c r="D353" s="457"/>
      <c r="E353" s="457"/>
      <c r="S353" s="347"/>
      <c r="U353" s="442" t="n">
        <v>296</v>
      </c>
      <c r="V353" s="457"/>
      <c r="W353" s="457"/>
      <c r="X353" s="457"/>
      <c r="AL353" s="347"/>
    </row>
    <row r="354" customFormat="false" ht="12.75" hidden="false" customHeight="false" outlineLevel="0" collapsed="false">
      <c r="B354" s="442" t="n">
        <v>297</v>
      </c>
      <c r="C354" s="457"/>
      <c r="D354" s="457"/>
      <c r="E354" s="457"/>
      <c r="S354" s="347"/>
      <c r="U354" s="442" t="n">
        <v>297</v>
      </c>
      <c r="V354" s="457"/>
      <c r="W354" s="457"/>
      <c r="X354" s="457"/>
      <c r="AL354" s="347"/>
    </row>
    <row r="355" customFormat="false" ht="12.75" hidden="false" customHeight="false" outlineLevel="0" collapsed="false">
      <c r="B355" s="442" t="n">
        <v>298</v>
      </c>
      <c r="C355" s="457"/>
      <c r="D355" s="457"/>
      <c r="E355" s="457"/>
      <c r="S355" s="347"/>
      <c r="U355" s="442" t="n">
        <v>298</v>
      </c>
      <c r="V355" s="457"/>
      <c r="W355" s="457"/>
      <c r="X355" s="457"/>
      <c r="AL355" s="347"/>
    </row>
    <row r="356" customFormat="false" ht="12.75" hidden="false" customHeight="false" outlineLevel="0" collapsed="false">
      <c r="B356" s="442" t="n">
        <v>299</v>
      </c>
      <c r="C356" s="457"/>
      <c r="D356" s="457"/>
      <c r="E356" s="457"/>
      <c r="S356" s="347"/>
      <c r="U356" s="442" t="n">
        <v>299</v>
      </c>
      <c r="V356" s="457"/>
      <c r="W356" s="457"/>
      <c r="X356" s="457"/>
      <c r="AL356" s="347"/>
    </row>
    <row r="357" customFormat="false" ht="12.75" hidden="false" customHeight="false" outlineLevel="0" collapsed="false">
      <c r="B357" s="442" t="n">
        <v>300</v>
      </c>
      <c r="C357" s="457"/>
      <c r="D357" s="457"/>
      <c r="E357" s="457"/>
      <c r="S357" s="347"/>
      <c r="U357" s="442" t="n">
        <v>300</v>
      </c>
      <c r="V357" s="457"/>
      <c r="W357" s="457"/>
      <c r="X357" s="457"/>
      <c r="AL357" s="347"/>
    </row>
    <row r="358" customFormat="false" ht="12.75" hidden="false" customHeight="false" outlineLevel="0" collapsed="false">
      <c r="A358" s="20"/>
      <c r="B358" s="20"/>
      <c r="C358" s="20"/>
      <c r="D358" s="20"/>
      <c r="E358" s="20"/>
      <c r="F358" s="20"/>
      <c r="G358" s="20"/>
      <c r="H358" s="20"/>
      <c r="I358" s="20"/>
      <c r="J358" s="20"/>
      <c r="K358" s="20"/>
      <c r="L358" s="20"/>
      <c r="M358" s="20"/>
      <c r="N358" s="20"/>
      <c r="O358" s="20"/>
      <c r="P358" s="20"/>
      <c r="Q358" s="20"/>
      <c r="R358" s="20"/>
      <c r="S358" s="355"/>
      <c r="T358" s="20"/>
      <c r="U358" s="20"/>
      <c r="V358" s="20"/>
      <c r="W358" s="20"/>
      <c r="X358" s="20"/>
      <c r="Y358" s="20"/>
      <c r="Z358" s="20"/>
      <c r="AA358" s="20"/>
      <c r="AB358" s="20"/>
      <c r="AC358" s="20"/>
      <c r="AD358" s="20"/>
      <c r="AE358" s="20"/>
      <c r="AF358" s="20"/>
      <c r="AG358" s="20"/>
      <c r="AH358" s="20"/>
      <c r="AI358" s="20"/>
      <c r="AJ358" s="20"/>
      <c r="AK358" s="20"/>
      <c r="AL358" s="355"/>
    </row>
  </sheetData>
  <sheetProtection algorithmName="SHA-512" hashValue="JtFpNdgBDZXKZFRqK1rUuo9pkU+VPvgCg5zFXlsdZMxSFL4pguyTM41aZcA1oyU3USYRyA5JosFGh6CIZndjoQ==" saltValue="+T7iAkzEggNIS/XBFB0l0w==" spinCount="100000" sheet="true" scenarios="true"/>
  <protectedRanges>
    <protectedRange name="Range1" sqref="A5:S33 T1:AL52 Q34:R37 D40 D44 D48 D52 C58:E357 V58:X357"/>
  </protectedRanges>
  <mergeCells count="624">
    <mergeCell ref="A1:S1"/>
    <mergeCell ref="D3:J3"/>
    <mergeCell ref="O3:S3"/>
    <mergeCell ref="A5:S5"/>
    <mergeCell ref="Q34:R34"/>
    <mergeCell ref="Q35:R35"/>
    <mergeCell ref="Q36:R36"/>
    <mergeCell ref="Q37:R37"/>
    <mergeCell ref="A40:C40"/>
    <mergeCell ref="D40:E40"/>
    <mergeCell ref="F40:G40"/>
    <mergeCell ref="A44:C44"/>
    <mergeCell ref="D44:E44"/>
    <mergeCell ref="F44:G44"/>
    <mergeCell ref="A48:C48"/>
    <mergeCell ref="D48:E48"/>
    <mergeCell ref="F48:G48"/>
    <mergeCell ref="A52:C52"/>
    <mergeCell ref="D52:E52"/>
    <mergeCell ref="F52:G52"/>
    <mergeCell ref="C57:D57"/>
    <mergeCell ref="H57:I57"/>
    <mergeCell ref="V57:W57"/>
    <mergeCell ref="AA57:AB57"/>
    <mergeCell ref="C58:D58"/>
    <mergeCell ref="V58:W58"/>
    <mergeCell ref="C59:D59"/>
    <mergeCell ref="V59:W59"/>
    <mergeCell ref="C60:D60"/>
    <mergeCell ref="V60:W60"/>
    <mergeCell ref="C61:D61"/>
    <mergeCell ref="V61:W61"/>
    <mergeCell ref="C62:D62"/>
    <mergeCell ref="V62:W62"/>
    <mergeCell ref="C63:D63"/>
    <mergeCell ref="V63:W63"/>
    <mergeCell ref="C64:D64"/>
    <mergeCell ref="V64:W64"/>
    <mergeCell ref="C65:D65"/>
    <mergeCell ref="V65:W65"/>
    <mergeCell ref="C66:D66"/>
    <mergeCell ref="V66:W66"/>
    <mergeCell ref="C67:D67"/>
    <mergeCell ref="V67:W67"/>
    <mergeCell ref="C68:D68"/>
    <mergeCell ref="V68:W68"/>
    <mergeCell ref="C69:D69"/>
    <mergeCell ref="V69:W69"/>
    <mergeCell ref="C70:D70"/>
    <mergeCell ref="V70:W70"/>
    <mergeCell ref="C71:D71"/>
    <mergeCell ref="V71:W71"/>
    <mergeCell ref="C72:D72"/>
    <mergeCell ref="V72:W72"/>
    <mergeCell ref="C73:D73"/>
    <mergeCell ref="V73:W73"/>
    <mergeCell ref="C74:D74"/>
    <mergeCell ref="V74:W74"/>
    <mergeCell ref="C75:D75"/>
    <mergeCell ref="V75:W75"/>
    <mergeCell ref="C76:D76"/>
    <mergeCell ref="V76:W76"/>
    <mergeCell ref="C77:D77"/>
    <mergeCell ref="V77:W77"/>
    <mergeCell ref="C78:D78"/>
    <mergeCell ref="V78:W78"/>
    <mergeCell ref="C79:D79"/>
    <mergeCell ref="V79:W79"/>
    <mergeCell ref="C80:D80"/>
    <mergeCell ref="V80:W80"/>
    <mergeCell ref="C81:D81"/>
    <mergeCell ref="V81:W81"/>
    <mergeCell ref="C82:D82"/>
    <mergeCell ref="V82:W82"/>
    <mergeCell ref="C83:D83"/>
    <mergeCell ref="V83:W83"/>
    <mergeCell ref="C84:D84"/>
    <mergeCell ref="V84:W84"/>
    <mergeCell ref="C85:D85"/>
    <mergeCell ref="V85:W85"/>
    <mergeCell ref="C86:D86"/>
    <mergeCell ref="V86:W86"/>
    <mergeCell ref="C87:D87"/>
    <mergeCell ref="V87:W87"/>
    <mergeCell ref="C88:D88"/>
    <mergeCell ref="V88:W88"/>
    <mergeCell ref="C89:D89"/>
    <mergeCell ref="V89:W89"/>
    <mergeCell ref="C90:D90"/>
    <mergeCell ref="V90:W90"/>
    <mergeCell ref="C91:D91"/>
    <mergeCell ref="V91:W91"/>
    <mergeCell ref="C92:D92"/>
    <mergeCell ref="V92:W92"/>
    <mergeCell ref="C93:D93"/>
    <mergeCell ref="V93:W93"/>
    <mergeCell ref="C94:D94"/>
    <mergeCell ref="V94:W94"/>
    <mergeCell ref="C95:D95"/>
    <mergeCell ref="V95:W95"/>
    <mergeCell ref="C96:D96"/>
    <mergeCell ref="V96:W96"/>
    <mergeCell ref="C97:D97"/>
    <mergeCell ref="V97:W97"/>
    <mergeCell ref="C98:D98"/>
    <mergeCell ref="V98:W98"/>
    <mergeCell ref="C99:D99"/>
    <mergeCell ref="V99:W99"/>
    <mergeCell ref="C100:D100"/>
    <mergeCell ref="V100:W100"/>
    <mergeCell ref="C101:D101"/>
    <mergeCell ref="V101:W101"/>
    <mergeCell ref="C102:D102"/>
    <mergeCell ref="V102:W102"/>
    <mergeCell ref="C103:D103"/>
    <mergeCell ref="V103:W103"/>
    <mergeCell ref="C104:D104"/>
    <mergeCell ref="V104:W104"/>
    <mergeCell ref="C105:D105"/>
    <mergeCell ref="V105:W105"/>
    <mergeCell ref="C106:D106"/>
    <mergeCell ref="V106:W106"/>
    <mergeCell ref="C107:D107"/>
    <mergeCell ref="V107:W107"/>
    <mergeCell ref="C108:D108"/>
    <mergeCell ref="V108:W108"/>
    <mergeCell ref="C109:D109"/>
    <mergeCell ref="V109:W109"/>
    <mergeCell ref="C110:D110"/>
    <mergeCell ref="V110:W110"/>
    <mergeCell ref="C111:D111"/>
    <mergeCell ref="V111:W111"/>
    <mergeCell ref="C112:D112"/>
    <mergeCell ref="V112:W112"/>
    <mergeCell ref="C113:D113"/>
    <mergeCell ref="V113:W113"/>
    <mergeCell ref="C114:D114"/>
    <mergeCell ref="V114:W114"/>
    <mergeCell ref="C115:D115"/>
    <mergeCell ref="V115:W115"/>
    <mergeCell ref="C116:D116"/>
    <mergeCell ref="V116:W116"/>
    <mergeCell ref="C117:D117"/>
    <mergeCell ref="V117:W117"/>
    <mergeCell ref="C118:D118"/>
    <mergeCell ref="V118:W118"/>
    <mergeCell ref="C119:D119"/>
    <mergeCell ref="V119:W119"/>
    <mergeCell ref="C120:D120"/>
    <mergeCell ref="V120:W120"/>
    <mergeCell ref="C121:D121"/>
    <mergeCell ref="V121:W121"/>
    <mergeCell ref="C122:D122"/>
    <mergeCell ref="V122:W122"/>
    <mergeCell ref="C123:D123"/>
    <mergeCell ref="V123:W123"/>
    <mergeCell ref="C124:D124"/>
    <mergeCell ref="V124:W124"/>
    <mergeCell ref="C125:D125"/>
    <mergeCell ref="V125:W125"/>
    <mergeCell ref="C126:D126"/>
    <mergeCell ref="V126:W126"/>
    <mergeCell ref="C127:D127"/>
    <mergeCell ref="V127:W127"/>
    <mergeCell ref="C128:D128"/>
    <mergeCell ref="V128:W128"/>
    <mergeCell ref="C129:D129"/>
    <mergeCell ref="V129:W129"/>
    <mergeCell ref="C130:D130"/>
    <mergeCell ref="V130:W130"/>
    <mergeCell ref="C131:D131"/>
    <mergeCell ref="V131:W131"/>
    <mergeCell ref="C132:D132"/>
    <mergeCell ref="V132:W132"/>
    <mergeCell ref="C133:D133"/>
    <mergeCell ref="V133:W133"/>
    <mergeCell ref="C134:D134"/>
    <mergeCell ref="V134:W134"/>
    <mergeCell ref="C135:D135"/>
    <mergeCell ref="V135:W135"/>
    <mergeCell ref="C136:D136"/>
    <mergeCell ref="V136:W136"/>
    <mergeCell ref="C137:D137"/>
    <mergeCell ref="V137:W137"/>
    <mergeCell ref="C138:D138"/>
    <mergeCell ref="V138:W138"/>
    <mergeCell ref="C139:D139"/>
    <mergeCell ref="V139:W139"/>
    <mergeCell ref="C140:D140"/>
    <mergeCell ref="V140:W140"/>
    <mergeCell ref="C141:D141"/>
    <mergeCell ref="V141:W141"/>
    <mergeCell ref="C142:D142"/>
    <mergeCell ref="V142:W142"/>
    <mergeCell ref="C143:D143"/>
    <mergeCell ref="V143:W143"/>
    <mergeCell ref="C144:D144"/>
    <mergeCell ref="V144:W144"/>
    <mergeCell ref="C145:D145"/>
    <mergeCell ref="V145:W145"/>
    <mergeCell ref="C146:D146"/>
    <mergeCell ref="V146:W146"/>
    <mergeCell ref="C147:D147"/>
    <mergeCell ref="V147:W147"/>
    <mergeCell ref="C148:D148"/>
    <mergeCell ref="V148:W148"/>
    <mergeCell ref="C149:D149"/>
    <mergeCell ref="V149:W149"/>
    <mergeCell ref="C150:D150"/>
    <mergeCell ref="V150:W150"/>
    <mergeCell ref="C151:D151"/>
    <mergeCell ref="V151:W151"/>
    <mergeCell ref="C152:D152"/>
    <mergeCell ref="V152:W152"/>
    <mergeCell ref="C153:D153"/>
    <mergeCell ref="V153:W153"/>
    <mergeCell ref="C154:D154"/>
    <mergeCell ref="V154:W154"/>
    <mergeCell ref="C155:D155"/>
    <mergeCell ref="V155:W155"/>
    <mergeCell ref="C156:D156"/>
    <mergeCell ref="V156:W156"/>
    <mergeCell ref="C157:D157"/>
    <mergeCell ref="V157:W157"/>
    <mergeCell ref="C158:D158"/>
    <mergeCell ref="V158:W158"/>
    <mergeCell ref="C159:D159"/>
    <mergeCell ref="V159:W159"/>
    <mergeCell ref="C160:D160"/>
    <mergeCell ref="V160:W160"/>
    <mergeCell ref="C161:D161"/>
    <mergeCell ref="V161:W161"/>
    <mergeCell ref="C162:D162"/>
    <mergeCell ref="V162:W162"/>
    <mergeCell ref="C163:D163"/>
    <mergeCell ref="V163:W163"/>
    <mergeCell ref="C164:D164"/>
    <mergeCell ref="V164:W164"/>
    <mergeCell ref="C165:D165"/>
    <mergeCell ref="V165:W165"/>
    <mergeCell ref="C166:D166"/>
    <mergeCell ref="V166:W166"/>
    <mergeCell ref="C167:D167"/>
    <mergeCell ref="V167:W167"/>
    <mergeCell ref="C168:D168"/>
    <mergeCell ref="V168:W168"/>
    <mergeCell ref="C169:D169"/>
    <mergeCell ref="V169:W169"/>
    <mergeCell ref="C170:D170"/>
    <mergeCell ref="V170:W170"/>
    <mergeCell ref="C171:D171"/>
    <mergeCell ref="V171:W171"/>
    <mergeCell ref="C172:D172"/>
    <mergeCell ref="V172:W172"/>
    <mergeCell ref="C173:D173"/>
    <mergeCell ref="V173:W173"/>
    <mergeCell ref="C174:D174"/>
    <mergeCell ref="V174:W174"/>
    <mergeCell ref="C175:D175"/>
    <mergeCell ref="V175:W175"/>
    <mergeCell ref="C176:D176"/>
    <mergeCell ref="V176:W176"/>
    <mergeCell ref="C177:D177"/>
    <mergeCell ref="V177:W177"/>
    <mergeCell ref="C178:D178"/>
    <mergeCell ref="V178:W178"/>
    <mergeCell ref="C179:D179"/>
    <mergeCell ref="V179:W179"/>
    <mergeCell ref="C180:D180"/>
    <mergeCell ref="V180:W180"/>
    <mergeCell ref="C181:D181"/>
    <mergeCell ref="V181:W181"/>
    <mergeCell ref="C182:D182"/>
    <mergeCell ref="V182:W182"/>
    <mergeCell ref="C183:D183"/>
    <mergeCell ref="V183:W183"/>
    <mergeCell ref="C184:D184"/>
    <mergeCell ref="V184:W184"/>
    <mergeCell ref="C185:D185"/>
    <mergeCell ref="V185:W185"/>
    <mergeCell ref="C186:D186"/>
    <mergeCell ref="V186:W186"/>
    <mergeCell ref="C187:D187"/>
    <mergeCell ref="V187:W187"/>
    <mergeCell ref="C188:D188"/>
    <mergeCell ref="V188:W188"/>
    <mergeCell ref="C189:D189"/>
    <mergeCell ref="V189:W189"/>
    <mergeCell ref="C190:D190"/>
    <mergeCell ref="V190:W190"/>
    <mergeCell ref="C191:D191"/>
    <mergeCell ref="V191:W191"/>
    <mergeCell ref="C192:D192"/>
    <mergeCell ref="V192:W192"/>
    <mergeCell ref="C193:D193"/>
    <mergeCell ref="V193:W193"/>
    <mergeCell ref="C194:D194"/>
    <mergeCell ref="V194:W194"/>
    <mergeCell ref="C195:D195"/>
    <mergeCell ref="V195:W195"/>
    <mergeCell ref="C196:D196"/>
    <mergeCell ref="V196:W196"/>
    <mergeCell ref="C197:D197"/>
    <mergeCell ref="V197:W197"/>
    <mergeCell ref="C198:D198"/>
    <mergeCell ref="V198:W198"/>
    <mergeCell ref="C199:D199"/>
    <mergeCell ref="V199:W199"/>
    <mergeCell ref="C200:D200"/>
    <mergeCell ref="V200:W200"/>
    <mergeCell ref="C201:D201"/>
    <mergeCell ref="V201:W201"/>
    <mergeCell ref="C202:D202"/>
    <mergeCell ref="V202:W202"/>
    <mergeCell ref="C203:D203"/>
    <mergeCell ref="V203:W203"/>
    <mergeCell ref="C204:D204"/>
    <mergeCell ref="V204:W204"/>
    <mergeCell ref="C205:D205"/>
    <mergeCell ref="V205:W205"/>
    <mergeCell ref="C206:D206"/>
    <mergeCell ref="V206:W206"/>
    <mergeCell ref="C207:D207"/>
    <mergeCell ref="V207:W207"/>
    <mergeCell ref="C208:D208"/>
    <mergeCell ref="V208:W208"/>
    <mergeCell ref="C209:D209"/>
    <mergeCell ref="V209:W209"/>
    <mergeCell ref="C210:D210"/>
    <mergeCell ref="V210:W210"/>
    <mergeCell ref="C211:D211"/>
    <mergeCell ref="V211:W211"/>
    <mergeCell ref="C212:D212"/>
    <mergeCell ref="V212:W212"/>
    <mergeCell ref="C213:D213"/>
    <mergeCell ref="V213:W213"/>
    <mergeCell ref="C214:D214"/>
    <mergeCell ref="V214:W214"/>
    <mergeCell ref="C215:D215"/>
    <mergeCell ref="V215:W215"/>
    <mergeCell ref="C216:D216"/>
    <mergeCell ref="V216:W216"/>
    <mergeCell ref="C217:D217"/>
    <mergeCell ref="V217:W217"/>
    <mergeCell ref="C218:D218"/>
    <mergeCell ref="V218:W218"/>
    <mergeCell ref="C219:D219"/>
    <mergeCell ref="V219:W219"/>
    <mergeCell ref="C220:D220"/>
    <mergeCell ref="V220:W220"/>
    <mergeCell ref="C221:D221"/>
    <mergeCell ref="V221:W221"/>
    <mergeCell ref="C222:D222"/>
    <mergeCell ref="V222:W222"/>
    <mergeCell ref="C223:D223"/>
    <mergeCell ref="V223:W223"/>
    <mergeCell ref="C224:D224"/>
    <mergeCell ref="V224:W224"/>
    <mergeCell ref="C225:D225"/>
    <mergeCell ref="V225:W225"/>
    <mergeCell ref="C226:D226"/>
    <mergeCell ref="V226:W226"/>
    <mergeCell ref="C227:D227"/>
    <mergeCell ref="V227:W227"/>
    <mergeCell ref="C228:D228"/>
    <mergeCell ref="V228:W228"/>
    <mergeCell ref="C229:D229"/>
    <mergeCell ref="V229:W229"/>
    <mergeCell ref="C230:D230"/>
    <mergeCell ref="V230:W230"/>
    <mergeCell ref="C231:D231"/>
    <mergeCell ref="V231:W231"/>
    <mergeCell ref="C232:D232"/>
    <mergeCell ref="V232:W232"/>
    <mergeCell ref="C233:D233"/>
    <mergeCell ref="V233:W233"/>
    <mergeCell ref="C234:D234"/>
    <mergeCell ref="V234:W234"/>
    <mergeCell ref="C235:D235"/>
    <mergeCell ref="V235:W235"/>
    <mergeCell ref="C236:D236"/>
    <mergeCell ref="V236:W236"/>
    <mergeCell ref="C237:D237"/>
    <mergeCell ref="V237:W237"/>
    <mergeCell ref="C238:D238"/>
    <mergeCell ref="V238:W238"/>
    <mergeCell ref="C239:D239"/>
    <mergeCell ref="V239:W239"/>
    <mergeCell ref="C240:D240"/>
    <mergeCell ref="V240:W240"/>
    <mergeCell ref="C241:D241"/>
    <mergeCell ref="V241:W241"/>
    <mergeCell ref="C242:D242"/>
    <mergeCell ref="V242:W242"/>
    <mergeCell ref="C243:D243"/>
    <mergeCell ref="V243:W243"/>
    <mergeCell ref="C244:D244"/>
    <mergeCell ref="V244:W244"/>
    <mergeCell ref="C245:D245"/>
    <mergeCell ref="V245:W245"/>
    <mergeCell ref="C246:D246"/>
    <mergeCell ref="V246:W246"/>
    <mergeCell ref="C247:D247"/>
    <mergeCell ref="V247:W247"/>
    <mergeCell ref="C248:D248"/>
    <mergeCell ref="V248:W248"/>
    <mergeCell ref="C249:D249"/>
    <mergeCell ref="V249:W249"/>
    <mergeCell ref="C250:D250"/>
    <mergeCell ref="V250:W250"/>
    <mergeCell ref="C251:D251"/>
    <mergeCell ref="V251:W251"/>
    <mergeCell ref="C252:D252"/>
    <mergeCell ref="V252:W252"/>
    <mergeCell ref="C253:D253"/>
    <mergeCell ref="V253:W253"/>
    <mergeCell ref="C254:D254"/>
    <mergeCell ref="V254:W254"/>
    <mergeCell ref="C255:D255"/>
    <mergeCell ref="V255:W255"/>
    <mergeCell ref="C256:D256"/>
    <mergeCell ref="V256:W256"/>
    <mergeCell ref="C257:D257"/>
    <mergeCell ref="V257:W257"/>
    <mergeCell ref="C258:D258"/>
    <mergeCell ref="V258:W258"/>
    <mergeCell ref="C259:D259"/>
    <mergeCell ref="V259:W259"/>
    <mergeCell ref="C260:D260"/>
    <mergeCell ref="V260:W260"/>
    <mergeCell ref="C261:D261"/>
    <mergeCell ref="V261:W261"/>
    <mergeCell ref="C262:D262"/>
    <mergeCell ref="V262:W262"/>
    <mergeCell ref="C263:D263"/>
    <mergeCell ref="V263:W263"/>
    <mergeCell ref="C264:D264"/>
    <mergeCell ref="V264:W264"/>
    <mergeCell ref="C265:D265"/>
    <mergeCell ref="V265:W265"/>
    <mergeCell ref="C266:D266"/>
    <mergeCell ref="V266:W266"/>
    <mergeCell ref="C267:D267"/>
    <mergeCell ref="V267:W267"/>
    <mergeCell ref="C268:D268"/>
    <mergeCell ref="V268:W268"/>
    <mergeCell ref="C269:D269"/>
    <mergeCell ref="V269:W269"/>
    <mergeCell ref="C270:D270"/>
    <mergeCell ref="V270:W270"/>
    <mergeCell ref="C271:D271"/>
    <mergeCell ref="V271:W271"/>
    <mergeCell ref="C272:D272"/>
    <mergeCell ref="V272:W272"/>
    <mergeCell ref="C273:D273"/>
    <mergeCell ref="V273:W273"/>
    <mergeCell ref="C274:D274"/>
    <mergeCell ref="V274:W274"/>
    <mergeCell ref="C275:D275"/>
    <mergeCell ref="V275:W275"/>
    <mergeCell ref="C276:D276"/>
    <mergeCell ref="V276:W276"/>
    <mergeCell ref="C277:D277"/>
    <mergeCell ref="V277:W277"/>
    <mergeCell ref="C278:D278"/>
    <mergeCell ref="V278:W278"/>
    <mergeCell ref="C279:D279"/>
    <mergeCell ref="V279:W279"/>
    <mergeCell ref="C280:D280"/>
    <mergeCell ref="V280:W280"/>
    <mergeCell ref="C281:D281"/>
    <mergeCell ref="V281:W281"/>
    <mergeCell ref="C282:D282"/>
    <mergeCell ref="V282:W282"/>
    <mergeCell ref="C283:D283"/>
    <mergeCell ref="V283:W283"/>
    <mergeCell ref="C284:D284"/>
    <mergeCell ref="V284:W284"/>
    <mergeCell ref="C285:D285"/>
    <mergeCell ref="V285:W285"/>
    <mergeCell ref="C286:D286"/>
    <mergeCell ref="V286:W286"/>
    <mergeCell ref="C287:D287"/>
    <mergeCell ref="V287:W287"/>
    <mergeCell ref="C288:D288"/>
    <mergeCell ref="V288:W288"/>
    <mergeCell ref="C289:D289"/>
    <mergeCell ref="V289:W289"/>
    <mergeCell ref="C290:D290"/>
    <mergeCell ref="V290:W290"/>
    <mergeCell ref="C291:D291"/>
    <mergeCell ref="V291:W291"/>
    <mergeCell ref="C292:D292"/>
    <mergeCell ref="V292:W292"/>
    <mergeCell ref="C293:D293"/>
    <mergeCell ref="V293:W293"/>
    <mergeCell ref="C294:D294"/>
    <mergeCell ref="V294:W294"/>
    <mergeCell ref="C295:D295"/>
    <mergeCell ref="V295:W295"/>
    <mergeCell ref="C296:D296"/>
    <mergeCell ref="V296:W296"/>
    <mergeCell ref="C297:D297"/>
    <mergeCell ref="V297:W297"/>
    <mergeCell ref="C298:D298"/>
    <mergeCell ref="V298:W298"/>
    <mergeCell ref="C299:D299"/>
    <mergeCell ref="V299:W299"/>
    <mergeCell ref="C300:D300"/>
    <mergeCell ref="V300:W300"/>
    <mergeCell ref="C301:D301"/>
    <mergeCell ref="V301:W301"/>
    <mergeCell ref="C302:D302"/>
    <mergeCell ref="V302:W302"/>
    <mergeCell ref="C303:D303"/>
    <mergeCell ref="V303:W303"/>
    <mergeCell ref="C304:D304"/>
    <mergeCell ref="V304:W304"/>
    <mergeCell ref="C305:D305"/>
    <mergeCell ref="V305:W305"/>
    <mergeCell ref="C306:D306"/>
    <mergeCell ref="V306:W306"/>
    <mergeCell ref="C307:D307"/>
    <mergeCell ref="V307:W307"/>
    <mergeCell ref="C308:D308"/>
    <mergeCell ref="V308:W308"/>
    <mergeCell ref="C309:D309"/>
    <mergeCell ref="V309:W309"/>
    <mergeCell ref="C310:D310"/>
    <mergeCell ref="V310:W310"/>
    <mergeCell ref="C311:D311"/>
    <mergeCell ref="V311:W311"/>
    <mergeCell ref="C312:D312"/>
    <mergeCell ref="V312:W312"/>
    <mergeCell ref="C313:D313"/>
    <mergeCell ref="V313:W313"/>
    <mergeCell ref="C314:D314"/>
    <mergeCell ref="V314:W314"/>
    <mergeCell ref="C315:D315"/>
    <mergeCell ref="V315:W315"/>
    <mergeCell ref="C316:D316"/>
    <mergeCell ref="V316:W316"/>
    <mergeCell ref="C317:D317"/>
    <mergeCell ref="V317:W317"/>
    <mergeCell ref="C318:D318"/>
    <mergeCell ref="V318:W318"/>
    <mergeCell ref="C319:D319"/>
    <mergeCell ref="V319:W319"/>
    <mergeCell ref="C320:D320"/>
    <mergeCell ref="V320:W320"/>
    <mergeCell ref="C321:D321"/>
    <mergeCell ref="V321:W321"/>
    <mergeCell ref="C322:D322"/>
    <mergeCell ref="V322:W322"/>
    <mergeCell ref="C323:D323"/>
    <mergeCell ref="V323:W323"/>
    <mergeCell ref="C324:D324"/>
    <mergeCell ref="V324:W324"/>
    <mergeCell ref="C325:D325"/>
    <mergeCell ref="V325:W325"/>
    <mergeCell ref="C326:D326"/>
    <mergeCell ref="V326:W326"/>
    <mergeCell ref="C327:D327"/>
    <mergeCell ref="V327:W327"/>
    <mergeCell ref="C328:D328"/>
    <mergeCell ref="V328:W328"/>
    <mergeCell ref="C329:D329"/>
    <mergeCell ref="V329:W329"/>
    <mergeCell ref="C330:D330"/>
    <mergeCell ref="V330:W330"/>
    <mergeCell ref="C331:D331"/>
    <mergeCell ref="V331:W331"/>
    <mergeCell ref="C332:D332"/>
    <mergeCell ref="V332:W332"/>
    <mergeCell ref="C333:D333"/>
    <mergeCell ref="V333:W333"/>
    <mergeCell ref="C334:D334"/>
    <mergeCell ref="V334:W334"/>
    <mergeCell ref="C335:D335"/>
    <mergeCell ref="V335:W335"/>
    <mergeCell ref="C336:D336"/>
    <mergeCell ref="V336:W336"/>
    <mergeCell ref="C337:D337"/>
    <mergeCell ref="V337:W337"/>
    <mergeCell ref="C338:D338"/>
    <mergeCell ref="V338:W338"/>
    <mergeCell ref="C339:D339"/>
    <mergeCell ref="V339:W339"/>
    <mergeCell ref="C340:D340"/>
    <mergeCell ref="V340:W340"/>
    <mergeCell ref="C341:D341"/>
    <mergeCell ref="V341:W341"/>
    <mergeCell ref="C342:D342"/>
    <mergeCell ref="V342:W342"/>
    <mergeCell ref="C343:D343"/>
    <mergeCell ref="V343:W343"/>
    <mergeCell ref="C344:D344"/>
    <mergeCell ref="V344:W344"/>
    <mergeCell ref="C345:D345"/>
    <mergeCell ref="V345:W345"/>
    <mergeCell ref="C346:D346"/>
    <mergeCell ref="V346:W346"/>
    <mergeCell ref="C347:D347"/>
    <mergeCell ref="V347:W347"/>
    <mergeCell ref="C348:D348"/>
    <mergeCell ref="V348:W348"/>
    <mergeCell ref="C349:D349"/>
    <mergeCell ref="V349:W349"/>
    <mergeCell ref="C350:D350"/>
    <mergeCell ref="V350:W350"/>
    <mergeCell ref="C351:D351"/>
    <mergeCell ref="V351:W351"/>
    <mergeCell ref="C352:D352"/>
    <mergeCell ref="V352:W352"/>
    <mergeCell ref="C353:D353"/>
    <mergeCell ref="V353:W353"/>
    <mergeCell ref="C354:D354"/>
    <mergeCell ref="V354:W354"/>
    <mergeCell ref="C355:D355"/>
    <mergeCell ref="V355:W355"/>
    <mergeCell ref="C356:D356"/>
    <mergeCell ref="V356:W356"/>
    <mergeCell ref="C357:D357"/>
    <mergeCell ref="V357:W357"/>
  </mergeCells>
  <conditionalFormatting sqref="D52:E52">
    <cfRule type="expression" priority="2" aboveAverage="0" equalAverage="0" bottom="0" percent="0" rank="0" text="" dxfId="355">
      <formula>Q37="YES"</formula>
    </cfRule>
    <cfRule type="expression" priority="3" aboveAverage="0" equalAverage="0" bottom="0" percent="0" rank="0" text="" dxfId="356">
      <formula>Q37="NO"</formula>
    </cfRule>
  </conditionalFormatting>
  <conditionalFormatting sqref="D40:E40">
    <cfRule type="expression" priority="4" aboveAverage="0" equalAverage="0" bottom="0" percent="0" rank="0" text="" dxfId="357">
      <formula>Q34="YES"</formula>
    </cfRule>
    <cfRule type="expression" priority="5" aboveAverage="0" equalAverage="0" bottom="0" percent="0" rank="0" text="" dxfId="358">
      <formula>Q34="NO"</formula>
    </cfRule>
  </conditionalFormatting>
  <conditionalFormatting sqref="D44:E44">
    <cfRule type="expression" priority="6" aboveAverage="0" equalAverage="0" bottom="0" percent="0" rank="0" text="" dxfId="359">
      <formula>Q35="YES"</formula>
    </cfRule>
    <cfRule type="expression" priority="7" aboveAverage="0" equalAverage="0" bottom="0" percent="0" rank="0" text="" dxfId="360">
      <formula>Q35="NO"</formula>
    </cfRule>
  </conditionalFormatting>
  <conditionalFormatting sqref="D48:E48">
    <cfRule type="expression" priority="8" aboveAverage="0" equalAverage="0" bottom="0" percent="0" rank="0" text="" dxfId="361">
      <formula>Q36="YES"</formula>
    </cfRule>
    <cfRule type="expression" priority="9" aboveAverage="0" equalAverage="0" bottom="0" percent="0" rank="0" text="" dxfId="362">
      <formula>Q36="NO"</formula>
    </cfRule>
  </conditionalFormatting>
  <conditionalFormatting sqref="F40:G40 F44:G44 F48:G48 F52:G52">
    <cfRule type="expression" priority="10" aboveAverage="0" equalAverage="0" bottom="0" percent="0" rank="0" text="" dxfId="363">
      <formula>F40="PASS"</formula>
    </cfRule>
    <cfRule type="expression" priority="11" aboveAverage="0" equalAverage="0" bottom="0" percent="0" rank="0" text="" dxfId="364">
      <formula>F40="FAIL"</formula>
    </cfRule>
    <cfRule type="expression" priority="12" aboveAverage="0" equalAverage="0" bottom="0" percent="0" rank="0" text="" dxfId="365">
      <formula>F40="N/A"</formula>
    </cfRule>
  </conditionalFormatting>
  <dataValidations count="1">
    <dataValidation allowBlank="true" operator="between" showDropDown="false" showErrorMessage="true" showInputMessage="true" sqref="Q34:R37" type="list">
      <formula1>"YES,NO"</formula1>
      <formula2>0</formula2>
    </dataValidation>
  </dataValidations>
  <hyperlinks>
    <hyperlink ref="AM2" location="'Cover Sheet'!A1" display="BACK to COVER SHEET"/>
    <hyperlink ref="V12" location="'T4.5 Guidance Notes'!A1" display="Link to GUIDANCE NOTES"/>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AO1099"/>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620" width="4.27"/>
    <col collapsed="false" customWidth="true" hidden="false" outlineLevel="0" max="2" min="2" style="620" width="21.4"/>
    <col collapsed="false" customWidth="true" hidden="false" outlineLevel="0" max="3" min="3" style="620" width="37.27"/>
    <col collapsed="false" customWidth="true" hidden="false" outlineLevel="0" max="4" min="4" style="620" width="36.13"/>
    <col collapsed="false" customWidth="true" hidden="false" outlineLevel="0" max="5" min="5" style="620" width="19.99"/>
    <col collapsed="false" customWidth="true" hidden="false" outlineLevel="0" max="6" min="6" style="620" width="7.4"/>
    <col collapsed="false" customWidth="true" hidden="false" outlineLevel="0" max="7" min="7" style="620" width="9.13"/>
    <col collapsed="false" customWidth="true" hidden="false" outlineLevel="0" max="8" min="8" style="620" width="7.4"/>
    <col collapsed="false" customWidth="true" hidden="false" outlineLevel="0" max="9" min="9" style="620" width="6.13"/>
    <col collapsed="false" customWidth="true" hidden="false" outlineLevel="0" max="1025" min="10" style="620" width="11.4"/>
  </cols>
  <sheetData>
    <row r="1" customFormat="false" ht="15" hidden="false" customHeight="false" outlineLevel="0" collapsed="false">
      <c r="B1" s="621" t="s">
        <v>125</v>
      </c>
      <c r="C1" s="621"/>
    </row>
    <row r="2" customFormat="false" ht="15" hidden="false" customHeight="false" outlineLevel="0" collapsed="false">
      <c r="B2" s="621"/>
      <c r="C2" s="621"/>
      <c r="I2" s="214"/>
      <c r="J2" s="214"/>
    </row>
    <row r="3" customFormat="false" ht="13.15" hidden="false" customHeight="false" outlineLevel="0" collapsed="false">
      <c r="B3" s="622" t="s">
        <v>551</v>
      </c>
      <c r="C3" s="622"/>
      <c r="D3" s="623" t="str">
        <f aca="false">IF(OR(AND(E24="PASS",B11="PASS",C15="Yes",'Cover Sheet'!D17:J17="Internal Combustion"),AND(E39="PASS",E32="PASS",B11="PASS",C15="Yes",'Cover Sheet'!D17:J17="Electric Vehicle")),"PASS","FAIL")</f>
        <v>FAIL</v>
      </c>
      <c r="E3" s="624"/>
      <c r="F3" s="625"/>
      <c r="G3" s="625"/>
      <c r="H3" s="83" t="s">
        <v>259</v>
      </c>
      <c r="I3" s="626"/>
      <c r="J3" s="627"/>
      <c r="K3" s="627"/>
      <c r="L3" s="627"/>
      <c r="M3" s="627"/>
      <c r="N3" s="627"/>
      <c r="O3" s="627"/>
      <c r="P3" s="628"/>
      <c r="Q3" s="628"/>
      <c r="R3" s="628"/>
      <c r="S3" s="628"/>
      <c r="T3" s="628"/>
      <c r="U3" s="628"/>
      <c r="V3" s="628"/>
      <c r="W3" s="628"/>
      <c r="X3" s="628"/>
      <c r="Y3" s="628"/>
      <c r="Z3" s="628"/>
      <c r="AA3" s="628"/>
      <c r="AB3" s="628"/>
      <c r="AC3" s="628"/>
    </row>
    <row r="4" customFormat="false" ht="13.15" hidden="false" customHeight="false" outlineLevel="0" collapsed="false">
      <c r="B4" s="629"/>
      <c r="C4" s="629"/>
      <c r="D4" s="630"/>
      <c r="E4" s="624"/>
      <c r="F4" s="626"/>
      <c r="G4" s="626"/>
      <c r="H4" s="83"/>
      <c r="I4" s="626"/>
      <c r="J4" s="627"/>
      <c r="K4" s="627"/>
      <c r="L4" s="627"/>
      <c r="M4" s="627"/>
      <c r="N4" s="627"/>
      <c r="O4" s="627"/>
      <c r="P4" s="628"/>
      <c r="Q4" s="628"/>
      <c r="R4" s="628"/>
      <c r="S4" s="628"/>
      <c r="T4" s="628"/>
      <c r="U4" s="628"/>
      <c r="V4" s="628"/>
      <c r="W4" s="628"/>
      <c r="X4" s="628"/>
      <c r="Y4" s="628"/>
      <c r="Z4" s="628"/>
      <c r="AA4" s="628"/>
      <c r="AB4" s="628"/>
      <c r="AC4" s="628"/>
    </row>
    <row r="5" customFormat="false" ht="13.15" hidden="false" customHeight="false" outlineLevel="0" collapsed="false">
      <c r="B5" s="631"/>
      <c r="C5" s="632" t="s">
        <v>552</v>
      </c>
      <c r="D5" s="633" t="s">
        <v>553</v>
      </c>
      <c r="E5" s="634" t="s">
        <v>554</v>
      </c>
      <c r="F5" s="626"/>
      <c r="G5" s="626"/>
      <c r="H5" s="83"/>
      <c r="I5" s="626"/>
      <c r="J5" s="627"/>
      <c r="K5" s="627"/>
      <c r="L5" s="627"/>
      <c r="M5" s="627"/>
      <c r="N5" s="627"/>
      <c r="O5" s="627"/>
      <c r="P5" s="628"/>
      <c r="Q5" s="628"/>
      <c r="R5" s="628"/>
      <c r="S5" s="628"/>
      <c r="T5" s="628"/>
      <c r="U5" s="628"/>
      <c r="V5" s="628"/>
      <c r="W5" s="628"/>
      <c r="X5" s="628"/>
      <c r="Y5" s="628"/>
      <c r="Z5" s="628"/>
      <c r="AA5" s="628"/>
      <c r="AB5" s="628"/>
      <c r="AC5" s="628"/>
    </row>
    <row r="6" customFormat="false" ht="15" hidden="false" customHeight="true" outlineLevel="0" collapsed="false">
      <c r="B6" s="635" t="s">
        <v>555</v>
      </c>
      <c r="C6" s="636"/>
      <c r="D6" s="637"/>
      <c r="E6" s="638"/>
      <c r="F6" s="626"/>
      <c r="G6" s="626"/>
      <c r="H6" s="83"/>
      <c r="I6" s="626"/>
      <c r="J6" s="627"/>
      <c r="K6" s="627"/>
      <c r="L6" s="627"/>
      <c r="M6" s="627"/>
      <c r="N6" s="627"/>
      <c r="O6" s="627"/>
      <c r="P6" s="628"/>
      <c r="Q6" s="628"/>
      <c r="R6" s="628"/>
      <c r="S6" s="628"/>
      <c r="T6" s="628"/>
      <c r="U6" s="628"/>
      <c r="V6" s="628"/>
      <c r="W6" s="628"/>
      <c r="X6" s="628"/>
      <c r="Y6" s="628"/>
      <c r="Z6" s="628"/>
      <c r="AA6" s="628"/>
      <c r="AB6" s="628"/>
      <c r="AC6" s="628"/>
    </row>
    <row r="7" customFormat="false" ht="18.75" hidden="false" customHeight="true" outlineLevel="0" collapsed="false">
      <c r="B7" s="635"/>
      <c r="C7" s="639" t="s">
        <v>556</v>
      </c>
      <c r="D7" s="640"/>
      <c r="E7" s="641" t="s">
        <v>134</v>
      </c>
      <c r="F7" s="642"/>
      <c r="G7" s="642"/>
      <c r="H7" s="642"/>
      <c r="I7" s="642"/>
      <c r="J7" s="627"/>
      <c r="K7" s="627"/>
      <c r="L7" s="627"/>
      <c r="M7" s="627"/>
      <c r="N7" s="627"/>
      <c r="O7" s="627"/>
      <c r="P7" s="628"/>
      <c r="Q7" s="628"/>
      <c r="R7" s="628"/>
      <c r="S7" s="628"/>
      <c r="T7" s="628"/>
      <c r="U7" s="628"/>
      <c r="V7" s="628"/>
      <c r="W7" s="628"/>
      <c r="X7" s="628"/>
      <c r="Y7" s="628"/>
      <c r="Z7" s="628"/>
      <c r="AA7" s="628"/>
      <c r="AB7" s="628"/>
      <c r="AC7" s="628"/>
    </row>
    <row r="8" customFormat="false" ht="30" hidden="false" customHeight="true" outlineLevel="0" collapsed="false">
      <c r="B8" s="635"/>
      <c r="C8" s="643" t="s">
        <v>557</v>
      </c>
      <c r="D8" s="644"/>
      <c r="E8" s="645" t="s">
        <v>134</v>
      </c>
      <c r="F8" s="626"/>
      <c r="G8" s="626"/>
      <c r="H8" s="83"/>
      <c r="I8" s="626"/>
      <c r="J8" s="627"/>
      <c r="K8" s="627"/>
      <c r="L8" s="627"/>
      <c r="M8" s="627"/>
      <c r="N8" s="627"/>
      <c r="O8" s="627"/>
      <c r="P8" s="628"/>
      <c r="Q8" s="628"/>
      <c r="R8" s="628"/>
      <c r="S8" s="628"/>
      <c r="T8" s="628"/>
      <c r="U8" s="628"/>
      <c r="V8" s="628"/>
      <c r="W8" s="628"/>
      <c r="X8" s="628"/>
      <c r="Y8" s="628"/>
      <c r="Z8" s="628"/>
      <c r="AA8" s="628"/>
      <c r="AB8" s="628"/>
      <c r="AC8" s="628"/>
    </row>
    <row r="9" customFormat="false" ht="18" hidden="false" customHeight="true" outlineLevel="0" collapsed="false">
      <c r="B9" s="635"/>
      <c r="C9" s="646" t="s">
        <v>558</v>
      </c>
      <c r="D9" s="647"/>
      <c r="E9" s="648" t="s">
        <v>134</v>
      </c>
      <c r="F9" s="626"/>
      <c r="G9" s="626"/>
      <c r="H9" s="83"/>
      <c r="I9" s="626"/>
      <c r="J9" s="627"/>
      <c r="K9" s="627"/>
      <c r="L9" s="627"/>
      <c r="M9" s="627"/>
      <c r="N9" s="627"/>
      <c r="O9" s="627"/>
      <c r="P9" s="628"/>
      <c r="Q9" s="628"/>
      <c r="R9" s="628"/>
      <c r="S9" s="628"/>
      <c r="T9" s="628"/>
      <c r="U9" s="628"/>
      <c r="V9" s="628"/>
      <c r="W9" s="628"/>
      <c r="X9" s="628"/>
      <c r="Y9" s="628"/>
      <c r="Z9" s="628"/>
      <c r="AA9" s="628"/>
      <c r="AB9" s="628"/>
      <c r="AC9" s="628"/>
    </row>
    <row r="10" customFormat="false" ht="15" hidden="false" customHeight="true" outlineLevel="0" collapsed="false">
      <c r="B10" s="635"/>
      <c r="C10" s="649"/>
      <c r="D10" s="650"/>
      <c r="E10" s="651"/>
      <c r="F10" s="626"/>
      <c r="G10" s="626"/>
      <c r="H10" s="83"/>
      <c r="I10" s="626"/>
      <c r="J10" s="627"/>
      <c r="K10" s="627"/>
      <c r="L10" s="627"/>
      <c r="M10" s="627"/>
      <c r="N10" s="627"/>
      <c r="O10" s="627"/>
      <c r="P10" s="628"/>
      <c r="Q10" s="628"/>
      <c r="R10" s="628"/>
      <c r="S10" s="628"/>
      <c r="T10" s="628"/>
      <c r="U10" s="628"/>
      <c r="V10" s="628"/>
      <c r="W10" s="628"/>
      <c r="X10" s="628"/>
      <c r="Y10" s="628"/>
      <c r="Z10" s="628"/>
      <c r="AA10" s="628"/>
      <c r="AB10" s="628"/>
      <c r="AC10" s="628"/>
    </row>
    <row r="11" customFormat="false" ht="25.5" hidden="false" customHeight="true" outlineLevel="0" collapsed="false">
      <c r="B11" s="652" t="str">
        <f aca="false">IF(AND(E7="Yes",E8="yes",E9="yes",NOT(ISBLANK(D7)),NOT(ISBLANK(D9)),NOT(AND(D7="No direct contact",D9="8mm heat insulation with reflective layer")),D8&gt;=25),"PASS","FAIL")</f>
        <v>FAIL</v>
      </c>
      <c r="C11" s="653" t="str">
        <f aca="false">IF(ISBLANK(D8),"",IF(D8&lt;25,"Insufficient air gap, check design",IF((AND(D7="No direct contact",D9="8mm heat insulation with reflective layer")),"Conduction &amp; Radiation insulation do not match, check input","")))</f>
        <v/>
      </c>
      <c r="D11" s="653"/>
      <c r="E11" s="653"/>
      <c r="F11" s="626"/>
      <c r="G11" s="626"/>
      <c r="H11" s="83"/>
      <c r="I11" s="626"/>
      <c r="J11" s="627"/>
      <c r="K11" s="627"/>
      <c r="L11" s="627"/>
      <c r="M11" s="627"/>
      <c r="N11" s="627"/>
      <c r="O11" s="627"/>
      <c r="P11" s="628"/>
      <c r="Q11" s="628"/>
      <c r="R11" s="628"/>
      <c r="S11" s="628"/>
      <c r="T11" s="628"/>
      <c r="U11" s="628"/>
      <c r="V11" s="628"/>
      <c r="W11" s="628"/>
      <c r="X11" s="628"/>
      <c r="Y11" s="628"/>
      <c r="Z11" s="628"/>
      <c r="AA11" s="628"/>
      <c r="AB11" s="628"/>
      <c r="AC11" s="628"/>
    </row>
    <row r="12" customFormat="false" ht="13.15" hidden="false" customHeight="false" outlineLevel="0" collapsed="false">
      <c r="B12" s="654"/>
      <c r="C12" s="654"/>
      <c r="D12" s="655"/>
      <c r="E12" s="624"/>
      <c r="F12" s="626"/>
      <c r="G12" s="626"/>
      <c r="H12" s="83"/>
      <c r="I12" s="626"/>
      <c r="J12" s="627"/>
      <c r="K12" s="627"/>
      <c r="L12" s="627"/>
      <c r="M12" s="627"/>
      <c r="N12" s="627"/>
      <c r="O12" s="627"/>
      <c r="P12" s="628"/>
      <c r="Q12" s="628"/>
      <c r="R12" s="628"/>
      <c r="S12" s="628"/>
      <c r="T12" s="628"/>
      <c r="U12" s="628"/>
      <c r="V12" s="628"/>
      <c r="W12" s="628"/>
      <c r="X12" s="628"/>
      <c r="Y12" s="628"/>
      <c r="Z12" s="628"/>
      <c r="AA12" s="628"/>
      <c r="AB12" s="628"/>
      <c r="AC12" s="628"/>
    </row>
    <row r="13" customFormat="false" ht="13.15" hidden="false" customHeight="false" outlineLevel="0" collapsed="false">
      <c r="B13" s="654"/>
      <c r="C13" s="654"/>
      <c r="E13" s="624"/>
      <c r="F13" s="626"/>
      <c r="G13" s="626"/>
      <c r="H13" s="83"/>
      <c r="I13" s="626"/>
      <c r="J13" s="627"/>
      <c r="K13" s="627"/>
      <c r="L13" s="627"/>
      <c r="M13" s="627"/>
      <c r="N13" s="627"/>
      <c r="O13" s="627"/>
      <c r="P13" s="628"/>
      <c r="Q13" s="628"/>
      <c r="R13" s="628"/>
      <c r="S13" s="628"/>
      <c r="T13" s="628"/>
      <c r="U13" s="628"/>
      <c r="V13" s="628"/>
      <c r="W13" s="628"/>
      <c r="X13" s="628"/>
      <c r="Y13" s="628"/>
      <c r="Z13" s="628"/>
      <c r="AA13" s="628"/>
      <c r="AB13" s="628"/>
      <c r="AC13" s="628"/>
    </row>
    <row r="14" customFormat="false" ht="26.25" hidden="false" customHeight="false" outlineLevel="0" collapsed="false">
      <c r="B14" s="656" t="s">
        <v>559</v>
      </c>
      <c r="C14" s="657"/>
      <c r="D14" s="655"/>
      <c r="E14" s="624"/>
      <c r="F14" s="626"/>
      <c r="G14" s="626"/>
      <c r="H14" s="83"/>
      <c r="I14" s="626"/>
      <c r="J14" s="627"/>
      <c r="K14" s="627"/>
      <c r="L14" s="627"/>
      <c r="M14" s="627"/>
      <c r="N14" s="627"/>
      <c r="O14" s="627"/>
      <c r="P14" s="628"/>
      <c r="Q14" s="628"/>
      <c r="R14" s="628"/>
      <c r="S14" s="628"/>
      <c r="T14" s="628"/>
      <c r="U14" s="628"/>
      <c r="V14" s="628"/>
      <c r="W14" s="628"/>
      <c r="X14" s="628"/>
      <c r="Y14" s="628"/>
      <c r="Z14" s="628"/>
      <c r="AA14" s="628"/>
      <c r="AB14" s="628"/>
      <c r="AC14" s="628"/>
    </row>
    <row r="15" customFormat="false" ht="13.15" hidden="false" customHeight="false" outlineLevel="0" collapsed="false">
      <c r="B15" s="658" t="s">
        <v>560</v>
      </c>
      <c r="C15" s="648" t="s">
        <v>134</v>
      </c>
      <c r="D15" s="655"/>
      <c r="E15" s="624"/>
      <c r="F15" s="626"/>
      <c r="G15" s="626"/>
      <c r="H15" s="83"/>
      <c r="I15" s="626"/>
      <c r="J15" s="627"/>
      <c r="K15" s="627"/>
      <c r="L15" s="627"/>
      <c r="M15" s="627"/>
      <c r="N15" s="627"/>
      <c r="O15" s="627"/>
      <c r="P15" s="628"/>
      <c r="Q15" s="628"/>
      <c r="R15" s="628"/>
      <c r="S15" s="628"/>
      <c r="T15" s="628"/>
      <c r="U15" s="628"/>
      <c r="V15" s="628"/>
      <c r="W15" s="628"/>
      <c r="X15" s="628"/>
      <c r="Y15" s="628"/>
      <c r="Z15" s="628"/>
      <c r="AA15" s="628"/>
      <c r="AB15" s="628"/>
      <c r="AC15" s="628"/>
    </row>
    <row r="16" customFormat="false" ht="13.15" hidden="false" customHeight="false" outlineLevel="0" collapsed="false">
      <c r="B16" s="654"/>
      <c r="C16" s="654"/>
      <c r="D16" s="655"/>
      <c r="E16" s="624"/>
      <c r="F16" s="626"/>
      <c r="G16" s="626"/>
      <c r="H16" s="83"/>
      <c r="I16" s="626"/>
      <c r="J16" s="627"/>
      <c r="K16" s="627"/>
      <c r="L16" s="627"/>
      <c r="M16" s="627"/>
      <c r="N16" s="627"/>
      <c r="O16" s="627"/>
      <c r="P16" s="628"/>
      <c r="Q16" s="628"/>
      <c r="R16" s="628"/>
      <c r="S16" s="628"/>
      <c r="T16" s="628"/>
      <c r="U16" s="628"/>
      <c r="V16" s="628"/>
      <c r="W16" s="628"/>
      <c r="X16" s="628"/>
      <c r="Y16" s="628"/>
      <c r="Z16" s="628"/>
      <c r="AA16" s="628"/>
      <c r="AB16" s="628"/>
      <c r="AC16" s="628"/>
    </row>
    <row r="17" customFormat="false" ht="13.15" hidden="false" customHeight="false" outlineLevel="0" collapsed="false">
      <c r="B17" s="659"/>
      <c r="C17" s="632" t="s">
        <v>561</v>
      </c>
      <c r="D17" s="660" t="s">
        <v>562</v>
      </c>
      <c r="E17" s="661"/>
      <c r="F17" s="662"/>
      <c r="G17" s="627"/>
      <c r="H17" s="627"/>
      <c r="I17" s="627"/>
      <c r="J17" s="627"/>
      <c r="K17" s="627"/>
      <c r="L17" s="627"/>
      <c r="M17" s="627"/>
      <c r="N17" s="627"/>
      <c r="O17" s="627"/>
      <c r="P17" s="628"/>
      <c r="Q17" s="628"/>
      <c r="R17" s="628"/>
      <c r="S17" s="628"/>
      <c r="T17" s="628"/>
      <c r="U17" s="628"/>
      <c r="V17" s="628"/>
      <c r="W17" s="628"/>
      <c r="X17" s="628"/>
      <c r="Y17" s="628"/>
      <c r="Z17" s="628"/>
      <c r="AA17" s="628"/>
      <c r="AB17" s="628"/>
      <c r="AC17" s="628"/>
    </row>
    <row r="18" customFormat="false" ht="12.75" hidden="false" customHeight="true" outlineLevel="0" collapsed="false">
      <c r="B18" s="663"/>
      <c r="C18" s="664"/>
      <c r="D18" s="665"/>
      <c r="E18" s="666"/>
      <c r="F18" s="667"/>
      <c r="G18" s="668"/>
      <c r="H18" s="669"/>
      <c r="I18" s="668"/>
      <c r="J18" s="627"/>
      <c r="K18" s="627"/>
      <c r="L18" s="627"/>
      <c r="M18" s="627"/>
      <c r="N18" s="627"/>
      <c r="O18" s="627"/>
      <c r="P18" s="628"/>
      <c r="Q18" s="628"/>
      <c r="R18" s="628"/>
      <c r="S18" s="628"/>
      <c r="T18" s="628"/>
      <c r="U18" s="628"/>
      <c r="V18" s="628"/>
      <c r="W18" s="628"/>
      <c r="X18" s="628"/>
      <c r="Y18" s="628"/>
      <c r="Z18" s="628"/>
      <c r="AA18" s="628"/>
      <c r="AB18" s="628"/>
      <c r="AC18" s="628"/>
    </row>
    <row r="19" customFormat="false" ht="12.75" hidden="false" customHeight="true" outlineLevel="0" collapsed="false">
      <c r="B19" s="663"/>
      <c r="C19" s="664"/>
      <c r="D19" s="665"/>
      <c r="E19" s="666"/>
      <c r="F19" s="667"/>
      <c r="G19" s="668"/>
      <c r="H19" s="669"/>
      <c r="I19" s="668"/>
      <c r="J19" s="627"/>
      <c r="K19" s="627"/>
      <c r="L19" s="627"/>
      <c r="M19" s="627"/>
      <c r="N19" s="627"/>
      <c r="O19" s="627"/>
      <c r="P19" s="628"/>
      <c r="Q19" s="628"/>
      <c r="R19" s="628"/>
      <c r="S19" s="628"/>
      <c r="T19" s="628"/>
      <c r="U19" s="628"/>
      <c r="V19" s="628"/>
      <c r="W19" s="628"/>
      <c r="X19" s="628"/>
      <c r="Y19" s="628"/>
      <c r="Z19" s="628"/>
      <c r="AA19" s="628"/>
      <c r="AB19" s="628"/>
      <c r="AC19" s="628"/>
    </row>
    <row r="20" customFormat="false" ht="12.75" hidden="false" customHeight="true" outlineLevel="0" collapsed="false">
      <c r="B20" s="663"/>
      <c r="C20" s="664"/>
      <c r="D20" s="665"/>
      <c r="E20" s="666"/>
      <c r="F20" s="627"/>
      <c r="G20" s="668"/>
      <c r="H20" s="627"/>
      <c r="I20" s="668"/>
      <c r="J20" s="627"/>
      <c r="K20" s="627"/>
      <c r="L20" s="627"/>
      <c r="M20" s="627"/>
      <c r="N20" s="627"/>
      <c r="O20" s="627"/>
      <c r="P20" s="628"/>
      <c r="Q20" s="628"/>
      <c r="R20" s="628"/>
      <c r="S20" s="628"/>
      <c r="T20" s="628"/>
      <c r="U20" s="628"/>
      <c r="V20" s="628"/>
      <c r="W20" s="628"/>
      <c r="X20" s="628"/>
      <c r="Y20" s="628"/>
      <c r="Z20" s="628"/>
      <c r="AA20" s="628"/>
      <c r="AB20" s="628"/>
      <c r="AC20" s="628"/>
    </row>
    <row r="21" customFormat="false" ht="13.9" hidden="false" customHeight="false" outlineLevel="0" collapsed="false">
      <c r="B21" s="670" t="s">
        <v>563</v>
      </c>
      <c r="C21" s="664"/>
      <c r="D21" s="665"/>
      <c r="E21" s="666"/>
      <c r="G21" s="671"/>
      <c r="H21" s="627"/>
      <c r="I21" s="671"/>
      <c r="J21" s="627"/>
      <c r="K21" s="627"/>
      <c r="L21" s="627"/>
      <c r="M21" s="627"/>
      <c r="N21" s="627"/>
      <c r="O21" s="627"/>
      <c r="P21" s="628"/>
      <c r="Q21" s="628"/>
      <c r="R21" s="628"/>
      <c r="S21" s="628"/>
      <c r="T21" s="628"/>
      <c r="U21" s="628"/>
      <c r="V21" s="628"/>
      <c r="W21" s="628"/>
      <c r="X21" s="628"/>
      <c r="Y21" s="628"/>
      <c r="Z21" s="628"/>
      <c r="AA21" s="628"/>
      <c r="AB21" s="628"/>
      <c r="AC21" s="628"/>
    </row>
    <row r="22" customFormat="false" ht="12.75" hidden="false" customHeight="false" outlineLevel="0" collapsed="false">
      <c r="B22" s="672"/>
      <c r="C22" s="664"/>
      <c r="D22" s="665"/>
      <c r="E22" s="666"/>
      <c r="F22" s="669"/>
      <c r="G22" s="668"/>
      <c r="H22" s="669"/>
      <c r="I22" s="668"/>
      <c r="J22" s="627"/>
      <c r="K22" s="627"/>
      <c r="L22" s="627"/>
      <c r="M22" s="627"/>
      <c r="N22" s="627"/>
      <c r="O22" s="627"/>
      <c r="P22" s="628"/>
      <c r="Q22" s="628"/>
      <c r="R22" s="628"/>
      <c r="S22" s="628"/>
      <c r="T22" s="628"/>
      <c r="U22" s="628"/>
      <c r="V22" s="628"/>
      <c r="W22" s="628"/>
      <c r="X22" s="628"/>
      <c r="Y22" s="628"/>
      <c r="Z22" s="628"/>
      <c r="AA22" s="628"/>
      <c r="AB22" s="628"/>
      <c r="AC22" s="628"/>
    </row>
    <row r="23" customFormat="false" ht="12.75" hidden="false" customHeight="true" outlineLevel="0" collapsed="false">
      <c r="B23" s="663"/>
      <c r="C23" s="673" t="str">
        <f aca="false">IF(C14="UL94 V-0","Thickness for UL94-V0 rating in data sheet","")</f>
        <v/>
      </c>
      <c r="D23" s="674"/>
      <c r="E23" s="675" t="str">
        <f aca="false">IF(C14&lt;&gt;"UL94 V-0","",IF(OR(D23=0,ISBLANK(D23)),"FAIL","PASS"))</f>
        <v/>
      </c>
      <c r="F23" s="669"/>
      <c r="G23" s="668"/>
      <c r="H23" s="669"/>
      <c r="I23" s="668"/>
      <c r="J23" s="627"/>
      <c r="K23" s="627"/>
      <c r="L23" s="627"/>
      <c r="M23" s="627"/>
      <c r="N23" s="627"/>
      <c r="O23" s="627"/>
      <c r="P23" s="628"/>
      <c r="Q23" s="628"/>
      <c r="R23" s="628"/>
      <c r="S23" s="628"/>
      <c r="T23" s="628"/>
      <c r="U23" s="628"/>
      <c r="V23" s="628"/>
      <c r="W23" s="628"/>
      <c r="X23" s="628"/>
      <c r="Y23" s="628"/>
      <c r="Z23" s="628"/>
      <c r="AA23" s="628"/>
      <c r="AB23" s="628"/>
      <c r="AC23" s="628"/>
    </row>
    <row r="24" customFormat="false" ht="12.75" hidden="false" customHeight="true" outlineLevel="0" collapsed="false">
      <c r="B24" s="676"/>
      <c r="C24" s="677" t="s">
        <v>564</v>
      </c>
      <c r="D24" s="674"/>
      <c r="E24" s="675" t="str">
        <f aca="false">IF(C14="FAR 25.853(a)(1)(i)",IF(ISBLANK(D24),"FAIL","PASS"),IF(AND(D24&gt;=D23,E23="PASS"),"PASS","FAIL"))</f>
        <v>FAIL</v>
      </c>
      <c r="F24" s="669"/>
      <c r="G24" s="668"/>
      <c r="J24" s="627"/>
      <c r="K24" s="627"/>
      <c r="L24" s="627"/>
      <c r="M24" s="627"/>
      <c r="N24" s="627"/>
      <c r="O24" s="627"/>
      <c r="P24" s="628"/>
      <c r="Q24" s="628"/>
      <c r="R24" s="628"/>
      <c r="S24" s="628"/>
      <c r="T24" s="628"/>
      <c r="U24" s="628"/>
      <c r="V24" s="628"/>
      <c r="W24" s="628"/>
      <c r="X24" s="628"/>
      <c r="Y24" s="628"/>
      <c r="Z24" s="628"/>
      <c r="AA24" s="628"/>
      <c r="AB24" s="628"/>
      <c r="AC24" s="628"/>
    </row>
    <row r="25" customFormat="false" ht="13.15" hidden="false" customHeight="false" outlineLevel="0" collapsed="false">
      <c r="B25" s="678"/>
      <c r="C25" s="679"/>
      <c r="D25" s="680"/>
      <c r="E25" s="681"/>
      <c r="F25" s="669"/>
      <c r="G25" s="668"/>
      <c r="H25" s="669"/>
      <c r="I25" s="668"/>
      <c r="J25" s="627"/>
      <c r="K25" s="627"/>
      <c r="L25" s="627"/>
      <c r="M25" s="627"/>
      <c r="N25" s="627"/>
      <c r="O25" s="627"/>
      <c r="P25" s="628"/>
      <c r="Q25" s="628"/>
      <c r="R25" s="628"/>
      <c r="S25" s="628"/>
      <c r="T25" s="628"/>
      <c r="U25" s="628"/>
      <c r="V25" s="628"/>
      <c r="W25" s="628"/>
      <c r="X25" s="628"/>
      <c r="Y25" s="628"/>
      <c r="Z25" s="628"/>
      <c r="AA25" s="628"/>
      <c r="AB25" s="628"/>
      <c r="AC25" s="628"/>
    </row>
    <row r="26" customFormat="false" ht="13.15" hidden="false" customHeight="false" outlineLevel="0" collapsed="false">
      <c r="B26" s="682"/>
      <c r="C26" s="683" t="s">
        <v>561</v>
      </c>
      <c r="D26" s="684" t="s">
        <v>562</v>
      </c>
      <c r="E26" s="685"/>
      <c r="F26" s="669"/>
      <c r="H26" s="669"/>
      <c r="I26" s="668"/>
      <c r="J26" s="627"/>
      <c r="K26" s="627"/>
      <c r="L26" s="627"/>
      <c r="M26" s="627"/>
      <c r="N26" s="627"/>
      <c r="O26" s="627"/>
      <c r="P26" s="628"/>
      <c r="Q26" s="628"/>
      <c r="R26" s="628"/>
      <c r="S26" s="628"/>
      <c r="T26" s="628"/>
      <c r="U26" s="628"/>
      <c r="V26" s="628"/>
      <c r="W26" s="628"/>
      <c r="X26" s="628"/>
      <c r="Y26" s="628"/>
      <c r="Z26" s="628"/>
      <c r="AA26" s="628"/>
      <c r="AB26" s="628"/>
      <c r="AC26" s="628"/>
    </row>
    <row r="27" customFormat="false" ht="12.75" hidden="false" customHeight="true" outlineLevel="0" collapsed="false">
      <c r="B27" s="686"/>
      <c r="C27" s="687" t="s">
        <v>565</v>
      </c>
      <c r="D27" s="688"/>
      <c r="E27" s="689"/>
      <c r="F27" s="669"/>
      <c r="G27" s="668"/>
      <c r="H27" s="669"/>
      <c r="I27" s="668"/>
      <c r="J27" s="627"/>
      <c r="K27" s="627"/>
      <c r="L27" s="627"/>
      <c r="M27" s="627"/>
      <c r="N27" s="627"/>
      <c r="O27" s="627"/>
      <c r="P27" s="628"/>
      <c r="Q27" s="628"/>
      <c r="R27" s="628"/>
      <c r="S27" s="628"/>
      <c r="T27" s="628"/>
      <c r="U27" s="628"/>
      <c r="V27" s="628"/>
      <c r="W27" s="628"/>
      <c r="X27" s="628"/>
      <c r="Y27" s="628"/>
      <c r="Z27" s="628"/>
      <c r="AA27" s="628"/>
      <c r="AB27" s="628"/>
      <c r="AC27" s="628"/>
    </row>
    <row r="28" customFormat="false" ht="13.15" hidden="false" customHeight="true" outlineLevel="0" collapsed="false">
      <c r="B28" s="690"/>
      <c r="C28" s="664" t="s">
        <v>566</v>
      </c>
      <c r="D28" s="688"/>
      <c r="E28" s="689"/>
      <c r="F28" s="627"/>
      <c r="G28" s="14"/>
      <c r="H28" s="627"/>
      <c r="I28" s="668"/>
      <c r="J28" s="627"/>
      <c r="K28" s="627"/>
      <c r="L28" s="627"/>
      <c r="M28" s="627"/>
      <c r="N28" s="627"/>
      <c r="O28" s="627"/>
      <c r="P28" s="628"/>
      <c r="Q28" s="628"/>
      <c r="R28" s="628"/>
      <c r="S28" s="628"/>
      <c r="T28" s="628"/>
      <c r="U28" s="628"/>
      <c r="V28" s="628"/>
      <c r="W28" s="628"/>
      <c r="X28" s="628"/>
      <c r="Y28" s="628"/>
      <c r="Z28" s="628"/>
      <c r="AA28" s="628"/>
      <c r="AB28" s="628"/>
      <c r="AC28" s="628"/>
    </row>
    <row r="29" customFormat="false" ht="13.15" hidden="false" customHeight="false" outlineLevel="0" collapsed="false">
      <c r="B29" s="690"/>
      <c r="C29" s="664"/>
      <c r="D29" s="688"/>
      <c r="E29" s="689"/>
      <c r="F29" s="627"/>
      <c r="G29" s="668"/>
      <c r="H29" s="627"/>
      <c r="I29" s="668"/>
      <c r="J29" s="627"/>
      <c r="K29" s="627"/>
      <c r="L29" s="627"/>
      <c r="M29" s="627"/>
      <c r="N29" s="627"/>
      <c r="O29" s="627"/>
      <c r="P29" s="628"/>
      <c r="Q29" s="628"/>
      <c r="R29" s="628"/>
      <c r="S29" s="628"/>
      <c r="T29" s="628"/>
      <c r="U29" s="628"/>
      <c r="V29" s="628"/>
      <c r="W29" s="628"/>
      <c r="X29" s="628"/>
      <c r="Y29" s="628"/>
      <c r="Z29" s="628"/>
      <c r="AA29" s="628"/>
      <c r="AB29" s="628"/>
      <c r="AC29" s="628"/>
    </row>
    <row r="30" customFormat="false" ht="13.15" hidden="false" customHeight="false" outlineLevel="0" collapsed="false">
      <c r="B30" s="690"/>
      <c r="C30" s="664"/>
      <c r="D30" s="688"/>
      <c r="E30" s="689"/>
      <c r="F30" s="627"/>
      <c r="G30" s="671"/>
      <c r="H30" s="627"/>
      <c r="I30" s="671"/>
      <c r="J30" s="627"/>
      <c r="K30" s="627"/>
      <c r="L30" s="627"/>
      <c r="M30" s="627"/>
      <c r="N30" s="627"/>
      <c r="O30" s="627"/>
      <c r="P30" s="628"/>
      <c r="Q30" s="628"/>
      <c r="R30" s="628"/>
      <c r="S30" s="628"/>
      <c r="T30" s="628"/>
      <c r="U30" s="628"/>
      <c r="V30" s="628"/>
      <c r="W30" s="628"/>
      <c r="X30" s="628"/>
      <c r="Y30" s="628"/>
      <c r="Z30" s="628"/>
      <c r="AA30" s="628"/>
      <c r="AB30" s="628"/>
      <c r="AC30" s="628"/>
    </row>
    <row r="31" customFormat="false" ht="13.15" hidden="false" customHeight="false" outlineLevel="0" collapsed="false">
      <c r="B31" s="690"/>
      <c r="C31" s="664"/>
      <c r="D31" s="688"/>
      <c r="E31" s="689"/>
      <c r="F31" s="669"/>
      <c r="G31" s="668"/>
      <c r="H31" s="669"/>
      <c r="I31" s="668"/>
      <c r="J31" s="669"/>
      <c r="K31" s="668"/>
      <c r="L31" s="627"/>
      <c r="M31" s="627"/>
      <c r="N31" s="627"/>
      <c r="O31" s="627"/>
      <c r="P31" s="628"/>
      <c r="Q31" s="628"/>
      <c r="R31" s="628"/>
      <c r="S31" s="628"/>
      <c r="T31" s="628"/>
      <c r="U31" s="628"/>
      <c r="V31" s="628"/>
      <c r="W31" s="628"/>
      <c r="X31" s="628"/>
      <c r="Y31" s="628"/>
      <c r="Z31" s="628"/>
      <c r="AA31" s="628"/>
      <c r="AB31" s="628"/>
      <c r="AC31" s="628"/>
    </row>
    <row r="32" customFormat="false" ht="13.15" hidden="false" customHeight="false" outlineLevel="0" collapsed="false">
      <c r="B32" s="690"/>
      <c r="C32" s="620" t="s">
        <v>567</v>
      </c>
      <c r="D32" s="691"/>
      <c r="E32" s="692" t="str">
        <f aca="false">IF(D32&gt;=0.5,"PASS","FAIL")</f>
        <v>FAIL</v>
      </c>
      <c r="F32" s="669"/>
      <c r="G32" s="668"/>
      <c r="H32" s="669"/>
      <c r="I32" s="668"/>
      <c r="J32" s="627"/>
      <c r="K32" s="627"/>
      <c r="L32" s="627"/>
      <c r="M32" s="627"/>
      <c r="N32" s="627"/>
      <c r="O32" s="627"/>
      <c r="P32" s="628"/>
      <c r="Q32" s="628"/>
      <c r="R32" s="628"/>
      <c r="S32" s="628"/>
      <c r="T32" s="628"/>
      <c r="U32" s="628"/>
      <c r="V32" s="628"/>
      <c r="W32" s="628"/>
      <c r="X32" s="628"/>
      <c r="Y32" s="628"/>
      <c r="Z32" s="628"/>
      <c r="AA32" s="628"/>
      <c r="AB32" s="628"/>
      <c r="AC32" s="628"/>
    </row>
    <row r="33" customFormat="false" ht="13.9" hidden="false" customHeight="false" outlineLevel="0" collapsed="false">
      <c r="B33" s="670" t="s">
        <v>568</v>
      </c>
      <c r="C33" s="687" t="s">
        <v>569</v>
      </c>
      <c r="D33" s="693"/>
      <c r="E33" s="666"/>
      <c r="F33" s="669"/>
      <c r="G33" s="668"/>
      <c r="H33" s="669"/>
      <c r="I33" s="668"/>
      <c r="J33" s="627"/>
      <c r="K33" s="627"/>
      <c r="L33" s="627"/>
      <c r="M33" s="627"/>
      <c r="N33" s="627"/>
      <c r="O33" s="627"/>
      <c r="P33" s="628"/>
      <c r="Q33" s="628"/>
      <c r="R33" s="628"/>
      <c r="S33" s="628"/>
      <c r="T33" s="628"/>
      <c r="U33" s="628"/>
      <c r="V33" s="628"/>
      <c r="W33" s="628"/>
      <c r="X33" s="628"/>
      <c r="Y33" s="628"/>
      <c r="Z33" s="628"/>
      <c r="AA33" s="628"/>
      <c r="AB33" s="628"/>
      <c r="AC33" s="628"/>
    </row>
    <row r="34" customFormat="false" ht="12.75" hidden="false" customHeight="true" outlineLevel="0" collapsed="false">
      <c r="B34" s="672"/>
      <c r="C34" s="664" t="s">
        <v>570</v>
      </c>
      <c r="D34" s="693"/>
      <c r="E34" s="666"/>
      <c r="F34" s="669"/>
      <c r="G34" s="668"/>
      <c r="H34" s="669"/>
      <c r="I34" s="668"/>
      <c r="J34" s="627"/>
      <c r="K34" s="627"/>
      <c r="L34" s="627"/>
      <c r="M34" s="627"/>
      <c r="N34" s="627"/>
      <c r="O34" s="627"/>
      <c r="P34" s="628"/>
      <c r="Q34" s="628"/>
      <c r="R34" s="628"/>
      <c r="S34" s="628"/>
      <c r="T34" s="628"/>
      <c r="U34" s="628"/>
      <c r="V34" s="628"/>
      <c r="W34" s="628"/>
      <c r="X34" s="628"/>
      <c r="Y34" s="628"/>
      <c r="Z34" s="628"/>
      <c r="AA34" s="628"/>
      <c r="AB34" s="628"/>
      <c r="AC34" s="628"/>
    </row>
    <row r="35" customFormat="false" ht="13.15" hidden="false" customHeight="false" outlineLevel="0" collapsed="false">
      <c r="B35" s="690"/>
      <c r="C35" s="664"/>
      <c r="D35" s="693"/>
      <c r="E35" s="666"/>
      <c r="F35" s="669"/>
      <c r="G35" s="668"/>
      <c r="H35" s="669"/>
      <c r="I35" s="668"/>
      <c r="J35" s="627"/>
      <c r="K35" s="627"/>
      <c r="L35" s="627"/>
      <c r="M35" s="627"/>
      <c r="N35" s="627"/>
      <c r="O35" s="627"/>
      <c r="P35" s="628"/>
      <c r="Q35" s="628"/>
      <c r="R35" s="628"/>
      <c r="S35" s="628"/>
      <c r="T35" s="628"/>
      <c r="U35" s="628"/>
      <c r="V35" s="628"/>
      <c r="W35" s="628"/>
      <c r="X35" s="628"/>
      <c r="Y35" s="628"/>
      <c r="Z35" s="628"/>
      <c r="AA35" s="628"/>
      <c r="AB35" s="628"/>
      <c r="AC35" s="628"/>
    </row>
    <row r="36" customFormat="false" ht="13.15" hidden="false" customHeight="false" outlineLevel="0" collapsed="false">
      <c r="B36" s="690"/>
      <c r="C36" s="664"/>
      <c r="D36" s="693"/>
      <c r="E36" s="666"/>
      <c r="F36" s="669"/>
      <c r="G36" s="668"/>
      <c r="H36" s="669"/>
      <c r="I36" s="668"/>
      <c r="J36" s="627"/>
      <c r="K36" s="627"/>
      <c r="L36" s="627"/>
      <c r="M36" s="627"/>
      <c r="N36" s="627"/>
      <c r="O36" s="627"/>
      <c r="P36" s="628"/>
      <c r="Q36" s="628"/>
      <c r="R36" s="628"/>
      <c r="S36" s="628"/>
      <c r="T36" s="628"/>
      <c r="U36" s="628"/>
      <c r="V36" s="628"/>
      <c r="W36" s="628"/>
      <c r="X36" s="628"/>
      <c r="Y36" s="628"/>
      <c r="Z36" s="628"/>
      <c r="AA36" s="628"/>
      <c r="AB36" s="628"/>
      <c r="AC36" s="628"/>
    </row>
    <row r="37" customFormat="false" ht="13.15" hidden="false" customHeight="false" outlineLevel="0" collapsed="false">
      <c r="B37" s="690"/>
      <c r="C37" s="664"/>
      <c r="D37" s="693"/>
      <c r="E37" s="666"/>
      <c r="F37" s="669"/>
      <c r="G37" s="668"/>
      <c r="H37" s="669"/>
      <c r="I37" s="668"/>
      <c r="J37" s="627"/>
      <c r="K37" s="627"/>
      <c r="L37" s="627"/>
      <c r="M37" s="627"/>
      <c r="N37" s="627"/>
      <c r="O37" s="627"/>
      <c r="P37" s="628"/>
      <c r="Q37" s="628"/>
      <c r="R37" s="628"/>
      <c r="S37" s="628"/>
      <c r="T37" s="628"/>
      <c r="U37" s="628"/>
      <c r="V37" s="628"/>
      <c r="W37" s="628"/>
      <c r="X37" s="628"/>
      <c r="Y37" s="628"/>
      <c r="Z37" s="628"/>
      <c r="AA37" s="628"/>
      <c r="AB37" s="628"/>
      <c r="AC37" s="628"/>
    </row>
    <row r="38" customFormat="false" ht="13.15" hidden="false" customHeight="false" outlineLevel="0" collapsed="false">
      <c r="B38" s="690"/>
      <c r="C38" s="673" t="str">
        <f aca="false">IF(C14="UL94 V-0","Thickness for UL94-V0 rating in data sheet","")</f>
        <v/>
      </c>
      <c r="D38" s="674"/>
      <c r="E38" s="675" t="str">
        <f aca="false">IF(C14&lt;&gt;"UL94 V-0","",IF(OR(D38=0,ISBLANK(D38)),"FAIL","PASS"))</f>
        <v/>
      </c>
      <c r="F38" s="669"/>
      <c r="G38" s="668"/>
      <c r="H38" s="669"/>
      <c r="I38" s="668"/>
      <c r="J38" s="627"/>
      <c r="K38" s="627"/>
      <c r="L38" s="627"/>
      <c r="M38" s="627"/>
      <c r="N38" s="627"/>
      <c r="O38" s="627"/>
      <c r="P38" s="628"/>
      <c r="Q38" s="628"/>
      <c r="R38" s="628"/>
      <c r="S38" s="628"/>
      <c r="T38" s="628"/>
      <c r="U38" s="628"/>
      <c r="V38" s="628"/>
      <c r="W38" s="628"/>
      <c r="X38" s="628"/>
      <c r="Y38" s="628"/>
      <c r="Z38" s="628"/>
      <c r="AA38" s="628"/>
      <c r="AB38" s="628"/>
      <c r="AC38" s="628"/>
      <c r="AD38" s="627"/>
      <c r="AE38" s="627"/>
      <c r="AF38" s="627"/>
      <c r="AG38" s="627"/>
      <c r="AH38" s="627"/>
      <c r="AI38" s="627"/>
      <c r="AJ38" s="627"/>
      <c r="AK38" s="627"/>
      <c r="AL38" s="627"/>
      <c r="AM38" s="627"/>
      <c r="AN38" s="627"/>
      <c r="AO38" s="627"/>
    </row>
    <row r="39" customFormat="false" ht="13.15" hidden="false" customHeight="false" outlineLevel="0" collapsed="false">
      <c r="B39" s="694"/>
      <c r="C39" s="677" t="s">
        <v>564</v>
      </c>
      <c r="D39" s="674"/>
      <c r="E39" s="675" t="str">
        <f aca="false">IF(C14="FAR 25.853(a)(1)(i)",IF(ISBLANK(D39),"FAIL","PASS"),IF(AND(D39&gt;=D38,E38="PASS"),"PASS","FAIL"))</f>
        <v>FAIL</v>
      </c>
      <c r="F39" s="669"/>
      <c r="G39" s="668"/>
      <c r="H39" s="669"/>
      <c r="I39" s="668"/>
      <c r="J39" s="627"/>
      <c r="K39" s="627"/>
      <c r="L39" s="627"/>
      <c r="M39" s="627"/>
      <c r="N39" s="627"/>
      <c r="O39" s="627"/>
      <c r="P39" s="628"/>
      <c r="Q39" s="628"/>
      <c r="R39" s="628"/>
      <c r="S39" s="628"/>
      <c r="T39" s="628"/>
      <c r="U39" s="628"/>
      <c r="V39" s="628"/>
      <c r="W39" s="628"/>
      <c r="X39" s="628"/>
      <c r="Y39" s="628"/>
      <c r="Z39" s="628"/>
      <c r="AA39" s="628"/>
      <c r="AB39" s="628"/>
      <c r="AC39" s="628"/>
      <c r="AD39" s="627"/>
      <c r="AE39" s="627"/>
      <c r="AF39" s="627"/>
      <c r="AG39" s="627"/>
      <c r="AH39" s="627"/>
      <c r="AI39" s="627"/>
      <c r="AJ39" s="627"/>
      <c r="AK39" s="627"/>
      <c r="AL39" s="627"/>
      <c r="AM39" s="627"/>
      <c r="AN39" s="627"/>
      <c r="AO39" s="627"/>
    </row>
    <row r="40" customFormat="false" ht="12.75" hidden="false" customHeight="false" outlineLevel="0" collapsed="false">
      <c r="B40" s="695"/>
      <c r="C40" s="695"/>
      <c r="D40" s="695"/>
      <c r="E40" s="695"/>
      <c r="F40" s="669"/>
      <c r="G40" s="668"/>
      <c r="H40" s="669"/>
      <c r="I40" s="668"/>
      <c r="J40" s="669"/>
      <c r="K40" s="668"/>
      <c r="L40" s="627"/>
      <c r="M40" s="627"/>
      <c r="N40" s="627"/>
      <c r="O40" s="627"/>
      <c r="P40" s="628"/>
      <c r="Q40" s="628"/>
      <c r="R40" s="628"/>
      <c r="S40" s="628"/>
      <c r="T40" s="628"/>
      <c r="U40" s="628"/>
      <c r="V40" s="628"/>
      <c r="W40" s="628"/>
      <c r="X40" s="628"/>
      <c r="Y40" s="628"/>
      <c r="Z40" s="628"/>
      <c r="AA40" s="628"/>
      <c r="AB40" s="628"/>
      <c r="AC40" s="628"/>
      <c r="AD40" s="627"/>
      <c r="AE40" s="627"/>
      <c r="AF40" s="627"/>
      <c r="AG40" s="627"/>
      <c r="AH40" s="627"/>
      <c r="AI40" s="627"/>
      <c r="AJ40" s="627"/>
      <c r="AK40" s="627"/>
      <c r="AL40" s="627"/>
      <c r="AM40" s="627"/>
      <c r="AN40" s="627"/>
      <c r="AO40" s="627"/>
    </row>
    <row r="41" customFormat="false" ht="12.75" hidden="false" customHeight="true" outlineLevel="0" collapsed="false">
      <c r="B41" s="696" t="s">
        <v>571</v>
      </c>
      <c r="C41" s="696"/>
      <c r="D41" s="696"/>
      <c r="E41" s="696"/>
      <c r="F41" s="627"/>
      <c r="G41" s="627"/>
      <c r="H41" s="627"/>
      <c r="I41" s="627"/>
      <c r="J41" s="627"/>
      <c r="K41" s="627"/>
      <c r="L41" s="627"/>
      <c r="M41" s="627"/>
      <c r="N41" s="627"/>
      <c r="O41" s="627"/>
      <c r="P41" s="628"/>
      <c r="Q41" s="628"/>
      <c r="R41" s="628"/>
      <c r="S41" s="628"/>
      <c r="T41" s="628"/>
      <c r="U41" s="628"/>
      <c r="V41" s="628"/>
      <c r="W41" s="628"/>
      <c r="X41" s="628"/>
      <c r="Y41" s="628"/>
      <c r="Z41" s="628"/>
      <c r="AA41" s="628"/>
      <c r="AB41" s="628"/>
      <c r="AC41" s="628"/>
      <c r="AD41" s="627"/>
      <c r="AE41" s="627"/>
      <c r="AF41" s="627"/>
      <c r="AG41" s="627"/>
      <c r="AH41" s="627"/>
      <c r="AI41" s="627"/>
      <c r="AJ41" s="627"/>
      <c r="AK41" s="627"/>
      <c r="AL41" s="627"/>
      <c r="AM41" s="627"/>
      <c r="AN41" s="627"/>
      <c r="AO41" s="627"/>
    </row>
    <row r="42" customFormat="false" ht="12.75" hidden="false" customHeight="false" outlineLevel="0" collapsed="false">
      <c r="B42" s="696"/>
      <c r="C42" s="696"/>
      <c r="D42" s="696"/>
      <c r="E42" s="696"/>
      <c r="F42" s="627"/>
      <c r="G42" s="627"/>
      <c r="H42" s="627"/>
      <c r="I42" s="627"/>
      <c r="J42" s="627"/>
      <c r="K42" s="627"/>
      <c r="L42" s="627"/>
      <c r="M42" s="627"/>
      <c r="N42" s="627"/>
      <c r="O42" s="627"/>
      <c r="P42" s="628"/>
      <c r="Q42" s="628"/>
      <c r="R42" s="628"/>
      <c r="S42" s="628"/>
      <c r="T42" s="628"/>
      <c r="U42" s="628"/>
      <c r="V42" s="628"/>
      <c r="W42" s="628"/>
      <c r="X42" s="628"/>
      <c r="Y42" s="628"/>
      <c r="Z42" s="628"/>
      <c r="AA42" s="628"/>
      <c r="AB42" s="628"/>
      <c r="AC42" s="628"/>
      <c r="AD42" s="627"/>
      <c r="AE42" s="627"/>
      <c r="AF42" s="627"/>
      <c r="AG42" s="627"/>
      <c r="AH42" s="627"/>
      <c r="AI42" s="627"/>
      <c r="AJ42" s="627"/>
      <c r="AK42" s="627"/>
      <c r="AL42" s="627"/>
      <c r="AM42" s="627"/>
      <c r="AN42" s="627"/>
      <c r="AO42" s="627"/>
    </row>
    <row r="43" s="697" customFormat="true" ht="12.75" hidden="false" customHeight="false" outlineLevel="0" collapsed="false">
      <c r="A43" s="620"/>
      <c r="B43" s="627"/>
      <c r="C43" s="627"/>
      <c r="D43" s="627"/>
      <c r="E43" s="627"/>
      <c r="F43" s="627"/>
      <c r="G43" s="627"/>
      <c r="H43" s="627"/>
      <c r="I43" s="627"/>
      <c r="J43" s="627"/>
      <c r="K43" s="627"/>
      <c r="L43" s="627"/>
      <c r="M43" s="627"/>
      <c r="N43" s="627"/>
      <c r="O43" s="627"/>
      <c r="P43" s="628"/>
      <c r="Q43" s="628"/>
      <c r="R43" s="628"/>
      <c r="S43" s="628"/>
      <c r="T43" s="628"/>
      <c r="U43" s="628"/>
      <c r="V43" s="628"/>
      <c r="W43" s="628"/>
      <c r="X43" s="628"/>
      <c r="Y43" s="628"/>
      <c r="Z43" s="628"/>
      <c r="AA43" s="628"/>
      <c r="AB43" s="628"/>
      <c r="AC43" s="628"/>
      <c r="AD43" s="628"/>
      <c r="AE43" s="628"/>
      <c r="AF43" s="628"/>
      <c r="AG43" s="628"/>
      <c r="AH43" s="628"/>
      <c r="AI43" s="628"/>
      <c r="AJ43" s="628"/>
      <c r="AK43" s="628"/>
      <c r="AL43" s="628"/>
      <c r="AM43" s="628"/>
      <c r="AN43" s="628"/>
      <c r="AO43" s="628"/>
    </row>
    <row r="44" s="697" customFormat="true" ht="13.15" hidden="false" customHeight="false" outlineLevel="0" collapsed="false">
      <c r="A44" s="620"/>
      <c r="B44" s="698" t="s">
        <v>572</v>
      </c>
      <c r="C44" s="627"/>
      <c r="D44" s="627"/>
      <c r="E44" s="627"/>
      <c r="F44" s="627"/>
      <c r="G44" s="627"/>
      <c r="H44" s="627"/>
      <c r="I44" s="627"/>
      <c r="J44" s="627"/>
      <c r="K44" s="627"/>
      <c r="L44" s="627"/>
      <c r="M44" s="627"/>
      <c r="N44" s="627"/>
      <c r="O44" s="627"/>
      <c r="P44" s="628"/>
      <c r="Q44" s="628"/>
      <c r="R44" s="628"/>
      <c r="S44" s="628"/>
      <c r="T44" s="628"/>
      <c r="U44" s="628"/>
      <c r="V44" s="628"/>
      <c r="W44" s="628"/>
      <c r="X44" s="628"/>
      <c r="Y44" s="628"/>
      <c r="Z44" s="628"/>
      <c r="AA44" s="628"/>
      <c r="AB44" s="628"/>
      <c r="AC44" s="628"/>
      <c r="AD44" s="628"/>
      <c r="AE44" s="628"/>
      <c r="AF44" s="628"/>
      <c r="AG44" s="628"/>
      <c r="AH44" s="628"/>
      <c r="AI44" s="628"/>
      <c r="AJ44" s="628"/>
      <c r="AK44" s="628"/>
      <c r="AL44" s="628"/>
      <c r="AM44" s="628"/>
      <c r="AN44" s="628"/>
      <c r="AO44" s="628"/>
    </row>
    <row r="45" s="697" customFormat="true" ht="12.75" hidden="false" customHeight="false" outlineLevel="0" collapsed="false">
      <c r="B45" s="699"/>
      <c r="C45" s="700"/>
      <c r="D45" s="700"/>
      <c r="E45" s="700"/>
      <c r="F45" s="700"/>
      <c r="G45" s="700"/>
      <c r="H45" s="700"/>
      <c r="I45" s="700"/>
      <c r="J45" s="700"/>
      <c r="K45" s="700"/>
      <c r="L45" s="700"/>
      <c r="M45" s="700"/>
      <c r="N45" s="700"/>
      <c r="O45" s="701"/>
      <c r="P45" s="628"/>
      <c r="Q45" s="628"/>
      <c r="R45" s="628"/>
      <c r="S45" s="628"/>
      <c r="T45" s="628"/>
      <c r="U45" s="628"/>
      <c r="V45" s="628"/>
      <c r="W45" s="628"/>
      <c r="X45" s="628"/>
      <c r="Y45" s="628"/>
      <c r="Z45" s="628"/>
      <c r="AA45" s="628"/>
      <c r="AB45" s="628"/>
      <c r="AC45" s="628"/>
      <c r="AD45" s="628"/>
      <c r="AE45" s="628"/>
      <c r="AF45" s="628"/>
      <c r="AG45" s="628"/>
      <c r="AH45" s="628"/>
      <c r="AI45" s="628"/>
      <c r="AJ45" s="628"/>
      <c r="AK45" s="628"/>
      <c r="AL45" s="628"/>
      <c r="AM45" s="628"/>
      <c r="AN45" s="628"/>
      <c r="AO45" s="628"/>
    </row>
    <row r="46" s="697" customFormat="true" ht="12.75" hidden="false" customHeight="false" outlineLevel="0" collapsed="false">
      <c r="B46" s="702"/>
      <c r="C46" s="703"/>
      <c r="D46" s="703"/>
      <c r="E46" s="703"/>
      <c r="F46" s="703"/>
      <c r="G46" s="703"/>
      <c r="H46" s="703"/>
      <c r="I46" s="703"/>
      <c r="J46" s="703"/>
      <c r="K46" s="703"/>
      <c r="L46" s="703"/>
      <c r="M46" s="703"/>
      <c r="N46" s="703"/>
      <c r="O46" s="704"/>
      <c r="P46" s="628"/>
      <c r="Q46" s="628"/>
      <c r="R46" s="628"/>
      <c r="S46" s="628"/>
      <c r="T46" s="628"/>
      <c r="U46" s="628"/>
      <c r="V46" s="628"/>
      <c r="W46" s="628"/>
      <c r="X46" s="628"/>
      <c r="Y46" s="628"/>
      <c r="Z46" s="628"/>
      <c r="AA46" s="628"/>
      <c r="AB46" s="628"/>
      <c r="AC46" s="628"/>
      <c r="AD46" s="628"/>
      <c r="AE46" s="628"/>
      <c r="AF46" s="628"/>
      <c r="AG46" s="628"/>
      <c r="AH46" s="628"/>
      <c r="AI46" s="628"/>
      <c r="AJ46" s="628"/>
      <c r="AK46" s="628"/>
      <c r="AL46" s="628"/>
      <c r="AM46" s="628"/>
      <c r="AN46" s="628"/>
      <c r="AO46" s="628"/>
    </row>
    <row r="47" s="697" customFormat="true" ht="12.75" hidden="false" customHeight="false" outlineLevel="0" collapsed="false">
      <c r="B47" s="702"/>
      <c r="C47" s="703"/>
      <c r="D47" s="703"/>
      <c r="E47" s="703"/>
      <c r="F47" s="703"/>
      <c r="G47" s="703"/>
      <c r="H47" s="703"/>
      <c r="I47" s="703"/>
      <c r="J47" s="703"/>
      <c r="K47" s="703"/>
      <c r="L47" s="703"/>
      <c r="M47" s="703"/>
      <c r="N47" s="703"/>
      <c r="O47" s="704"/>
      <c r="P47" s="628"/>
      <c r="Q47" s="628"/>
      <c r="R47" s="628"/>
      <c r="S47" s="628"/>
      <c r="T47" s="628"/>
      <c r="U47" s="628"/>
      <c r="V47" s="628"/>
      <c r="W47" s="628"/>
      <c r="X47" s="628"/>
      <c r="Y47" s="628"/>
      <c r="Z47" s="628"/>
      <c r="AA47" s="628"/>
      <c r="AB47" s="628"/>
      <c r="AC47" s="628"/>
      <c r="AD47" s="628"/>
      <c r="AE47" s="628"/>
      <c r="AF47" s="628"/>
      <c r="AG47" s="628"/>
      <c r="AH47" s="628"/>
      <c r="AI47" s="628"/>
      <c r="AJ47" s="628"/>
      <c r="AK47" s="628"/>
      <c r="AL47" s="628"/>
      <c r="AM47" s="628"/>
      <c r="AN47" s="628"/>
      <c r="AO47" s="628"/>
    </row>
    <row r="48" s="697" customFormat="true" ht="12.75" hidden="false" customHeight="false" outlineLevel="0" collapsed="false">
      <c r="B48" s="702"/>
      <c r="C48" s="703"/>
      <c r="D48" s="703"/>
      <c r="E48" s="703"/>
      <c r="F48" s="703"/>
      <c r="G48" s="703"/>
      <c r="H48" s="703"/>
      <c r="I48" s="703"/>
      <c r="J48" s="703"/>
      <c r="K48" s="703"/>
      <c r="L48" s="703"/>
      <c r="M48" s="703"/>
      <c r="N48" s="703"/>
      <c r="O48" s="704"/>
      <c r="P48" s="628"/>
      <c r="Q48" s="628"/>
      <c r="R48" s="628"/>
      <c r="S48" s="628"/>
      <c r="T48" s="628"/>
      <c r="U48" s="628"/>
      <c r="V48" s="628"/>
      <c r="W48" s="628"/>
      <c r="X48" s="628"/>
      <c r="Y48" s="628"/>
      <c r="Z48" s="628"/>
      <c r="AA48" s="628"/>
      <c r="AB48" s="628"/>
      <c r="AC48" s="628"/>
      <c r="AD48" s="628"/>
      <c r="AE48" s="628"/>
      <c r="AF48" s="628"/>
      <c r="AG48" s="628"/>
      <c r="AH48" s="628"/>
      <c r="AI48" s="628"/>
      <c r="AJ48" s="628"/>
      <c r="AK48" s="628"/>
      <c r="AL48" s="628"/>
      <c r="AM48" s="628"/>
      <c r="AN48" s="628"/>
      <c r="AO48" s="628"/>
    </row>
    <row r="49" s="697" customFormat="true" ht="12.75" hidden="false" customHeight="false" outlineLevel="0" collapsed="false">
      <c r="B49" s="702"/>
      <c r="C49" s="703"/>
      <c r="D49" s="703"/>
      <c r="E49" s="703"/>
      <c r="F49" s="703"/>
      <c r="G49" s="703"/>
      <c r="H49" s="703"/>
      <c r="I49" s="703"/>
      <c r="J49" s="703"/>
      <c r="K49" s="703"/>
      <c r="L49" s="703"/>
      <c r="M49" s="703"/>
      <c r="N49" s="703"/>
      <c r="O49" s="704"/>
      <c r="P49" s="628"/>
      <c r="Q49" s="628"/>
      <c r="R49" s="628"/>
      <c r="S49" s="628"/>
      <c r="T49" s="628"/>
      <c r="U49" s="628"/>
      <c r="V49" s="628"/>
      <c r="W49" s="628"/>
      <c r="X49" s="628"/>
      <c r="Y49" s="628"/>
      <c r="Z49" s="628"/>
      <c r="AA49" s="628"/>
      <c r="AB49" s="628"/>
      <c r="AC49" s="628"/>
      <c r="AD49" s="628"/>
      <c r="AE49" s="628"/>
      <c r="AF49" s="628"/>
      <c r="AG49" s="628"/>
      <c r="AH49" s="628"/>
      <c r="AI49" s="628"/>
      <c r="AJ49" s="628"/>
      <c r="AK49" s="628"/>
      <c r="AL49" s="628"/>
      <c r="AM49" s="628"/>
      <c r="AN49" s="628"/>
      <c r="AO49" s="628"/>
    </row>
    <row r="50" s="697" customFormat="true" ht="12.75" hidden="false" customHeight="false" outlineLevel="0" collapsed="false">
      <c r="B50" s="702"/>
      <c r="C50" s="703"/>
      <c r="D50" s="703"/>
      <c r="E50" s="703"/>
      <c r="F50" s="703"/>
      <c r="G50" s="703"/>
      <c r="H50" s="703"/>
      <c r="I50" s="703"/>
      <c r="J50" s="703"/>
      <c r="K50" s="703"/>
      <c r="L50" s="703"/>
      <c r="M50" s="703"/>
      <c r="N50" s="703"/>
      <c r="O50" s="704"/>
      <c r="P50" s="628"/>
      <c r="Q50" s="628"/>
      <c r="R50" s="628"/>
      <c r="S50" s="628"/>
      <c r="T50" s="628"/>
      <c r="U50" s="628"/>
      <c r="V50" s="628"/>
      <c r="W50" s="628"/>
      <c r="X50" s="628"/>
      <c r="Y50" s="628"/>
      <c r="Z50" s="628"/>
      <c r="AA50" s="628"/>
      <c r="AB50" s="628"/>
      <c r="AC50" s="628"/>
      <c r="AD50" s="628"/>
      <c r="AE50" s="628"/>
      <c r="AF50" s="628"/>
      <c r="AG50" s="628"/>
      <c r="AH50" s="628"/>
      <c r="AI50" s="628"/>
      <c r="AJ50" s="628"/>
      <c r="AK50" s="628"/>
      <c r="AL50" s="628"/>
      <c r="AM50" s="628"/>
      <c r="AN50" s="628"/>
      <c r="AO50" s="628"/>
    </row>
    <row r="51" s="697" customFormat="true" ht="12.75" hidden="false" customHeight="false" outlineLevel="0" collapsed="false">
      <c r="B51" s="702"/>
      <c r="C51" s="703"/>
      <c r="D51" s="703"/>
      <c r="E51" s="703"/>
      <c r="F51" s="703"/>
      <c r="G51" s="703"/>
      <c r="H51" s="703"/>
      <c r="I51" s="703"/>
      <c r="J51" s="703"/>
      <c r="K51" s="703"/>
      <c r="L51" s="703"/>
      <c r="M51" s="703"/>
      <c r="N51" s="703"/>
      <c r="O51" s="704"/>
      <c r="P51" s="628"/>
      <c r="Q51" s="628"/>
      <c r="R51" s="628"/>
      <c r="S51" s="628"/>
      <c r="T51" s="628"/>
      <c r="U51" s="628"/>
      <c r="V51" s="628"/>
      <c r="W51" s="628"/>
      <c r="X51" s="628"/>
      <c r="Y51" s="628"/>
      <c r="Z51" s="628"/>
      <c r="AA51" s="628"/>
      <c r="AB51" s="628"/>
      <c r="AC51" s="628"/>
      <c r="AD51" s="628"/>
      <c r="AE51" s="628"/>
      <c r="AF51" s="628"/>
      <c r="AG51" s="628"/>
      <c r="AH51" s="628"/>
      <c r="AI51" s="628"/>
      <c r="AJ51" s="628"/>
      <c r="AK51" s="628"/>
      <c r="AL51" s="628"/>
      <c r="AM51" s="628"/>
      <c r="AN51" s="628"/>
      <c r="AO51" s="628"/>
    </row>
    <row r="52" s="697" customFormat="true" ht="12.75" hidden="false" customHeight="false" outlineLevel="0" collapsed="false">
      <c r="B52" s="702"/>
      <c r="C52" s="703"/>
      <c r="D52" s="703"/>
      <c r="E52" s="703"/>
      <c r="F52" s="703"/>
      <c r="G52" s="703"/>
      <c r="H52" s="703"/>
      <c r="I52" s="703"/>
      <c r="J52" s="703"/>
      <c r="K52" s="703"/>
      <c r="L52" s="703"/>
      <c r="M52" s="703"/>
      <c r="N52" s="703"/>
      <c r="O52" s="704"/>
      <c r="P52" s="628"/>
      <c r="Q52" s="628"/>
      <c r="R52" s="628"/>
      <c r="S52" s="628"/>
      <c r="T52" s="628"/>
      <c r="U52" s="628"/>
      <c r="V52" s="628"/>
      <c r="W52" s="628"/>
      <c r="X52" s="628"/>
      <c r="Y52" s="628"/>
      <c r="Z52" s="628"/>
      <c r="AA52" s="628"/>
      <c r="AB52" s="628"/>
      <c r="AC52" s="628"/>
      <c r="AD52" s="628"/>
      <c r="AE52" s="628"/>
      <c r="AF52" s="628"/>
      <c r="AG52" s="628"/>
      <c r="AH52" s="628"/>
      <c r="AI52" s="628"/>
      <c r="AJ52" s="628"/>
      <c r="AK52" s="628"/>
      <c r="AL52" s="628"/>
      <c r="AM52" s="628"/>
      <c r="AN52" s="628"/>
      <c r="AO52" s="628"/>
    </row>
    <row r="53" s="697" customFormat="true" ht="12.75" hidden="false" customHeight="false" outlineLevel="0" collapsed="false">
      <c r="B53" s="702"/>
      <c r="C53" s="703"/>
      <c r="D53" s="703"/>
      <c r="E53" s="703"/>
      <c r="F53" s="703"/>
      <c r="G53" s="703"/>
      <c r="H53" s="703"/>
      <c r="I53" s="703"/>
      <c r="J53" s="703"/>
      <c r="K53" s="703"/>
      <c r="L53" s="703"/>
      <c r="M53" s="703"/>
      <c r="N53" s="703"/>
      <c r="O53" s="704"/>
      <c r="P53" s="628"/>
      <c r="Q53" s="628"/>
      <c r="R53" s="628"/>
      <c r="S53" s="628"/>
      <c r="T53" s="628"/>
      <c r="U53" s="628"/>
      <c r="V53" s="628"/>
      <c r="W53" s="628"/>
      <c r="X53" s="628"/>
      <c r="Y53" s="628"/>
      <c r="Z53" s="628"/>
      <c r="AA53" s="628"/>
      <c r="AB53" s="628"/>
      <c r="AC53" s="628"/>
      <c r="AD53" s="628"/>
      <c r="AE53" s="628"/>
      <c r="AF53" s="628"/>
      <c r="AG53" s="628"/>
      <c r="AH53" s="628"/>
      <c r="AI53" s="628"/>
      <c r="AJ53" s="628"/>
      <c r="AK53" s="628"/>
      <c r="AL53" s="628"/>
      <c r="AM53" s="628"/>
      <c r="AN53" s="628"/>
      <c r="AO53" s="628"/>
    </row>
    <row r="54" s="697" customFormat="true" ht="12.75" hidden="false" customHeight="false" outlineLevel="0" collapsed="false">
      <c r="B54" s="702"/>
      <c r="C54" s="703"/>
      <c r="D54" s="703"/>
      <c r="E54" s="703"/>
      <c r="F54" s="703"/>
      <c r="G54" s="703"/>
      <c r="H54" s="703"/>
      <c r="I54" s="703"/>
      <c r="J54" s="703"/>
      <c r="K54" s="703"/>
      <c r="L54" s="703"/>
      <c r="M54" s="703"/>
      <c r="N54" s="703"/>
      <c r="O54" s="704"/>
      <c r="P54" s="628"/>
      <c r="Q54" s="628"/>
      <c r="R54" s="628"/>
      <c r="S54" s="628"/>
      <c r="T54" s="628"/>
      <c r="U54" s="628"/>
      <c r="V54" s="628"/>
      <c r="W54" s="628"/>
      <c r="X54" s="628"/>
      <c r="Y54" s="628"/>
      <c r="Z54" s="628"/>
      <c r="AA54" s="628"/>
      <c r="AB54" s="628"/>
      <c r="AC54" s="628"/>
      <c r="AD54" s="628"/>
      <c r="AE54" s="628"/>
      <c r="AF54" s="628"/>
      <c r="AG54" s="628"/>
      <c r="AH54" s="628"/>
      <c r="AI54" s="628"/>
      <c r="AJ54" s="628"/>
      <c r="AK54" s="628"/>
      <c r="AL54" s="628"/>
      <c r="AM54" s="628"/>
      <c r="AN54" s="628"/>
      <c r="AO54" s="628"/>
    </row>
    <row r="55" s="697" customFormat="true" ht="12.75" hidden="false" customHeight="false" outlineLevel="0" collapsed="false">
      <c r="B55" s="702"/>
      <c r="C55" s="703"/>
      <c r="D55" s="703"/>
      <c r="E55" s="703"/>
      <c r="F55" s="703"/>
      <c r="G55" s="703"/>
      <c r="H55" s="703"/>
      <c r="I55" s="703"/>
      <c r="J55" s="703"/>
      <c r="K55" s="703"/>
      <c r="L55" s="703"/>
      <c r="M55" s="703"/>
      <c r="N55" s="703"/>
      <c r="O55" s="704"/>
      <c r="P55" s="628"/>
      <c r="Q55" s="628"/>
      <c r="R55" s="628"/>
      <c r="S55" s="628"/>
      <c r="T55" s="628"/>
      <c r="U55" s="628"/>
      <c r="V55" s="628"/>
      <c r="W55" s="628"/>
      <c r="X55" s="628"/>
      <c r="Y55" s="628"/>
      <c r="Z55" s="628"/>
      <c r="AA55" s="628"/>
      <c r="AB55" s="628"/>
      <c r="AC55" s="628"/>
      <c r="AD55" s="628"/>
      <c r="AE55" s="628"/>
      <c r="AF55" s="628"/>
      <c r="AG55" s="628"/>
      <c r="AH55" s="628"/>
      <c r="AI55" s="628"/>
      <c r="AJ55" s="628"/>
      <c r="AK55" s="628"/>
      <c r="AL55" s="628"/>
      <c r="AM55" s="628"/>
      <c r="AN55" s="628"/>
      <c r="AO55" s="628"/>
    </row>
    <row r="56" s="697" customFormat="true" ht="12.75" hidden="false" customHeight="false" outlineLevel="0" collapsed="false">
      <c r="B56" s="702"/>
      <c r="C56" s="703"/>
      <c r="D56" s="703"/>
      <c r="E56" s="703"/>
      <c r="F56" s="703"/>
      <c r="G56" s="703"/>
      <c r="H56" s="703"/>
      <c r="I56" s="703"/>
      <c r="J56" s="703"/>
      <c r="K56" s="703"/>
      <c r="L56" s="703"/>
      <c r="M56" s="703"/>
      <c r="N56" s="703"/>
      <c r="O56" s="704"/>
      <c r="P56" s="628"/>
      <c r="Q56" s="628"/>
      <c r="R56" s="628"/>
      <c r="S56" s="628"/>
      <c r="T56" s="628"/>
      <c r="U56" s="628"/>
      <c r="V56" s="628"/>
      <c r="W56" s="628"/>
      <c r="X56" s="628"/>
      <c r="Y56" s="628"/>
      <c r="Z56" s="628"/>
      <c r="AA56" s="628"/>
      <c r="AB56" s="628"/>
      <c r="AC56" s="628"/>
      <c r="AD56" s="628"/>
      <c r="AE56" s="628"/>
      <c r="AF56" s="628"/>
      <c r="AG56" s="628"/>
      <c r="AH56" s="628"/>
      <c r="AI56" s="628"/>
      <c r="AJ56" s="628"/>
      <c r="AK56" s="628"/>
      <c r="AL56" s="628"/>
      <c r="AM56" s="628"/>
      <c r="AN56" s="628"/>
      <c r="AO56" s="628"/>
    </row>
    <row r="57" s="697" customFormat="true" ht="12.75" hidden="false" customHeight="false" outlineLevel="0" collapsed="false">
      <c r="B57" s="702"/>
      <c r="C57" s="703"/>
      <c r="D57" s="703"/>
      <c r="E57" s="703"/>
      <c r="F57" s="703"/>
      <c r="G57" s="703"/>
      <c r="H57" s="703"/>
      <c r="I57" s="703"/>
      <c r="J57" s="703"/>
      <c r="K57" s="703"/>
      <c r="L57" s="703"/>
      <c r="M57" s="703"/>
      <c r="N57" s="703"/>
      <c r="O57" s="704"/>
      <c r="P57" s="628"/>
      <c r="Q57" s="628"/>
      <c r="R57" s="628"/>
      <c r="S57" s="628"/>
      <c r="T57" s="628"/>
      <c r="U57" s="628"/>
      <c r="V57" s="628"/>
      <c r="W57" s="628"/>
      <c r="X57" s="628"/>
      <c r="Y57" s="628"/>
      <c r="Z57" s="628"/>
      <c r="AA57" s="628"/>
      <c r="AB57" s="628"/>
      <c r="AC57" s="628"/>
      <c r="AD57" s="628"/>
      <c r="AE57" s="628"/>
      <c r="AF57" s="628"/>
      <c r="AG57" s="628"/>
      <c r="AH57" s="628"/>
      <c r="AI57" s="628"/>
      <c r="AJ57" s="628"/>
      <c r="AK57" s="628"/>
      <c r="AL57" s="628"/>
      <c r="AM57" s="628"/>
      <c r="AN57" s="628"/>
      <c r="AO57" s="628"/>
    </row>
    <row r="58" s="697" customFormat="true" ht="12.75" hidden="false" customHeight="false" outlineLevel="0" collapsed="false">
      <c r="B58" s="702"/>
      <c r="C58" s="703"/>
      <c r="D58" s="703"/>
      <c r="E58" s="703"/>
      <c r="F58" s="703"/>
      <c r="G58" s="703"/>
      <c r="H58" s="703"/>
      <c r="I58" s="703"/>
      <c r="J58" s="703"/>
      <c r="K58" s="703"/>
      <c r="L58" s="703"/>
      <c r="M58" s="703"/>
      <c r="N58" s="703"/>
      <c r="O58" s="704"/>
      <c r="P58" s="628"/>
      <c r="Q58" s="628"/>
      <c r="R58" s="628"/>
      <c r="S58" s="628"/>
      <c r="T58" s="628"/>
      <c r="U58" s="628"/>
      <c r="V58" s="628"/>
      <c r="W58" s="628"/>
      <c r="X58" s="628"/>
      <c r="Y58" s="628"/>
      <c r="Z58" s="628"/>
      <c r="AA58" s="628"/>
      <c r="AB58" s="628"/>
      <c r="AC58" s="628"/>
      <c r="AD58" s="628"/>
      <c r="AE58" s="628"/>
      <c r="AF58" s="628"/>
      <c r="AG58" s="628"/>
      <c r="AH58" s="628"/>
      <c r="AI58" s="628"/>
      <c r="AJ58" s="628"/>
      <c r="AK58" s="628"/>
      <c r="AL58" s="628"/>
      <c r="AM58" s="628"/>
      <c r="AN58" s="628"/>
      <c r="AO58" s="628"/>
    </row>
    <row r="59" s="697" customFormat="true" ht="12.75" hidden="false" customHeight="false" outlineLevel="0" collapsed="false">
      <c r="B59" s="702"/>
      <c r="C59" s="703"/>
      <c r="D59" s="703"/>
      <c r="E59" s="703"/>
      <c r="F59" s="703"/>
      <c r="G59" s="703"/>
      <c r="H59" s="703"/>
      <c r="I59" s="703"/>
      <c r="J59" s="703"/>
      <c r="K59" s="703"/>
      <c r="L59" s="703"/>
      <c r="M59" s="703"/>
      <c r="N59" s="703"/>
      <c r="O59" s="704"/>
      <c r="P59" s="628"/>
      <c r="Q59" s="628"/>
      <c r="R59" s="628"/>
      <c r="S59" s="628"/>
      <c r="T59" s="628"/>
      <c r="U59" s="628"/>
      <c r="V59" s="628"/>
      <c r="W59" s="628"/>
      <c r="X59" s="628"/>
      <c r="Y59" s="628"/>
      <c r="Z59" s="628"/>
      <c r="AA59" s="628"/>
      <c r="AB59" s="628"/>
      <c r="AC59" s="628"/>
      <c r="AD59" s="628"/>
      <c r="AE59" s="628"/>
      <c r="AF59" s="628"/>
      <c r="AG59" s="628"/>
      <c r="AH59" s="628"/>
      <c r="AI59" s="628"/>
      <c r="AJ59" s="628"/>
      <c r="AK59" s="628"/>
      <c r="AL59" s="628"/>
      <c r="AM59" s="628"/>
      <c r="AN59" s="628"/>
      <c r="AO59" s="628"/>
    </row>
    <row r="60" s="697" customFormat="true" ht="12.75" hidden="false" customHeight="false" outlineLevel="0" collapsed="false">
      <c r="B60" s="702"/>
      <c r="C60" s="703"/>
      <c r="D60" s="703"/>
      <c r="E60" s="703"/>
      <c r="F60" s="703"/>
      <c r="G60" s="703"/>
      <c r="H60" s="703"/>
      <c r="I60" s="703"/>
      <c r="J60" s="703"/>
      <c r="K60" s="703"/>
      <c r="L60" s="703"/>
      <c r="M60" s="703"/>
      <c r="N60" s="703"/>
      <c r="O60" s="704"/>
      <c r="P60" s="628"/>
      <c r="Q60" s="628"/>
      <c r="R60" s="628"/>
      <c r="S60" s="628"/>
      <c r="T60" s="628"/>
      <c r="U60" s="628"/>
      <c r="V60" s="628"/>
      <c r="W60" s="628"/>
      <c r="X60" s="628"/>
      <c r="Y60" s="628"/>
      <c r="Z60" s="628"/>
      <c r="AA60" s="628"/>
      <c r="AB60" s="628"/>
      <c r="AC60" s="628"/>
      <c r="AD60" s="628"/>
      <c r="AE60" s="628"/>
      <c r="AF60" s="628"/>
      <c r="AG60" s="628"/>
      <c r="AH60" s="628"/>
      <c r="AI60" s="628"/>
      <c r="AJ60" s="628"/>
      <c r="AK60" s="628"/>
      <c r="AL60" s="628"/>
      <c r="AM60" s="628"/>
      <c r="AN60" s="628"/>
      <c r="AO60" s="628"/>
    </row>
    <row r="61" s="697" customFormat="true" ht="12.75" hidden="false" customHeight="false" outlineLevel="0" collapsed="false">
      <c r="B61" s="702"/>
      <c r="C61" s="703"/>
      <c r="D61" s="703"/>
      <c r="E61" s="703"/>
      <c r="F61" s="703"/>
      <c r="G61" s="703"/>
      <c r="H61" s="703"/>
      <c r="I61" s="703"/>
      <c r="J61" s="703"/>
      <c r="K61" s="703"/>
      <c r="L61" s="703"/>
      <c r="M61" s="703"/>
      <c r="N61" s="703"/>
      <c r="O61" s="704"/>
      <c r="P61" s="628"/>
      <c r="Q61" s="628"/>
      <c r="R61" s="628"/>
      <c r="S61" s="628"/>
      <c r="T61" s="628"/>
      <c r="U61" s="628"/>
      <c r="V61" s="628"/>
      <c r="W61" s="628"/>
      <c r="X61" s="628"/>
      <c r="Y61" s="628"/>
      <c r="Z61" s="628"/>
      <c r="AA61" s="628"/>
      <c r="AB61" s="628"/>
      <c r="AC61" s="628"/>
      <c r="AD61" s="628"/>
      <c r="AE61" s="628"/>
      <c r="AF61" s="628"/>
      <c r="AG61" s="628"/>
      <c r="AH61" s="628"/>
      <c r="AI61" s="628"/>
      <c r="AJ61" s="628"/>
      <c r="AK61" s="628"/>
      <c r="AL61" s="628"/>
      <c r="AM61" s="628"/>
      <c r="AN61" s="628"/>
      <c r="AO61" s="628"/>
    </row>
    <row r="62" s="697" customFormat="true" ht="12.75" hidden="false" customHeight="false" outlineLevel="0" collapsed="false">
      <c r="B62" s="702"/>
      <c r="C62" s="703"/>
      <c r="D62" s="703"/>
      <c r="E62" s="703"/>
      <c r="F62" s="703"/>
      <c r="G62" s="703"/>
      <c r="H62" s="703"/>
      <c r="I62" s="703"/>
      <c r="J62" s="703"/>
      <c r="K62" s="703"/>
      <c r="L62" s="703"/>
      <c r="M62" s="703"/>
      <c r="N62" s="703"/>
      <c r="O62" s="704"/>
      <c r="P62" s="628"/>
      <c r="Q62" s="628"/>
      <c r="R62" s="628"/>
      <c r="S62" s="628"/>
      <c r="T62" s="628"/>
      <c r="U62" s="628"/>
      <c r="V62" s="628"/>
      <c r="W62" s="628"/>
      <c r="X62" s="628"/>
      <c r="Y62" s="628"/>
      <c r="Z62" s="628"/>
      <c r="AA62" s="628"/>
      <c r="AB62" s="628"/>
      <c r="AC62" s="628"/>
      <c r="AD62" s="628"/>
      <c r="AE62" s="628"/>
      <c r="AF62" s="628"/>
      <c r="AG62" s="628"/>
      <c r="AH62" s="628"/>
      <c r="AI62" s="628"/>
      <c r="AJ62" s="628"/>
      <c r="AK62" s="628"/>
      <c r="AL62" s="628"/>
      <c r="AM62" s="628"/>
      <c r="AN62" s="628"/>
      <c r="AO62" s="628"/>
    </row>
    <row r="63" s="697" customFormat="true" ht="12.75" hidden="false" customHeight="false" outlineLevel="0" collapsed="false">
      <c r="B63" s="702"/>
      <c r="C63" s="703"/>
      <c r="D63" s="703"/>
      <c r="E63" s="703"/>
      <c r="F63" s="703"/>
      <c r="G63" s="703"/>
      <c r="H63" s="703"/>
      <c r="I63" s="703"/>
      <c r="J63" s="703"/>
      <c r="K63" s="703"/>
      <c r="L63" s="703"/>
      <c r="M63" s="703"/>
      <c r="N63" s="703"/>
      <c r="O63" s="704"/>
      <c r="P63" s="628"/>
      <c r="Q63" s="628"/>
      <c r="R63" s="628"/>
      <c r="S63" s="628"/>
      <c r="T63" s="628"/>
      <c r="U63" s="628"/>
      <c r="V63" s="628"/>
      <c r="W63" s="628"/>
      <c r="X63" s="628"/>
      <c r="Y63" s="628"/>
      <c r="Z63" s="628"/>
      <c r="AA63" s="628"/>
      <c r="AB63" s="628"/>
      <c r="AC63" s="628"/>
      <c r="AD63" s="628"/>
      <c r="AE63" s="628"/>
      <c r="AF63" s="628"/>
      <c r="AG63" s="628"/>
      <c r="AH63" s="628"/>
      <c r="AI63" s="628"/>
      <c r="AJ63" s="628"/>
      <c r="AK63" s="628"/>
      <c r="AL63" s="628"/>
      <c r="AM63" s="628"/>
      <c r="AN63" s="628"/>
      <c r="AO63" s="628"/>
    </row>
    <row r="64" s="697" customFormat="true" ht="12.75" hidden="false" customHeight="false" outlineLevel="0" collapsed="false">
      <c r="B64" s="702"/>
      <c r="C64" s="703"/>
      <c r="D64" s="703"/>
      <c r="E64" s="703"/>
      <c r="F64" s="703"/>
      <c r="G64" s="703"/>
      <c r="H64" s="703"/>
      <c r="I64" s="703"/>
      <c r="J64" s="703"/>
      <c r="K64" s="703"/>
      <c r="L64" s="703"/>
      <c r="M64" s="703"/>
      <c r="N64" s="703"/>
      <c r="O64" s="704"/>
      <c r="P64" s="628"/>
      <c r="Q64" s="628"/>
      <c r="R64" s="628"/>
      <c r="S64" s="628"/>
      <c r="T64" s="628"/>
      <c r="U64" s="628"/>
      <c r="V64" s="628"/>
      <c r="W64" s="628"/>
      <c r="X64" s="628"/>
      <c r="Y64" s="628"/>
      <c r="Z64" s="628"/>
      <c r="AA64" s="628"/>
      <c r="AB64" s="628"/>
      <c r="AC64" s="628"/>
      <c r="AD64" s="628"/>
      <c r="AE64" s="628"/>
      <c r="AF64" s="628"/>
      <c r="AG64" s="628"/>
      <c r="AH64" s="628"/>
      <c r="AI64" s="628"/>
      <c r="AJ64" s="628"/>
      <c r="AK64" s="628"/>
      <c r="AL64" s="628"/>
      <c r="AM64" s="628"/>
      <c r="AN64" s="628"/>
      <c r="AO64" s="628"/>
    </row>
    <row r="65" s="697" customFormat="true" ht="12.75" hidden="false" customHeight="false" outlineLevel="0" collapsed="false">
      <c r="B65" s="702"/>
      <c r="C65" s="703"/>
      <c r="D65" s="703"/>
      <c r="E65" s="703"/>
      <c r="F65" s="703"/>
      <c r="G65" s="703"/>
      <c r="H65" s="703"/>
      <c r="I65" s="703"/>
      <c r="J65" s="703"/>
      <c r="K65" s="703"/>
      <c r="L65" s="703"/>
      <c r="M65" s="703"/>
      <c r="N65" s="703"/>
      <c r="O65" s="704"/>
      <c r="P65" s="628"/>
      <c r="Q65" s="628"/>
      <c r="R65" s="628"/>
      <c r="S65" s="628"/>
      <c r="T65" s="628"/>
      <c r="U65" s="628"/>
      <c r="V65" s="628"/>
      <c r="W65" s="628"/>
      <c r="X65" s="628"/>
      <c r="Y65" s="628"/>
      <c r="Z65" s="628"/>
      <c r="AA65" s="628"/>
      <c r="AB65" s="628"/>
      <c r="AC65" s="628"/>
      <c r="AD65" s="628"/>
      <c r="AE65" s="628"/>
      <c r="AF65" s="628"/>
      <c r="AG65" s="628"/>
      <c r="AH65" s="628"/>
      <c r="AI65" s="628"/>
      <c r="AJ65" s="628"/>
      <c r="AK65" s="628"/>
      <c r="AL65" s="628"/>
      <c r="AM65" s="628"/>
      <c r="AN65" s="628"/>
      <c r="AO65" s="628"/>
    </row>
    <row r="66" s="697" customFormat="true" ht="12.75" hidden="false" customHeight="false" outlineLevel="0" collapsed="false">
      <c r="B66" s="702"/>
      <c r="C66" s="703"/>
      <c r="D66" s="703"/>
      <c r="E66" s="703"/>
      <c r="F66" s="703"/>
      <c r="G66" s="703"/>
      <c r="H66" s="703"/>
      <c r="I66" s="703"/>
      <c r="J66" s="703"/>
      <c r="K66" s="703"/>
      <c r="L66" s="703"/>
      <c r="M66" s="703"/>
      <c r="N66" s="703"/>
      <c r="O66" s="704"/>
      <c r="P66" s="628"/>
      <c r="Q66" s="628"/>
      <c r="R66" s="628"/>
      <c r="S66" s="628"/>
      <c r="T66" s="628"/>
      <c r="U66" s="628"/>
      <c r="V66" s="628"/>
      <c r="W66" s="628"/>
      <c r="X66" s="628"/>
      <c r="Y66" s="628"/>
      <c r="Z66" s="628"/>
      <c r="AA66" s="628"/>
      <c r="AB66" s="628"/>
      <c r="AC66" s="628"/>
      <c r="AD66" s="628"/>
      <c r="AE66" s="628"/>
      <c r="AF66" s="628"/>
      <c r="AG66" s="628"/>
      <c r="AH66" s="628"/>
      <c r="AI66" s="628"/>
      <c r="AJ66" s="628"/>
      <c r="AK66" s="628"/>
      <c r="AL66" s="628"/>
      <c r="AM66" s="628"/>
      <c r="AN66" s="628"/>
      <c r="AO66" s="628"/>
    </row>
    <row r="67" s="697" customFormat="true" ht="12.75" hidden="false" customHeight="false" outlineLevel="0" collapsed="false">
      <c r="B67" s="702"/>
      <c r="C67" s="703"/>
      <c r="D67" s="703"/>
      <c r="E67" s="703"/>
      <c r="F67" s="703"/>
      <c r="G67" s="703"/>
      <c r="H67" s="703"/>
      <c r="I67" s="703"/>
      <c r="J67" s="703"/>
      <c r="K67" s="703"/>
      <c r="L67" s="703"/>
      <c r="M67" s="703"/>
      <c r="N67" s="703"/>
      <c r="O67" s="704"/>
      <c r="P67" s="628"/>
      <c r="Q67" s="628"/>
      <c r="R67" s="628"/>
      <c r="S67" s="628"/>
      <c r="T67" s="628"/>
      <c r="U67" s="628"/>
      <c r="V67" s="628"/>
      <c r="W67" s="628"/>
      <c r="X67" s="628"/>
      <c r="Y67" s="628"/>
      <c r="Z67" s="628"/>
      <c r="AA67" s="628"/>
      <c r="AB67" s="628"/>
      <c r="AC67" s="628"/>
      <c r="AD67" s="628"/>
      <c r="AE67" s="628"/>
      <c r="AF67" s="628"/>
      <c r="AG67" s="628"/>
      <c r="AH67" s="628"/>
      <c r="AI67" s="628"/>
      <c r="AJ67" s="628"/>
      <c r="AK67" s="628"/>
      <c r="AL67" s="628"/>
      <c r="AM67" s="628"/>
      <c r="AN67" s="628"/>
      <c r="AO67" s="628"/>
    </row>
    <row r="68" s="697" customFormat="true" ht="12.75" hidden="false" customHeight="false" outlineLevel="0" collapsed="false">
      <c r="B68" s="702"/>
      <c r="C68" s="703"/>
      <c r="D68" s="703"/>
      <c r="E68" s="703"/>
      <c r="F68" s="703"/>
      <c r="G68" s="703"/>
      <c r="H68" s="703"/>
      <c r="I68" s="703"/>
      <c r="J68" s="703"/>
      <c r="K68" s="703"/>
      <c r="L68" s="703"/>
      <c r="M68" s="703"/>
      <c r="N68" s="703"/>
      <c r="O68" s="704"/>
      <c r="P68" s="628"/>
      <c r="Q68" s="628"/>
      <c r="R68" s="628"/>
      <c r="S68" s="628"/>
      <c r="T68" s="628"/>
      <c r="U68" s="628"/>
      <c r="V68" s="628"/>
      <c r="W68" s="628"/>
      <c r="X68" s="628"/>
      <c r="Y68" s="628"/>
      <c r="Z68" s="628"/>
      <c r="AA68" s="628"/>
      <c r="AB68" s="628"/>
      <c r="AC68" s="628"/>
      <c r="AD68" s="628"/>
      <c r="AE68" s="628"/>
      <c r="AF68" s="628"/>
      <c r="AG68" s="628"/>
      <c r="AH68" s="628"/>
      <c r="AI68" s="628"/>
      <c r="AJ68" s="628"/>
      <c r="AK68" s="628"/>
      <c r="AL68" s="628"/>
      <c r="AM68" s="628"/>
      <c r="AN68" s="628"/>
      <c r="AO68" s="628"/>
    </row>
    <row r="69" s="697" customFormat="true" ht="12.75" hidden="false" customHeight="false" outlineLevel="0" collapsed="false">
      <c r="B69" s="702"/>
      <c r="C69" s="703"/>
      <c r="D69" s="703"/>
      <c r="E69" s="703"/>
      <c r="F69" s="703"/>
      <c r="G69" s="703"/>
      <c r="H69" s="703"/>
      <c r="I69" s="703"/>
      <c r="J69" s="703"/>
      <c r="K69" s="703"/>
      <c r="L69" s="703"/>
      <c r="M69" s="703"/>
      <c r="N69" s="703"/>
      <c r="O69" s="704"/>
      <c r="P69" s="628"/>
      <c r="Q69" s="628"/>
      <c r="R69" s="628"/>
      <c r="S69" s="628"/>
      <c r="T69" s="628"/>
      <c r="U69" s="628"/>
      <c r="V69" s="628"/>
      <c r="W69" s="628"/>
      <c r="X69" s="628"/>
      <c r="Y69" s="628"/>
      <c r="Z69" s="628"/>
      <c r="AA69" s="628"/>
      <c r="AB69" s="628"/>
      <c r="AC69" s="628"/>
      <c r="AD69" s="628"/>
      <c r="AE69" s="628"/>
      <c r="AF69" s="628"/>
      <c r="AG69" s="628"/>
      <c r="AH69" s="628"/>
      <c r="AI69" s="628"/>
      <c r="AJ69" s="628"/>
      <c r="AK69" s="628"/>
      <c r="AL69" s="628"/>
      <c r="AM69" s="628"/>
      <c r="AN69" s="628"/>
      <c r="AO69" s="628"/>
    </row>
    <row r="70" s="697" customFormat="true" ht="12.75" hidden="false" customHeight="false" outlineLevel="0" collapsed="false">
      <c r="B70" s="702"/>
      <c r="C70" s="703"/>
      <c r="D70" s="703"/>
      <c r="E70" s="703"/>
      <c r="F70" s="703"/>
      <c r="G70" s="703"/>
      <c r="H70" s="703"/>
      <c r="I70" s="703"/>
      <c r="J70" s="703"/>
      <c r="K70" s="703"/>
      <c r="L70" s="703"/>
      <c r="M70" s="703"/>
      <c r="N70" s="703"/>
      <c r="O70" s="704"/>
      <c r="P70" s="628"/>
      <c r="Q70" s="628"/>
      <c r="R70" s="628"/>
      <c r="S70" s="628"/>
      <c r="T70" s="628"/>
      <c r="U70" s="628"/>
      <c r="V70" s="628"/>
      <c r="W70" s="628"/>
      <c r="X70" s="628"/>
      <c r="Y70" s="628"/>
      <c r="Z70" s="628"/>
      <c r="AA70" s="628"/>
      <c r="AB70" s="628"/>
      <c r="AC70" s="628"/>
      <c r="AD70" s="628"/>
      <c r="AE70" s="628"/>
      <c r="AF70" s="628"/>
      <c r="AG70" s="628"/>
      <c r="AH70" s="628"/>
      <c r="AI70" s="628"/>
      <c r="AJ70" s="628"/>
      <c r="AK70" s="628"/>
      <c r="AL70" s="628"/>
      <c r="AM70" s="628"/>
      <c r="AN70" s="628"/>
      <c r="AO70" s="628"/>
    </row>
    <row r="71" s="697" customFormat="true" ht="12.75" hidden="false" customHeight="false" outlineLevel="0" collapsed="false">
      <c r="B71" s="702"/>
      <c r="C71" s="703"/>
      <c r="D71" s="703"/>
      <c r="E71" s="703"/>
      <c r="F71" s="703"/>
      <c r="G71" s="703"/>
      <c r="H71" s="703"/>
      <c r="I71" s="703"/>
      <c r="J71" s="703"/>
      <c r="K71" s="703"/>
      <c r="L71" s="703"/>
      <c r="M71" s="703"/>
      <c r="N71" s="703"/>
      <c r="O71" s="704"/>
      <c r="P71" s="628"/>
      <c r="Q71" s="628"/>
      <c r="R71" s="628"/>
      <c r="S71" s="628"/>
      <c r="T71" s="628"/>
      <c r="U71" s="628"/>
      <c r="V71" s="628"/>
      <c r="W71" s="628"/>
      <c r="X71" s="628"/>
      <c r="Y71" s="628"/>
      <c r="Z71" s="628"/>
      <c r="AA71" s="628"/>
      <c r="AB71" s="628"/>
      <c r="AC71" s="628"/>
      <c r="AD71" s="628"/>
      <c r="AE71" s="628"/>
      <c r="AF71" s="628"/>
      <c r="AG71" s="628"/>
      <c r="AH71" s="628"/>
      <c r="AI71" s="628"/>
      <c r="AJ71" s="628"/>
      <c r="AK71" s="628"/>
      <c r="AL71" s="628"/>
      <c r="AM71" s="628"/>
      <c r="AN71" s="628"/>
      <c r="AO71" s="628"/>
    </row>
    <row r="72" s="697" customFormat="true" ht="12.75" hidden="false" customHeight="false" outlineLevel="0" collapsed="false">
      <c r="B72" s="702"/>
      <c r="C72" s="703"/>
      <c r="D72" s="703"/>
      <c r="E72" s="703"/>
      <c r="F72" s="703"/>
      <c r="G72" s="703"/>
      <c r="H72" s="703"/>
      <c r="I72" s="703"/>
      <c r="J72" s="703"/>
      <c r="K72" s="703"/>
      <c r="L72" s="703"/>
      <c r="M72" s="703"/>
      <c r="N72" s="703"/>
      <c r="O72" s="704"/>
      <c r="P72" s="628"/>
      <c r="Q72" s="628"/>
      <c r="R72" s="628"/>
      <c r="S72" s="628"/>
      <c r="T72" s="628"/>
      <c r="U72" s="628"/>
      <c r="V72" s="628"/>
      <c r="W72" s="628"/>
      <c r="X72" s="628"/>
      <c r="Y72" s="628"/>
      <c r="Z72" s="628"/>
      <c r="AA72" s="628"/>
      <c r="AB72" s="628"/>
      <c r="AC72" s="628"/>
      <c r="AD72" s="628"/>
      <c r="AE72" s="628"/>
      <c r="AF72" s="628"/>
      <c r="AG72" s="628"/>
      <c r="AH72" s="628"/>
      <c r="AI72" s="628"/>
      <c r="AJ72" s="628"/>
      <c r="AK72" s="628"/>
      <c r="AL72" s="628"/>
      <c r="AM72" s="628"/>
      <c r="AN72" s="628"/>
      <c r="AO72" s="628"/>
    </row>
    <row r="73" s="697" customFormat="true" ht="12.75" hidden="false" customHeight="false" outlineLevel="0" collapsed="false">
      <c r="B73" s="702"/>
      <c r="C73" s="703"/>
      <c r="D73" s="703"/>
      <c r="E73" s="703"/>
      <c r="F73" s="703"/>
      <c r="G73" s="703"/>
      <c r="H73" s="703"/>
      <c r="I73" s="703"/>
      <c r="J73" s="703"/>
      <c r="K73" s="703"/>
      <c r="L73" s="703"/>
      <c r="M73" s="703"/>
      <c r="N73" s="703"/>
      <c r="O73" s="704"/>
      <c r="P73" s="628"/>
      <c r="Q73" s="628"/>
      <c r="R73" s="628"/>
      <c r="S73" s="628"/>
      <c r="T73" s="628"/>
      <c r="U73" s="628"/>
      <c r="V73" s="628"/>
      <c r="W73" s="628"/>
      <c r="X73" s="628"/>
      <c r="Y73" s="628"/>
      <c r="Z73" s="628"/>
      <c r="AA73" s="628"/>
      <c r="AB73" s="628"/>
      <c r="AC73" s="628"/>
      <c r="AD73" s="628"/>
      <c r="AE73" s="628"/>
      <c r="AF73" s="628"/>
      <c r="AG73" s="628"/>
      <c r="AH73" s="628"/>
      <c r="AI73" s="628"/>
      <c r="AJ73" s="628"/>
      <c r="AK73" s="628"/>
      <c r="AL73" s="628"/>
      <c r="AM73" s="628"/>
      <c r="AN73" s="628"/>
      <c r="AO73" s="628"/>
    </row>
    <row r="74" s="697" customFormat="true" ht="12.75" hidden="false" customHeight="false" outlineLevel="0" collapsed="false">
      <c r="B74" s="702"/>
      <c r="C74" s="703"/>
      <c r="D74" s="703"/>
      <c r="E74" s="703"/>
      <c r="F74" s="703"/>
      <c r="G74" s="703"/>
      <c r="H74" s="703"/>
      <c r="I74" s="703"/>
      <c r="J74" s="703"/>
      <c r="K74" s="703"/>
      <c r="L74" s="703"/>
      <c r="M74" s="703"/>
      <c r="N74" s="703"/>
      <c r="O74" s="704"/>
      <c r="P74" s="628"/>
      <c r="Q74" s="628"/>
      <c r="R74" s="628"/>
      <c r="S74" s="628"/>
      <c r="T74" s="628"/>
      <c r="U74" s="628"/>
      <c r="V74" s="628"/>
      <c r="W74" s="628"/>
      <c r="X74" s="628"/>
      <c r="Y74" s="628"/>
      <c r="Z74" s="628"/>
      <c r="AA74" s="628"/>
      <c r="AB74" s="628"/>
      <c r="AC74" s="628"/>
      <c r="AD74" s="628"/>
      <c r="AE74" s="628"/>
      <c r="AF74" s="628"/>
      <c r="AG74" s="628"/>
      <c r="AH74" s="628"/>
      <c r="AI74" s="628"/>
      <c r="AJ74" s="628"/>
      <c r="AK74" s="628"/>
      <c r="AL74" s="628"/>
      <c r="AM74" s="628"/>
      <c r="AN74" s="628"/>
      <c r="AO74" s="628"/>
    </row>
    <row r="75" s="697" customFormat="true" ht="12.75" hidden="false" customHeight="false" outlineLevel="0" collapsed="false">
      <c r="B75" s="702"/>
      <c r="C75" s="703"/>
      <c r="D75" s="703"/>
      <c r="E75" s="703"/>
      <c r="F75" s="703"/>
      <c r="G75" s="703"/>
      <c r="H75" s="703"/>
      <c r="I75" s="703"/>
      <c r="J75" s="703"/>
      <c r="K75" s="703"/>
      <c r="L75" s="703"/>
      <c r="M75" s="703"/>
      <c r="N75" s="703"/>
      <c r="O75" s="704"/>
      <c r="P75" s="628"/>
      <c r="Q75" s="628"/>
      <c r="R75" s="628"/>
      <c r="S75" s="628"/>
      <c r="T75" s="628"/>
      <c r="U75" s="628"/>
      <c r="V75" s="628"/>
      <c r="W75" s="628"/>
      <c r="X75" s="628"/>
      <c r="Y75" s="628"/>
      <c r="Z75" s="628"/>
      <c r="AA75" s="628"/>
      <c r="AB75" s="628"/>
      <c r="AC75" s="628"/>
      <c r="AD75" s="628"/>
      <c r="AE75" s="628"/>
      <c r="AF75" s="628"/>
      <c r="AG75" s="628"/>
      <c r="AH75" s="628"/>
      <c r="AI75" s="628"/>
      <c r="AJ75" s="628"/>
      <c r="AK75" s="628"/>
      <c r="AL75" s="628"/>
      <c r="AM75" s="628"/>
      <c r="AN75" s="628"/>
      <c r="AO75" s="628"/>
    </row>
    <row r="76" s="697" customFormat="true" ht="12.75" hidden="false" customHeight="false" outlineLevel="0" collapsed="false">
      <c r="B76" s="702"/>
      <c r="C76" s="703"/>
      <c r="D76" s="703"/>
      <c r="E76" s="703"/>
      <c r="F76" s="703"/>
      <c r="G76" s="703"/>
      <c r="H76" s="703"/>
      <c r="I76" s="703"/>
      <c r="J76" s="703"/>
      <c r="K76" s="703"/>
      <c r="L76" s="703"/>
      <c r="M76" s="703"/>
      <c r="N76" s="703"/>
      <c r="O76" s="704"/>
      <c r="P76" s="628"/>
      <c r="Q76" s="628"/>
      <c r="R76" s="628"/>
      <c r="S76" s="628"/>
      <c r="T76" s="628"/>
      <c r="U76" s="628"/>
      <c r="V76" s="628"/>
      <c r="W76" s="628"/>
      <c r="X76" s="628"/>
      <c r="Y76" s="628"/>
      <c r="Z76" s="628"/>
      <c r="AA76" s="628"/>
      <c r="AB76" s="628"/>
      <c r="AC76" s="628"/>
      <c r="AD76" s="628"/>
      <c r="AE76" s="628"/>
      <c r="AF76" s="628"/>
      <c r="AG76" s="628"/>
      <c r="AH76" s="628"/>
      <c r="AI76" s="628"/>
      <c r="AJ76" s="628"/>
      <c r="AK76" s="628"/>
      <c r="AL76" s="628"/>
      <c r="AM76" s="628"/>
      <c r="AN76" s="628"/>
      <c r="AO76" s="628"/>
    </row>
    <row r="77" s="697" customFormat="true" ht="12.75" hidden="false" customHeight="false" outlineLevel="0" collapsed="false">
      <c r="B77" s="702"/>
      <c r="C77" s="703"/>
      <c r="D77" s="703"/>
      <c r="E77" s="703"/>
      <c r="F77" s="703"/>
      <c r="G77" s="703"/>
      <c r="H77" s="703"/>
      <c r="I77" s="703"/>
      <c r="J77" s="703"/>
      <c r="K77" s="703"/>
      <c r="L77" s="703"/>
      <c r="M77" s="703"/>
      <c r="N77" s="703"/>
      <c r="O77" s="704"/>
      <c r="P77" s="628"/>
      <c r="Q77" s="628"/>
      <c r="R77" s="628"/>
      <c r="S77" s="628"/>
      <c r="T77" s="628"/>
      <c r="U77" s="628"/>
      <c r="V77" s="628"/>
      <c r="W77" s="628"/>
      <c r="X77" s="628"/>
      <c r="Y77" s="628"/>
      <c r="Z77" s="628"/>
      <c r="AA77" s="628"/>
      <c r="AB77" s="628"/>
      <c r="AC77" s="628"/>
      <c r="AD77" s="628"/>
      <c r="AE77" s="628"/>
      <c r="AF77" s="628"/>
      <c r="AG77" s="628"/>
      <c r="AH77" s="628"/>
      <c r="AI77" s="628"/>
      <c r="AJ77" s="628"/>
      <c r="AK77" s="628"/>
      <c r="AL77" s="628"/>
      <c r="AM77" s="628"/>
      <c r="AN77" s="628"/>
      <c r="AO77" s="628"/>
    </row>
    <row r="78" s="697" customFormat="true" ht="12.75" hidden="false" customHeight="false" outlineLevel="0" collapsed="false">
      <c r="B78" s="702"/>
      <c r="C78" s="703"/>
      <c r="D78" s="703"/>
      <c r="E78" s="703"/>
      <c r="F78" s="703"/>
      <c r="G78" s="703"/>
      <c r="H78" s="703"/>
      <c r="I78" s="703"/>
      <c r="J78" s="703"/>
      <c r="K78" s="703"/>
      <c r="L78" s="703"/>
      <c r="M78" s="703"/>
      <c r="N78" s="703"/>
      <c r="O78" s="704"/>
      <c r="P78" s="628"/>
      <c r="Q78" s="628"/>
      <c r="R78" s="628"/>
      <c r="S78" s="628"/>
      <c r="T78" s="628"/>
      <c r="U78" s="628"/>
      <c r="V78" s="628"/>
      <c r="W78" s="628"/>
      <c r="X78" s="628"/>
      <c r="Y78" s="628"/>
      <c r="Z78" s="628"/>
      <c r="AA78" s="628"/>
      <c r="AB78" s="628"/>
      <c r="AC78" s="628"/>
      <c r="AD78" s="628"/>
      <c r="AE78" s="628"/>
      <c r="AF78" s="628"/>
      <c r="AG78" s="628"/>
      <c r="AH78" s="628"/>
      <c r="AI78" s="628"/>
      <c r="AJ78" s="628"/>
      <c r="AK78" s="628"/>
      <c r="AL78" s="628"/>
      <c r="AM78" s="628"/>
      <c r="AN78" s="628"/>
      <c r="AO78" s="628"/>
    </row>
    <row r="79" s="697" customFormat="true" ht="12.75" hidden="false" customHeight="false" outlineLevel="0" collapsed="false">
      <c r="B79" s="702"/>
      <c r="C79" s="703"/>
      <c r="D79" s="703"/>
      <c r="E79" s="703"/>
      <c r="F79" s="703"/>
      <c r="G79" s="703"/>
      <c r="H79" s="703"/>
      <c r="I79" s="703"/>
      <c r="J79" s="703"/>
      <c r="K79" s="703"/>
      <c r="L79" s="703"/>
      <c r="M79" s="703"/>
      <c r="N79" s="703"/>
      <c r="O79" s="704"/>
      <c r="P79" s="628"/>
      <c r="Q79" s="628"/>
      <c r="R79" s="628"/>
      <c r="S79" s="628"/>
      <c r="T79" s="628"/>
      <c r="U79" s="628"/>
      <c r="V79" s="628"/>
      <c r="W79" s="628"/>
      <c r="X79" s="628"/>
      <c r="Y79" s="628"/>
      <c r="Z79" s="628"/>
      <c r="AA79" s="628"/>
      <c r="AB79" s="628"/>
      <c r="AC79" s="628"/>
      <c r="AD79" s="628"/>
      <c r="AE79" s="628"/>
      <c r="AF79" s="628"/>
      <c r="AG79" s="628"/>
      <c r="AH79" s="628"/>
      <c r="AI79" s="628"/>
      <c r="AJ79" s="628"/>
      <c r="AK79" s="628"/>
      <c r="AL79" s="628"/>
      <c r="AM79" s="628"/>
      <c r="AN79" s="628"/>
      <c r="AO79" s="628"/>
    </row>
    <row r="80" s="697" customFormat="true" ht="12.75" hidden="false" customHeight="false" outlineLevel="0" collapsed="false">
      <c r="B80" s="702"/>
      <c r="C80" s="703"/>
      <c r="D80" s="703"/>
      <c r="E80" s="703"/>
      <c r="F80" s="703"/>
      <c r="G80" s="703"/>
      <c r="H80" s="703"/>
      <c r="I80" s="703"/>
      <c r="J80" s="703"/>
      <c r="K80" s="703"/>
      <c r="L80" s="703"/>
      <c r="M80" s="703"/>
      <c r="N80" s="703"/>
      <c r="O80" s="704"/>
      <c r="P80" s="628"/>
      <c r="Q80" s="628"/>
      <c r="R80" s="628"/>
      <c r="S80" s="628"/>
      <c r="T80" s="628"/>
      <c r="U80" s="628"/>
      <c r="V80" s="628"/>
      <c r="W80" s="628"/>
      <c r="X80" s="628"/>
      <c r="Y80" s="628"/>
      <c r="Z80" s="628"/>
      <c r="AA80" s="628"/>
      <c r="AB80" s="628"/>
      <c r="AC80" s="628"/>
      <c r="AD80" s="628"/>
      <c r="AE80" s="628"/>
      <c r="AF80" s="628"/>
      <c r="AG80" s="628"/>
      <c r="AH80" s="628"/>
      <c r="AI80" s="628"/>
      <c r="AJ80" s="628"/>
      <c r="AK80" s="628"/>
      <c r="AL80" s="628"/>
      <c r="AM80" s="628"/>
      <c r="AN80" s="628"/>
      <c r="AO80" s="628"/>
    </row>
    <row r="81" s="697" customFormat="true" ht="12.75" hidden="false" customHeight="false" outlineLevel="0" collapsed="false">
      <c r="B81" s="702"/>
      <c r="C81" s="703"/>
      <c r="D81" s="703"/>
      <c r="E81" s="703"/>
      <c r="F81" s="703"/>
      <c r="G81" s="703"/>
      <c r="H81" s="703"/>
      <c r="I81" s="703"/>
      <c r="J81" s="703"/>
      <c r="K81" s="703"/>
      <c r="L81" s="703"/>
      <c r="M81" s="703"/>
      <c r="N81" s="703"/>
      <c r="O81" s="704"/>
      <c r="P81" s="628"/>
      <c r="Q81" s="628"/>
      <c r="R81" s="628"/>
      <c r="S81" s="628"/>
      <c r="T81" s="628"/>
      <c r="U81" s="628"/>
      <c r="V81" s="628"/>
      <c r="W81" s="628"/>
      <c r="X81" s="628"/>
      <c r="Y81" s="628"/>
      <c r="Z81" s="628"/>
      <c r="AA81" s="628"/>
      <c r="AB81" s="628"/>
      <c r="AC81" s="628"/>
      <c r="AD81" s="628"/>
      <c r="AE81" s="628"/>
      <c r="AF81" s="628"/>
      <c r="AG81" s="628"/>
      <c r="AH81" s="628"/>
      <c r="AI81" s="628"/>
      <c r="AJ81" s="628"/>
      <c r="AK81" s="628"/>
      <c r="AL81" s="628"/>
      <c r="AM81" s="628"/>
      <c r="AN81" s="628"/>
      <c r="AO81" s="628"/>
    </row>
    <row r="82" s="697" customFormat="true" ht="12.75" hidden="false" customHeight="false" outlineLevel="0" collapsed="false">
      <c r="B82" s="702"/>
      <c r="C82" s="703"/>
      <c r="D82" s="703"/>
      <c r="E82" s="703"/>
      <c r="F82" s="703"/>
      <c r="G82" s="703"/>
      <c r="H82" s="703"/>
      <c r="I82" s="703"/>
      <c r="J82" s="703"/>
      <c r="K82" s="703"/>
      <c r="L82" s="703"/>
      <c r="M82" s="703"/>
      <c r="N82" s="703"/>
      <c r="O82" s="704"/>
      <c r="P82" s="628"/>
      <c r="Q82" s="628"/>
      <c r="R82" s="628"/>
      <c r="S82" s="628"/>
      <c r="T82" s="628"/>
      <c r="U82" s="628"/>
      <c r="V82" s="628"/>
      <c r="W82" s="628"/>
      <c r="X82" s="628"/>
      <c r="Y82" s="628"/>
      <c r="Z82" s="628"/>
      <c r="AA82" s="628"/>
      <c r="AB82" s="628"/>
      <c r="AC82" s="628"/>
      <c r="AD82" s="628"/>
      <c r="AE82" s="628"/>
      <c r="AF82" s="628"/>
      <c r="AG82" s="628"/>
      <c r="AH82" s="628"/>
      <c r="AI82" s="628"/>
      <c r="AJ82" s="628"/>
      <c r="AK82" s="628"/>
      <c r="AL82" s="628"/>
      <c r="AM82" s="628"/>
      <c r="AN82" s="628"/>
      <c r="AO82" s="628"/>
    </row>
    <row r="83" s="697" customFormat="true" ht="12.75" hidden="false" customHeight="false" outlineLevel="0" collapsed="false">
      <c r="B83" s="702"/>
      <c r="C83" s="703"/>
      <c r="D83" s="703"/>
      <c r="E83" s="703"/>
      <c r="F83" s="703"/>
      <c r="G83" s="703"/>
      <c r="H83" s="703"/>
      <c r="I83" s="703"/>
      <c r="J83" s="703"/>
      <c r="K83" s="703"/>
      <c r="L83" s="703"/>
      <c r="M83" s="703"/>
      <c r="N83" s="703"/>
      <c r="O83" s="704"/>
      <c r="P83" s="628"/>
      <c r="Q83" s="628"/>
      <c r="R83" s="628"/>
      <c r="S83" s="628"/>
      <c r="T83" s="628"/>
      <c r="U83" s="628"/>
      <c r="V83" s="628"/>
      <c r="W83" s="628"/>
      <c r="X83" s="628"/>
      <c r="Y83" s="628"/>
      <c r="Z83" s="628"/>
      <c r="AA83" s="628"/>
      <c r="AB83" s="628"/>
      <c r="AC83" s="628"/>
      <c r="AD83" s="628"/>
      <c r="AE83" s="628"/>
      <c r="AF83" s="628"/>
      <c r="AG83" s="628"/>
      <c r="AH83" s="628"/>
      <c r="AI83" s="628"/>
      <c r="AJ83" s="628"/>
      <c r="AK83" s="628"/>
      <c r="AL83" s="628"/>
      <c r="AM83" s="628"/>
      <c r="AN83" s="628"/>
      <c r="AO83" s="628"/>
    </row>
    <row r="84" s="697" customFormat="true" ht="12.75" hidden="false" customHeight="false" outlineLevel="0" collapsed="false">
      <c r="B84" s="702"/>
      <c r="C84" s="703"/>
      <c r="D84" s="703"/>
      <c r="E84" s="703"/>
      <c r="F84" s="703"/>
      <c r="G84" s="703"/>
      <c r="H84" s="703"/>
      <c r="I84" s="703"/>
      <c r="J84" s="703"/>
      <c r="K84" s="703"/>
      <c r="L84" s="703"/>
      <c r="M84" s="703"/>
      <c r="N84" s="703"/>
      <c r="O84" s="704"/>
      <c r="P84" s="628"/>
      <c r="Q84" s="628"/>
      <c r="R84" s="628"/>
      <c r="S84" s="628"/>
      <c r="T84" s="628"/>
      <c r="U84" s="628"/>
      <c r="V84" s="628"/>
      <c r="W84" s="628"/>
      <c r="X84" s="628"/>
      <c r="Y84" s="628"/>
      <c r="Z84" s="628"/>
      <c r="AA84" s="628"/>
      <c r="AB84" s="628"/>
      <c r="AC84" s="628"/>
      <c r="AD84" s="628"/>
      <c r="AE84" s="628"/>
      <c r="AF84" s="628"/>
      <c r="AG84" s="628"/>
      <c r="AH84" s="628"/>
      <c r="AI84" s="628"/>
      <c r="AJ84" s="628"/>
      <c r="AK84" s="628"/>
      <c r="AL84" s="628"/>
      <c r="AM84" s="628"/>
      <c r="AN84" s="628"/>
      <c r="AO84" s="628"/>
    </row>
    <row r="85" s="697" customFormat="true" ht="12.75" hidden="false" customHeight="false" outlineLevel="0" collapsed="false">
      <c r="B85" s="702"/>
      <c r="C85" s="703"/>
      <c r="D85" s="703"/>
      <c r="E85" s="703"/>
      <c r="F85" s="703"/>
      <c r="G85" s="703"/>
      <c r="H85" s="703"/>
      <c r="I85" s="703"/>
      <c r="J85" s="703"/>
      <c r="K85" s="703"/>
      <c r="L85" s="703"/>
      <c r="M85" s="703"/>
      <c r="N85" s="703"/>
      <c r="O85" s="704"/>
      <c r="P85" s="628"/>
      <c r="Q85" s="628"/>
      <c r="R85" s="628"/>
      <c r="S85" s="628"/>
      <c r="T85" s="628"/>
      <c r="U85" s="628"/>
      <c r="V85" s="628"/>
      <c r="W85" s="628"/>
      <c r="X85" s="628"/>
      <c r="Y85" s="628"/>
      <c r="Z85" s="628"/>
      <c r="AA85" s="628"/>
      <c r="AB85" s="628"/>
      <c r="AC85" s="628"/>
      <c r="AD85" s="628"/>
      <c r="AE85" s="628"/>
      <c r="AF85" s="628"/>
      <c r="AG85" s="628"/>
      <c r="AH85" s="628"/>
      <c r="AI85" s="628"/>
      <c r="AJ85" s="628"/>
      <c r="AK85" s="628"/>
      <c r="AL85" s="628"/>
      <c r="AM85" s="628"/>
      <c r="AN85" s="628"/>
      <c r="AO85" s="628"/>
    </row>
    <row r="86" s="697" customFormat="true" ht="12.75" hidden="false" customHeight="false" outlineLevel="0" collapsed="false">
      <c r="B86" s="702"/>
      <c r="C86" s="703"/>
      <c r="D86" s="703"/>
      <c r="E86" s="703"/>
      <c r="F86" s="703"/>
      <c r="G86" s="703"/>
      <c r="H86" s="703"/>
      <c r="I86" s="703"/>
      <c r="J86" s="703"/>
      <c r="K86" s="703"/>
      <c r="L86" s="703"/>
      <c r="M86" s="703"/>
      <c r="N86" s="703"/>
      <c r="O86" s="704"/>
      <c r="P86" s="628"/>
      <c r="Q86" s="628"/>
      <c r="R86" s="628"/>
      <c r="S86" s="628"/>
      <c r="T86" s="628"/>
      <c r="U86" s="628"/>
      <c r="V86" s="628"/>
      <c r="W86" s="628"/>
      <c r="X86" s="628"/>
      <c r="Y86" s="628"/>
      <c r="Z86" s="628"/>
      <c r="AA86" s="628"/>
      <c r="AB86" s="628"/>
      <c r="AC86" s="628"/>
      <c r="AD86" s="628"/>
      <c r="AE86" s="628"/>
      <c r="AF86" s="628"/>
      <c r="AG86" s="628"/>
      <c r="AH86" s="628"/>
      <c r="AI86" s="628"/>
      <c r="AJ86" s="628"/>
      <c r="AK86" s="628"/>
      <c r="AL86" s="628"/>
      <c r="AM86" s="628"/>
      <c r="AN86" s="628"/>
      <c r="AO86" s="628"/>
    </row>
    <row r="87" s="697" customFormat="true" ht="12.75" hidden="false" customHeight="false" outlineLevel="0" collapsed="false">
      <c r="B87" s="702"/>
      <c r="C87" s="703"/>
      <c r="D87" s="703"/>
      <c r="E87" s="703"/>
      <c r="F87" s="703"/>
      <c r="G87" s="703"/>
      <c r="H87" s="703"/>
      <c r="I87" s="703"/>
      <c r="J87" s="703"/>
      <c r="K87" s="703"/>
      <c r="L87" s="703"/>
      <c r="M87" s="703"/>
      <c r="N87" s="703"/>
      <c r="O87" s="704"/>
      <c r="P87" s="628"/>
      <c r="Q87" s="628"/>
      <c r="R87" s="628"/>
      <c r="S87" s="628"/>
      <c r="T87" s="628"/>
      <c r="U87" s="628"/>
      <c r="V87" s="628"/>
      <c r="W87" s="628"/>
      <c r="X87" s="628"/>
      <c r="Y87" s="628"/>
      <c r="Z87" s="628"/>
      <c r="AA87" s="628"/>
      <c r="AB87" s="628"/>
      <c r="AC87" s="628"/>
      <c r="AD87" s="628"/>
      <c r="AE87" s="628"/>
      <c r="AF87" s="628"/>
      <c r="AG87" s="628"/>
      <c r="AH87" s="628"/>
      <c r="AI87" s="628"/>
      <c r="AJ87" s="628"/>
      <c r="AK87" s="628"/>
      <c r="AL87" s="628"/>
      <c r="AM87" s="628"/>
      <c r="AN87" s="628"/>
      <c r="AO87" s="628"/>
    </row>
    <row r="88" s="697" customFormat="true" ht="12.75" hidden="false" customHeight="false" outlineLevel="0" collapsed="false">
      <c r="B88" s="702"/>
      <c r="C88" s="703"/>
      <c r="D88" s="703"/>
      <c r="E88" s="703"/>
      <c r="F88" s="703"/>
      <c r="G88" s="703"/>
      <c r="H88" s="703"/>
      <c r="I88" s="703"/>
      <c r="J88" s="703"/>
      <c r="K88" s="703"/>
      <c r="L88" s="703"/>
      <c r="M88" s="703"/>
      <c r="N88" s="703"/>
      <c r="O88" s="704"/>
      <c r="P88" s="628"/>
      <c r="Q88" s="628"/>
      <c r="R88" s="628"/>
      <c r="S88" s="628"/>
      <c r="T88" s="628"/>
      <c r="U88" s="628"/>
      <c r="V88" s="628"/>
      <c r="W88" s="628"/>
      <c r="X88" s="628"/>
      <c r="Y88" s="628"/>
      <c r="Z88" s="628"/>
      <c r="AA88" s="628"/>
      <c r="AB88" s="628"/>
      <c r="AC88" s="628"/>
      <c r="AD88" s="628"/>
      <c r="AE88" s="628"/>
      <c r="AF88" s="628"/>
      <c r="AG88" s="628"/>
      <c r="AH88" s="628"/>
      <c r="AI88" s="628"/>
      <c r="AJ88" s="628"/>
      <c r="AK88" s="628"/>
      <c r="AL88" s="628"/>
      <c r="AM88" s="628"/>
      <c r="AN88" s="628"/>
      <c r="AO88" s="628"/>
    </row>
    <row r="89" s="697" customFormat="true" ht="12.75" hidden="false" customHeight="false" outlineLevel="0" collapsed="false">
      <c r="B89" s="702"/>
      <c r="C89" s="703"/>
      <c r="D89" s="703"/>
      <c r="E89" s="703"/>
      <c r="F89" s="703"/>
      <c r="G89" s="703"/>
      <c r="H89" s="703"/>
      <c r="I89" s="703"/>
      <c r="J89" s="703"/>
      <c r="K89" s="703"/>
      <c r="L89" s="703"/>
      <c r="M89" s="703"/>
      <c r="N89" s="703"/>
      <c r="O89" s="704"/>
      <c r="P89" s="628"/>
      <c r="Q89" s="628"/>
      <c r="R89" s="628"/>
      <c r="S89" s="628"/>
      <c r="T89" s="628"/>
      <c r="U89" s="628"/>
      <c r="V89" s="628"/>
      <c r="W89" s="628"/>
      <c r="X89" s="628"/>
      <c r="Y89" s="628"/>
      <c r="Z89" s="628"/>
      <c r="AA89" s="628"/>
      <c r="AB89" s="628"/>
      <c r="AC89" s="628"/>
      <c r="AD89" s="628"/>
      <c r="AE89" s="628"/>
      <c r="AF89" s="628"/>
      <c r="AG89" s="628"/>
      <c r="AH89" s="628"/>
      <c r="AI89" s="628"/>
      <c r="AJ89" s="628"/>
      <c r="AK89" s="628"/>
      <c r="AL89" s="628"/>
      <c r="AM89" s="628"/>
      <c r="AN89" s="628"/>
      <c r="AO89" s="628"/>
    </row>
    <row r="90" s="697" customFormat="true" ht="12.75" hidden="false" customHeight="false" outlineLevel="0" collapsed="false">
      <c r="B90" s="702"/>
      <c r="C90" s="703"/>
      <c r="D90" s="703"/>
      <c r="E90" s="703"/>
      <c r="F90" s="703"/>
      <c r="G90" s="703"/>
      <c r="H90" s="703"/>
      <c r="I90" s="703"/>
      <c r="J90" s="703"/>
      <c r="K90" s="703"/>
      <c r="L90" s="703"/>
      <c r="M90" s="703"/>
      <c r="N90" s="703"/>
      <c r="O90" s="704"/>
      <c r="P90" s="628"/>
      <c r="Q90" s="628"/>
      <c r="R90" s="628"/>
      <c r="S90" s="628"/>
      <c r="T90" s="628"/>
      <c r="U90" s="628"/>
      <c r="V90" s="628"/>
      <c r="W90" s="628"/>
      <c r="X90" s="628"/>
      <c r="Y90" s="628"/>
      <c r="Z90" s="628"/>
      <c r="AA90" s="628"/>
      <c r="AB90" s="628"/>
      <c r="AC90" s="628"/>
      <c r="AD90" s="628"/>
      <c r="AE90" s="628"/>
      <c r="AF90" s="628"/>
      <c r="AG90" s="628"/>
      <c r="AH90" s="628"/>
      <c r="AI90" s="628"/>
      <c r="AJ90" s="628"/>
      <c r="AK90" s="628"/>
      <c r="AL90" s="628"/>
      <c r="AM90" s="628"/>
      <c r="AN90" s="628"/>
      <c r="AO90" s="628"/>
    </row>
    <row r="91" s="697" customFormat="true" ht="12.75" hidden="false" customHeight="false" outlineLevel="0" collapsed="false">
      <c r="B91" s="702"/>
      <c r="C91" s="703"/>
      <c r="D91" s="703"/>
      <c r="E91" s="703"/>
      <c r="F91" s="703"/>
      <c r="G91" s="703"/>
      <c r="H91" s="703"/>
      <c r="I91" s="703"/>
      <c r="J91" s="703"/>
      <c r="K91" s="703"/>
      <c r="L91" s="703"/>
      <c r="M91" s="703"/>
      <c r="N91" s="703"/>
      <c r="O91" s="704"/>
      <c r="P91" s="628"/>
      <c r="Q91" s="628"/>
      <c r="R91" s="628"/>
      <c r="S91" s="628"/>
      <c r="T91" s="628"/>
      <c r="U91" s="628"/>
      <c r="V91" s="628"/>
      <c r="W91" s="628"/>
      <c r="X91" s="628"/>
      <c r="Y91" s="628"/>
      <c r="Z91" s="628"/>
      <c r="AA91" s="628"/>
      <c r="AB91" s="628"/>
      <c r="AC91" s="628"/>
      <c r="AD91" s="628"/>
      <c r="AE91" s="628"/>
      <c r="AF91" s="628"/>
      <c r="AG91" s="628"/>
      <c r="AH91" s="628"/>
      <c r="AI91" s="628"/>
      <c r="AJ91" s="628"/>
      <c r="AK91" s="628"/>
      <c r="AL91" s="628"/>
      <c r="AM91" s="628"/>
      <c r="AN91" s="628"/>
      <c r="AO91" s="628"/>
    </row>
    <row r="92" s="697" customFormat="true" ht="12.75" hidden="false" customHeight="false" outlineLevel="0" collapsed="false">
      <c r="B92" s="702"/>
      <c r="C92" s="703"/>
      <c r="D92" s="703"/>
      <c r="E92" s="703"/>
      <c r="F92" s="703"/>
      <c r="G92" s="703"/>
      <c r="H92" s="703"/>
      <c r="I92" s="703"/>
      <c r="J92" s="703"/>
      <c r="K92" s="703"/>
      <c r="L92" s="703"/>
      <c r="M92" s="703"/>
      <c r="N92" s="703"/>
      <c r="O92" s="704"/>
      <c r="P92" s="628"/>
      <c r="Q92" s="628"/>
      <c r="R92" s="628"/>
      <c r="S92" s="628"/>
      <c r="T92" s="628"/>
      <c r="U92" s="628"/>
      <c r="V92" s="628"/>
      <c r="W92" s="628"/>
      <c r="X92" s="628"/>
      <c r="Y92" s="628"/>
      <c r="Z92" s="628"/>
      <c r="AA92" s="628"/>
      <c r="AB92" s="628"/>
      <c r="AC92" s="628"/>
      <c r="AD92" s="628"/>
      <c r="AE92" s="628"/>
      <c r="AF92" s="628"/>
      <c r="AG92" s="628"/>
      <c r="AH92" s="628"/>
      <c r="AI92" s="628"/>
      <c r="AJ92" s="628"/>
      <c r="AK92" s="628"/>
      <c r="AL92" s="628"/>
      <c r="AM92" s="628"/>
      <c r="AN92" s="628"/>
      <c r="AO92" s="628"/>
    </row>
    <row r="93" s="697" customFormat="true" ht="12.75" hidden="false" customHeight="false" outlineLevel="0" collapsed="false">
      <c r="B93" s="702"/>
      <c r="C93" s="703"/>
      <c r="D93" s="703"/>
      <c r="E93" s="703"/>
      <c r="F93" s="703"/>
      <c r="G93" s="703"/>
      <c r="H93" s="703"/>
      <c r="I93" s="703"/>
      <c r="J93" s="703"/>
      <c r="K93" s="703"/>
      <c r="L93" s="703"/>
      <c r="M93" s="703"/>
      <c r="N93" s="703"/>
      <c r="O93" s="704"/>
      <c r="P93" s="628"/>
      <c r="Q93" s="628"/>
      <c r="R93" s="628"/>
      <c r="S93" s="628"/>
      <c r="T93" s="628"/>
      <c r="U93" s="628"/>
      <c r="V93" s="628"/>
      <c r="W93" s="628"/>
      <c r="X93" s="628"/>
      <c r="Y93" s="628"/>
      <c r="Z93" s="628"/>
      <c r="AA93" s="628"/>
      <c r="AB93" s="628"/>
      <c r="AC93" s="628"/>
      <c r="AD93" s="628"/>
      <c r="AE93" s="628"/>
      <c r="AF93" s="628"/>
      <c r="AG93" s="628"/>
      <c r="AH93" s="628"/>
      <c r="AI93" s="628"/>
      <c r="AJ93" s="628"/>
      <c r="AK93" s="628"/>
      <c r="AL93" s="628"/>
      <c r="AM93" s="628"/>
      <c r="AN93" s="628"/>
      <c r="AO93" s="628"/>
    </row>
    <row r="94" s="697" customFormat="true" ht="12.75" hidden="false" customHeight="false" outlineLevel="0" collapsed="false">
      <c r="B94" s="702"/>
      <c r="C94" s="703"/>
      <c r="D94" s="703"/>
      <c r="E94" s="703"/>
      <c r="F94" s="703"/>
      <c r="G94" s="703"/>
      <c r="H94" s="703"/>
      <c r="I94" s="703"/>
      <c r="J94" s="703"/>
      <c r="K94" s="703"/>
      <c r="L94" s="703"/>
      <c r="M94" s="703"/>
      <c r="N94" s="703"/>
      <c r="O94" s="704"/>
      <c r="P94" s="628"/>
      <c r="Q94" s="628"/>
      <c r="R94" s="628"/>
      <c r="S94" s="628"/>
      <c r="T94" s="628"/>
      <c r="U94" s="628"/>
      <c r="V94" s="628"/>
      <c r="W94" s="628"/>
      <c r="X94" s="628"/>
      <c r="Y94" s="628"/>
      <c r="Z94" s="628"/>
      <c r="AA94" s="628"/>
      <c r="AB94" s="628"/>
      <c r="AC94" s="628"/>
      <c r="AD94" s="628"/>
      <c r="AE94" s="628"/>
      <c r="AF94" s="628"/>
      <c r="AG94" s="628"/>
      <c r="AH94" s="628"/>
      <c r="AI94" s="628"/>
      <c r="AJ94" s="628"/>
      <c r="AK94" s="628"/>
      <c r="AL94" s="628"/>
      <c r="AM94" s="628"/>
      <c r="AN94" s="628"/>
      <c r="AO94" s="628"/>
    </row>
    <row r="95" s="697" customFormat="true" ht="12.75" hidden="false" customHeight="false" outlineLevel="0" collapsed="false">
      <c r="B95" s="702"/>
      <c r="C95" s="703"/>
      <c r="D95" s="703"/>
      <c r="E95" s="703"/>
      <c r="F95" s="703"/>
      <c r="G95" s="703"/>
      <c r="H95" s="703"/>
      <c r="I95" s="703"/>
      <c r="J95" s="703"/>
      <c r="K95" s="703"/>
      <c r="L95" s="703"/>
      <c r="M95" s="703"/>
      <c r="N95" s="703"/>
      <c r="O95" s="704"/>
      <c r="P95" s="628"/>
      <c r="Q95" s="628"/>
      <c r="R95" s="628"/>
      <c r="S95" s="628"/>
      <c r="T95" s="628"/>
      <c r="U95" s="628"/>
      <c r="V95" s="628"/>
      <c r="W95" s="628"/>
      <c r="X95" s="628"/>
      <c r="Y95" s="628"/>
      <c r="Z95" s="628"/>
      <c r="AA95" s="628"/>
      <c r="AB95" s="628"/>
      <c r="AC95" s="628"/>
      <c r="AD95" s="628"/>
      <c r="AE95" s="628"/>
      <c r="AF95" s="628"/>
      <c r="AG95" s="628"/>
      <c r="AH95" s="628"/>
      <c r="AI95" s="628"/>
      <c r="AJ95" s="628"/>
      <c r="AK95" s="628"/>
      <c r="AL95" s="628"/>
      <c r="AM95" s="628"/>
      <c r="AN95" s="628"/>
      <c r="AO95" s="628"/>
    </row>
    <row r="96" s="697" customFormat="true" ht="12.75" hidden="false" customHeight="false" outlineLevel="0" collapsed="false">
      <c r="B96" s="702"/>
      <c r="C96" s="703"/>
      <c r="D96" s="703"/>
      <c r="E96" s="703"/>
      <c r="F96" s="703"/>
      <c r="G96" s="703"/>
      <c r="H96" s="703"/>
      <c r="I96" s="703"/>
      <c r="J96" s="703"/>
      <c r="K96" s="703"/>
      <c r="L96" s="703"/>
      <c r="M96" s="703"/>
      <c r="N96" s="703"/>
      <c r="O96" s="704"/>
      <c r="P96" s="628"/>
      <c r="Q96" s="628"/>
      <c r="R96" s="628"/>
      <c r="S96" s="628"/>
      <c r="T96" s="628"/>
      <c r="U96" s="628"/>
      <c r="V96" s="628"/>
      <c r="W96" s="628"/>
      <c r="X96" s="628"/>
      <c r="Y96" s="628"/>
      <c r="Z96" s="628"/>
      <c r="AA96" s="628"/>
      <c r="AB96" s="628"/>
      <c r="AC96" s="628"/>
      <c r="AD96" s="628"/>
      <c r="AE96" s="628"/>
      <c r="AF96" s="628"/>
      <c r="AG96" s="628"/>
      <c r="AH96" s="628"/>
      <c r="AI96" s="628"/>
      <c r="AJ96" s="628"/>
      <c r="AK96" s="628"/>
      <c r="AL96" s="628"/>
      <c r="AM96" s="628"/>
      <c r="AN96" s="628"/>
      <c r="AO96" s="628"/>
    </row>
    <row r="97" s="697" customFormat="true" ht="12.75" hidden="false" customHeight="false" outlineLevel="0" collapsed="false">
      <c r="B97" s="702"/>
      <c r="C97" s="703"/>
      <c r="D97" s="703"/>
      <c r="E97" s="703"/>
      <c r="F97" s="703"/>
      <c r="G97" s="703"/>
      <c r="H97" s="703"/>
      <c r="I97" s="703"/>
      <c r="J97" s="703"/>
      <c r="K97" s="703"/>
      <c r="L97" s="703"/>
      <c r="M97" s="703"/>
      <c r="N97" s="703"/>
      <c r="O97" s="704"/>
      <c r="P97" s="628"/>
      <c r="Q97" s="628"/>
      <c r="R97" s="628"/>
      <c r="S97" s="628"/>
      <c r="T97" s="628"/>
      <c r="U97" s="628"/>
      <c r="V97" s="628"/>
      <c r="W97" s="628"/>
      <c r="X97" s="628"/>
      <c r="Y97" s="628"/>
      <c r="Z97" s="628"/>
      <c r="AA97" s="628"/>
      <c r="AB97" s="628"/>
      <c r="AC97" s="628"/>
      <c r="AD97" s="628"/>
      <c r="AE97" s="628"/>
      <c r="AF97" s="628"/>
      <c r="AG97" s="628"/>
      <c r="AH97" s="628"/>
      <c r="AI97" s="628"/>
      <c r="AJ97" s="628"/>
      <c r="AK97" s="628"/>
      <c r="AL97" s="628"/>
      <c r="AM97" s="628"/>
      <c r="AN97" s="628"/>
      <c r="AO97" s="628"/>
    </row>
    <row r="98" s="697" customFormat="true" ht="12.75" hidden="false" customHeight="false" outlineLevel="0" collapsed="false">
      <c r="B98" s="702"/>
      <c r="C98" s="703"/>
      <c r="D98" s="703"/>
      <c r="E98" s="703"/>
      <c r="F98" s="703"/>
      <c r="G98" s="703"/>
      <c r="H98" s="703"/>
      <c r="I98" s="703"/>
      <c r="J98" s="703"/>
      <c r="K98" s="703"/>
      <c r="L98" s="703"/>
      <c r="M98" s="703"/>
      <c r="N98" s="703"/>
      <c r="O98" s="704"/>
      <c r="P98" s="628"/>
      <c r="Q98" s="628"/>
      <c r="R98" s="628"/>
      <c r="S98" s="628"/>
      <c r="T98" s="628"/>
      <c r="U98" s="628"/>
      <c r="V98" s="628"/>
      <c r="W98" s="628"/>
      <c r="X98" s="628"/>
      <c r="Y98" s="628"/>
      <c r="Z98" s="628"/>
      <c r="AA98" s="628"/>
      <c r="AB98" s="628"/>
      <c r="AC98" s="628"/>
      <c r="AD98" s="628"/>
      <c r="AE98" s="628"/>
      <c r="AF98" s="628"/>
      <c r="AG98" s="628"/>
      <c r="AH98" s="628"/>
      <c r="AI98" s="628"/>
      <c r="AJ98" s="628"/>
      <c r="AK98" s="628"/>
      <c r="AL98" s="628"/>
      <c r="AM98" s="628"/>
      <c r="AN98" s="628"/>
      <c r="AO98" s="628"/>
    </row>
    <row r="99" s="697" customFormat="true" ht="12.75" hidden="false" customHeight="false" outlineLevel="0" collapsed="false">
      <c r="B99" s="705"/>
      <c r="C99" s="706"/>
      <c r="D99" s="706"/>
      <c r="E99" s="706"/>
      <c r="F99" s="706"/>
      <c r="G99" s="706"/>
      <c r="H99" s="706"/>
      <c r="I99" s="706"/>
      <c r="J99" s="706"/>
      <c r="K99" s="706"/>
      <c r="L99" s="706"/>
      <c r="M99" s="706"/>
      <c r="N99" s="706"/>
      <c r="O99" s="707"/>
      <c r="P99" s="628"/>
      <c r="Q99" s="628"/>
      <c r="R99" s="628"/>
      <c r="S99" s="628"/>
      <c r="T99" s="628"/>
      <c r="U99" s="628"/>
      <c r="V99" s="628"/>
      <c r="W99" s="628"/>
      <c r="X99" s="628"/>
      <c r="Y99" s="628"/>
      <c r="Z99" s="628"/>
      <c r="AA99" s="628"/>
      <c r="AB99" s="628"/>
      <c r="AC99" s="628"/>
      <c r="AD99" s="628"/>
      <c r="AE99" s="628"/>
      <c r="AF99" s="628"/>
      <c r="AG99" s="628"/>
      <c r="AH99" s="628"/>
      <c r="AI99" s="628"/>
      <c r="AJ99" s="628"/>
      <c r="AK99" s="628"/>
      <c r="AL99" s="628"/>
      <c r="AM99" s="628"/>
      <c r="AN99" s="628"/>
      <c r="AO99" s="628"/>
    </row>
    <row r="100" s="697" customFormat="true" ht="12.75" hidden="false" customHeight="false" outlineLevel="0" collapsed="false">
      <c r="P100" s="628"/>
      <c r="Q100" s="628"/>
      <c r="R100" s="628"/>
      <c r="S100" s="628"/>
      <c r="T100" s="628"/>
      <c r="U100" s="628"/>
      <c r="V100" s="628"/>
      <c r="W100" s="628"/>
      <c r="X100" s="628"/>
      <c r="Y100" s="628"/>
      <c r="Z100" s="628"/>
      <c r="AA100" s="628"/>
      <c r="AB100" s="628"/>
      <c r="AC100" s="628"/>
      <c r="AD100" s="628"/>
      <c r="AE100" s="628"/>
      <c r="AF100" s="628"/>
      <c r="AG100" s="628"/>
      <c r="AH100" s="628"/>
      <c r="AI100" s="628"/>
      <c r="AJ100" s="628"/>
      <c r="AK100" s="628"/>
      <c r="AL100" s="628"/>
      <c r="AM100" s="628"/>
      <c r="AN100" s="628"/>
      <c r="AO100" s="628"/>
    </row>
    <row r="101" s="697" customFormat="true" ht="12.75" hidden="false" customHeight="false" outlineLevel="0" collapsed="false">
      <c r="P101" s="628"/>
      <c r="Q101" s="628"/>
      <c r="R101" s="628"/>
      <c r="S101" s="628"/>
      <c r="T101" s="628"/>
      <c r="U101" s="628"/>
      <c r="V101" s="628"/>
      <c r="W101" s="628"/>
      <c r="X101" s="628"/>
      <c r="Y101" s="628"/>
      <c r="Z101" s="628"/>
      <c r="AA101" s="628"/>
      <c r="AB101" s="628"/>
      <c r="AC101" s="628"/>
      <c r="AD101" s="628"/>
      <c r="AE101" s="628"/>
      <c r="AF101" s="628"/>
      <c r="AG101" s="628"/>
      <c r="AH101" s="628"/>
      <c r="AI101" s="628"/>
      <c r="AJ101" s="628"/>
      <c r="AK101" s="628"/>
      <c r="AL101" s="628"/>
      <c r="AM101" s="628"/>
      <c r="AN101" s="628"/>
      <c r="AO101" s="628"/>
    </row>
    <row r="102" s="697" customFormat="true" ht="12.75" hidden="false" customHeight="false" outlineLevel="0" collapsed="false">
      <c r="P102" s="628"/>
      <c r="Q102" s="628"/>
      <c r="R102" s="628"/>
      <c r="S102" s="628"/>
      <c r="T102" s="628"/>
      <c r="U102" s="628"/>
      <c r="V102" s="628"/>
      <c r="W102" s="628"/>
      <c r="X102" s="628"/>
      <c r="Y102" s="628"/>
      <c r="Z102" s="628"/>
      <c r="AA102" s="628"/>
      <c r="AB102" s="628"/>
      <c r="AC102" s="628"/>
      <c r="AD102" s="628"/>
      <c r="AE102" s="628"/>
      <c r="AF102" s="628"/>
      <c r="AG102" s="628"/>
      <c r="AH102" s="628"/>
      <c r="AI102" s="628"/>
      <c r="AJ102" s="628"/>
      <c r="AK102" s="628"/>
      <c r="AL102" s="628"/>
      <c r="AM102" s="628"/>
      <c r="AN102" s="628"/>
      <c r="AO102" s="628"/>
    </row>
    <row r="103" s="697" customFormat="true" ht="12.75" hidden="false" customHeight="false" outlineLevel="0" collapsed="false">
      <c r="P103" s="628"/>
      <c r="Q103" s="628"/>
      <c r="R103" s="628"/>
      <c r="S103" s="628"/>
      <c r="T103" s="628"/>
      <c r="U103" s="628"/>
      <c r="V103" s="628"/>
      <c r="W103" s="628"/>
      <c r="X103" s="628"/>
      <c r="Y103" s="628"/>
      <c r="Z103" s="628"/>
      <c r="AA103" s="628"/>
      <c r="AB103" s="628"/>
      <c r="AC103" s="628"/>
      <c r="AD103" s="628"/>
      <c r="AE103" s="628"/>
      <c r="AF103" s="628"/>
      <c r="AG103" s="628"/>
      <c r="AH103" s="628"/>
      <c r="AI103" s="628"/>
      <c r="AJ103" s="628"/>
      <c r="AK103" s="628"/>
      <c r="AL103" s="628"/>
      <c r="AM103" s="628"/>
      <c r="AN103" s="628"/>
      <c r="AO103" s="628"/>
    </row>
    <row r="104" s="697" customFormat="true" ht="12.75" hidden="false" customHeight="false" outlineLevel="0" collapsed="false">
      <c r="P104" s="628"/>
      <c r="Q104" s="628"/>
      <c r="R104" s="628"/>
      <c r="S104" s="628"/>
      <c r="T104" s="628"/>
      <c r="U104" s="628"/>
      <c r="V104" s="628"/>
      <c r="W104" s="628"/>
      <c r="X104" s="628"/>
      <c r="Y104" s="628"/>
      <c r="Z104" s="628"/>
      <c r="AA104" s="628"/>
      <c r="AB104" s="628"/>
      <c r="AC104" s="628"/>
      <c r="AD104" s="628"/>
      <c r="AE104" s="628"/>
      <c r="AF104" s="628"/>
      <c r="AG104" s="628"/>
      <c r="AH104" s="628"/>
      <c r="AI104" s="628"/>
      <c r="AJ104" s="628"/>
      <c r="AK104" s="628"/>
      <c r="AL104" s="628"/>
      <c r="AM104" s="628"/>
      <c r="AN104" s="628"/>
      <c r="AO104" s="628"/>
    </row>
    <row r="105" s="697" customFormat="true" ht="12.75" hidden="false" customHeight="false" outlineLevel="0" collapsed="false">
      <c r="P105" s="628"/>
      <c r="Q105" s="628"/>
      <c r="R105" s="628"/>
      <c r="S105" s="628"/>
      <c r="T105" s="628"/>
      <c r="U105" s="628"/>
      <c r="V105" s="628"/>
      <c r="W105" s="628"/>
      <c r="X105" s="628"/>
      <c r="Y105" s="628"/>
      <c r="Z105" s="628"/>
      <c r="AA105" s="628"/>
      <c r="AB105" s="628"/>
      <c r="AC105" s="628"/>
      <c r="AD105" s="628"/>
      <c r="AE105" s="628"/>
      <c r="AF105" s="628"/>
      <c r="AG105" s="628"/>
      <c r="AH105" s="628"/>
      <c r="AI105" s="628"/>
      <c r="AJ105" s="628"/>
      <c r="AK105" s="628"/>
      <c r="AL105" s="628"/>
      <c r="AM105" s="628"/>
      <c r="AN105" s="628"/>
      <c r="AO105" s="628"/>
    </row>
    <row r="106" s="697" customFormat="true" ht="12.75" hidden="false" customHeight="false" outlineLevel="0" collapsed="false">
      <c r="P106" s="628"/>
      <c r="Q106" s="628"/>
      <c r="R106" s="628"/>
      <c r="S106" s="628"/>
      <c r="T106" s="628"/>
      <c r="U106" s="628"/>
      <c r="V106" s="628"/>
      <c r="W106" s="628"/>
      <c r="X106" s="628"/>
      <c r="Y106" s="628"/>
      <c r="Z106" s="628"/>
      <c r="AA106" s="628"/>
      <c r="AB106" s="628"/>
      <c r="AC106" s="628"/>
      <c r="AD106" s="628"/>
      <c r="AE106" s="628"/>
      <c r="AF106" s="628"/>
      <c r="AG106" s="628"/>
      <c r="AH106" s="628"/>
      <c r="AI106" s="628"/>
      <c r="AJ106" s="628"/>
      <c r="AK106" s="628"/>
      <c r="AL106" s="628"/>
      <c r="AM106" s="628"/>
      <c r="AN106" s="628"/>
      <c r="AO106" s="628"/>
    </row>
    <row r="107" s="697" customFormat="true" ht="12.75" hidden="false" customHeight="false" outlineLevel="0" collapsed="false">
      <c r="P107" s="628"/>
      <c r="Q107" s="628"/>
      <c r="R107" s="628"/>
      <c r="S107" s="628"/>
      <c r="T107" s="628"/>
      <c r="U107" s="628"/>
      <c r="V107" s="628"/>
      <c r="W107" s="628"/>
      <c r="X107" s="628"/>
      <c r="Y107" s="628"/>
      <c r="Z107" s="628"/>
      <c r="AA107" s="628"/>
      <c r="AB107" s="628"/>
      <c r="AC107" s="628"/>
      <c r="AD107" s="628"/>
      <c r="AE107" s="628"/>
      <c r="AF107" s="628"/>
      <c r="AG107" s="628"/>
      <c r="AH107" s="628"/>
      <c r="AI107" s="628"/>
      <c r="AJ107" s="628"/>
      <c r="AK107" s="628"/>
      <c r="AL107" s="628"/>
      <c r="AM107" s="628"/>
      <c r="AN107" s="628"/>
      <c r="AO107" s="628"/>
    </row>
    <row r="108" s="697" customFormat="true" ht="12.75" hidden="false" customHeight="false" outlineLevel="0" collapsed="false">
      <c r="P108" s="628"/>
      <c r="Q108" s="628"/>
      <c r="R108" s="628"/>
      <c r="S108" s="628"/>
      <c r="T108" s="628"/>
      <c r="U108" s="628"/>
      <c r="V108" s="628"/>
      <c r="W108" s="628"/>
      <c r="X108" s="628"/>
      <c r="Y108" s="628"/>
      <c r="Z108" s="628"/>
      <c r="AA108" s="628"/>
      <c r="AB108" s="628"/>
      <c r="AC108" s="628"/>
      <c r="AD108" s="628"/>
      <c r="AE108" s="628"/>
      <c r="AF108" s="628"/>
      <c r="AG108" s="628"/>
      <c r="AH108" s="628"/>
      <c r="AI108" s="628"/>
      <c r="AJ108" s="628"/>
      <c r="AK108" s="628"/>
      <c r="AL108" s="628"/>
      <c r="AM108" s="628"/>
      <c r="AN108" s="628"/>
      <c r="AO108" s="628"/>
    </row>
    <row r="109" s="697" customFormat="true" ht="12.75" hidden="false" customHeight="false" outlineLevel="0" collapsed="false">
      <c r="P109" s="628"/>
      <c r="Q109" s="628"/>
      <c r="R109" s="628"/>
      <c r="S109" s="628"/>
      <c r="T109" s="628"/>
      <c r="U109" s="628"/>
      <c r="V109" s="628"/>
      <c r="W109" s="628"/>
      <c r="X109" s="628"/>
      <c r="Y109" s="628"/>
      <c r="Z109" s="628"/>
      <c r="AA109" s="628"/>
      <c r="AB109" s="628"/>
      <c r="AC109" s="628"/>
      <c r="AD109" s="628"/>
      <c r="AE109" s="628"/>
      <c r="AF109" s="628"/>
      <c r="AG109" s="628"/>
      <c r="AH109" s="628"/>
      <c r="AI109" s="628"/>
      <c r="AJ109" s="628"/>
      <c r="AK109" s="628"/>
      <c r="AL109" s="628"/>
      <c r="AM109" s="628"/>
      <c r="AN109" s="628"/>
      <c r="AO109" s="628"/>
    </row>
    <row r="110" s="697" customFormat="true" ht="12.75" hidden="false" customHeight="false" outlineLevel="0" collapsed="false">
      <c r="P110" s="628"/>
      <c r="Q110" s="628"/>
      <c r="R110" s="628"/>
      <c r="S110" s="628"/>
      <c r="T110" s="628"/>
      <c r="U110" s="628"/>
      <c r="V110" s="628"/>
      <c r="W110" s="628"/>
      <c r="X110" s="628"/>
      <c r="Y110" s="628"/>
      <c r="Z110" s="628"/>
      <c r="AA110" s="628"/>
      <c r="AB110" s="628"/>
      <c r="AC110" s="628"/>
      <c r="AD110" s="628"/>
      <c r="AE110" s="628"/>
      <c r="AF110" s="628"/>
      <c r="AG110" s="628"/>
      <c r="AH110" s="628"/>
      <c r="AI110" s="628"/>
      <c r="AJ110" s="628"/>
      <c r="AK110" s="628"/>
      <c r="AL110" s="628"/>
      <c r="AM110" s="628"/>
      <c r="AN110" s="628"/>
      <c r="AO110" s="628"/>
    </row>
    <row r="111" s="697" customFormat="true" ht="12.75" hidden="false" customHeight="false" outlineLevel="0" collapsed="false">
      <c r="P111" s="628"/>
      <c r="Q111" s="628"/>
      <c r="R111" s="628"/>
      <c r="S111" s="628"/>
      <c r="T111" s="628"/>
      <c r="U111" s="628"/>
      <c r="V111" s="628"/>
      <c r="W111" s="628"/>
      <c r="X111" s="628"/>
      <c r="Y111" s="628"/>
      <c r="Z111" s="628"/>
      <c r="AA111" s="628"/>
      <c r="AB111" s="628"/>
      <c r="AC111" s="628"/>
      <c r="AD111" s="628"/>
      <c r="AE111" s="628"/>
      <c r="AF111" s="628"/>
      <c r="AG111" s="628"/>
      <c r="AH111" s="628"/>
      <c r="AI111" s="628"/>
      <c r="AJ111" s="628"/>
      <c r="AK111" s="628"/>
      <c r="AL111" s="628"/>
      <c r="AM111" s="628"/>
      <c r="AN111" s="628"/>
      <c r="AO111" s="628"/>
    </row>
    <row r="112" s="697" customFormat="true" ht="12.75" hidden="false" customHeight="false" outlineLevel="0" collapsed="false">
      <c r="P112" s="628"/>
      <c r="Q112" s="628"/>
      <c r="R112" s="628"/>
      <c r="S112" s="628"/>
      <c r="T112" s="628"/>
      <c r="U112" s="628"/>
      <c r="V112" s="628"/>
      <c r="W112" s="628"/>
      <c r="X112" s="628"/>
      <c r="Y112" s="628"/>
      <c r="Z112" s="628"/>
      <c r="AA112" s="628"/>
      <c r="AB112" s="628"/>
      <c r="AC112" s="628"/>
      <c r="AD112" s="628"/>
      <c r="AE112" s="628"/>
      <c r="AF112" s="628"/>
      <c r="AG112" s="628"/>
      <c r="AH112" s="628"/>
      <c r="AI112" s="628"/>
      <c r="AJ112" s="628"/>
      <c r="AK112" s="628"/>
      <c r="AL112" s="628"/>
      <c r="AM112" s="628"/>
      <c r="AN112" s="628"/>
      <c r="AO112" s="628"/>
    </row>
    <row r="113" s="697" customFormat="true" ht="12.75" hidden="false" customHeight="false" outlineLevel="0" collapsed="false">
      <c r="P113" s="628"/>
      <c r="Q113" s="628"/>
      <c r="R113" s="628"/>
      <c r="S113" s="628"/>
      <c r="T113" s="628"/>
      <c r="U113" s="628"/>
      <c r="V113" s="628"/>
      <c r="W113" s="628"/>
      <c r="X113" s="628"/>
      <c r="Y113" s="628"/>
      <c r="Z113" s="628"/>
      <c r="AA113" s="628"/>
      <c r="AB113" s="628"/>
      <c r="AC113" s="628"/>
      <c r="AD113" s="628"/>
      <c r="AE113" s="628"/>
      <c r="AF113" s="628"/>
      <c r="AG113" s="628"/>
      <c r="AH113" s="628"/>
      <c r="AI113" s="628"/>
      <c r="AJ113" s="628"/>
      <c r="AK113" s="628"/>
      <c r="AL113" s="628"/>
      <c r="AM113" s="628"/>
      <c r="AN113" s="628"/>
      <c r="AO113" s="628"/>
    </row>
    <row r="114" s="697" customFormat="true" ht="12.75" hidden="false" customHeight="false" outlineLevel="0" collapsed="false">
      <c r="P114" s="628"/>
      <c r="Q114" s="628"/>
      <c r="R114" s="628"/>
      <c r="S114" s="628"/>
      <c r="T114" s="628"/>
      <c r="U114" s="628"/>
      <c r="V114" s="628"/>
      <c r="W114" s="628"/>
      <c r="X114" s="628"/>
      <c r="Y114" s="628"/>
      <c r="Z114" s="628"/>
      <c r="AA114" s="628"/>
      <c r="AB114" s="628"/>
      <c r="AC114" s="628"/>
      <c r="AD114" s="628"/>
      <c r="AE114" s="628"/>
      <c r="AF114" s="628"/>
      <c r="AG114" s="628"/>
      <c r="AH114" s="628"/>
      <c r="AI114" s="628"/>
      <c r="AJ114" s="628"/>
      <c r="AK114" s="628"/>
      <c r="AL114" s="628"/>
      <c r="AM114" s="628"/>
      <c r="AN114" s="628"/>
      <c r="AO114" s="628"/>
    </row>
    <row r="115" s="697" customFormat="true" ht="12.75" hidden="false" customHeight="false" outlineLevel="0" collapsed="false">
      <c r="P115" s="628"/>
      <c r="Q115" s="628"/>
      <c r="R115" s="628"/>
      <c r="S115" s="628"/>
      <c r="T115" s="628"/>
      <c r="U115" s="628"/>
      <c r="V115" s="628"/>
      <c r="W115" s="628"/>
      <c r="X115" s="628"/>
      <c r="Y115" s="628"/>
      <c r="Z115" s="628"/>
      <c r="AA115" s="628"/>
      <c r="AB115" s="628"/>
      <c r="AC115" s="628"/>
      <c r="AD115" s="628"/>
      <c r="AE115" s="628"/>
      <c r="AF115" s="628"/>
      <c r="AG115" s="628"/>
      <c r="AH115" s="628"/>
      <c r="AI115" s="628"/>
      <c r="AJ115" s="628"/>
      <c r="AK115" s="628"/>
      <c r="AL115" s="628"/>
      <c r="AM115" s="628"/>
      <c r="AN115" s="628"/>
      <c r="AO115" s="628"/>
    </row>
    <row r="116" s="697" customFormat="true" ht="12.75" hidden="false" customHeight="false" outlineLevel="0" collapsed="false">
      <c r="P116" s="628"/>
      <c r="Q116" s="628"/>
      <c r="R116" s="628"/>
      <c r="S116" s="628"/>
      <c r="T116" s="628"/>
      <c r="U116" s="628"/>
      <c r="V116" s="628"/>
      <c r="W116" s="628"/>
      <c r="X116" s="628"/>
      <c r="Y116" s="628"/>
      <c r="Z116" s="628"/>
      <c r="AA116" s="628"/>
      <c r="AB116" s="628"/>
      <c r="AC116" s="628"/>
      <c r="AD116" s="628"/>
      <c r="AE116" s="628"/>
      <c r="AF116" s="628"/>
      <c r="AG116" s="628"/>
      <c r="AH116" s="628"/>
      <c r="AI116" s="628"/>
      <c r="AJ116" s="628"/>
      <c r="AK116" s="628"/>
      <c r="AL116" s="628"/>
      <c r="AM116" s="628"/>
      <c r="AN116" s="628"/>
      <c r="AO116" s="628"/>
    </row>
    <row r="117" s="697" customFormat="true" ht="12.75" hidden="false" customHeight="false" outlineLevel="0" collapsed="false">
      <c r="P117" s="628"/>
      <c r="Q117" s="628"/>
      <c r="R117" s="628"/>
      <c r="S117" s="628"/>
      <c r="T117" s="628"/>
      <c r="U117" s="628"/>
      <c r="V117" s="628"/>
      <c r="W117" s="628"/>
      <c r="X117" s="628"/>
      <c r="Y117" s="628"/>
      <c r="Z117" s="628"/>
      <c r="AA117" s="628"/>
      <c r="AB117" s="628"/>
      <c r="AC117" s="628"/>
      <c r="AD117" s="628"/>
      <c r="AE117" s="628"/>
      <c r="AF117" s="628"/>
      <c r="AG117" s="628"/>
      <c r="AH117" s="628"/>
      <c r="AI117" s="628"/>
      <c r="AJ117" s="628"/>
      <c r="AK117" s="628"/>
      <c r="AL117" s="628"/>
      <c r="AM117" s="628"/>
      <c r="AN117" s="628"/>
      <c r="AO117" s="628"/>
    </row>
    <row r="118" s="697" customFormat="true" ht="12.75" hidden="false" customHeight="false" outlineLevel="0" collapsed="false">
      <c r="P118" s="628"/>
      <c r="Q118" s="628"/>
      <c r="R118" s="628"/>
      <c r="S118" s="628"/>
      <c r="T118" s="628"/>
      <c r="U118" s="628"/>
      <c r="V118" s="628"/>
      <c r="W118" s="628"/>
      <c r="X118" s="628"/>
      <c r="Y118" s="628"/>
      <c r="Z118" s="628"/>
      <c r="AA118" s="628"/>
      <c r="AB118" s="628"/>
      <c r="AC118" s="628"/>
      <c r="AD118" s="628"/>
      <c r="AE118" s="628"/>
      <c r="AF118" s="628"/>
      <c r="AG118" s="628"/>
      <c r="AH118" s="628"/>
      <c r="AI118" s="628"/>
      <c r="AJ118" s="628"/>
      <c r="AK118" s="628"/>
      <c r="AL118" s="628"/>
      <c r="AM118" s="628"/>
      <c r="AN118" s="628"/>
      <c r="AO118" s="628"/>
    </row>
    <row r="119" s="697" customFormat="true" ht="12.75" hidden="false" customHeight="false" outlineLevel="0" collapsed="false">
      <c r="P119" s="628"/>
      <c r="Q119" s="628"/>
      <c r="R119" s="628"/>
      <c r="S119" s="628"/>
      <c r="T119" s="628"/>
      <c r="U119" s="628"/>
      <c r="V119" s="628"/>
      <c r="W119" s="628"/>
      <c r="X119" s="628"/>
      <c r="Y119" s="628"/>
      <c r="Z119" s="628"/>
      <c r="AA119" s="628"/>
      <c r="AB119" s="628"/>
      <c r="AC119" s="628"/>
      <c r="AD119" s="628"/>
      <c r="AE119" s="628"/>
      <c r="AF119" s="628"/>
      <c r="AG119" s="628"/>
      <c r="AH119" s="628"/>
      <c r="AI119" s="628"/>
      <c r="AJ119" s="628"/>
      <c r="AK119" s="628"/>
      <c r="AL119" s="628"/>
      <c r="AM119" s="628"/>
      <c r="AN119" s="628"/>
      <c r="AO119" s="628"/>
    </row>
    <row r="120" s="697" customFormat="true" ht="12.75" hidden="false" customHeight="false" outlineLevel="0" collapsed="false">
      <c r="P120" s="628"/>
      <c r="Q120" s="628"/>
      <c r="R120" s="628"/>
      <c r="S120" s="628"/>
      <c r="T120" s="628"/>
      <c r="U120" s="628"/>
      <c r="V120" s="628"/>
      <c r="W120" s="628"/>
      <c r="X120" s="628"/>
      <c r="Y120" s="628"/>
      <c r="Z120" s="628"/>
      <c r="AA120" s="628"/>
      <c r="AB120" s="628"/>
      <c r="AC120" s="628"/>
      <c r="AD120" s="628"/>
      <c r="AE120" s="628"/>
      <c r="AF120" s="628"/>
      <c r="AG120" s="628"/>
      <c r="AH120" s="628"/>
      <c r="AI120" s="628"/>
      <c r="AJ120" s="628"/>
      <c r="AK120" s="628"/>
      <c r="AL120" s="628"/>
      <c r="AM120" s="628"/>
      <c r="AN120" s="628"/>
      <c r="AO120" s="628"/>
    </row>
    <row r="121" s="697" customFormat="true" ht="12.75" hidden="false" customHeight="false" outlineLevel="0" collapsed="false">
      <c r="P121" s="628"/>
      <c r="Q121" s="628"/>
      <c r="R121" s="628"/>
      <c r="S121" s="628"/>
      <c r="T121" s="628"/>
      <c r="U121" s="628"/>
      <c r="V121" s="628"/>
      <c r="W121" s="628"/>
      <c r="X121" s="628"/>
      <c r="Y121" s="628"/>
      <c r="Z121" s="628"/>
      <c r="AA121" s="628"/>
      <c r="AB121" s="628"/>
      <c r="AC121" s="628"/>
      <c r="AD121" s="628"/>
      <c r="AE121" s="628"/>
      <c r="AF121" s="628"/>
      <c r="AG121" s="628"/>
      <c r="AH121" s="628"/>
      <c r="AI121" s="628"/>
      <c r="AJ121" s="628"/>
      <c r="AK121" s="628"/>
      <c r="AL121" s="628"/>
      <c r="AM121" s="628"/>
      <c r="AN121" s="628"/>
      <c r="AO121" s="628"/>
    </row>
    <row r="122" s="697" customFormat="true" ht="12.75" hidden="false" customHeight="false" outlineLevel="0" collapsed="false">
      <c r="P122" s="628"/>
      <c r="Q122" s="628"/>
      <c r="R122" s="628"/>
      <c r="S122" s="628"/>
      <c r="T122" s="628"/>
      <c r="U122" s="628"/>
      <c r="V122" s="628"/>
      <c r="W122" s="628"/>
      <c r="X122" s="628"/>
      <c r="Y122" s="628"/>
      <c r="Z122" s="628"/>
      <c r="AA122" s="628"/>
      <c r="AB122" s="628"/>
      <c r="AC122" s="628"/>
      <c r="AD122" s="628"/>
      <c r="AE122" s="628"/>
      <c r="AF122" s="628"/>
      <c r="AG122" s="628"/>
      <c r="AH122" s="628"/>
      <c r="AI122" s="628"/>
      <c r="AJ122" s="628"/>
      <c r="AK122" s="628"/>
      <c r="AL122" s="628"/>
      <c r="AM122" s="628"/>
      <c r="AN122" s="628"/>
      <c r="AO122" s="628"/>
    </row>
    <row r="123" s="697" customFormat="true" ht="12.75" hidden="false" customHeight="false" outlineLevel="0" collapsed="false">
      <c r="P123" s="628"/>
      <c r="Q123" s="628"/>
      <c r="R123" s="628"/>
      <c r="S123" s="628"/>
      <c r="T123" s="628"/>
      <c r="U123" s="628"/>
      <c r="V123" s="628"/>
      <c r="W123" s="628"/>
      <c r="X123" s="628"/>
      <c r="Y123" s="628"/>
      <c r="Z123" s="628"/>
      <c r="AA123" s="628"/>
      <c r="AB123" s="628"/>
      <c r="AC123" s="628"/>
      <c r="AD123" s="628"/>
      <c r="AE123" s="628"/>
      <c r="AF123" s="628"/>
      <c r="AG123" s="628"/>
      <c r="AH123" s="628"/>
      <c r="AI123" s="628"/>
      <c r="AJ123" s="628"/>
      <c r="AK123" s="628"/>
      <c r="AL123" s="628"/>
      <c r="AM123" s="628"/>
      <c r="AN123" s="628"/>
      <c r="AO123" s="628"/>
    </row>
    <row r="124" s="697" customFormat="true" ht="12.75" hidden="false" customHeight="false" outlineLevel="0" collapsed="false">
      <c r="P124" s="628"/>
      <c r="Q124" s="628"/>
      <c r="R124" s="628"/>
      <c r="S124" s="628"/>
      <c r="T124" s="628"/>
      <c r="U124" s="628"/>
      <c r="V124" s="628"/>
      <c r="W124" s="628"/>
      <c r="X124" s="628"/>
      <c r="Y124" s="628"/>
      <c r="Z124" s="628"/>
      <c r="AA124" s="628"/>
      <c r="AB124" s="628"/>
      <c r="AC124" s="628"/>
      <c r="AD124" s="628"/>
      <c r="AE124" s="628"/>
      <c r="AF124" s="628"/>
      <c r="AG124" s="628"/>
      <c r="AH124" s="628"/>
      <c r="AI124" s="628"/>
      <c r="AJ124" s="628"/>
      <c r="AK124" s="628"/>
      <c r="AL124" s="628"/>
      <c r="AM124" s="628"/>
      <c r="AN124" s="628"/>
      <c r="AO124" s="628"/>
    </row>
    <row r="125" s="697" customFormat="true" ht="12.75" hidden="false" customHeight="false" outlineLevel="0" collapsed="false">
      <c r="P125" s="628"/>
      <c r="Q125" s="628"/>
      <c r="R125" s="628"/>
      <c r="S125" s="628"/>
      <c r="T125" s="628"/>
      <c r="U125" s="628"/>
      <c r="V125" s="628"/>
      <c r="W125" s="628"/>
      <c r="X125" s="628"/>
      <c r="Y125" s="628"/>
      <c r="Z125" s="628"/>
      <c r="AA125" s="628"/>
      <c r="AB125" s="628"/>
      <c r="AC125" s="628"/>
      <c r="AD125" s="628"/>
      <c r="AE125" s="628"/>
      <c r="AF125" s="628"/>
      <c r="AG125" s="628"/>
      <c r="AH125" s="628"/>
      <c r="AI125" s="628"/>
      <c r="AJ125" s="628"/>
      <c r="AK125" s="628"/>
      <c r="AL125" s="628"/>
      <c r="AM125" s="628"/>
      <c r="AN125" s="628"/>
      <c r="AO125" s="628"/>
    </row>
    <row r="126" s="697" customFormat="true" ht="12.75" hidden="false" customHeight="false" outlineLevel="0" collapsed="false">
      <c r="P126" s="628"/>
      <c r="Q126" s="628"/>
      <c r="R126" s="628"/>
      <c r="S126" s="628"/>
      <c r="T126" s="628"/>
      <c r="U126" s="628"/>
      <c r="V126" s="628"/>
      <c r="W126" s="628"/>
      <c r="X126" s="628"/>
      <c r="Y126" s="628"/>
      <c r="Z126" s="628"/>
      <c r="AA126" s="628"/>
      <c r="AB126" s="628"/>
      <c r="AC126" s="628"/>
      <c r="AD126" s="628"/>
      <c r="AE126" s="628"/>
      <c r="AF126" s="628"/>
      <c r="AG126" s="628"/>
      <c r="AH126" s="628"/>
      <c r="AI126" s="628"/>
      <c r="AJ126" s="628"/>
      <c r="AK126" s="628"/>
      <c r="AL126" s="628"/>
      <c r="AM126" s="628"/>
      <c r="AN126" s="628"/>
      <c r="AO126" s="628"/>
    </row>
    <row r="127" s="697" customFormat="true" ht="12.75" hidden="false" customHeight="false" outlineLevel="0" collapsed="false">
      <c r="P127" s="628"/>
      <c r="Q127" s="628"/>
      <c r="R127" s="628"/>
      <c r="S127" s="628"/>
      <c r="T127" s="628"/>
      <c r="U127" s="628"/>
      <c r="V127" s="628"/>
      <c r="W127" s="628"/>
      <c r="X127" s="628"/>
      <c r="Y127" s="628"/>
      <c r="Z127" s="628"/>
      <c r="AA127" s="628"/>
      <c r="AB127" s="628"/>
      <c r="AC127" s="628"/>
      <c r="AD127" s="628"/>
      <c r="AE127" s="628"/>
      <c r="AF127" s="628"/>
      <c r="AG127" s="628"/>
      <c r="AH127" s="628"/>
      <c r="AI127" s="628"/>
      <c r="AJ127" s="628"/>
      <c r="AK127" s="628"/>
      <c r="AL127" s="628"/>
      <c r="AM127" s="628"/>
      <c r="AN127" s="628"/>
      <c r="AO127" s="628"/>
    </row>
    <row r="128" s="697" customFormat="true" ht="12.75" hidden="false" customHeight="false" outlineLevel="0" collapsed="false">
      <c r="P128" s="628"/>
      <c r="Q128" s="628"/>
      <c r="R128" s="628"/>
      <c r="S128" s="628"/>
      <c r="T128" s="628"/>
      <c r="U128" s="628"/>
      <c r="V128" s="628"/>
      <c r="W128" s="628"/>
      <c r="X128" s="628"/>
      <c r="Y128" s="628"/>
      <c r="Z128" s="628"/>
      <c r="AA128" s="628"/>
      <c r="AB128" s="628"/>
      <c r="AC128" s="628"/>
      <c r="AD128" s="628"/>
      <c r="AE128" s="628"/>
      <c r="AF128" s="628"/>
      <c r="AG128" s="628"/>
      <c r="AH128" s="628"/>
      <c r="AI128" s="628"/>
      <c r="AJ128" s="628"/>
      <c r="AK128" s="628"/>
      <c r="AL128" s="628"/>
      <c r="AM128" s="628"/>
      <c r="AN128" s="628"/>
      <c r="AO128" s="628"/>
    </row>
    <row r="129" s="697" customFormat="true" ht="12.75" hidden="false" customHeight="false" outlineLevel="0" collapsed="false">
      <c r="P129" s="628"/>
      <c r="Q129" s="628"/>
      <c r="R129" s="628"/>
      <c r="S129" s="628"/>
      <c r="T129" s="628"/>
      <c r="U129" s="628"/>
      <c r="V129" s="628"/>
      <c r="W129" s="628"/>
      <c r="X129" s="628"/>
      <c r="Y129" s="628"/>
      <c r="Z129" s="628"/>
      <c r="AA129" s="628"/>
      <c r="AB129" s="628"/>
      <c r="AC129" s="628"/>
      <c r="AD129" s="628"/>
      <c r="AE129" s="628"/>
      <c r="AF129" s="628"/>
      <c r="AG129" s="628"/>
      <c r="AH129" s="628"/>
      <c r="AI129" s="628"/>
      <c r="AJ129" s="628"/>
      <c r="AK129" s="628"/>
      <c r="AL129" s="628"/>
      <c r="AM129" s="628"/>
      <c r="AN129" s="628"/>
      <c r="AO129" s="628"/>
    </row>
    <row r="130" s="697" customFormat="true" ht="12.75" hidden="false" customHeight="false" outlineLevel="0" collapsed="false">
      <c r="P130" s="628"/>
      <c r="Q130" s="628"/>
      <c r="R130" s="628"/>
      <c r="S130" s="628"/>
      <c r="T130" s="628"/>
      <c r="U130" s="628"/>
      <c r="V130" s="628"/>
      <c r="W130" s="628"/>
      <c r="X130" s="628"/>
      <c r="Y130" s="628"/>
      <c r="Z130" s="628"/>
      <c r="AA130" s="628"/>
      <c r="AB130" s="628"/>
      <c r="AC130" s="628"/>
      <c r="AD130" s="628"/>
      <c r="AE130" s="628"/>
      <c r="AF130" s="628"/>
      <c r="AG130" s="628"/>
      <c r="AH130" s="628"/>
      <c r="AI130" s="628"/>
      <c r="AJ130" s="628"/>
      <c r="AK130" s="628"/>
      <c r="AL130" s="628"/>
      <c r="AM130" s="628"/>
      <c r="AN130" s="628"/>
      <c r="AO130" s="628"/>
    </row>
    <row r="131" s="697" customFormat="true" ht="12.75" hidden="false" customHeight="false" outlineLevel="0" collapsed="false">
      <c r="P131" s="628"/>
      <c r="Q131" s="628"/>
      <c r="R131" s="628"/>
      <c r="S131" s="628"/>
      <c r="T131" s="628"/>
      <c r="U131" s="628"/>
      <c r="V131" s="628"/>
      <c r="W131" s="628"/>
      <c r="X131" s="628"/>
      <c r="Y131" s="628"/>
      <c r="Z131" s="628"/>
      <c r="AA131" s="628"/>
      <c r="AB131" s="628"/>
      <c r="AC131" s="628"/>
      <c r="AD131" s="628"/>
      <c r="AE131" s="628"/>
      <c r="AF131" s="628"/>
      <c r="AG131" s="628"/>
      <c r="AH131" s="628"/>
      <c r="AI131" s="628"/>
      <c r="AJ131" s="628"/>
      <c r="AK131" s="628"/>
      <c r="AL131" s="628"/>
      <c r="AM131" s="628"/>
      <c r="AN131" s="628"/>
      <c r="AO131" s="628"/>
    </row>
    <row r="132" s="697" customFormat="true" ht="12.75" hidden="false" customHeight="false" outlineLevel="0" collapsed="false">
      <c r="P132" s="628"/>
      <c r="Q132" s="628"/>
      <c r="R132" s="628"/>
      <c r="S132" s="628"/>
      <c r="T132" s="628"/>
      <c r="U132" s="628"/>
      <c r="V132" s="628"/>
      <c r="W132" s="628"/>
      <c r="X132" s="628"/>
      <c r="Y132" s="628"/>
      <c r="Z132" s="628"/>
      <c r="AA132" s="628"/>
      <c r="AB132" s="628"/>
      <c r="AC132" s="628"/>
      <c r="AD132" s="628"/>
      <c r="AE132" s="628"/>
      <c r="AF132" s="628"/>
      <c r="AG132" s="628"/>
      <c r="AH132" s="628"/>
      <c r="AI132" s="628"/>
      <c r="AJ132" s="628"/>
      <c r="AK132" s="628"/>
      <c r="AL132" s="628"/>
      <c r="AM132" s="628"/>
      <c r="AN132" s="628"/>
      <c r="AO132" s="628"/>
    </row>
    <row r="133" s="697" customFormat="true" ht="12.75" hidden="false" customHeight="false" outlineLevel="0" collapsed="false">
      <c r="P133" s="628"/>
      <c r="Q133" s="628"/>
      <c r="R133" s="628"/>
      <c r="S133" s="628"/>
      <c r="T133" s="628"/>
      <c r="U133" s="628"/>
      <c r="V133" s="628"/>
      <c r="W133" s="628"/>
      <c r="X133" s="628"/>
      <c r="Y133" s="628"/>
      <c r="Z133" s="628"/>
      <c r="AA133" s="628"/>
      <c r="AB133" s="628"/>
      <c r="AC133" s="628"/>
      <c r="AD133" s="628"/>
      <c r="AE133" s="628"/>
      <c r="AF133" s="628"/>
      <c r="AG133" s="628"/>
      <c r="AH133" s="628"/>
      <c r="AI133" s="628"/>
      <c r="AJ133" s="628"/>
      <c r="AK133" s="628"/>
      <c r="AL133" s="628"/>
      <c r="AM133" s="628"/>
      <c r="AN133" s="628"/>
      <c r="AO133" s="628"/>
    </row>
    <row r="134" s="697" customFormat="true" ht="12.75" hidden="false" customHeight="false" outlineLevel="0" collapsed="false">
      <c r="P134" s="628"/>
      <c r="Q134" s="628"/>
      <c r="R134" s="628"/>
      <c r="S134" s="628"/>
      <c r="T134" s="628"/>
      <c r="U134" s="628"/>
      <c r="V134" s="628"/>
      <c r="W134" s="628"/>
      <c r="X134" s="628"/>
      <c r="Y134" s="628"/>
      <c r="Z134" s="628"/>
      <c r="AA134" s="628"/>
      <c r="AB134" s="628"/>
      <c r="AC134" s="628"/>
      <c r="AD134" s="628"/>
      <c r="AE134" s="628"/>
      <c r="AF134" s="628"/>
      <c r="AG134" s="628"/>
      <c r="AH134" s="628"/>
      <c r="AI134" s="628"/>
      <c r="AJ134" s="628"/>
      <c r="AK134" s="628"/>
      <c r="AL134" s="628"/>
      <c r="AM134" s="628"/>
      <c r="AN134" s="628"/>
      <c r="AO134" s="628"/>
    </row>
    <row r="135" s="697" customFormat="true" ht="12.75" hidden="false" customHeight="false" outlineLevel="0" collapsed="false">
      <c r="P135" s="628"/>
      <c r="Q135" s="628"/>
      <c r="R135" s="628"/>
      <c r="S135" s="628"/>
      <c r="T135" s="628"/>
      <c r="U135" s="628"/>
      <c r="V135" s="628"/>
      <c r="W135" s="628"/>
      <c r="X135" s="628"/>
      <c r="Y135" s="628"/>
      <c r="Z135" s="628"/>
      <c r="AA135" s="628"/>
      <c r="AB135" s="628"/>
      <c r="AC135" s="628"/>
      <c r="AD135" s="628"/>
      <c r="AE135" s="628"/>
      <c r="AF135" s="628"/>
      <c r="AG135" s="628"/>
      <c r="AH135" s="628"/>
      <c r="AI135" s="628"/>
      <c r="AJ135" s="628"/>
      <c r="AK135" s="628"/>
      <c r="AL135" s="628"/>
      <c r="AM135" s="628"/>
      <c r="AN135" s="628"/>
      <c r="AO135" s="628"/>
    </row>
    <row r="136" s="697" customFormat="true" ht="12.75" hidden="false" customHeight="false" outlineLevel="0" collapsed="false">
      <c r="P136" s="628"/>
      <c r="Q136" s="628"/>
      <c r="R136" s="628"/>
      <c r="S136" s="628"/>
      <c r="T136" s="628"/>
      <c r="U136" s="628"/>
      <c r="V136" s="628"/>
      <c r="W136" s="628"/>
      <c r="X136" s="628"/>
      <c r="Y136" s="628"/>
      <c r="Z136" s="628"/>
      <c r="AA136" s="628"/>
      <c r="AB136" s="628"/>
      <c r="AC136" s="628"/>
      <c r="AD136" s="628"/>
      <c r="AE136" s="628"/>
      <c r="AF136" s="628"/>
      <c r="AG136" s="628"/>
      <c r="AH136" s="628"/>
      <c r="AI136" s="628"/>
      <c r="AJ136" s="628"/>
      <c r="AK136" s="628"/>
      <c r="AL136" s="628"/>
      <c r="AM136" s="628"/>
      <c r="AN136" s="628"/>
      <c r="AO136" s="628"/>
    </row>
    <row r="137" s="697" customFormat="true" ht="12.75" hidden="false" customHeight="false" outlineLevel="0" collapsed="false">
      <c r="P137" s="628"/>
      <c r="Q137" s="628"/>
      <c r="R137" s="628"/>
      <c r="S137" s="628"/>
      <c r="T137" s="628"/>
      <c r="U137" s="628"/>
      <c r="V137" s="628"/>
      <c r="W137" s="628"/>
      <c r="X137" s="628"/>
      <c r="Y137" s="628"/>
      <c r="Z137" s="628"/>
      <c r="AA137" s="628"/>
      <c r="AB137" s="628"/>
      <c r="AC137" s="628"/>
      <c r="AD137" s="628"/>
      <c r="AE137" s="628"/>
      <c r="AF137" s="628"/>
      <c r="AG137" s="628"/>
      <c r="AH137" s="628"/>
      <c r="AI137" s="628"/>
      <c r="AJ137" s="628"/>
      <c r="AK137" s="628"/>
      <c r="AL137" s="628"/>
      <c r="AM137" s="628"/>
      <c r="AN137" s="628"/>
      <c r="AO137" s="628"/>
    </row>
    <row r="138" s="697" customFormat="true" ht="12.75" hidden="false" customHeight="false" outlineLevel="0" collapsed="false">
      <c r="P138" s="628"/>
      <c r="Q138" s="628"/>
      <c r="R138" s="628"/>
      <c r="S138" s="628"/>
      <c r="T138" s="628"/>
      <c r="U138" s="628"/>
      <c r="V138" s="628"/>
      <c r="W138" s="628"/>
      <c r="X138" s="628"/>
      <c r="Y138" s="628"/>
      <c r="Z138" s="628"/>
      <c r="AA138" s="628"/>
      <c r="AB138" s="628"/>
      <c r="AC138" s="628"/>
      <c r="AD138" s="628"/>
      <c r="AE138" s="628"/>
      <c r="AF138" s="628"/>
      <c r="AG138" s="628"/>
      <c r="AH138" s="628"/>
      <c r="AI138" s="628"/>
      <c r="AJ138" s="628"/>
      <c r="AK138" s="628"/>
      <c r="AL138" s="628"/>
      <c r="AM138" s="628"/>
      <c r="AN138" s="628"/>
      <c r="AO138" s="628"/>
    </row>
    <row r="139" s="697" customFormat="true" ht="12.75" hidden="false" customHeight="false" outlineLevel="0" collapsed="false">
      <c r="P139" s="628"/>
      <c r="Q139" s="628"/>
      <c r="R139" s="628"/>
      <c r="S139" s="628"/>
      <c r="T139" s="628"/>
      <c r="U139" s="628"/>
      <c r="V139" s="628"/>
      <c r="W139" s="628"/>
      <c r="X139" s="628"/>
      <c r="Y139" s="628"/>
      <c r="Z139" s="628"/>
      <c r="AA139" s="628"/>
      <c r="AB139" s="628"/>
      <c r="AC139" s="628"/>
      <c r="AD139" s="628"/>
      <c r="AE139" s="628"/>
      <c r="AF139" s="628"/>
      <c r="AG139" s="628"/>
      <c r="AH139" s="628"/>
      <c r="AI139" s="628"/>
      <c r="AJ139" s="628"/>
      <c r="AK139" s="628"/>
      <c r="AL139" s="628"/>
      <c r="AM139" s="628"/>
      <c r="AN139" s="628"/>
      <c r="AO139" s="628"/>
    </row>
    <row r="140" s="697" customFormat="true" ht="12.75" hidden="false" customHeight="false" outlineLevel="0" collapsed="false">
      <c r="P140" s="628"/>
      <c r="Q140" s="628"/>
      <c r="R140" s="628"/>
      <c r="S140" s="628"/>
      <c r="T140" s="628"/>
      <c r="U140" s="628"/>
      <c r="V140" s="628"/>
      <c r="W140" s="628"/>
      <c r="X140" s="628"/>
      <c r="Y140" s="628"/>
      <c r="Z140" s="628"/>
      <c r="AA140" s="628"/>
      <c r="AB140" s="628"/>
      <c r="AC140" s="628"/>
      <c r="AD140" s="628"/>
      <c r="AE140" s="628"/>
      <c r="AF140" s="628"/>
      <c r="AG140" s="628"/>
      <c r="AH140" s="628"/>
      <c r="AI140" s="628"/>
      <c r="AJ140" s="628"/>
      <c r="AK140" s="628"/>
      <c r="AL140" s="628"/>
      <c r="AM140" s="628"/>
      <c r="AN140" s="628"/>
      <c r="AO140" s="628"/>
    </row>
    <row r="141" s="697" customFormat="true" ht="12.75" hidden="false" customHeight="false" outlineLevel="0" collapsed="false">
      <c r="P141" s="628"/>
      <c r="Q141" s="628"/>
      <c r="R141" s="628"/>
      <c r="S141" s="628"/>
      <c r="T141" s="628"/>
      <c r="U141" s="628"/>
      <c r="V141" s="628"/>
      <c r="W141" s="628"/>
      <c r="X141" s="628"/>
      <c r="Y141" s="628"/>
      <c r="Z141" s="628"/>
      <c r="AA141" s="628"/>
      <c r="AB141" s="628"/>
      <c r="AC141" s="628"/>
      <c r="AD141" s="628"/>
      <c r="AE141" s="628"/>
      <c r="AF141" s="628"/>
      <c r="AG141" s="628"/>
      <c r="AH141" s="628"/>
      <c r="AI141" s="628"/>
      <c r="AJ141" s="628"/>
      <c r="AK141" s="628"/>
      <c r="AL141" s="628"/>
      <c r="AM141" s="628"/>
      <c r="AN141" s="628"/>
      <c r="AO141" s="628"/>
    </row>
    <row r="142" s="697" customFormat="true" ht="12.75" hidden="false" customHeight="false" outlineLevel="0" collapsed="false">
      <c r="P142" s="628"/>
      <c r="Q142" s="628"/>
      <c r="R142" s="628"/>
      <c r="S142" s="628"/>
      <c r="T142" s="628"/>
      <c r="U142" s="628"/>
      <c r="V142" s="628"/>
      <c r="W142" s="628"/>
      <c r="X142" s="628"/>
      <c r="Y142" s="628"/>
      <c r="Z142" s="628"/>
      <c r="AA142" s="628"/>
      <c r="AB142" s="628"/>
      <c r="AC142" s="628"/>
      <c r="AD142" s="628"/>
      <c r="AE142" s="628"/>
      <c r="AF142" s="628"/>
      <c r="AG142" s="628"/>
      <c r="AH142" s="628"/>
      <c r="AI142" s="628"/>
      <c r="AJ142" s="628"/>
      <c r="AK142" s="628"/>
      <c r="AL142" s="628"/>
      <c r="AM142" s="628"/>
      <c r="AN142" s="628"/>
      <c r="AO142" s="628"/>
    </row>
    <row r="143" s="697" customFormat="true" ht="12.75" hidden="false" customHeight="false" outlineLevel="0" collapsed="false">
      <c r="P143" s="628"/>
      <c r="Q143" s="628"/>
      <c r="R143" s="628"/>
      <c r="S143" s="628"/>
      <c r="T143" s="628"/>
      <c r="U143" s="628"/>
      <c r="V143" s="628"/>
      <c r="W143" s="628"/>
      <c r="X143" s="628"/>
      <c r="Y143" s="628"/>
      <c r="Z143" s="628"/>
      <c r="AA143" s="628"/>
      <c r="AB143" s="628"/>
      <c r="AC143" s="628"/>
      <c r="AD143" s="628"/>
      <c r="AE143" s="628"/>
      <c r="AF143" s="628"/>
      <c r="AG143" s="628"/>
      <c r="AH143" s="628"/>
      <c r="AI143" s="628"/>
      <c r="AJ143" s="628"/>
      <c r="AK143" s="628"/>
      <c r="AL143" s="628"/>
      <c r="AM143" s="628"/>
      <c r="AN143" s="628"/>
      <c r="AO143" s="628"/>
    </row>
    <row r="144" s="697" customFormat="true" ht="12.75" hidden="false" customHeight="false" outlineLevel="0" collapsed="false">
      <c r="P144" s="628"/>
      <c r="Q144" s="628"/>
      <c r="R144" s="628"/>
      <c r="S144" s="628"/>
      <c r="T144" s="628"/>
      <c r="U144" s="628"/>
      <c r="V144" s="628"/>
      <c r="W144" s="628"/>
      <c r="X144" s="628"/>
      <c r="Y144" s="628"/>
      <c r="Z144" s="628"/>
      <c r="AA144" s="628"/>
      <c r="AB144" s="628"/>
      <c r="AC144" s="628"/>
      <c r="AD144" s="628"/>
      <c r="AE144" s="628"/>
      <c r="AF144" s="628"/>
      <c r="AG144" s="628"/>
      <c r="AH144" s="628"/>
      <c r="AI144" s="628"/>
      <c r="AJ144" s="628"/>
      <c r="AK144" s="628"/>
      <c r="AL144" s="628"/>
      <c r="AM144" s="628"/>
      <c r="AN144" s="628"/>
      <c r="AO144" s="628"/>
    </row>
    <row r="145" s="697" customFormat="true" ht="12.75" hidden="false" customHeight="false" outlineLevel="0" collapsed="false">
      <c r="P145" s="628"/>
      <c r="Q145" s="628"/>
      <c r="R145" s="628"/>
      <c r="S145" s="628"/>
      <c r="T145" s="628"/>
      <c r="U145" s="628"/>
      <c r="V145" s="628"/>
      <c r="W145" s="628"/>
      <c r="X145" s="628"/>
      <c r="Y145" s="628"/>
      <c r="Z145" s="628"/>
      <c r="AA145" s="628"/>
      <c r="AB145" s="628"/>
      <c r="AC145" s="628"/>
      <c r="AD145" s="628"/>
      <c r="AE145" s="628"/>
      <c r="AF145" s="628"/>
      <c r="AG145" s="628"/>
      <c r="AH145" s="628"/>
      <c r="AI145" s="628"/>
      <c r="AJ145" s="628"/>
      <c r="AK145" s="628"/>
      <c r="AL145" s="628"/>
      <c r="AM145" s="628"/>
      <c r="AN145" s="628"/>
      <c r="AO145" s="628"/>
    </row>
    <row r="146" s="697" customFormat="true" ht="12.75" hidden="false" customHeight="false" outlineLevel="0" collapsed="false">
      <c r="P146" s="628"/>
      <c r="Q146" s="628"/>
      <c r="R146" s="628"/>
      <c r="S146" s="628"/>
      <c r="T146" s="628"/>
      <c r="U146" s="628"/>
      <c r="V146" s="628"/>
      <c r="W146" s="628"/>
      <c r="X146" s="628"/>
      <c r="Y146" s="628"/>
      <c r="Z146" s="628"/>
      <c r="AA146" s="628"/>
      <c r="AB146" s="628"/>
      <c r="AC146" s="628"/>
      <c r="AD146" s="628"/>
      <c r="AE146" s="628"/>
      <c r="AF146" s="628"/>
      <c r="AG146" s="628"/>
      <c r="AH146" s="628"/>
      <c r="AI146" s="628"/>
      <c r="AJ146" s="628"/>
      <c r="AK146" s="628"/>
      <c r="AL146" s="628"/>
      <c r="AM146" s="628"/>
      <c r="AN146" s="628"/>
      <c r="AO146" s="628"/>
    </row>
    <row r="147" s="697" customFormat="true" ht="12.75" hidden="false" customHeight="false" outlineLevel="0" collapsed="false">
      <c r="P147" s="628"/>
      <c r="Q147" s="628"/>
      <c r="R147" s="628"/>
      <c r="S147" s="628"/>
      <c r="T147" s="628"/>
      <c r="U147" s="628"/>
      <c r="V147" s="628"/>
      <c r="W147" s="628"/>
      <c r="X147" s="628"/>
      <c r="Y147" s="628"/>
      <c r="Z147" s="628"/>
      <c r="AA147" s="628"/>
      <c r="AB147" s="628"/>
      <c r="AC147" s="628"/>
      <c r="AD147" s="628"/>
      <c r="AE147" s="628"/>
      <c r="AF147" s="628"/>
      <c r="AG147" s="628"/>
      <c r="AH147" s="628"/>
      <c r="AI147" s="628"/>
      <c r="AJ147" s="628"/>
      <c r="AK147" s="628"/>
      <c r="AL147" s="628"/>
      <c r="AM147" s="628"/>
      <c r="AN147" s="628"/>
      <c r="AO147" s="628"/>
    </row>
    <row r="148" s="697" customFormat="true" ht="12.75" hidden="false" customHeight="false" outlineLevel="0" collapsed="false">
      <c r="P148" s="628"/>
      <c r="Q148" s="628"/>
      <c r="R148" s="628"/>
      <c r="S148" s="628"/>
      <c r="T148" s="628"/>
      <c r="U148" s="628"/>
      <c r="V148" s="628"/>
      <c r="W148" s="628"/>
      <c r="X148" s="628"/>
      <c r="Y148" s="628"/>
      <c r="Z148" s="628"/>
      <c r="AA148" s="628"/>
      <c r="AB148" s="628"/>
      <c r="AC148" s="628"/>
      <c r="AD148" s="628"/>
      <c r="AE148" s="628"/>
      <c r="AF148" s="628"/>
      <c r="AG148" s="628"/>
      <c r="AH148" s="628"/>
      <c r="AI148" s="628"/>
      <c r="AJ148" s="628"/>
      <c r="AK148" s="628"/>
      <c r="AL148" s="628"/>
      <c r="AM148" s="628"/>
      <c r="AN148" s="628"/>
      <c r="AO148" s="628"/>
    </row>
    <row r="149" s="697" customFormat="true" ht="12.75" hidden="false" customHeight="false" outlineLevel="0" collapsed="false">
      <c r="P149" s="628"/>
      <c r="Q149" s="628"/>
      <c r="R149" s="628"/>
      <c r="S149" s="628"/>
      <c r="T149" s="628"/>
      <c r="U149" s="628"/>
      <c r="V149" s="628"/>
      <c r="W149" s="628"/>
      <c r="X149" s="628"/>
      <c r="Y149" s="628"/>
      <c r="Z149" s="628"/>
      <c r="AA149" s="628"/>
      <c r="AB149" s="628"/>
      <c r="AC149" s="628"/>
      <c r="AD149" s="628"/>
      <c r="AE149" s="628"/>
      <c r="AF149" s="628"/>
      <c r="AG149" s="628"/>
      <c r="AH149" s="628"/>
      <c r="AI149" s="628"/>
      <c r="AJ149" s="628"/>
      <c r="AK149" s="628"/>
      <c r="AL149" s="628"/>
      <c r="AM149" s="628"/>
      <c r="AN149" s="628"/>
      <c r="AO149" s="628"/>
    </row>
    <row r="150" s="697" customFormat="true" ht="12.75" hidden="false" customHeight="false" outlineLevel="0" collapsed="false">
      <c r="P150" s="628"/>
      <c r="Q150" s="628"/>
      <c r="R150" s="628"/>
      <c r="S150" s="628"/>
      <c r="T150" s="628"/>
      <c r="U150" s="628"/>
      <c r="V150" s="628"/>
      <c r="W150" s="628"/>
      <c r="X150" s="628"/>
      <c r="Y150" s="628"/>
      <c r="Z150" s="628"/>
      <c r="AA150" s="628"/>
      <c r="AB150" s="628"/>
      <c r="AC150" s="628"/>
      <c r="AD150" s="628"/>
      <c r="AE150" s="628"/>
      <c r="AF150" s="628"/>
      <c r="AG150" s="628"/>
      <c r="AH150" s="628"/>
      <c r="AI150" s="628"/>
      <c r="AJ150" s="628"/>
      <c r="AK150" s="628"/>
      <c r="AL150" s="628"/>
      <c r="AM150" s="628"/>
      <c r="AN150" s="628"/>
      <c r="AO150" s="628"/>
    </row>
    <row r="151" s="697" customFormat="true" ht="12.75" hidden="false" customHeight="false" outlineLevel="0" collapsed="false">
      <c r="P151" s="628"/>
      <c r="Q151" s="628"/>
      <c r="R151" s="628"/>
      <c r="S151" s="628"/>
      <c r="T151" s="628"/>
      <c r="U151" s="628"/>
      <c r="V151" s="628"/>
      <c r="W151" s="628"/>
      <c r="X151" s="628"/>
      <c r="Y151" s="628"/>
      <c r="Z151" s="628"/>
      <c r="AA151" s="628"/>
      <c r="AB151" s="628"/>
      <c r="AC151" s="628"/>
      <c r="AD151" s="628"/>
      <c r="AE151" s="628"/>
      <c r="AF151" s="628"/>
      <c r="AG151" s="628"/>
      <c r="AH151" s="628"/>
      <c r="AI151" s="628"/>
      <c r="AJ151" s="628"/>
      <c r="AK151" s="628"/>
      <c r="AL151" s="628"/>
      <c r="AM151" s="628"/>
      <c r="AN151" s="628"/>
      <c r="AO151" s="628"/>
    </row>
    <row r="152" s="697" customFormat="true" ht="12.75" hidden="false" customHeight="false" outlineLevel="0" collapsed="false">
      <c r="P152" s="628"/>
      <c r="Q152" s="628"/>
      <c r="R152" s="628"/>
      <c r="S152" s="628"/>
      <c r="T152" s="628"/>
      <c r="U152" s="628"/>
      <c r="V152" s="628"/>
      <c r="W152" s="628"/>
      <c r="X152" s="628"/>
      <c r="Y152" s="628"/>
      <c r="Z152" s="628"/>
      <c r="AA152" s="628"/>
      <c r="AB152" s="628"/>
      <c r="AC152" s="628"/>
      <c r="AD152" s="628"/>
      <c r="AE152" s="628"/>
      <c r="AF152" s="628"/>
      <c r="AG152" s="628"/>
      <c r="AH152" s="628"/>
      <c r="AI152" s="628"/>
      <c r="AJ152" s="628"/>
      <c r="AK152" s="628"/>
      <c r="AL152" s="628"/>
      <c r="AM152" s="628"/>
      <c r="AN152" s="628"/>
      <c r="AO152" s="628"/>
    </row>
    <row r="153" s="697" customFormat="true" ht="12.75" hidden="false" customHeight="false" outlineLevel="0" collapsed="false">
      <c r="P153" s="628"/>
      <c r="Q153" s="628"/>
      <c r="R153" s="628"/>
      <c r="S153" s="628"/>
      <c r="T153" s="628"/>
      <c r="U153" s="628"/>
      <c r="V153" s="628"/>
      <c r="W153" s="628"/>
      <c r="X153" s="628"/>
      <c r="Y153" s="628"/>
      <c r="Z153" s="628"/>
      <c r="AA153" s="628"/>
      <c r="AB153" s="628"/>
      <c r="AC153" s="628"/>
      <c r="AD153" s="628"/>
      <c r="AE153" s="628"/>
      <c r="AF153" s="628"/>
      <c r="AG153" s="628"/>
      <c r="AH153" s="628"/>
      <c r="AI153" s="628"/>
      <c r="AJ153" s="628"/>
      <c r="AK153" s="628"/>
      <c r="AL153" s="628"/>
      <c r="AM153" s="628"/>
      <c r="AN153" s="628"/>
      <c r="AO153" s="628"/>
    </row>
    <row r="154" s="697" customFormat="true" ht="12.75" hidden="false" customHeight="false" outlineLevel="0" collapsed="false">
      <c r="P154" s="628"/>
      <c r="Q154" s="628"/>
      <c r="R154" s="628"/>
      <c r="S154" s="628"/>
      <c r="T154" s="628"/>
      <c r="U154" s="628"/>
      <c r="V154" s="628"/>
      <c r="W154" s="628"/>
      <c r="X154" s="628"/>
      <c r="Y154" s="628"/>
      <c r="Z154" s="628"/>
      <c r="AA154" s="628"/>
      <c r="AB154" s="628"/>
      <c r="AC154" s="628"/>
      <c r="AD154" s="628"/>
      <c r="AE154" s="628"/>
      <c r="AF154" s="628"/>
      <c r="AG154" s="628"/>
      <c r="AH154" s="628"/>
      <c r="AI154" s="628"/>
      <c r="AJ154" s="628"/>
      <c r="AK154" s="628"/>
      <c r="AL154" s="628"/>
      <c r="AM154" s="628"/>
      <c r="AN154" s="628"/>
      <c r="AO154" s="628"/>
    </row>
    <row r="155" s="697" customFormat="true" ht="12.75" hidden="false" customHeight="false" outlineLevel="0" collapsed="false">
      <c r="P155" s="628"/>
      <c r="Q155" s="628"/>
      <c r="R155" s="628"/>
      <c r="S155" s="628"/>
      <c r="T155" s="628"/>
      <c r="U155" s="628"/>
      <c r="V155" s="628"/>
      <c r="W155" s="628"/>
      <c r="X155" s="628"/>
      <c r="Y155" s="628"/>
      <c r="Z155" s="628"/>
      <c r="AA155" s="628"/>
      <c r="AB155" s="628"/>
      <c r="AC155" s="628"/>
      <c r="AD155" s="628"/>
      <c r="AE155" s="628"/>
      <c r="AF155" s="628"/>
      <c r="AG155" s="628"/>
      <c r="AH155" s="628"/>
      <c r="AI155" s="628"/>
      <c r="AJ155" s="628"/>
      <c r="AK155" s="628"/>
      <c r="AL155" s="628"/>
      <c r="AM155" s="628"/>
      <c r="AN155" s="628"/>
      <c r="AO155" s="628"/>
    </row>
    <row r="156" s="697" customFormat="true" ht="12.75" hidden="false" customHeight="false" outlineLevel="0" collapsed="false">
      <c r="P156" s="628"/>
      <c r="Q156" s="628"/>
      <c r="R156" s="628"/>
      <c r="S156" s="628"/>
      <c r="T156" s="628"/>
      <c r="U156" s="628"/>
      <c r="V156" s="628"/>
      <c r="W156" s="628"/>
      <c r="X156" s="628"/>
      <c r="Y156" s="628"/>
      <c r="Z156" s="628"/>
      <c r="AA156" s="628"/>
      <c r="AB156" s="628"/>
      <c r="AC156" s="628"/>
      <c r="AD156" s="628"/>
      <c r="AE156" s="628"/>
      <c r="AF156" s="628"/>
      <c r="AG156" s="628"/>
      <c r="AH156" s="628"/>
      <c r="AI156" s="628"/>
      <c r="AJ156" s="628"/>
      <c r="AK156" s="628"/>
      <c r="AL156" s="628"/>
      <c r="AM156" s="628"/>
      <c r="AN156" s="628"/>
      <c r="AO156" s="628"/>
    </row>
    <row r="157" s="697" customFormat="true" ht="12.75" hidden="false" customHeight="false" outlineLevel="0" collapsed="false">
      <c r="P157" s="628"/>
      <c r="Q157" s="628"/>
      <c r="R157" s="628"/>
      <c r="S157" s="628"/>
      <c r="T157" s="628"/>
      <c r="U157" s="628"/>
      <c r="V157" s="628"/>
      <c r="W157" s="628"/>
      <c r="X157" s="628"/>
      <c r="Y157" s="628"/>
      <c r="Z157" s="628"/>
      <c r="AA157" s="628"/>
      <c r="AB157" s="628"/>
      <c r="AC157" s="628"/>
      <c r="AD157" s="628"/>
      <c r="AE157" s="628"/>
      <c r="AF157" s="628"/>
      <c r="AG157" s="628"/>
      <c r="AH157" s="628"/>
      <c r="AI157" s="628"/>
      <c r="AJ157" s="628"/>
      <c r="AK157" s="628"/>
      <c r="AL157" s="628"/>
      <c r="AM157" s="628"/>
      <c r="AN157" s="628"/>
      <c r="AO157" s="628"/>
    </row>
    <row r="158" s="697" customFormat="true" ht="12.75" hidden="false" customHeight="false" outlineLevel="0" collapsed="false">
      <c r="P158" s="628"/>
      <c r="Q158" s="628"/>
      <c r="R158" s="628"/>
      <c r="S158" s="628"/>
      <c r="T158" s="628"/>
      <c r="U158" s="628"/>
      <c r="V158" s="628"/>
      <c r="W158" s="628"/>
      <c r="X158" s="628"/>
      <c r="Y158" s="628"/>
      <c r="Z158" s="628"/>
      <c r="AA158" s="628"/>
      <c r="AB158" s="628"/>
      <c r="AC158" s="628"/>
      <c r="AD158" s="628"/>
      <c r="AE158" s="628"/>
      <c r="AF158" s="628"/>
      <c r="AG158" s="628"/>
      <c r="AH158" s="628"/>
      <c r="AI158" s="628"/>
      <c r="AJ158" s="628"/>
      <c r="AK158" s="628"/>
      <c r="AL158" s="628"/>
      <c r="AM158" s="628"/>
      <c r="AN158" s="628"/>
      <c r="AO158" s="628"/>
    </row>
    <row r="159" s="697" customFormat="true" ht="12.75" hidden="false" customHeight="false" outlineLevel="0" collapsed="false">
      <c r="P159" s="628"/>
      <c r="Q159" s="628"/>
      <c r="R159" s="628"/>
      <c r="S159" s="628"/>
      <c r="T159" s="628"/>
      <c r="U159" s="628"/>
      <c r="V159" s="628"/>
      <c r="W159" s="628"/>
      <c r="X159" s="628"/>
      <c r="Y159" s="628"/>
      <c r="Z159" s="628"/>
      <c r="AA159" s="628"/>
      <c r="AB159" s="628"/>
      <c r="AC159" s="628"/>
      <c r="AD159" s="628"/>
      <c r="AE159" s="628"/>
      <c r="AF159" s="628"/>
      <c r="AG159" s="628"/>
      <c r="AH159" s="628"/>
      <c r="AI159" s="628"/>
      <c r="AJ159" s="628"/>
      <c r="AK159" s="628"/>
      <c r="AL159" s="628"/>
      <c r="AM159" s="628"/>
      <c r="AN159" s="628"/>
      <c r="AO159" s="628"/>
    </row>
    <row r="160" s="697" customFormat="true" ht="12.75" hidden="false" customHeight="false" outlineLevel="0" collapsed="false">
      <c r="P160" s="628"/>
      <c r="Q160" s="628"/>
      <c r="R160" s="628"/>
      <c r="S160" s="628"/>
      <c r="T160" s="628"/>
      <c r="U160" s="628"/>
      <c r="V160" s="628"/>
      <c r="W160" s="628"/>
      <c r="X160" s="628"/>
      <c r="Y160" s="628"/>
      <c r="Z160" s="628"/>
      <c r="AA160" s="628"/>
      <c r="AB160" s="628"/>
      <c r="AC160" s="628"/>
      <c r="AD160" s="628"/>
      <c r="AE160" s="628"/>
      <c r="AF160" s="628"/>
      <c r="AG160" s="628"/>
      <c r="AH160" s="628"/>
      <c r="AI160" s="628"/>
      <c r="AJ160" s="628"/>
      <c r="AK160" s="628"/>
      <c r="AL160" s="628"/>
      <c r="AM160" s="628"/>
      <c r="AN160" s="628"/>
      <c r="AO160" s="628"/>
    </row>
    <row r="161" s="697" customFormat="true" ht="12.75" hidden="false" customHeight="false" outlineLevel="0" collapsed="false">
      <c r="P161" s="628"/>
      <c r="Q161" s="628"/>
      <c r="R161" s="628"/>
      <c r="S161" s="628"/>
      <c r="T161" s="628"/>
      <c r="U161" s="628"/>
      <c r="V161" s="628"/>
      <c r="W161" s="628"/>
      <c r="X161" s="628"/>
      <c r="Y161" s="628"/>
      <c r="Z161" s="628"/>
      <c r="AA161" s="628"/>
      <c r="AB161" s="628"/>
      <c r="AC161" s="628"/>
      <c r="AD161" s="628"/>
      <c r="AE161" s="628"/>
      <c r="AF161" s="628"/>
      <c r="AG161" s="628"/>
      <c r="AH161" s="628"/>
      <c r="AI161" s="628"/>
      <c r="AJ161" s="628"/>
      <c r="AK161" s="628"/>
      <c r="AL161" s="628"/>
      <c r="AM161" s="628"/>
      <c r="AN161" s="628"/>
      <c r="AO161" s="628"/>
    </row>
    <row r="162" s="697" customFormat="true" ht="12.75" hidden="false" customHeight="false" outlineLevel="0" collapsed="false">
      <c r="P162" s="628"/>
      <c r="Q162" s="628"/>
      <c r="R162" s="628"/>
      <c r="S162" s="628"/>
      <c r="T162" s="628"/>
      <c r="U162" s="628"/>
      <c r="V162" s="628"/>
      <c r="W162" s="628"/>
      <c r="X162" s="628"/>
      <c r="Y162" s="628"/>
      <c r="Z162" s="628"/>
      <c r="AA162" s="628"/>
      <c r="AB162" s="628"/>
      <c r="AC162" s="628"/>
      <c r="AD162" s="628"/>
      <c r="AE162" s="628"/>
      <c r="AF162" s="628"/>
      <c r="AG162" s="628"/>
      <c r="AH162" s="628"/>
      <c r="AI162" s="628"/>
      <c r="AJ162" s="628"/>
      <c r="AK162" s="628"/>
      <c r="AL162" s="628"/>
      <c r="AM162" s="628"/>
      <c r="AN162" s="628"/>
      <c r="AO162" s="628"/>
    </row>
    <row r="163" s="697" customFormat="true" ht="12.75" hidden="false" customHeight="false" outlineLevel="0" collapsed="false">
      <c r="P163" s="628"/>
      <c r="Q163" s="628"/>
      <c r="R163" s="628"/>
      <c r="S163" s="628"/>
      <c r="T163" s="628"/>
      <c r="U163" s="628"/>
      <c r="V163" s="628"/>
      <c r="W163" s="628"/>
      <c r="X163" s="628"/>
      <c r="Y163" s="628"/>
      <c r="Z163" s="628"/>
      <c r="AA163" s="628"/>
      <c r="AB163" s="628"/>
      <c r="AC163" s="628"/>
      <c r="AD163" s="628"/>
      <c r="AE163" s="628"/>
      <c r="AF163" s="628"/>
      <c r="AG163" s="628"/>
      <c r="AH163" s="628"/>
      <c r="AI163" s="628"/>
      <c r="AJ163" s="628"/>
      <c r="AK163" s="628"/>
      <c r="AL163" s="628"/>
      <c r="AM163" s="628"/>
      <c r="AN163" s="628"/>
      <c r="AO163" s="628"/>
    </row>
    <row r="164" s="697" customFormat="true" ht="12.75" hidden="false" customHeight="false" outlineLevel="0" collapsed="false">
      <c r="P164" s="628"/>
      <c r="Q164" s="628"/>
      <c r="R164" s="628"/>
      <c r="S164" s="628"/>
      <c r="T164" s="628"/>
      <c r="U164" s="628"/>
      <c r="V164" s="628"/>
      <c r="W164" s="628"/>
      <c r="X164" s="628"/>
      <c r="Y164" s="628"/>
      <c r="Z164" s="628"/>
      <c r="AA164" s="628"/>
      <c r="AB164" s="628"/>
      <c r="AC164" s="628"/>
      <c r="AD164" s="628"/>
      <c r="AE164" s="628"/>
      <c r="AF164" s="628"/>
      <c r="AG164" s="628"/>
      <c r="AH164" s="628"/>
      <c r="AI164" s="628"/>
      <c r="AJ164" s="628"/>
      <c r="AK164" s="628"/>
      <c r="AL164" s="628"/>
      <c r="AM164" s="628"/>
      <c r="AN164" s="628"/>
      <c r="AO164" s="628"/>
    </row>
    <row r="165" s="697" customFormat="true" ht="12.75" hidden="false" customHeight="false" outlineLevel="0" collapsed="false">
      <c r="P165" s="628"/>
      <c r="Q165" s="628"/>
      <c r="R165" s="628"/>
      <c r="S165" s="628"/>
      <c r="T165" s="628"/>
      <c r="U165" s="628"/>
      <c r="V165" s="628"/>
      <c r="W165" s="628"/>
      <c r="X165" s="628"/>
      <c r="Y165" s="628"/>
      <c r="Z165" s="628"/>
      <c r="AA165" s="628"/>
      <c r="AB165" s="628"/>
      <c r="AC165" s="628"/>
      <c r="AD165" s="628"/>
      <c r="AE165" s="628"/>
      <c r="AF165" s="628"/>
      <c r="AG165" s="628"/>
      <c r="AH165" s="628"/>
      <c r="AI165" s="628"/>
      <c r="AJ165" s="628"/>
      <c r="AK165" s="628"/>
      <c r="AL165" s="628"/>
      <c r="AM165" s="628"/>
      <c r="AN165" s="628"/>
      <c r="AO165" s="628"/>
    </row>
    <row r="166" s="697" customFormat="true" ht="12.75" hidden="false" customHeight="false" outlineLevel="0" collapsed="false">
      <c r="P166" s="628"/>
      <c r="Q166" s="628"/>
      <c r="R166" s="628"/>
      <c r="S166" s="628"/>
      <c r="T166" s="628"/>
      <c r="U166" s="628"/>
      <c r="V166" s="628"/>
      <c r="W166" s="628"/>
      <c r="X166" s="628"/>
      <c r="Y166" s="628"/>
      <c r="Z166" s="628"/>
      <c r="AA166" s="628"/>
      <c r="AB166" s="628"/>
      <c r="AC166" s="628"/>
      <c r="AD166" s="628"/>
      <c r="AE166" s="628"/>
      <c r="AF166" s="628"/>
      <c r="AG166" s="628"/>
      <c r="AH166" s="628"/>
      <c r="AI166" s="628"/>
      <c r="AJ166" s="628"/>
      <c r="AK166" s="628"/>
      <c r="AL166" s="628"/>
      <c r="AM166" s="628"/>
      <c r="AN166" s="628"/>
      <c r="AO166" s="628"/>
    </row>
    <row r="167" s="697" customFormat="true" ht="12.75" hidden="false" customHeight="false" outlineLevel="0" collapsed="false">
      <c r="P167" s="628"/>
      <c r="Q167" s="628"/>
      <c r="R167" s="628"/>
      <c r="S167" s="628"/>
      <c r="T167" s="628"/>
      <c r="U167" s="628"/>
      <c r="V167" s="628"/>
      <c r="W167" s="628"/>
      <c r="X167" s="628"/>
      <c r="Y167" s="628"/>
      <c r="Z167" s="628"/>
      <c r="AA167" s="628"/>
      <c r="AB167" s="628"/>
      <c r="AC167" s="628"/>
      <c r="AD167" s="628"/>
      <c r="AE167" s="628"/>
      <c r="AF167" s="628"/>
      <c r="AG167" s="628"/>
      <c r="AH167" s="628"/>
      <c r="AI167" s="628"/>
      <c r="AJ167" s="628"/>
      <c r="AK167" s="628"/>
      <c r="AL167" s="628"/>
      <c r="AM167" s="628"/>
      <c r="AN167" s="628"/>
      <c r="AO167" s="628"/>
    </row>
    <row r="168" s="697" customFormat="true" ht="12.75" hidden="false" customHeight="false" outlineLevel="0" collapsed="false">
      <c r="P168" s="628"/>
      <c r="Q168" s="628"/>
      <c r="R168" s="628"/>
      <c r="S168" s="628"/>
      <c r="T168" s="628"/>
      <c r="U168" s="628"/>
      <c r="V168" s="628"/>
      <c r="W168" s="628"/>
      <c r="X168" s="628"/>
      <c r="Y168" s="628"/>
      <c r="Z168" s="628"/>
      <c r="AA168" s="628"/>
      <c r="AB168" s="628"/>
      <c r="AC168" s="628"/>
      <c r="AD168" s="628"/>
      <c r="AE168" s="628"/>
      <c r="AF168" s="628"/>
      <c r="AG168" s="628"/>
      <c r="AH168" s="628"/>
      <c r="AI168" s="628"/>
      <c r="AJ168" s="628"/>
      <c r="AK168" s="628"/>
      <c r="AL168" s="628"/>
      <c r="AM168" s="628"/>
      <c r="AN168" s="628"/>
      <c r="AO168" s="628"/>
    </row>
    <row r="169" s="697" customFormat="true" ht="12.75" hidden="false" customHeight="false" outlineLevel="0" collapsed="false"/>
    <row r="170" s="697" customFormat="true" ht="12.75" hidden="false" customHeight="false" outlineLevel="0" collapsed="false"/>
    <row r="171" s="697" customFormat="true" ht="12.75" hidden="false" customHeight="false" outlineLevel="0" collapsed="false"/>
    <row r="172" s="697" customFormat="true" ht="12.75" hidden="false" customHeight="false" outlineLevel="0" collapsed="false"/>
    <row r="173" s="697" customFormat="true" ht="12.75" hidden="false" customHeight="false" outlineLevel="0" collapsed="false"/>
    <row r="174" s="697" customFormat="true" ht="12.75" hidden="false" customHeight="false" outlineLevel="0" collapsed="false"/>
    <row r="175" s="697" customFormat="true" ht="12.75" hidden="false" customHeight="false" outlineLevel="0" collapsed="false"/>
    <row r="176" s="697" customFormat="true" ht="12.75" hidden="false" customHeight="false" outlineLevel="0" collapsed="false"/>
    <row r="177" s="697" customFormat="true" ht="12.75" hidden="false" customHeight="false" outlineLevel="0" collapsed="false"/>
    <row r="178" s="697" customFormat="true" ht="12.75" hidden="false" customHeight="false" outlineLevel="0" collapsed="false"/>
    <row r="179" s="697" customFormat="true" ht="12.75" hidden="false" customHeight="false" outlineLevel="0" collapsed="false"/>
    <row r="180" s="697" customFormat="true" ht="12.75" hidden="false" customHeight="false" outlineLevel="0" collapsed="false"/>
    <row r="181" s="697" customFormat="true" ht="12.75" hidden="false" customHeight="false" outlineLevel="0" collapsed="false"/>
    <row r="182" s="697" customFormat="true" ht="12.75" hidden="false" customHeight="false" outlineLevel="0" collapsed="false"/>
    <row r="183" s="697" customFormat="true" ht="12.75" hidden="false" customHeight="false" outlineLevel="0" collapsed="false"/>
    <row r="184" s="697" customFormat="true" ht="12.75" hidden="false" customHeight="false" outlineLevel="0" collapsed="false"/>
    <row r="185" s="697" customFormat="true" ht="12.75" hidden="false" customHeight="false" outlineLevel="0" collapsed="false"/>
    <row r="186" s="697" customFormat="true" ht="12.75" hidden="false" customHeight="false" outlineLevel="0" collapsed="false"/>
    <row r="187" s="697" customFormat="true" ht="12.75" hidden="false" customHeight="false" outlineLevel="0" collapsed="false"/>
    <row r="188" s="697" customFormat="true" ht="12.75" hidden="false" customHeight="false" outlineLevel="0" collapsed="false"/>
    <row r="189" s="697" customFormat="true" ht="12.75" hidden="false" customHeight="false" outlineLevel="0" collapsed="false"/>
    <row r="190" s="697" customFormat="true" ht="12.75" hidden="false" customHeight="false" outlineLevel="0" collapsed="false"/>
    <row r="191" s="697" customFormat="true" ht="12.75" hidden="false" customHeight="false" outlineLevel="0" collapsed="false"/>
    <row r="192" s="697" customFormat="true" ht="12.75" hidden="false" customHeight="false" outlineLevel="0" collapsed="false"/>
    <row r="193" s="697" customFormat="true" ht="12.75" hidden="false" customHeight="false" outlineLevel="0" collapsed="false"/>
    <row r="194" s="697" customFormat="true" ht="12.75" hidden="false" customHeight="false" outlineLevel="0" collapsed="false"/>
    <row r="195" s="697" customFormat="true" ht="12.75" hidden="false" customHeight="false" outlineLevel="0" collapsed="false"/>
    <row r="196" s="697" customFormat="true" ht="12.75" hidden="false" customHeight="false" outlineLevel="0" collapsed="false"/>
    <row r="197" s="697" customFormat="true" ht="12.75" hidden="false" customHeight="false" outlineLevel="0" collapsed="false"/>
    <row r="198" s="697" customFormat="true" ht="12.75" hidden="false" customHeight="false" outlineLevel="0" collapsed="false"/>
    <row r="199" s="697" customFormat="true" ht="12.75" hidden="false" customHeight="false" outlineLevel="0" collapsed="false"/>
    <row r="200" s="697" customFormat="true" ht="12.75" hidden="false" customHeight="false" outlineLevel="0" collapsed="false"/>
    <row r="201" s="697" customFormat="true" ht="12.75" hidden="false" customHeight="false" outlineLevel="0" collapsed="false"/>
    <row r="202" s="697" customFormat="true" ht="12.75" hidden="false" customHeight="false" outlineLevel="0" collapsed="false"/>
    <row r="203" s="697" customFormat="true" ht="12.75" hidden="false" customHeight="false" outlineLevel="0" collapsed="false"/>
    <row r="204" s="697" customFormat="true" ht="12.75" hidden="false" customHeight="false" outlineLevel="0" collapsed="false"/>
    <row r="205" s="697" customFormat="true" ht="12.75" hidden="false" customHeight="false" outlineLevel="0" collapsed="false"/>
    <row r="206" s="697" customFormat="true" ht="12.75" hidden="false" customHeight="false" outlineLevel="0" collapsed="false"/>
    <row r="207" s="697" customFormat="true" ht="12.75" hidden="false" customHeight="false" outlineLevel="0" collapsed="false"/>
    <row r="208" s="697" customFormat="true" ht="12.75" hidden="false" customHeight="false" outlineLevel="0" collapsed="false"/>
    <row r="209" s="697" customFormat="true" ht="12.75" hidden="false" customHeight="false" outlineLevel="0" collapsed="false"/>
    <row r="210" s="697" customFormat="true" ht="12.75" hidden="false" customHeight="false" outlineLevel="0" collapsed="false"/>
    <row r="211" s="697" customFormat="true" ht="12.75" hidden="false" customHeight="false" outlineLevel="0" collapsed="false"/>
    <row r="212" s="697" customFormat="true" ht="12.75" hidden="false" customHeight="false" outlineLevel="0" collapsed="false"/>
    <row r="213" s="697" customFormat="true" ht="12.75" hidden="false" customHeight="false" outlineLevel="0" collapsed="false"/>
    <row r="214" s="697" customFormat="true" ht="12.75" hidden="false" customHeight="false" outlineLevel="0" collapsed="false"/>
    <row r="215" s="697" customFormat="true" ht="12.75" hidden="false" customHeight="false" outlineLevel="0" collapsed="false"/>
    <row r="216" s="697" customFormat="true" ht="12.75" hidden="false" customHeight="false" outlineLevel="0" collapsed="false"/>
    <row r="217" s="697" customFormat="true" ht="12.75" hidden="false" customHeight="false" outlineLevel="0" collapsed="false"/>
    <row r="218" s="697" customFormat="true" ht="12.75" hidden="false" customHeight="false" outlineLevel="0" collapsed="false"/>
    <row r="219" s="697" customFormat="true" ht="12.75" hidden="false" customHeight="false" outlineLevel="0" collapsed="false"/>
    <row r="220" s="697" customFormat="true" ht="12.75" hidden="false" customHeight="false" outlineLevel="0" collapsed="false"/>
    <row r="221" s="697" customFormat="true" ht="12.75" hidden="false" customHeight="false" outlineLevel="0" collapsed="false"/>
    <row r="222" s="697" customFormat="true" ht="12.75" hidden="false" customHeight="false" outlineLevel="0" collapsed="false"/>
    <row r="223" s="697" customFormat="true" ht="12.75" hidden="false" customHeight="false" outlineLevel="0" collapsed="false"/>
    <row r="224" s="697" customFormat="true" ht="12.75" hidden="false" customHeight="false" outlineLevel="0" collapsed="false"/>
    <row r="225" s="697" customFormat="true" ht="12.75" hidden="false" customHeight="false" outlineLevel="0" collapsed="false"/>
    <row r="226" s="697" customFormat="true" ht="12.75" hidden="false" customHeight="false" outlineLevel="0" collapsed="false"/>
    <row r="227" s="697" customFormat="true" ht="12.75" hidden="false" customHeight="false" outlineLevel="0" collapsed="false"/>
    <row r="228" s="697" customFormat="true" ht="12.75" hidden="false" customHeight="false" outlineLevel="0" collapsed="false"/>
    <row r="229" s="697" customFormat="true" ht="12.75" hidden="false" customHeight="false" outlineLevel="0" collapsed="false"/>
    <row r="230" s="697" customFormat="true" ht="12.75" hidden="false" customHeight="false" outlineLevel="0" collapsed="false"/>
    <row r="231" s="697" customFormat="true" ht="12.75" hidden="false" customHeight="false" outlineLevel="0" collapsed="false"/>
    <row r="232" s="697" customFormat="true" ht="12.75" hidden="false" customHeight="false" outlineLevel="0" collapsed="false"/>
    <row r="233" s="697" customFormat="true" ht="12.75" hidden="false" customHeight="false" outlineLevel="0" collapsed="false"/>
    <row r="234" s="697" customFormat="true" ht="12.75" hidden="false" customHeight="false" outlineLevel="0" collapsed="false"/>
    <row r="235" s="697" customFormat="true" ht="12.75" hidden="false" customHeight="false" outlineLevel="0" collapsed="false"/>
    <row r="236" s="697" customFormat="true" ht="12.75" hidden="false" customHeight="false" outlineLevel="0" collapsed="false"/>
    <row r="237" s="697" customFormat="true" ht="12.75" hidden="false" customHeight="false" outlineLevel="0" collapsed="false"/>
    <row r="238" s="697" customFormat="true" ht="12.75" hidden="false" customHeight="false" outlineLevel="0" collapsed="false"/>
    <row r="239" s="697" customFormat="true" ht="12.75" hidden="false" customHeight="false" outlineLevel="0" collapsed="false"/>
    <row r="240" s="697" customFormat="true" ht="12.75" hidden="false" customHeight="false" outlineLevel="0" collapsed="false"/>
    <row r="241" s="697" customFormat="true" ht="12.75" hidden="false" customHeight="false" outlineLevel="0" collapsed="false"/>
    <row r="242" s="697" customFormat="true" ht="12.75" hidden="false" customHeight="false" outlineLevel="0" collapsed="false"/>
    <row r="243" s="697" customFormat="true" ht="12.75" hidden="false" customHeight="false" outlineLevel="0" collapsed="false"/>
    <row r="244" s="697" customFormat="true" ht="12.75" hidden="false" customHeight="false" outlineLevel="0" collapsed="false"/>
    <row r="245" s="697" customFormat="true" ht="12.75" hidden="false" customHeight="false" outlineLevel="0" collapsed="false"/>
    <row r="246" s="697" customFormat="true" ht="12.75" hidden="false" customHeight="false" outlineLevel="0" collapsed="false"/>
    <row r="247" s="697" customFormat="true" ht="12.75" hidden="false" customHeight="false" outlineLevel="0" collapsed="false"/>
    <row r="248" s="697" customFormat="true" ht="12.75" hidden="false" customHeight="false" outlineLevel="0" collapsed="false"/>
    <row r="249" s="697" customFormat="true" ht="12.75" hidden="false" customHeight="false" outlineLevel="0" collapsed="false"/>
    <row r="250" s="697" customFormat="true" ht="12.75" hidden="false" customHeight="false" outlineLevel="0" collapsed="false"/>
    <row r="251" s="697" customFormat="true" ht="12.75" hidden="false" customHeight="false" outlineLevel="0" collapsed="false"/>
    <row r="252" s="697" customFormat="true" ht="12.75" hidden="false" customHeight="false" outlineLevel="0" collapsed="false"/>
    <row r="253" s="697" customFormat="true" ht="12.75" hidden="false" customHeight="false" outlineLevel="0" collapsed="false"/>
    <row r="254" s="697" customFormat="true" ht="12.75" hidden="false" customHeight="false" outlineLevel="0" collapsed="false"/>
    <row r="255" s="697" customFormat="true" ht="12.75" hidden="false" customHeight="false" outlineLevel="0" collapsed="false"/>
    <row r="256" s="697" customFormat="true" ht="12.75" hidden="false" customHeight="false" outlineLevel="0" collapsed="false"/>
    <row r="257" s="697" customFormat="true" ht="12.75" hidden="false" customHeight="false" outlineLevel="0" collapsed="false"/>
    <row r="258" s="697" customFormat="true" ht="12.75" hidden="false" customHeight="false" outlineLevel="0" collapsed="false"/>
    <row r="259" s="697" customFormat="true" ht="12.75" hidden="false" customHeight="false" outlineLevel="0" collapsed="false"/>
    <row r="260" s="697" customFormat="true" ht="12.75" hidden="false" customHeight="false" outlineLevel="0" collapsed="false"/>
    <row r="261" s="697" customFormat="true" ht="12.75" hidden="false" customHeight="false" outlineLevel="0" collapsed="false"/>
    <row r="262" s="697" customFormat="true" ht="12.75" hidden="false" customHeight="false" outlineLevel="0" collapsed="false"/>
    <row r="263" s="697" customFormat="true" ht="12.75" hidden="false" customHeight="false" outlineLevel="0" collapsed="false"/>
    <row r="264" s="697" customFormat="true" ht="12.75" hidden="false" customHeight="false" outlineLevel="0" collapsed="false"/>
    <row r="265" s="697" customFormat="true" ht="12.75" hidden="false" customHeight="false" outlineLevel="0" collapsed="false"/>
    <row r="266" s="697" customFormat="true" ht="12.75" hidden="false" customHeight="false" outlineLevel="0" collapsed="false"/>
    <row r="267" s="697" customFormat="true" ht="12.75" hidden="false" customHeight="false" outlineLevel="0" collapsed="false"/>
    <row r="268" s="697" customFormat="true" ht="12.75" hidden="false" customHeight="false" outlineLevel="0" collapsed="false"/>
    <row r="269" s="697" customFormat="true" ht="12.75" hidden="false" customHeight="false" outlineLevel="0" collapsed="false"/>
    <row r="270" s="697" customFormat="true" ht="12.75" hidden="false" customHeight="false" outlineLevel="0" collapsed="false"/>
    <row r="271" s="697" customFormat="true" ht="12.75" hidden="false" customHeight="false" outlineLevel="0" collapsed="false"/>
    <row r="272" s="697" customFormat="true" ht="12.75" hidden="false" customHeight="false" outlineLevel="0" collapsed="false"/>
    <row r="273" s="697" customFormat="true" ht="12.75" hidden="false" customHeight="false" outlineLevel="0" collapsed="false"/>
    <row r="274" s="697" customFormat="true" ht="12.75" hidden="false" customHeight="false" outlineLevel="0" collapsed="false"/>
    <row r="275" s="697" customFormat="true" ht="12.75" hidden="false" customHeight="false" outlineLevel="0" collapsed="false"/>
    <row r="276" s="697" customFormat="true" ht="12.75" hidden="false" customHeight="false" outlineLevel="0" collapsed="false"/>
    <row r="277" s="697" customFormat="true" ht="12.75" hidden="false" customHeight="false" outlineLevel="0" collapsed="false"/>
    <row r="278" s="697" customFormat="true" ht="12.75" hidden="false" customHeight="false" outlineLevel="0" collapsed="false"/>
    <row r="279" s="697" customFormat="true" ht="12.75" hidden="false" customHeight="false" outlineLevel="0" collapsed="false"/>
    <row r="280" s="697" customFormat="true" ht="12.75" hidden="false" customHeight="false" outlineLevel="0" collapsed="false"/>
    <row r="281" s="697" customFormat="true" ht="12.75" hidden="false" customHeight="false" outlineLevel="0" collapsed="false"/>
    <row r="282" s="697" customFormat="true" ht="12.75" hidden="false" customHeight="false" outlineLevel="0" collapsed="false"/>
    <row r="283" s="697" customFormat="true" ht="12.75" hidden="false" customHeight="false" outlineLevel="0" collapsed="false"/>
    <row r="284" s="697" customFormat="true" ht="12.75" hidden="false" customHeight="false" outlineLevel="0" collapsed="false"/>
    <row r="285" s="697" customFormat="true" ht="12.75" hidden="false" customHeight="false" outlineLevel="0" collapsed="false"/>
    <row r="286" s="697" customFormat="true" ht="12.75" hidden="false" customHeight="false" outlineLevel="0" collapsed="false"/>
    <row r="287" s="697" customFormat="true" ht="12.75" hidden="false" customHeight="false" outlineLevel="0" collapsed="false"/>
    <row r="288" s="697" customFormat="true" ht="12.75" hidden="false" customHeight="false" outlineLevel="0" collapsed="false"/>
    <row r="289" s="697" customFormat="true" ht="12.75" hidden="false" customHeight="false" outlineLevel="0" collapsed="false"/>
    <row r="290" s="697" customFormat="true" ht="12.75" hidden="false" customHeight="false" outlineLevel="0" collapsed="false"/>
    <row r="291" s="697" customFormat="true" ht="12.75" hidden="false" customHeight="false" outlineLevel="0" collapsed="false"/>
    <row r="292" s="697" customFormat="true" ht="12.75" hidden="false" customHeight="false" outlineLevel="0" collapsed="false"/>
    <row r="293" s="697" customFormat="true" ht="12.75" hidden="false" customHeight="false" outlineLevel="0" collapsed="false"/>
    <row r="294" s="697" customFormat="true" ht="12.75" hidden="false" customHeight="false" outlineLevel="0" collapsed="false"/>
    <row r="295" s="697" customFormat="true" ht="12.75" hidden="false" customHeight="false" outlineLevel="0" collapsed="false"/>
    <row r="296" s="697" customFormat="true" ht="12.75" hidden="false" customHeight="false" outlineLevel="0" collapsed="false"/>
    <row r="297" s="697" customFormat="true" ht="12.75" hidden="false" customHeight="false" outlineLevel="0" collapsed="false"/>
    <row r="298" s="697" customFormat="true" ht="12.75" hidden="false" customHeight="false" outlineLevel="0" collapsed="false"/>
    <row r="299" s="697" customFormat="true" ht="12.75" hidden="false" customHeight="false" outlineLevel="0" collapsed="false"/>
    <row r="300" s="697" customFormat="true" ht="12.75" hidden="false" customHeight="false" outlineLevel="0" collapsed="false"/>
    <row r="301" s="697" customFormat="true" ht="12.75" hidden="false" customHeight="false" outlineLevel="0" collapsed="false"/>
    <row r="302" s="697" customFormat="true" ht="12.75" hidden="false" customHeight="false" outlineLevel="0" collapsed="false"/>
    <row r="303" s="697" customFormat="true" ht="12.75" hidden="false" customHeight="false" outlineLevel="0" collapsed="false"/>
    <row r="304" s="697" customFormat="true" ht="12.75" hidden="false" customHeight="false" outlineLevel="0" collapsed="false"/>
    <row r="305" s="697" customFormat="true" ht="12.75" hidden="false" customHeight="false" outlineLevel="0" collapsed="false"/>
    <row r="306" s="697" customFormat="true" ht="12.75" hidden="false" customHeight="false" outlineLevel="0" collapsed="false"/>
    <row r="307" s="697" customFormat="true" ht="12.75" hidden="false" customHeight="false" outlineLevel="0" collapsed="false"/>
    <row r="308" s="697" customFormat="true" ht="12.75" hidden="false" customHeight="false" outlineLevel="0" collapsed="false"/>
    <row r="309" s="697" customFormat="true" ht="12.75" hidden="false" customHeight="false" outlineLevel="0" collapsed="false"/>
    <row r="310" s="697" customFormat="true" ht="12.75" hidden="false" customHeight="false" outlineLevel="0" collapsed="false"/>
    <row r="311" s="697" customFormat="true" ht="12.75" hidden="false" customHeight="false" outlineLevel="0" collapsed="false"/>
    <row r="312" s="697" customFormat="true" ht="12.75" hidden="false" customHeight="false" outlineLevel="0" collapsed="false"/>
    <row r="313" s="697" customFormat="true" ht="12.75" hidden="false" customHeight="false" outlineLevel="0" collapsed="false"/>
    <row r="314" s="697" customFormat="true" ht="12.75" hidden="false" customHeight="false" outlineLevel="0" collapsed="false"/>
    <row r="315" s="697" customFormat="true" ht="12.75" hidden="false" customHeight="false" outlineLevel="0" collapsed="false"/>
    <row r="316" s="697" customFormat="true" ht="12.75" hidden="false" customHeight="false" outlineLevel="0" collapsed="false"/>
    <row r="317" s="697" customFormat="true" ht="12.75" hidden="false" customHeight="false" outlineLevel="0" collapsed="false"/>
    <row r="318" s="697" customFormat="true" ht="12.75" hidden="false" customHeight="false" outlineLevel="0" collapsed="false"/>
    <row r="319" s="697" customFormat="true" ht="12.75" hidden="false" customHeight="false" outlineLevel="0" collapsed="false"/>
    <row r="320" s="697" customFormat="true" ht="12.75" hidden="false" customHeight="false" outlineLevel="0" collapsed="false"/>
    <row r="321" s="697" customFormat="true" ht="12.75" hidden="false" customHeight="false" outlineLevel="0" collapsed="false"/>
    <row r="322" s="697" customFormat="true" ht="12.75" hidden="false" customHeight="false" outlineLevel="0" collapsed="false"/>
    <row r="323" s="697" customFormat="true" ht="12.75" hidden="false" customHeight="false" outlineLevel="0" collapsed="false"/>
    <row r="324" s="697" customFormat="true" ht="12.75" hidden="false" customHeight="false" outlineLevel="0" collapsed="false"/>
    <row r="325" s="697" customFormat="true" ht="12.75" hidden="false" customHeight="false" outlineLevel="0" collapsed="false"/>
    <row r="326" s="697" customFormat="true" ht="12.75" hidden="false" customHeight="false" outlineLevel="0" collapsed="false"/>
    <row r="327" s="697" customFormat="true" ht="12.75" hidden="false" customHeight="false" outlineLevel="0" collapsed="false"/>
    <row r="328" s="697" customFormat="true" ht="12.75" hidden="false" customHeight="false" outlineLevel="0" collapsed="false"/>
    <row r="329" s="697" customFormat="true" ht="12.75" hidden="false" customHeight="false" outlineLevel="0" collapsed="false"/>
    <row r="330" s="697" customFormat="true" ht="12.75" hidden="false" customHeight="false" outlineLevel="0" collapsed="false"/>
    <row r="331" s="697" customFormat="true" ht="12.75" hidden="false" customHeight="false" outlineLevel="0" collapsed="false"/>
    <row r="332" s="697" customFormat="true" ht="12.75" hidden="false" customHeight="false" outlineLevel="0" collapsed="false"/>
    <row r="333" s="697" customFormat="true" ht="12.75" hidden="false" customHeight="false" outlineLevel="0" collapsed="false"/>
    <row r="334" s="697" customFormat="true" ht="12.75" hidden="false" customHeight="false" outlineLevel="0" collapsed="false"/>
    <row r="335" s="697" customFormat="true" ht="12.75" hidden="false" customHeight="false" outlineLevel="0" collapsed="false"/>
    <row r="336" s="697" customFormat="true" ht="12.75" hidden="false" customHeight="false" outlineLevel="0" collapsed="false"/>
    <row r="337" s="697" customFormat="true" ht="12.75" hidden="false" customHeight="false" outlineLevel="0" collapsed="false"/>
    <row r="338" s="697" customFormat="true" ht="12.75" hidden="false" customHeight="false" outlineLevel="0" collapsed="false"/>
    <row r="339" s="697" customFormat="true" ht="12.75" hidden="false" customHeight="false" outlineLevel="0" collapsed="false"/>
    <row r="340" s="697" customFormat="true" ht="12.75" hidden="false" customHeight="false" outlineLevel="0" collapsed="false"/>
    <row r="341" s="697" customFormat="true" ht="12.75" hidden="false" customHeight="false" outlineLevel="0" collapsed="false"/>
    <row r="342" s="697" customFormat="true" ht="12.75" hidden="false" customHeight="false" outlineLevel="0" collapsed="false"/>
    <row r="343" s="697" customFormat="true" ht="12.75" hidden="false" customHeight="false" outlineLevel="0" collapsed="false"/>
    <row r="344" s="697" customFormat="true" ht="12.75" hidden="false" customHeight="false" outlineLevel="0" collapsed="false"/>
    <row r="345" s="697" customFormat="true" ht="12.75" hidden="false" customHeight="false" outlineLevel="0" collapsed="false"/>
    <row r="346" s="697" customFormat="true" ht="12.75" hidden="false" customHeight="false" outlineLevel="0" collapsed="false"/>
    <row r="347" s="697" customFormat="true" ht="12.75" hidden="false" customHeight="false" outlineLevel="0" collapsed="false"/>
    <row r="348" s="697" customFormat="true" ht="12.75" hidden="false" customHeight="false" outlineLevel="0" collapsed="false"/>
    <row r="349" s="697" customFormat="true" ht="12.75" hidden="false" customHeight="false" outlineLevel="0" collapsed="false"/>
    <row r="350" s="697" customFormat="true" ht="12.75" hidden="false" customHeight="false" outlineLevel="0" collapsed="false"/>
    <row r="351" s="697" customFormat="true" ht="12.75" hidden="false" customHeight="false" outlineLevel="0" collapsed="false"/>
    <row r="352" s="697" customFormat="true" ht="12.75" hidden="false" customHeight="false" outlineLevel="0" collapsed="false"/>
    <row r="353" s="697" customFormat="true" ht="12.75" hidden="false" customHeight="false" outlineLevel="0" collapsed="false"/>
    <row r="354" s="697" customFormat="true" ht="12.75" hidden="false" customHeight="false" outlineLevel="0" collapsed="false"/>
    <row r="355" s="697" customFormat="true" ht="12.75" hidden="false" customHeight="false" outlineLevel="0" collapsed="false"/>
    <row r="356" s="697" customFormat="true" ht="12.75" hidden="false" customHeight="false" outlineLevel="0" collapsed="false"/>
    <row r="357" s="697" customFormat="true" ht="12.75" hidden="false" customHeight="false" outlineLevel="0" collapsed="false"/>
    <row r="358" s="697" customFormat="true" ht="12.75" hidden="false" customHeight="false" outlineLevel="0" collapsed="false"/>
    <row r="359" s="697" customFormat="true" ht="12.75" hidden="false" customHeight="false" outlineLevel="0" collapsed="false"/>
    <row r="360" s="697" customFormat="true" ht="12.75" hidden="false" customHeight="false" outlineLevel="0" collapsed="false"/>
    <row r="361" s="697" customFormat="true" ht="12.75" hidden="false" customHeight="false" outlineLevel="0" collapsed="false"/>
    <row r="362" s="697" customFormat="true" ht="12.75" hidden="false" customHeight="false" outlineLevel="0" collapsed="false"/>
    <row r="363" s="697" customFormat="true" ht="12.75" hidden="false" customHeight="false" outlineLevel="0" collapsed="false"/>
    <row r="364" s="697" customFormat="true" ht="12.75" hidden="false" customHeight="false" outlineLevel="0" collapsed="false"/>
    <row r="365" s="697" customFormat="true" ht="12.75" hidden="false" customHeight="false" outlineLevel="0" collapsed="false"/>
    <row r="366" s="697" customFormat="true" ht="12.75" hidden="false" customHeight="false" outlineLevel="0" collapsed="false"/>
    <row r="367" s="697" customFormat="true" ht="12.75" hidden="false" customHeight="false" outlineLevel="0" collapsed="false"/>
    <row r="368" s="697" customFormat="true" ht="12.75" hidden="false" customHeight="false" outlineLevel="0" collapsed="false"/>
    <row r="369" s="697" customFormat="true" ht="12.75" hidden="false" customHeight="false" outlineLevel="0" collapsed="false"/>
    <row r="370" s="697" customFormat="true" ht="12.75" hidden="false" customHeight="false" outlineLevel="0" collapsed="false"/>
    <row r="371" s="697" customFormat="true" ht="12.75" hidden="false" customHeight="false" outlineLevel="0" collapsed="false"/>
    <row r="372" s="697" customFormat="true" ht="12.75" hidden="false" customHeight="false" outlineLevel="0" collapsed="false"/>
    <row r="373" s="697" customFormat="true" ht="12.75" hidden="false" customHeight="false" outlineLevel="0" collapsed="false"/>
    <row r="374" s="697" customFormat="true" ht="12.75" hidden="false" customHeight="false" outlineLevel="0" collapsed="false"/>
    <row r="375" s="697" customFormat="true" ht="12.75" hidden="false" customHeight="false" outlineLevel="0" collapsed="false"/>
    <row r="376" s="697" customFormat="true" ht="12.75" hidden="false" customHeight="false" outlineLevel="0" collapsed="false"/>
    <row r="377" s="697" customFormat="true" ht="12.75" hidden="false" customHeight="false" outlineLevel="0" collapsed="false"/>
    <row r="378" s="697" customFormat="true" ht="12.75" hidden="false" customHeight="false" outlineLevel="0" collapsed="false"/>
    <row r="379" s="697" customFormat="true" ht="12.75" hidden="false" customHeight="false" outlineLevel="0" collapsed="false"/>
    <row r="380" s="697" customFormat="true" ht="12.75" hidden="false" customHeight="false" outlineLevel="0" collapsed="false"/>
    <row r="381" s="697" customFormat="true" ht="12.75" hidden="false" customHeight="false" outlineLevel="0" collapsed="false"/>
    <row r="382" s="697" customFormat="true" ht="12.75" hidden="false" customHeight="false" outlineLevel="0" collapsed="false"/>
    <row r="383" s="697" customFormat="true" ht="12.75" hidden="false" customHeight="false" outlineLevel="0" collapsed="false"/>
    <row r="384" s="697" customFormat="true" ht="12.75" hidden="false" customHeight="false" outlineLevel="0" collapsed="false"/>
    <row r="385" s="697" customFormat="true" ht="12.75" hidden="false" customHeight="false" outlineLevel="0" collapsed="false"/>
    <row r="386" s="697" customFormat="true" ht="12.75" hidden="false" customHeight="false" outlineLevel="0" collapsed="false"/>
    <row r="387" s="697" customFormat="true" ht="12.75" hidden="false" customHeight="false" outlineLevel="0" collapsed="false"/>
    <row r="388" s="697" customFormat="true" ht="12.75" hidden="false" customHeight="false" outlineLevel="0" collapsed="false"/>
    <row r="389" s="697" customFormat="true" ht="12.75" hidden="false" customHeight="false" outlineLevel="0" collapsed="false"/>
    <row r="390" s="697" customFormat="true" ht="12.75" hidden="false" customHeight="false" outlineLevel="0" collapsed="false"/>
    <row r="391" s="697" customFormat="true" ht="12.75" hidden="false" customHeight="false" outlineLevel="0" collapsed="false"/>
    <row r="392" s="697" customFormat="true" ht="12.75" hidden="false" customHeight="false" outlineLevel="0" collapsed="false"/>
    <row r="393" s="697" customFormat="true" ht="12.75" hidden="false" customHeight="false" outlineLevel="0" collapsed="false"/>
    <row r="394" s="697" customFormat="true" ht="12.75" hidden="false" customHeight="false" outlineLevel="0" collapsed="false"/>
    <row r="395" s="697" customFormat="true" ht="12.75" hidden="false" customHeight="false" outlineLevel="0" collapsed="false"/>
    <row r="396" s="697" customFormat="true" ht="12.75" hidden="false" customHeight="false" outlineLevel="0" collapsed="false"/>
    <row r="397" s="697" customFormat="true" ht="12.75" hidden="false" customHeight="false" outlineLevel="0" collapsed="false"/>
    <row r="398" s="697" customFormat="true" ht="12.75" hidden="false" customHeight="false" outlineLevel="0" collapsed="false"/>
    <row r="399" s="697" customFormat="true" ht="12.75" hidden="false" customHeight="false" outlineLevel="0" collapsed="false"/>
    <row r="400" s="697" customFormat="true" ht="12.75" hidden="false" customHeight="false" outlineLevel="0" collapsed="false"/>
    <row r="401" s="697" customFormat="true" ht="12.75" hidden="false" customHeight="false" outlineLevel="0" collapsed="false"/>
    <row r="402" s="697" customFormat="true" ht="12.75" hidden="false" customHeight="false" outlineLevel="0" collapsed="false"/>
    <row r="403" s="697" customFormat="true" ht="12.75" hidden="false" customHeight="false" outlineLevel="0" collapsed="false"/>
    <row r="404" s="697" customFormat="true" ht="12.75" hidden="false" customHeight="false" outlineLevel="0" collapsed="false"/>
    <row r="405" s="697" customFormat="true" ht="12.75" hidden="false" customHeight="false" outlineLevel="0" collapsed="false"/>
    <row r="406" s="697" customFormat="true" ht="12.75" hidden="false" customHeight="false" outlineLevel="0" collapsed="false"/>
    <row r="407" s="697" customFormat="true" ht="12.75" hidden="false" customHeight="false" outlineLevel="0" collapsed="false"/>
    <row r="408" s="697" customFormat="true" ht="12.75" hidden="false" customHeight="false" outlineLevel="0" collapsed="false"/>
    <row r="409" s="697" customFormat="true" ht="12.75" hidden="false" customHeight="false" outlineLevel="0" collapsed="false"/>
    <row r="410" s="697" customFormat="true" ht="12.75" hidden="false" customHeight="false" outlineLevel="0" collapsed="false"/>
    <row r="411" s="697" customFormat="true" ht="12.75" hidden="false" customHeight="false" outlineLevel="0" collapsed="false"/>
    <row r="412" s="697" customFormat="true" ht="12.75" hidden="false" customHeight="false" outlineLevel="0" collapsed="false"/>
    <row r="413" s="697" customFormat="true" ht="12.75" hidden="false" customHeight="false" outlineLevel="0" collapsed="false"/>
    <row r="414" s="697" customFormat="true" ht="12.75" hidden="false" customHeight="false" outlineLevel="0" collapsed="false"/>
    <row r="415" s="697" customFormat="true" ht="12.75" hidden="false" customHeight="false" outlineLevel="0" collapsed="false"/>
    <row r="416" s="697" customFormat="true" ht="12.75" hidden="false" customHeight="false" outlineLevel="0" collapsed="false"/>
    <row r="417" s="697" customFormat="true" ht="12.75" hidden="false" customHeight="false" outlineLevel="0" collapsed="false"/>
    <row r="418" s="697" customFormat="true" ht="12.75" hidden="false" customHeight="false" outlineLevel="0" collapsed="false"/>
    <row r="419" s="697" customFormat="true" ht="12.75" hidden="false" customHeight="false" outlineLevel="0" collapsed="false"/>
    <row r="420" s="697" customFormat="true" ht="12.75" hidden="false" customHeight="false" outlineLevel="0" collapsed="false"/>
    <row r="421" s="697" customFormat="true" ht="12.75" hidden="false" customHeight="false" outlineLevel="0" collapsed="false"/>
    <row r="422" s="697" customFormat="true" ht="12.75" hidden="false" customHeight="false" outlineLevel="0" collapsed="false"/>
    <row r="423" s="697" customFormat="true" ht="12.75" hidden="false" customHeight="false" outlineLevel="0" collapsed="false"/>
    <row r="424" s="697" customFormat="true" ht="12.75" hidden="false" customHeight="false" outlineLevel="0" collapsed="false"/>
    <row r="425" s="697" customFormat="true" ht="12.75" hidden="false" customHeight="false" outlineLevel="0" collapsed="false"/>
    <row r="426" s="697" customFormat="true" ht="12.75" hidden="false" customHeight="false" outlineLevel="0" collapsed="false"/>
    <row r="427" s="697" customFormat="true" ht="12.75" hidden="false" customHeight="false" outlineLevel="0" collapsed="false"/>
    <row r="428" s="697" customFormat="true" ht="12.75" hidden="false" customHeight="false" outlineLevel="0" collapsed="false"/>
    <row r="429" s="697" customFormat="true" ht="12.75" hidden="false" customHeight="false" outlineLevel="0" collapsed="false"/>
    <row r="430" s="697" customFormat="true" ht="12.75" hidden="false" customHeight="false" outlineLevel="0" collapsed="false"/>
    <row r="431" s="697" customFormat="true" ht="12.75" hidden="false" customHeight="false" outlineLevel="0" collapsed="false"/>
    <row r="432" s="697" customFormat="true" ht="12.75" hidden="false" customHeight="false" outlineLevel="0" collapsed="false"/>
    <row r="433" s="697" customFormat="true" ht="12.75" hidden="false" customHeight="false" outlineLevel="0" collapsed="false"/>
    <row r="434" s="697" customFormat="true" ht="12.75" hidden="false" customHeight="false" outlineLevel="0" collapsed="false"/>
    <row r="435" s="697" customFormat="true" ht="12.75" hidden="false" customHeight="false" outlineLevel="0" collapsed="false"/>
    <row r="436" s="697" customFormat="true" ht="12.75" hidden="false" customHeight="false" outlineLevel="0" collapsed="false"/>
    <row r="437" s="697" customFormat="true" ht="12.75" hidden="false" customHeight="false" outlineLevel="0" collapsed="false"/>
    <row r="438" s="697" customFormat="true" ht="12.75" hidden="false" customHeight="false" outlineLevel="0" collapsed="false"/>
    <row r="439" s="697" customFormat="true" ht="12.75" hidden="false" customHeight="false" outlineLevel="0" collapsed="false"/>
    <row r="440" s="697" customFormat="true" ht="12.75" hidden="false" customHeight="false" outlineLevel="0" collapsed="false"/>
    <row r="441" s="697" customFormat="true" ht="12.75" hidden="false" customHeight="false" outlineLevel="0" collapsed="false"/>
    <row r="442" s="697" customFormat="true" ht="12.75" hidden="false" customHeight="false" outlineLevel="0" collapsed="false"/>
    <row r="443" s="697" customFormat="true" ht="12.75" hidden="false" customHeight="false" outlineLevel="0" collapsed="false"/>
    <row r="444" s="697" customFormat="true" ht="12.75" hidden="false" customHeight="false" outlineLevel="0" collapsed="false"/>
    <row r="445" s="697" customFormat="true" ht="12.75" hidden="false" customHeight="false" outlineLevel="0" collapsed="false"/>
    <row r="446" s="697" customFormat="true" ht="12.75" hidden="false" customHeight="false" outlineLevel="0" collapsed="false"/>
    <row r="447" s="697" customFormat="true" ht="12.75" hidden="false" customHeight="false" outlineLevel="0" collapsed="false"/>
    <row r="448" s="697" customFormat="true" ht="12.75" hidden="false" customHeight="false" outlineLevel="0" collapsed="false"/>
    <row r="449" s="697" customFormat="true" ht="12.75" hidden="false" customHeight="false" outlineLevel="0" collapsed="false"/>
    <row r="450" s="697" customFormat="true" ht="12.75" hidden="false" customHeight="false" outlineLevel="0" collapsed="false"/>
    <row r="451" s="697" customFormat="true" ht="12.75" hidden="false" customHeight="false" outlineLevel="0" collapsed="false"/>
    <row r="452" s="697" customFormat="true" ht="12.75" hidden="false" customHeight="false" outlineLevel="0" collapsed="false"/>
    <row r="453" s="697" customFormat="true" ht="12.75" hidden="false" customHeight="false" outlineLevel="0" collapsed="false"/>
    <row r="454" s="697" customFormat="true" ht="12.75" hidden="false" customHeight="false" outlineLevel="0" collapsed="false"/>
    <row r="455" s="697" customFormat="true" ht="12.75" hidden="false" customHeight="false" outlineLevel="0" collapsed="false"/>
    <row r="456" s="697" customFormat="true" ht="12.75" hidden="false" customHeight="false" outlineLevel="0" collapsed="false"/>
    <row r="457" s="697" customFormat="true" ht="12.75" hidden="false" customHeight="false" outlineLevel="0" collapsed="false"/>
    <row r="458" s="697" customFormat="true" ht="12.75" hidden="false" customHeight="false" outlineLevel="0" collapsed="false"/>
    <row r="459" s="697" customFormat="true" ht="12.75" hidden="false" customHeight="false" outlineLevel="0" collapsed="false"/>
    <row r="460" s="697" customFormat="true" ht="12.75" hidden="false" customHeight="false" outlineLevel="0" collapsed="false"/>
    <row r="461" s="697" customFormat="true" ht="12.75" hidden="false" customHeight="false" outlineLevel="0" collapsed="false"/>
    <row r="462" s="697" customFormat="true" ht="12.75" hidden="false" customHeight="false" outlineLevel="0" collapsed="false"/>
    <row r="463" s="697" customFormat="true" ht="12.75" hidden="false" customHeight="false" outlineLevel="0" collapsed="false"/>
    <row r="464" s="697" customFormat="true" ht="12.75" hidden="false" customHeight="false" outlineLevel="0" collapsed="false"/>
    <row r="465" s="697" customFormat="true" ht="12.75" hidden="false" customHeight="false" outlineLevel="0" collapsed="false"/>
    <row r="466" s="697" customFormat="true" ht="12.75" hidden="false" customHeight="false" outlineLevel="0" collapsed="false"/>
    <row r="467" s="697" customFormat="true" ht="12.75" hidden="false" customHeight="false" outlineLevel="0" collapsed="false"/>
    <row r="468" s="697" customFormat="true" ht="12.75" hidden="false" customHeight="false" outlineLevel="0" collapsed="false"/>
    <row r="469" s="697" customFormat="true" ht="12.75" hidden="false" customHeight="false" outlineLevel="0" collapsed="false"/>
    <row r="470" s="697" customFormat="true" ht="12.75" hidden="false" customHeight="false" outlineLevel="0" collapsed="false"/>
    <row r="471" s="697" customFormat="true" ht="12.75" hidden="false" customHeight="false" outlineLevel="0" collapsed="false"/>
    <row r="472" s="697" customFormat="true" ht="12.75" hidden="false" customHeight="false" outlineLevel="0" collapsed="false"/>
    <row r="473" s="697" customFormat="true" ht="12.75" hidden="false" customHeight="false" outlineLevel="0" collapsed="false"/>
    <row r="474" s="697" customFormat="true" ht="12.75" hidden="false" customHeight="false" outlineLevel="0" collapsed="false"/>
    <row r="475" s="697" customFormat="true" ht="12.75" hidden="false" customHeight="false" outlineLevel="0" collapsed="false"/>
    <row r="476" s="697" customFormat="true" ht="12.75" hidden="false" customHeight="false" outlineLevel="0" collapsed="false"/>
    <row r="477" s="697" customFormat="true" ht="12.75" hidden="false" customHeight="false" outlineLevel="0" collapsed="false"/>
    <row r="478" s="697" customFormat="true" ht="12.75" hidden="false" customHeight="false" outlineLevel="0" collapsed="false"/>
    <row r="479" s="697" customFormat="true" ht="12.75" hidden="false" customHeight="false" outlineLevel="0" collapsed="false"/>
    <row r="480" s="697" customFormat="true" ht="12.75" hidden="false" customHeight="false" outlineLevel="0" collapsed="false"/>
    <row r="481" s="697" customFormat="true" ht="12.75" hidden="false" customHeight="false" outlineLevel="0" collapsed="false"/>
    <row r="482" s="697" customFormat="true" ht="12.75" hidden="false" customHeight="false" outlineLevel="0" collapsed="false"/>
    <row r="483" s="697" customFormat="true" ht="12.75" hidden="false" customHeight="false" outlineLevel="0" collapsed="false"/>
    <row r="484" s="697" customFormat="true" ht="12.75" hidden="false" customHeight="false" outlineLevel="0" collapsed="false"/>
    <row r="485" s="697" customFormat="true" ht="12.75" hidden="false" customHeight="false" outlineLevel="0" collapsed="false"/>
    <row r="486" s="697" customFormat="true" ht="12.75" hidden="false" customHeight="false" outlineLevel="0" collapsed="false"/>
    <row r="487" s="697" customFormat="true" ht="12.75" hidden="false" customHeight="false" outlineLevel="0" collapsed="false"/>
    <row r="488" s="697" customFormat="true" ht="12.75" hidden="false" customHeight="false" outlineLevel="0" collapsed="false"/>
    <row r="489" s="697" customFormat="true" ht="12.75" hidden="false" customHeight="false" outlineLevel="0" collapsed="false"/>
    <row r="490" s="697" customFormat="true" ht="12.75" hidden="false" customHeight="false" outlineLevel="0" collapsed="false"/>
    <row r="491" s="697" customFormat="true" ht="12.75" hidden="false" customHeight="false" outlineLevel="0" collapsed="false"/>
    <row r="492" s="697" customFormat="true" ht="12.75" hidden="false" customHeight="false" outlineLevel="0" collapsed="false"/>
    <row r="493" s="697" customFormat="true" ht="12.75" hidden="false" customHeight="false" outlineLevel="0" collapsed="false"/>
    <row r="494" s="697" customFormat="true" ht="12.75" hidden="false" customHeight="false" outlineLevel="0" collapsed="false"/>
    <row r="495" s="697" customFormat="true" ht="12.75" hidden="false" customHeight="false" outlineLevel="0" collapsed="false"/>
    <row r="496" s="697" customFormat="true" ht="12.75" hidden="false" customHeight="false" outlineLevel="0" collapsed="false"/>
    <row r="497" s="697" customFormat="true" ht="12.75" hidden="false" customHeight="false" outlineLevel="0" collapsed="false"/>
    <row r="498" s="697" customFormat="true" ht="12.75" hidden="false" customHeight="false" outlineLevel="0" collapsed="false"/>
    <row r="499" s="697" customFormat="true" ht="12.75" hidden="false" customHeight="false" outlineLevel="0" collapsed="false"/>
    <row r="500" s="697" customFormat="true" ht="12.75" hidden="false" customHeight="false" outlineLevel="0" collapsed="false"/>
    <row r="501" s="697" customFormat="true" ht="12.75" hidden="false" customHeight="false" outlineLevel="0" collapsed="false"/>
    <row r="502" s="697" customFormat="true" ht="12.75" hidden="false" customHeight="false" outlineLevel="0" collapsed="false"/>
    <row r="503" s="697" customFormat="true" ht="12.75" hidden="false" customHeight="false" outlineLevel="0" collapsed="false"/>
    <row r="504" s="697" customFormat="true" ht="12.75" hidden="false" customHeight="false" outlineLevel="0" collapsed="false"/>
    <row r="505" s="697" customFormat="true" ht="12.75" hidden="false" customHeight="false" outlineLevel="0" collapsed="false"/>
    <row r="506" s="697" customFormat="true" ht="12.75" hidden="false" customHeight="false" outlineLevel="0" collapsed="false"/>
    <row r="507" s="697" customFormat="true" ht="12.75" hidden="false" customHeight="false" outlineLevel="0" collapsed="false"/>
    <row r="508" s="697" customFormat="true" ht="12.75" hidden="false" customHeight="false" outlineLevel="0" collapsed="false"/>
    <row r="509" s="697" customFormat="true" ht="12.75" hidden="false" customHeight="false" outlineLevel="0" collapsed="false"/>
    <row r="510" s="697" customFormat="true" ht="12.75" hidden="false" customHeight="false" outlineLevel="0" collapsed="false"/>
    <row r="511" s="697" customFormat="true" ht="12.75" hidden="false" customHeight="false" outlineLevel="0" collapsed="false"/>
    <row r="512" s="697" customFormat="true" ht="12.75" hidden="false" customHeight="false" outlineLevel="0" collapsed="false"/>
    <row r="513" s="697" customFormat="true" ht="12.75" hidden="false" customHeight="false" outlineLevel="0" collapsed="false"/>
    <row r="514" s="697" customFormat="true" ht="12.75" hidden="false" customHeight="false" outlineLevel="0" collapsed="false"/>
    <row r="515" s="697" customFormat="true" ht="12.75" hidden="false" customHeight="false" outlineLevel="0" collapsed="false"/>
    <row r="516" s="697" customFormat="true" ht="12.75" hidden="false" customHeight="false" outlineLevel="0" collapsed="false"/>
    <row r="517" s="697" customFormat="true" ht="12.75" hidden="false" customHeight="false" outlineLevel="0" collapsed="false"/>
    <row r="518" s="697" customFormat="true" ht="12.75" hidden="false" customHeight="false" outlineLevel="0" collapsed="false"/>
    <row r="519" s="697" customFormat="true" ht="12.75" hidden="false" customHeight="false" outlineLevel="0" collapsed="false"/>
    <row r="520" s="697" customFormat="true" ht="12.75" hidden="false" customHeight="false" outlineLevel="0" collapsed="false"/>
    <row r="521" s="697" customFormat="true" ht="12.75" hidden="false" customHeight="false" outlineLevel="0" collapsed="false"/>
    <row r="522" s="697" customFormat="true" ht="12.75" hidden="false" customHeight="false" outlineLevel="0" collapsed="false"/>
    <row r="523" s="697" customFormat="true" ht="12.75" hidden="false" customHeight="false" outlineLevel="0" collapsed="false"/>
    <row r="524" s="697" customFormat="true" ht="12.75" hidden="false" customHeight="false" outlineLevel="0" collapsed="false"/>
    <row r="525" s="697" customFormat="true" ht="12.75" hidden="false" customHeight="false" outlineLevel="0" collapsed="false"/>
    <row r="526" s="697" customFormat="true" ht="12.75" hidden="false" customHeight="false" outlineLevel="0" collapsed="false"/>
    <row r="527" s="697" customFormat="true" ht="12.75" hidden="false" customHeight="false" outlineLevel="0" collapsed="false"/>
    <row r="528" s="697" customFormat="true" ht="12.75" hidden="false" customHeight="false" outlineLevel="0" collapsed="false"/>
    <row r="529" s="697" customFormat="true" ht="12.75" hidden="false" customHeight="false" outlineLevel="0" collapsed="false"/>
    <row r="530" s="697" customFormat="true" ht="12.75" hidden="false" customHeight="false" outlineLevel="0" collapsed="false"/>
    <row r="531" s="697" customFormat="true" ht="12.75" hidden="false" customHeight="false" outlineLevel="0" collapsed="false"/>
    <row r="532" s="697" customFormat="true" ht="12.75" hidden="false" customHeight="false" outlineLevel="0" collapsed="false"/>
    <row r="533" s="697" customFormat="true" ht="12.75" hidden="false" customHeight="false" outlineLevel="0" collapsed="false"/>
    <row r="534" s="697" customFormat="true" ht="12.75" hidden="false" customHeight="false" outlineLevel="0" collapsed="false"/>
    <row r="535" s="697" customFormat="true" ht="12.75" hidden="false" customHeight="false" outlineLevel="0" collapsed="false"/>
    <row r="536" s="697" customFormat="true" ht="12.75" hidden="false" customHeight="false" outlineLevel="0" collapsed="false"/>
    <row r="537" s="697" customFormat="true" ht="12.75" hidden="false" customHeight="false" outlineLevel="0" collapsed="false"/>
    <row r="538" s="697" customFormat="true" ht="12.75" hidden="false" customHeight="false" outlineLevel="0" collapsed="false"/>
    <row r="539" s="697" customFormat="true" ht="12.75" hidden="false" customHeight="false" outlineLevel="0" collapsed="false"/>
    <row r="540" s="697" customFormat="true" ht="12.75" hidden="false" customHeight="false" outlineLevel="0" collapsed="false"/>
    <row r="541" s="697" customFormat="true" ht="12.75" hidden="false" customHeight="false" outlineLevel="0" collapsed="false"/>
    <row r="542" s="697" customFormat="true" ht="12.75" hidden="false" customHeight="false" outlineLevel="0" collapsed="false"/>
    <row r="543" s="697" customFormat="true" ht="12.75" hidden="false" customHeight="false" outlineLevel="0" collapsed="false"/>
    <row r="544" s="697" customFormat="true" ht="12.75" hidden="false" customHeight="false" outlineLevel="0" collapsed="false"/>
    <row r="545" s="697" customFormat="true" ht="12.75" hidden="false" customHeight="false" outlineLevel="0" collapsed="false"/>
    <row r="546" s="697" customFormat="true" ht="12.75" hidden="false" customHeight="false" outlineLevel="0" collapsed="false"/>
    <row r="547" s="697" customFormat="true" ht="12.75" hidden="false" customHeight="false" outlineLevel="0" collapsed="false"/>
    <row r="548" s="697" customFormat="true" ht="12.75" hidden="false" customHeight="false" outlineLevel="0" collapsed="false"/>
    <row r="549" s="697" customFormat="true" ht="12.75" hidden="false" customHeight="false" outlineLevel="0" collapsed="false"/>
    <row r="550" s="697" customFormat="true" ht="12.75" hidden="false" customHeight="false" outlineLevel="0" collapsed="false"/>
    <row r="551" s="697" customFormat="true" ht="12.75" hidden="false" customHeight="false" outlineLevel="0" collapsed="false"/>
    <row r="552" s="697" customFormat="true" ht="12.75" hidden="false" customHeight="false" outlineLevel="0" collapsed="false"/>
    <row r="553" s="697" customFormat="true" ht="12.75" hidden="false" customHeight="false" outlineLevel="0" collapsed="false"/>
    <row r="554" s="697" customFormat="true" ht="12.75" hidden="false" customHeight="false" outlineLevel="0" collapsed="false"/>
    <row r="555" s="697" customFormat="true" ht="12.75" hidden="false" customHeight="false" outlineLevel="0" collapsed="false"/>
    <row r="556" s="697" customFormat="true" ht="12.75" hidden="false" customHeight="false" outlineLevel="0" collapsed="false"/>
    <row r="557" s="697" customFormat="true" ht="12.75" hidden="false" customHeight="false" outlineLevel="0" collapsed="false"/>
    <row r="558" s="697" customFormat="true" ht="12.75" hidden="false" customHeight="false" outlineLevel="0" collapsed="false"/>
    <row r="559" s="697" customFormat="true" ht="12.75" hidden="false" customHeight="false" outlineLevel="0" collapsed="false"/>
    <row r="560" s="697" customFormat="true" ht="12.75" hidden="false" customHeight="false" outlineLevel="0" collapsed="false"/>
    <row r="561" s="697" customFormat="true" ht="12.75" hidden="false" customHeight="false" outlineLevel="0" collapsed="false"/>
    <row r="562" s="697" customFormat="true" ht="12.75" hidden="false" customHeight="false" outlineLevel="0" collapsed="false"/>
    <row r="563" s="697" customFormat="true" ht="12.75" hidden="false" customHeight="false" outlineLevel="0" collapsed="false"/>
    <row r="564" s="697" customFormat="true" ht="12.75" hidden="false" customHeight="false" outlineLevel="0" collapsed="false"/>
    <row r="565" s="697" customFormat="true" ht="12.75" hidden="false" customHeight="false" outlineLevel="0" collapsed="false"/>
    <row r="566" s="697" customFormat="true" ht="12.75" hidden="false" customHeight="false" outlineLevel="0" collapsed="false"/>
    <row r="567" s="697" customFormat="true" ht="12.75" hidden="false" customHeight="false" outlineLevel="0" collapsed="false"/>
    <row r="568" s="697" customFormat="true" ht="12.75" hidden="false" customHeight="false" outlineLevel="0" collapsed="false"/>
    <row r="569" s="697" customFormat="true" ht="12.75" hidden="false" customHeight="false" outlineLevel="0" collapsed="false"/>
    <row r="570" s="697" customFormat="true" ht="12.75" hidden="false" customHeight="false" outlineLevel="0" collapsed="false"/>
    <row r="571" s="697" customFormat="true" ht="12.75" hidden="false" customHeight="false" outlineLevel="0" collapsed="false"/>
    <row r="572" s="697" customFormat="true" ht="12.75" hidden="false" customHeight="false" outlineLevel="0" collapsed="false"/>
    <row r="573" s="697" customFormat="true" ht="12.75" hidden="false" customHeight="false" outlineLevel="0" collapsed="false"/>
    <row r="574" s="697" customFormat="true" ht="12.75" hidden="false" customHeight="false" outlineLevel="0" collapsed="false"/>
    <row r="575" s="697" customFormat="true" ht="12.75" hidden="false" customHeight="false" outlineLevel="0" collapsed="false"/>
    <row r="576" s="697" customFormat="true" ht="12.75" hidden="false" customHeight="false" outlineLevel="0" collapsed="false"/>
    <row r="577" s="697" customFormat="true" ht="12.75" hidden="false" customHeight="false" outlineLevel="0" collapsed="false"/>
    <row r="578" s="697" customFormat="true" ht="12.75" hidden="false" customHeight="false" outlineLevel="0" collapsed="false"/>
    <row r="579" s="697" customFormat="true" ht="12.75" hidden="false" customHeight="false" outlineLevel="0" collapsed="false"/>
    <row r="580" s="697" customFormat="true" ht="12.75" hidden="false" customHeight="false" outlineLevel="0" collapsed="false"/>
    <row r="581" s="697" customFormat="true" ht="12.75" hidden="false" customHeight="false" outlineLevel="0" collapsed="false"/>
    <row r="582" s="697" customFormat="true" ht="12.75" hidden="false" customHeight="false" outlineLevel="0" collapsed="false"/>
    <row r="583" s="697" customFormat="true" ht="12.75" hidden="false" customHeight="false" outlineLevel="0" collapsed="false"/>
    <row r="584" s="697" customFormat="true" ht="12.75" hidden="false" customHeight="false" outlineLevel="0" collapsed="false"/>
    <row r="585" s="697" customFormat="true" ht="12.75" hidden="false" customHeight="false" outlineLevel="0" collapsed="false"/>
    <row r="586" s="697" customFormat="true" ht="12.75" hidden="false" customHeight="false" outlineLevel="0" collapsed="false"/>
    <row r="587" s="697" customFormat="true" ht="12.75" hidden="false" customHeight="false" outlineLevel="0" collapsed="false"/>
    <row r="588" s="697" customFormat="true" ht="12.75" hidden="false" customHeight="false" outlineLevel="0" collapsed="false"/>
    <row r="589" s="697" customFormat="true" ht="12.75" hidden="false" customHeight="false" outlineLevel="0" collapsed="false"/>
    <row r="590" s="697" customFormat="true" ht="12.75" hidden="false" customHeight="false" outlineLevel="0" collapsed="false"/>
    <row r="591" s="697" customFormat="true" ht="12.75" hidden="false" customHeight="false" outlineLevel="0" collapsed="false"/>
    <row r="592" s="697" customFormat="true" ht="12.75" hidden="false" customHeight="false" outlineLevel="0" collapsed="false"/>
    <row r="593" s="697" customFormat="true" ht="12.75" hidden="false" customHeight="false" outlineLevel="0" collapsed="false"/>
    <row r="594" s="697" customFormat="true" ht="12.75" hidden="false" customHeight="false" outlineLevel="0" collapsed="false"/>
    <row r="595" s="697" customFormat="true" ht="12.75" hidden="false" customHeight="false" outlineLevel="0" collapsed="false"/>
    <row r="596" s="697" customFormat="true" ht="12.75" hidden="false" customHeight="false" outlineLevel="0" collapsed="false"/>
    <row r="597" s="697" customFormat="true" ht="12.75" hidden="false" customHeight="false" outlineLevel="0" collapsed="false"/>
    <row r="598" s="697" customFormat="true" ht="12.75" hidden="false" customHeight="false" outlineLevel="0" collapsed="false"/>
    <row r="599" s="697" customFormat="true" ht="12.75" hidden="false" customHeight="false" outlineLevel="0" collapsed="false"/>
    <row r="600" s="697" customFormat="true" ht="12.75" hidden="false" customHeight="false" outlineLevel="0" collapsed="false"/>
    <row r="601" s="697" customFormat="true" ht="12.75" hidden="false" customHeight="false" outlineLevel="0" collapsed="false"/>
    <row r="602" s="697" customFormat="true" ht="12.75" hidden="false" customHeight="false" outlineLevel="0" collapsed="false"/>
    <row r="603" s="697" customFormat="true" ht="12.75" hidden="false" customHeight="false" outlineLevel="0" collapsed="false"/>
    <row r="604" s="697" customFormat="true" ht="12.75" hidden="false" customHeight="false" outlineLevel="0" collapsed="false"/>
    <row r="605" s="697" customFormat="true" ht="12.75" hidden="false" customHeight="false" outlineLevel="0" collapsed="false"/>
    <row r="606" s="697" customFormat="true" ht="12.75" hidden="false" customHeight="false" outlineLevel="0" collapsed="false"/>
    <row r="607" s="697" customFormat="true" ht="12.75" hidden="false" customHeight="false" outlineLevel="0" collapsed="false"/>
    <row r="608" s="697" customFormat="true" ht="12.75" hidden="false" customHeight="false" outlineLevel="0" collapsed="false"/>
    <row r="609" s="697" customFormat="true" ht="12.75" hidden="false" customHeight="false" outlineLevel="0" collapsed="false"/>
    <row r="610" s="697" customFormat="true" ht="12.75" hidden="false" customHeight="false" outlineLevel="0" collapsed="false"/>
    <row r="611" s="697" customFormat="true" ht="12.75" hidden="false" customHeight="false" outlineLevel="0" collapsed="false"/>
    <row r="612" s="697" customFormat="true" ht="12.75" hidden="false" customHeight="false" outlineLevel="0" collapsed="false"/>
    <row r="613" s="697" customFormat="true" ht="12.75" hidden="false" customHeight="false" outlineLevel="0" collapsed="false"/>
    <row r="614" s="697" customFormat="true" ht="12.75" hidden="false" customHeight="false" outlineLevel="0" collapsed="false"/>
    <row r="615" s="697" customFormat="true" ht="12.75" hidden="false" customHeight="false" outlineLevel="0" collapsed="false"/>
    <row r="616" s="697" customFormat="true" ht="12.75" hidden="false" customHeight="false" outlineLevel="0" collapsed="false"/>
    <row r="617" s="697" customFormat="true" ht="12.75" hidden="false" customHeight="false" outlineLevel="0" collapsed="false"/>
    <row r="618" s="697" customFormat="true" ht="12.75" hidden="false" customHeight="false" outlineLevel="0" collapsed="false"/>
    <row r="619" s="697" customFormat="true" ht="12.75" hidden="false" customHeight="false" outlineLevel="0" collapsed="false"/>
    <row r="620" s="697" customFormat="true" ht="12.75" hidden="false" customHeight="false" outlineLevel="0" collapsed="false"/>
    <row r="621" s="697" customFormat="true" ht="12.75" hidden="false" customHeight="false" outlineLevel="0" collapsed="false"/>
    <row r="622" s="697" customFormat="true" ht="12.75" hidden="false" customHeight="false" outlineLevel="0" collapsed="false"/>
    <row r="623" s="697" customFormat="true" ht="12.75" hidden="false" customHeight="false" outlineLevel="0" collapsed="false"/>
    <row r="624" s="697" customFormat="true" ht="12.75" hidden="false" customHeight="false" outlineLevel="0" collapsed="false"/>
    <row r="625" s="697" customFormat="true" ht="12.75" hidden="false" customHeight="false" outlineLevel="0" collapsed="false"/>
    <row r="626" s="697" customFormat="true" ht="12.75" hidden="false" customHeight="false" outlineLevel="0" collapsed="false"/>
    <row r="627" s="697" customFormat="true" ht="12.75" hidden="false" customHeight="false" outlineLevel="0" collapsed="false"/>
    <row r="628" s="697" customFormat="true" ht="12.75" hidden="false" customHeight="false" outlineLevel="0" collapsed="false"/>
    <row r="629" s="697" customFormat="true" ht="12.75" hidden="false" customHeight="false" outlineLevel="0" collapsed="false"/>
    <row r="630" s="697" customFormat="true" ht="12.75" hidden="false" customHeight="false" outlineLevel="0" collapsed="false"/>
    <row r="631" s="697" customFormat="true" ht="12.75" hidden="false" customHeight="false" outlineLevel="0" collapsed="false"/>
    <row r="632" s="697" customFormat="true" ht="12.75" hidden="false" customHeight="false" outlineLevel="0" collapsed="false"/>
    <row r="633" s="697" customFormat="true" ht="12.75" hidden="false" customHeight="false" outlineLevel="0" collapsed="false"/>
    <row r="634" s="697" customFormat="true" ht="12.75" hidden="false" customHeight="false" outlineLevel="0" collapsed="false"/>
    <row r="635" s="697" customFormat="true" ht="12.75" hidden="false" customHeight="false" outlineLevel="0" collapsed="false"/>
    <row r="636" s="697" customFormat="true" ht="12.75" hidden="false" customHeight="false" outlineLevel="0" collapsed="false"/>
    <row r="637" s="697" customFormat="true" ht="12.75" hidden="false" customHeight="false" outlineLevel="0" collapsed="false"/>
    <row r="638" s="697" customFormat="true" ht="12.75" hidden="false" customHeight="false" outlineLevel="0" collapsed="false"/>
    <row r="639" s="697" customFormat="true" ht="12.75" hidden="false" customHeight="false" outlineLevel="0" collapsed="false"/>
    <row r="640" s="697" customFormat="true" ht="12.75" hidden="false" customHeight="false" outlineLevel="0" collapsed="false"/>
    <row r="641" s="697" customFormat="true" ht="12.75" hidden="false" customHeight="false" outlineLevel="0" collapsed="false"/>
    <row r="642" s="697" customFormat="true" ht="12.75" hidden="false" customHeight="false" outlineLevel="0" collapsed="false"/>
    <row r="643" s="697" customFormat="true" ht="12.75" hidden="false" customHeight="false" outlineLevel="0" collapsed="false"/>
    <row r="644" s="697" customFormat="true" ht="12.75" hidden="false" customHeight="false" outlineLevel="0" collapsed="false"/>
    <row r="645" s="697" customFormat="true" ht="12.75" hidden="false" customHeight="false" outlineLevel="0" collapsed="false"/>
    <row r="646" s="697" customFormat="true" ht="12.75" hidden="false" customHeight="false" outlineLevel="0" collapsed="false"/>
    <row r="647" s="697" customFormat="true" ht="12.75" hidden="false" customHeight="false" outlineLevel="0" collapsed="false"/>
    <row r="648" s="697" customFormat="true" ht="12.75" hidden="false" customHeight="false" outlineLevel="0" collapsed="false"/>
    <row r="649" s="697" customFormat="true" ht="12.75" hidden="false" customHeight="false" outlineLevel="0" collapsed="false"/>
    <row r="650" s="697" customFormat="true" ht="12.75" hidden="false" customHeight="false" outlineLevel="0" collapsed="false"/>
    <row r="651" s="697" customFormat="true" ht="12.75" hidden="false" customHeight="false" outlineLevel="0" collapsed="false"/>
    <row r="652" s="697" customFormat="true" ht="12.75" hidden="false" customHeight="false" outlineLevel="0" collapsed="false"/>
    <row r="653" s="697" customFormat="true" ht="12.75" hidden="false" customHeight="false" outlineLevel="0" collapsed="false"/>
    <row r="654" s="697" customFormat="true" ht="12.75" hidden="false" customHeight="false" outlineLevel="0" collapsed="false"/>
    <row r="655" s="697" customFormat="true" ht="12.75" hidden="false" customHeight="false" outlineLevel="0" collapsed="false"/>
    <row r="656" s="697" customFormat="true" ht="12.75" hidden="false" customHeight="false" outlineLevel="0" collapsed="false"/>
    <row r="657" s="697" customFormat="true" ht="12.75" hidden="false" customHeight="false" outlineLevel="0" collapsed="false"/>
    <row r="658" s="697" customFormat="true" ht="12.75" hidden="false" customHeight="false" outlineLevel="0" collapsed="false"/>
    <row r="659" s="697" customFormat="true" ht="12.75" hidden="false" customHeight="false" outlineLevel="0" collapsed="false"/>
    <row r="660" s="697" customFormat="true" ht="12.75" hidden="false" customHeight="false" outlineLevel="0" collapsed="false"/>
    <row r="661" s="697" customFormat="true" ht="12.75" hidden="false" customHeight="false" outlineLevel="0" collapsed="false"/>
    <row r="662" s="697" customFormat="true" ht="12.75" hidden="false" customHeight="false" outlineLevel="0" collapsed="false"/>
    <row r="663" s="697" customFormat="true" ht="12.75" hidden="false" customHeight="false" outlineLevel="0" collapsed="false"/>
    <row r="664" s="697" customFormat="true" ht="12.75" hidden="false" customHeight="false" outlineLevel="0" collapsed="false"/>
    <row r="665" s="697" customFormat="true" ht="12.75" hidden="false" customHeight="false" outlineLevel="0" collapsed="false"/>
    <row r="666" s="697" customFormat="true" ht="12.75" hidden="false" customHeight="false" outlineLevel="0" collapsed="false"/>
    <row r="667" s="697" customFormat="true" ht="12.75" hidden="false" customHeight="false" outlineLevel="0" collapsed="false"/>
    <row r="668" s="697" customFormat="true" ht="12.75" hidden="false" customHeight="false" outlineLevel="0" collapsed="false"/>
    <row r="669" s="697" customFormat="true" ht="12.75" hidden="false" customHeight="false" outlineLevel="0" collapsed="false"/>
    <row r="670" s="697" customFormat="true" ht="12.75" hidden="false" customHeight="false" outlineLevel="0" collapsed="false"/>
    <row r="671" s="697" customFormat="true" ht="12.75" hidden="false" customHeight="false" outlineLevel="0" collapsed="false"/>
    <row r="672" s="697" customFormat="true" ht="12.75" hidden="false" customHeight="false" outlineLevel="0" collapsed="false"/>
    <row r="673" s="697" customFormat="true" ht="12.75" hidden="false" customHeight="false" outlineLevel="0" collapsed="false"/>
    <row r="674" s="697" customFormat="true" ht="12.75" hidden="false" customHeight="false" outlineLevel="0" collapsed="false"/>
    <row r="675" s="697" customFormat="true" ht="12.75" hidden="false" customHeight="false" outlineLevel="0" collapsed="false"/>
    <row r="676" s="697" customFormat="true" ht="12.75" hidden="false" customHeight="false" outlineLevel="0" collapsed="false"/>
    <row r="677" s="697" customFormat="true" ht="12.75" hidden="false" customHeight="false" outlineLevel="0" collapsed="false"/>
    <row r="678" s="697" customFormat="true" ht="12.75" hidden="false" customHeight="false" outlineLevel="0" collapsed="false"/>
    <row r="679" s="697" customFormat="true" ht="12.75" hidden="false" customHeight="false" outlineLevel="0" collapsed="false"/>
    <row r="680" s="697" customFormat="true" ht="12.75" hidden="false" customHeight="false" outlineLevel="0" collapsed="false"/>
    <row r="681" s="697" customFormat="true" ht="12.75" hidden="false" customHeight="false" outlineLevel="0" collapsed="false"/>
    <row r="682" s="697" customFormat="true" ht="12.75" hidden="false" customHeight="false" outlineLevel="0" collapsed="false"/>
    <row r="683" s="697" customFormat="true" ht="12.75" hidden="false" customHeight="false" outlineLevel="0" collapsed="false"/>
    <row r="684" s="697" customFormat="true" ht="12.75" hidden="false" customHeight="false" outlineLevel="0" collapsed="false"/>
    <row r="685" s="697" customFormat="true" ht="12.75" hidden="false" customHeight="false" outlineLevel="0" collapsed="false"/>
    <row r="686" s="697" customFormat="true" ht="12.75" hidden="false" customHeight="false" outlineLevel="0" collapsed="false"/>
    <row r="687" s="697" customFormat="true" ht="12.75" hidden="false" customHeight="false" outlineLevel="0" collapsed="false"/>
    <row r="688" s="697" customFormat="true" ht="12.75" hidden="false" customHeight="false" outlineLevel="0" collapsed="false"/>
    <row r="689" s="697" customFormat="true" ht="12.75" hidden="false" customHeight="false" outlineLevel="0" collapsed="false"/>
    <row r="690" s="697" customFormat="true" ht="12.75" hidden="false" customHeight="false" outlineLevel="0" collapsed="false"/>
    <row r="691" s="697" customFormat="true" ht="12.75" hidden="false" customHeight="false" outlineLevel="0" collapsed="false"/>
    <row r="692" s="697" customFormat="true" ht="12.75" hidden="false" customHeight="false" outlineLevel="0" collapsed="false"/>
    <row r="693" s="697" customFormat="true" ht="12.75" hidden="false" customHeight="false" outlineLevel="0" collapsed="false"/>
    <row r="694" s="697" customFormat="true" ht="12.75" hidden="false" customHeight="false" outlineLevel="0" collapsed="false"/>
    <row r="695" s="697" customFormat="true" ht="12.75" hidden="false" customHeight="false" outlineLevel="0" collapsed="false"/>
    <row r="696" s="697" customFormat="true" ht="12.75" hidden="false" customHeight="false" outlineLevel="0" collapsed="false"/>
    <row r="697" s="697" customFormat="true" ht="12.75" hidden="false" customHeight="false" outlineLevel="0" collapsed="false"/>
    <row r="698" s="697" customFormat="true" ht="12.75" hidden="false" customHeight="false" outlineLevel="0" collapsed="false"/>
    <row r="699" s="697" customFormat="true" ht="12.75" hidden="false" customHeight="false" outlineLevel="0" collapsed="false"/>
    <row r="700" s="697" customFormat="true" ht="12.75" hidden="false" customHeight="false" outlineLevel="0" collapsed="false"/>
    <row r="701" s="697" customFormat="true" ht="12.75" hidden="false" customHeight="false" outlineLevel="0" collapsed="false"/>
    <row r="702" s="697" customFormat="true" ht="12.75" hidden="false" customHeight="false" outlineLevel="0" collapsed="false"/>
    <row r="703" s="697" customFormat="true" ht="12.75" hidden="false" customHeight="false" outlineLevel="0" collapsed="false"/>
    <row r="704" s="697" customFormat="true" ht="12.75" hidden="false" customHeight="false" outlineLevel="0" collapsed="false"/>
    <row r="705" s="697" customFormat="true" ht="12.75" hidden="false" customHeight="false" outlineLevel="0" collapsed="false"/>
    <row r="706" s="697" customFormat="true" ht="12.75" hidden="false" customHeight="false" outlineLevel="0" collapsed="false"/>
    <row r="707" s="697" customFormat="true" ht="12.75" hidden="false" customHeight="false" outlineLevel="0" collapsed="false"/>
    <row r="708" s="697" customFormat="true" ht="12.75" hidden="false" customHeight="false" outlineLevel="0" collapsed="false"/>
    <row r="709" s="697" customFormat="true" ht="12.75" hidden="false" customHeight="false" outlineLevel="0" collapsed="false"/>
    <row r="710" s="697" customFormat="true" ht="12.75" hidden="false" customHeight="false" outlineLevel="0" collapsed="false"/>
    <row r="711" s="697" customFormat="true" ht="12.75" hidden="false" customHeight="false" outlineLevel="0" collapsed="false"/>
    <row r="712" s="697" customFormat="true" ht="12.75" hidden="false" customHeight="false" outlineLevel="0" collapsed="false"/>
    <row r="713" s="697" customFormat="true" ht="12.75" hidden="false" customHeight="false" outlineLevel="0" collapsed="false"/>
    <row r="714" s="697" customFormat="true" ht="12.75" hidden="false" customHeight="false" outlineLevel="0" collapsed="false"/>
    <row r="715" s="697" customFormat="true" ht="12.75" hidden="false" customHeight="false" outlineLevel="0" collapsed="false"/>
    <row r="716" s="697" customFormat="true" ht="12.75" hidden="false" customHeight="false" outlineLevel="0" collapsed="false"/>
    <row r="717" s="697" customFormat="true" ht="12.75" hidden="false" customHeight="false" outlineLevel="0" collapsed="false"/>
    <row r="718" s="697" customFormat="true" ht="12.75" hidden="false" customHeight="false" outlineLevel="0" collapsed="false"/>
    <row r="719" s="697" customFormat="true" ht="12.75" hidden="false" customHeight="false" outlineLevel="0" collapsed="false"/>
    <row r="720" s="697" customFormat="true" ht="12.75" hidden="false" customHeight="false" outlineLevel="0" collapsed="false"/>
    <row r="721" s="697" customFormat="true" ht="12.75" hidden="false" customHeight="false" outlineLevel="0" collapsed="false"/>
    <row r="722" s="697" customFormat="true" ht="12.75" hidden="false" customHeight="false" outlineLevel="0" collapsed="false"/>
    <row r="723" s="697" customFormat="true" ht="12.75" hidden="false" customHeight="false" outlineLevel="0" collapsed="false"/>
    <row r="724" s="697" customFormat="true" ht="12.75" hidden="false" customHeight="false" outlineLevel="0" collapsed="false"/>
    <row r="725" s="697" customFormat="true" ht="12.75" hidden="false" customHeight="false" outlineLevel="0" collapsed="false"/>
    <row r="726" s="697" customFormat="true" ht="12.75" hidden="false" customHeight="false" outlineLevel="0" collapsed="false"/>
    <row r="727" s="697" customFormat="true" ht="12.75" hidden="false" customHeight="false" outlineLevel="0" collapsed="false"/>
    <row r="728" s="697" customFormat="true" ht="12.75" hidden="false" customHeight="false" outlineLevel="0" collapsed="false"/>
    <row r="729" s="697" customFormat="true" ht="12.75" hidden="false" customHeight="false" outlineLevel="0" collapsed="false"/>
    <row r="730" s="697" customFormat="true" ht="12.75" hidden="false" customHeight="false" outlineLevel="0" collapsed="false"/>
    <row r="731" s="697" customFormat="true" ht="12.75" hidden="false" customHeight="false" outlineLevel="0" collapsed="false"/>
    <row r="732" s="697" customFormat="true" ht="12.75" hidden="false" customHeight="false" outlineLevel="0" collapsed="false"/>
    <row r="733" s="697" customFormat="true" ht="12.75" hidden="false" customHeight="false" outlineLevel="0" collapsed="false"/>
    <row r="734" s="697" customFormat="true" ht="12.75" hidden="false" customHeight="false" outlineLevel="0" collapsed="false"/>
    <row r="735" s="697" customFormat="true" ht="12.75" hidden="false" customHeight="false" outlineLevel="0" collapsed="false"/>
    <row r="736" s="697" customFormat="true" ht="12.75" hidden="false" customHeight="false" outlineLevel="0" collapsed="false"/>
    <row r="737" s="697" customFormat="true" ht="12.75" hidden="false" customHeight="false" outlineLevel="0" collapsed="false"/>
    <row r="738" s="697" customFormat="true" ht="12.75" hidden="false" customHeight="false" outlineLevel="0" collapsed="false"/>
    <row r="739" s="697" customFormat="true" ht="12.75" hidden="false" customHeight="false" outlineLevel="0" collapsed="false"/>
    <row r="740" s="697" customFormat="true" ht="12.75" hidden="false" customHeight="false" outlineLevel="0" collapsed="false"/>
    <row r="741" s="697" customFormat="true" ht="12.75" hidden="false" customHeight="false" outlineLevel="0" collapsed="false"/>
    <row r="742" s="697" customFormat="true" ht="12.75" hidden="false" customHeight="false" outlineLevel="0" collapsed="false"/>
    <row r="743" s="697" customFormat="true" ht="12.75" hidden="false" customHeight="false" outlineLevel="0" collapsed="false"/>
    <row r="744" s="697" customFormat="true" ht="12.75" hidden="false" customHeight="false" outlineLevel="0" collapsed="false"/>
    <row r="745" s="697" customFormat="true" ht="12.75" hidden="false" customHeight="false" outlineLevel="0" collapsed="false"/>
    <row r="746" s="697" customFormat="true" ht="12.75" hidden="false" customHeight="false" outlineLevel="0" collapsed="false"/>
    <row r="747" s="697" customFormat="true" ht="12.75" hidden="false" customHeight="false" outlineLevel="0" collapsed="false"/>
    <row r="748" s="697" customFormat="true" ht="12.75" hidden="false" customHeight="false" outlineLevel="0" collapsed="false"/>
    <row r="749" s="697" customFormat="true" ht="12.75" hidden="false" customHeight="false" outlineLevel="0" collapsed="false"/>
    <row r="750" s="697" customFormat="true" ht="12.75" hidden="false" customHeight="false" outlineLevel="0" collapsed="false"/>
    <row r="751" s="697" customFormat="true" ht="12.75" hidden="false" customHeight="false" outlineLevel="0" collapsed="false"/>
    <row r="752" s="697" customFormat="true" ht="12.75" hidden="false" customHeight="false" outlineLevel="0" collapsed="false"/>
    <row r="753" s="697" customFormat="true" ht="12.75" hidden="false" customHeight="false" outlineLevel="0" collapsed="false"/>
    <row r="754" s="697" customFormat="true" ht="12.75" hidden="false" customHeight="false" outlineLevel="0" collapsed="false"/>
    <row r="755" s="697" customFormat="true" ht="12.75" hidden="false" customHeight="false" outlineLevel="0" collapsed="false"/>
    <row r="756" s="697" customFormat="true" ht="12.75" hidden="false" customHeight="false" outlineLevel="0" collapsed="false"/>
    <row r="757" s="697" customFormat="true" ht="12.75" hidden="false" customHeight="false" outlineLevel="0" collapsed="false"/>
    <row r="758" s="697" customFormat="true" ht="12.75" hidden="false" customHeight="false" outlineLevel="0" collapsed="false"/>
    <row r="759" s="697" customFormat="true" ht="12.75" hidden="false" customHeight="false" outlineLevel="0" collapsed="false"/>
    <row r="760" s="697" customFormat="true" ht="12.75" hidden="false" customHeight="false" outlineLevel="0" collapsed="false"/>
    <row r="761" s="697" customFormat="true" ht="12.75" hidden="false" customHeight="false" outlineLevel="0" collapsed="false"/>
    <row r="762" s="697" customFormat="true" ht="12.75" hidden="false" customHeight="false" outlineLevel="0" collapsed="false"/>
    <row r="763" s="697" customFormat="true" ht="12.75" hidden="false" customHeight="false" outlineLevel="0" collapsed="false"/>
    <row r="764" s="697" customFormat="true" ht="12.75" hidden="false" customHeight="false" outlineLevel="0" collapsed="false"/>
    <row r="765" s="697" customFormat="true" ht="12.75" hidden="false" customHeight="false" outlineLevel="0" collapsed="false"/>
    <row r="766" s="697" customFormat="true" ht="12.75" hidden="false" customHeight="false" outlineLevel="0" collapsed="false"/>
    <row r="767" s="697" customFormat="true" ht="12.75" hidden="false" customHeight="false" outlineLevel="0" collapsed="false"/>
    <row r="768" s="697" customFormat="true" ht="12.75" hidden="false" customHeight="false" outlineLevel="0" collapsed="false"/>
    <row r="769" s="697" customFormat="true" ht="12.75" hidden="false" customHeight="false" outlineLevel="0" collapsed="false"/>
    <row r="770" s="697" customFormat="true" ht="12.75" hidden="false" customHeight="false" outlineLevel="0" collapsed="false"/>
    <row r="771" s="697" customFormat="true" ht="12.75" hidden="false" customHeight="false" outlineLevel="0" collapsed="false"/>
    <row r="772" s="697" customFormat="true" ht="12.75" hidden="false" customHeight="false" outlineLevel="0" collapsed="false"/>
    <row r="773" s="697" customFormat="true" ht="12.75" hidden="false" customHeight="false" outlineLevel="0" collapsed="false"/>
    <row r="774" s="697" customFormat="true" ht="12.75" hidden="false" customHeight="false" outlineLevel="0" collapsed="false"/>
    <row r="775" s="697" customFormat="true" ht="12.75" hidden="false" customHeight="false" outlineLevel="0" collapsed="false"/>
    <row r="776" s="697" customFormat="true" ht="12.75" hidden="false" customHeight="false" outlineLevel="0" collapsed="false"/>
    <row r="777" s="697" customFormat="true" ht="12.75" hidden="false" customHeight="false" outlineLevel="0" collapsed="false"/>
    <row r="778" s="697" customFormat="true" ht="12.75" hidden="false" customHeight="false" outlineLevel="0" collapsed="false"/>
    <row r="779" s="697" customFormat="true" ht="12.75" hidden="false" customHeight="false" outlineLevel="0" collapsed="false"/>
    <row r="780" s="697" customFormat="true" ht="12.75" hidden="false" customHeight="false" outlineLevel="0" collapsed="false"/>
    <row r="781" s="697" customFormat="true" ht="12.75" hidden="false" customHeight="false" outlineLevel="0" collapsed="false"/>
    <row r="782" s="697" customFormat="true" ht="12.75" hidden="false" customHeight="false" outlineLevel="0" collapsed="false"/>
    <row r="783" s="697" customFormat="true" ht="12.75" hidden="false" customHeight="false" outlineLevel="0" collapsed="false"/>
    <row r="784" s="697" customFormat="true" ht="12.75" hidden="false" customHeight="false" outlineLevel="0" collapsed="false"/>
    <row r="785" s="697" customFormat="true" ht="12.75" hidden="false" customHeight="false" outlineLevel="0" collapsed="false"/>
    <row r="786" s="697" customFormat="true" ht="12.75" hidden="false" customHeight="false" outlineLevel="0" collapsed="false"/>
    <row r="787" s="697" customFormat="true" ht="12.75" hidden="false" customHeight="false" outlineLevel="0" collapsed="false"/>
    <row r="788" s="697" customFormat="true" ht="12.75" hidden="false" customHeight="false" outlineLevel="0" collapsed="false"/>
    <row r="789" s="697" customFormat="true" ht="12.75" hidden="false" customHeight="false" outlineLevel="0" collapsed="false"/>
    <row r="790" s="697" customFormat="true" ht="12.75" hidden="false" customHeight="false" outlineLevel="0" collapsed="false"/>
    <row r="791" s="697" customFormat="true" ht="12.75" hidden="false" customHeight="false" outlineLevel="0" collapsed="false"/>
    <row r="792" s="697" customFormat="true" ht="12.75" hidden="false" customHeight="false" outlineLevel="0" collapsed="false"/>
    <row r="793" s="697" customFormat="true" ht="12.75" hidden="false" customHeight="false" outlineLevel="0" collapsed="false"/>
    <row r="794" s="697" customFormat="true" ht="12.75" hidden="false" customHeight="false" outlineLevel="0" collapsed="false"/>
    <row r="795" s="697" customFormat="true" ht="12.75" hidden="false" customHeight="false" outlineLevel="0" collapsed="false"/>
    <row r="796" s="697" customFormat="true" ht="12.75" hidden="false" customHeight="false" outlineLevel="0" collapsed="false"/>
    <row r="797" s="697" customFormat="true" ht="12.75" hidden="false" customHeight="false" outlineLevel="0" collapsed="false"/>
    <row r="798" s="697" customFormat="true" ht="12.75" hidden="false" customHeight="false" outlineLevel="0" collapsed="false"/>
    <row r="799" s="697" customFormat="true" ht="12.75" hidden="false" customHeight="false" outlineLevel="0" collapsed="false"/>
    <row r="800" s="697" customFormat="true" ht="12.75" hidden="false" customHeight="false" outlineLevel="0" collapsed="false"/>
    <row r="801" s="697" customFormat="true" ht="12.75" hidden="false" customHeight="false" outlineLevel="0" collapsed="false"/>
    <row r="802" s="697" customFormat="true" ht="12.75" hidden="false" customHeight="false" outlineLevel="0" collapsed="false"/>
    <row r="803" s="697" customFormat="true" ht="12.75" hidden="false" customHeight="false" outlineLevel="0" collapsed="false"/>
    <row r="804" s="697" customFormat="true" ht="12.75" hidden="false" customHeight="false" outlineLevel="0" collapsed="false"/>
    <row r="805" s="697" customFormat="true" ht="12.75" hidden="false" customHeight="false" outlineLevel="0" collapsed="false"/>
    <row r="806" s="697" customFormat="true" ht="12.75" hidden="false" customHeight="false" outlineLevel="0" collapsed="false"/>
    <row r="807" s="697" customFormat="true" ht="12.75" hidden="false" customHeight="false" outlineLevel="0" collapsed="false"/>
    <row r="808" s="697" customFormat="true" ht="12.75" hidden="false" customHeight="false" outlineLevel="0" collapsed="false"/>
    <row r="809" s="697" customFormat="true" ht="12.75" hidden="false" customHeight="false" outlineLevel="0" collapsed="false"/>
    <row r="810" s="697" customFormat="true" ht="12.75" hidden="false" customHeight="false" outlineLevel="0" collapsed="false"/>
    <row r="811" s="697" customFormat="true" ht="12.75" hidden="false" customHeight="false" outlineLevel="0" collapsed="false"/>
    <row r="812" s="697" customFormat="true" ht="12.75" hidden="false" customHeight="false" outlineLevel="0" collapsed="false"/>
    <row r="813" s="697" customFormat="true" ht="12.75" hidden="false" customHeight="false" outlineLevel="0" collapsed="false"/>
    <row r="814" s="697" customFormat="true" ht="12.75" hidden="false" customHeight="false" outlineLevel="0" collapsed="false"/>
    <row r="815" s="697" customFormat="true" ht="12.75" hidden="false" customHeight="false" outlineLevel="0" collapsed="false"/>
    <row r="816" s="697" customFormat="true" ht="12.75" hidden="false" customHeight="false" outlineLevel="0" collapsed="false"/>
    <row r="817" s="697" customFormat="true" ht="12.75" hidden="false" customHeight="false" outlineLevel="0" collapsed="false"/>
    <row r="818" s="697" customFormat="true" ht="12.75" hidden="false" customHeight="false" outlineLevel="0" collapsed="false"/>
    <row r="819" s="697" customFormat="true" ht="12.75" hidden="false" customHeight="false" outlineLevel="0" collapsed="false"/>
    <row r="820" s="697" customFormat="true" ht="12.75" hidden="false" customHeight="false" outlineLevel="0" collapsed="false"/>
    <row r="821" s="697" customFormat="true" ht="12.75" hidden="false" customHeight="false" outlineLevel="0" collapsed="false"/>
    <row r="822" s="697" customFormat="true" ht="12.75" hidden="false" customHeight="false" outlineLevel="0" collapsed="false"/>
    <row r="823" s="697" customFormat="true" ht="12.75" hidden="false" customHeight="false" outlineLevel="0" collapsed="false"/>
    <row r="824" s="697" customFormat="true" ht="12.75" hidden="false" customHeight="false" outlineLevel="0" collapsed="false"/>
    <row r="825" s="697" customFormat="true" ht="12.75" hidden="false" customHeight="false" outlineLevel="0" collapsed="false"/>
    <row r="826" s="697" customFormat="true" ht="12.75" hidden="false" customHeight="false" outlineLevel="0" collapsed="false"/>
    <row r="827" s="697" customFormat="true" ht="12.75" hidden="false" customHeight="false" outlineLevel="0" collapsed="false"/>
    <row r="828" s="697" customFormat="true" ht="12.75" hidden="false" customHeight="false" outlineLevel="0" collapsed="false"/>
    <row r="829" s="697" customFormat="true" ht="12.75" hidden="false" customHeight="false" outlineLevel="0" collapsed="false"/>
    <row r="830" s="697" customFormat="true" ht="12.75" hidden="false" customHeight="false" outlineLevel="0" collapsed="false"/>
    <row r="831" s="697" customFormat="true" ht="12.75" hidden="false" customHeight="false" outlineLevel="0" collapsed="false"/>
    <row r="832" s="697" customFormat="true" ht="12.75" hidden="false" customHeight="false" outlineLevel="0" collapsed="false"/>
    <row r="833" s="697" customFormat="true" ht="12.75" hidden="false" customHeight="false" outlineLevel="0" collapsed="false"/>
    <row r="834" s="697" customFormat="true" ht="12.75" hidden="false" customHeight="false" outlineLevel="0" collapsed="false"/>
    <row r="835" s="697" customFormat="true" ht="12.75" hidden="false" customHeight="false" outlineLevel="0" collapsed="false"/>
    <row r="836" s="697" customFormat="true" ht="12.75" hidden="false" customHeight="false" outlineLevel="0" collapsed="false"/>
    <row r="837" s="697" customFormat="true" ht="12.75" hidden="false" customHeight="false" outlineLevel="0" collapsed="false"/>
    <row r="838" s="697" customFormat="true" ht="12.75" hidden="false" customHeight="false" outlineLevel="0" collapsed="false"/>
    <row r="839" s="697" customFormat="true" ht="12.75" hidden="false" customHeight="false" outlineLevel="0" collapsed="false"/>
    <row r="840" s="697" customFormat="true" ht="12.75" hidden="false" customHeight="false" outlineLevel="0" collapsed="false"/>
    <row r="841" s="697" customFormat="true" ht="12.75" hidden="false" customHeight="false" outlineLevel="0" collapsed="false"/>
    <row r="842" s="697" customFormat="true" ht="12.75" hidden="false" customHeight="false" outlineLevel="0" collapsed="false"/>
    <row r="843" s="697" customFormat="true" ht="12.75" hidden="false" customHeight="false" outlineLevel="0" collapsed="false"/>
    <row r="844" s="697" customFormat="true" ht="12.75" hidden="false" customHeight="false" outlineLevel="0" collapsed="false"/>
    <row r="845" s="697" customFormat="true" ht="12.75" hidden="false" customHeight="false" outlineLevel="0" collapsed="false"/>
    <row r="846" s="697" customFormat="true" ht="12.75" hidden="false" customHeight="false" outlineLevel="0" collapsed="false"/>
    <row r="847" s="697" customFormat="true" ht="12.75" hidden="false" customHeight="false" outlineLevel="0" collapsed="false"/>
    <row r="848" s="697" customFormat="true" ht="12.75" hidden="false" customHeight="false" outlineLevel="0" collapsed="false"/>
    <row r="849" s="697" customFormat="true" ht="12.75" hidden="false" customHeight="false" outlineLevel="0" collapsed="false"/>
    <row r="850" s="697" customFormat="true" ht="12.75" hidden="false" customHeight="false" outlineLevel="0" collapsed="false"/>
    <row r="851" s="697" customFormat="true" ht="12.75" hidden="false" customHeight="false" outlineLevel="0" collapsed="false"/>
    <row r="852" s="697" customFormat="true" ht="12.75" hidden="false" customHeight="false" outlineLevel="0" collapsed="false"/>
    <row r="853" s="697" customFormat="true" ht="12.75" hidden="false" customHeight="false" outlineLevel="0" collapsed="false"/>
    <row r="854" s="697" customFormat="true" ht="12.75" hidden="false" customHeight="false" outlineLevel="0" collapsed="false"/>
    <row r="855" s="697" customFormat="true" ht="12.75" hidden="false" customHeight="false" outlineLevel="0" collapsed="false"/>
    <row r="856" s="697" customFormat="true" ht="12.75" hidden="false" customHeight="false" outlineLevel="0" collapsed="false"/>
    <row r="857" s="697" customFormat="true" ht="12.75" hidden="false" customHeight="false" outlineLevel="0" collapsed="false"/>
    <row r="858" s="697" customFormat="true" ht="12.75" hidden="false" customHeight="false" outlineLevel="0" collapsed="false"/>
    <row r="859" s="697" customFormat="true" ht="12.75" hidden="false" customHeight="false" outlineLevel="0" collapsed="false"/>
    <row r="860" s="697" customFormat="true" ht="12.75" hidden="false" customHeight="false" outlineLevel="0" collapsed="false"/>
    <row r="861" s="697" customFormat="true" ht="12.75" hidden="false" customHeight="false" outlineLevel="0" collapsed="false"/>
    <row r="862" s="697" customFormat="true" ht="12.75" hidden="false" customHeight="false" outlineLevel="0" collapsed="false"/>
    <row r="863" s="697" customFormat="true" ht="12.75" hidden="false" customHeight="false" outlineLevel="0" collapsed="false"/>
    <row r="864" s="697" customFormat="true" ht="12.75" hidden="false" customHeight="false" outlineLevel="0" collapsed="false"/>
    <row r="865" s="697" customFormat="true" ht="12.75" hidden="false" customHeight="false" outlineLevel="0" collapsed="false"/>
    <row r="866" s="697" customFormat="true" ht="12.75" hidden="false" customHeight="false" outlineLevel="0" collapsed="false"/>
    <row r="867" s="697" customFormat="true" ht="12.75" hidden="false" customHeight="false" outlineLevel="0" collapsed="false"/>
    <row r="868" s="697" customFormat="true" ht="12.75" hidden="false" customHeight="false" outlineLevel="0" collapsed="false"/>
    <row r="869" s="697" customFormat="true" ht="12.75" hidden="false" customHeight="false" outlineLevel="0" collapsed="false"/>
    <row r="870" s="697" customFormat="true" ht="12.75" hidden="false" customHeight="false" outlineLevel="0" collapsed="false"/>
    <row r="871" s="697" customFormat="true" ht="12.75" hidden="false" customHeight="false" outlineLevel="0" collapsed="false"/>
    <row r="872" s="697" customFormat="true" ht="12.75" hidden="false" customHeight="false" outlineLevel="0" collapsed="false"/>
    <row r="873" s="697" customFormat="true" ht="12.75" hidden="false" customHeight="false" outlineLevel="0" collapsed="false"/>
    <row r="874" s="697" customFormat="true" ht="12.75" hidden="false" customHeight="false" outlineLevel="0" collapsed="false"/>
    <row r="875" s="697" customFormat="true" ht="12.75" hidden="false" customHeight="false" outlineLevel="0" collapsed="false"/>
    <row r="876" s="697" customFormat="true" ht="12.75" hidden="false" customHeight="false" outlineLevel="0" collapsed="false"/>
    <row r="877" s="697" customFormat="true" ht="12.75" hidden="false" customHeight="false" outlineLevel="0" collapsed="false"/>
    <row r="878" s="697" customFormat="true" ht="12.75" hidden="false" customHeight="false" outlineLevel="0" collapsed="false"/>
    <row r="879" s="697" customFormat="true" ht="12.75" hidden="false" customHeight="false" outlineLevel="0" collapsed="false"/>
    <row r="880" s="697" customFormat="true" ht="12.75" hidden="false" customHeight="false" outlineLevel="0" collapsed="false"/>
    <row r="881" s="697" customFormat="true" ht="12.75" hidden="false" customHeight="false" outlineLevel="0" collapsed="false"/>
    <row r="882" s="697" customFormat="true" ht="12.75" hidden="false" customHeight="false" outlineLevel="0" collapsed="false"/>
    <row r="883" s="697" customFormat="true" ht="12.75" hidden="false" customHeight="false" outlineLevel="0" collapsed="false"/>
    <row r="884" s="697" customFormat="true" ht="12.75" hidden="false" customHeight="false" outlineLevel="0" collapsed="false"/>
    <row r="885" s="697" customFormat="true" ht="12.75" hidden="false" customHeight="false" outlineLevel="0" collapsed="false"/>
    <row r="886" s="697" customFormat="true" ht="12.75" hidden="false" customHeight="false" outlineLevel="0" collapsed="false"/>
    <row r="887" s="697" customFormat="true" ht="12.75" hidden="false" customHeight="false" outlineLevel="0" collapsed="false"/>
    <row r="888" s="697" customFormat="true" ht="12.75" hidden="false" customHeight="false" outlineLevel="0" collapsed="false"/>
    <row r="889" s="697" customFormat="true" ht="12.75" hidden="false" customHeight="false" outlineLevel="0" collapsed="false"/>
    <row r="890" s="697" customFormat="true" ht="12.75" hidden="false" customHeight="false" outlineLevel="0" collapsed="false"/>
    <row r="891" s="697" customFormat="true" ht="12.75" hidden="false" customHeight="false" outlineLevel="0" collapsed="false"/>
    <row r="892" s="697" customFormat="true" ht="12.75" hidden="false" customHeight="false" outlineLevel="0" collapsed="false"/>
    <row r="893" s="697" customFormat="true" ht="12.75" hidden="false" customHeight="false" outlineLevel="0" collapsed="false"/>
    <row r="894" s="697" customFormat="true" ht="12.75" hidden="false" customHeight="false" outlineLevel="0" collapsed="false"/>
    <row r="895" s="697" customFormat="true" ht="12.75" hidden="false" customHeight="false" outlineLevel="0" collapsed="false"/>
    <row r="896" s="697" customFormat="true" ht="12.75" hidden="false" customHeight="false" outlineLevel="0" collapsed="false"/>
    <row r="897" s="697" customFormat="true" ht="12.75" hidden="false" customHeight="false" outlineLevel="0" collapsed="false"/>
    <row r="898" s="697" customFormat="true" ht="12.75" hidden="false" customHeight="false" outlineLevel="0" collapsed="false"/>
    <row r="899" s="697" customFormat="true" ht="12.75" hidden="false" customHeight="false" outlineLevel="0" collapsed="false"/>
    <row r="900" s="697" customFormat="true" ht="12.75" hidden="false" customHeight="false" outlineLevel="0" collapsed="false"/>
    <row r="901" s="697" customFormat="true" ht="12.75" hidden="false" customHeight="false" outlineLevel="0" collapsed="false"/>
    <row r="902" s="697" customFormat="true" ht="12.75" hidden="false" customHeight="false" outlineLevel="0" collapsed="false"/>
    <row r="903" s="697" customFormat="true" ht="12.75" hidden="false" customHeight="false" outlineLevel="0" collapsed="false"/>
    <row r="904" s="697" customFormat="true" ht="12.75" hidden="false" customHeight="false" outlineLevel="0" collapsed="false"/>
    <row r="905" s="697" customFormat="true" ht="12.75" hidden="false" customHeight="false" outlineLevel="0" collapsed="false"/>
    <row r="906" s="697" customFormat="true" ht="12.75" hidden="false" customHeight="false" outlineLevel="0" collapsed="false"/>
    <row r="907" s="697" customFormat="true" ht="12.75" hidden="false" customHeight="false" outlineLevel="0" collapsed="false"/>
    <row r="908" s="697" customFormat="true" ht="12.75" hidden="false" customHeight="false" outlineLevel="0" collapsed="false"/>
    <row r="909" s="697" customFormat="true" ht="12.75" hidden="false" customHeight="false" outlineLevel="0" collapsed="false"/>
    <row r="910" s="697" customFormat="true" ht="12.75" hidden="false" customHeight="false" outlineLevel="0" collapsed="false"/>
    <row r="911" s="697" customFormat="true" ht="12.75" hidden="false" customHeight="false" outlineLevel="0" collapsed="false"/>
    <row r="912" s="697" customFormat="true" ht="12.75" hidden="false" customHeight="false" outlineLevel="0" collapsed="false"/>
    <row r="913" s="697" customFormat="true" ht="12.75" hidden="false" customHeight="false" outlineLevel="0" collapsed="false"/>
    <row r="914" s="697" customFormat="true" ht="12.75" hidden="false" customHeight="false" outlineLevel="0" collapsed="false"/>
    <row r="915" s="697" customFormat="true" ht="12.75" hidden="false" customHeight="false" outlineLevel="0" collapsed="false"/>
    <row r="916" s="697" customFormat="true" ht="12.75" hidden="false" customHeight="false" outlineLevel="0" collapsed="false"/>
    <row r="917" s="697" customFormat="true" ht="12.75" hidden="false" customHeight="false" outlineLevel="0" collapsed="false"/>
    <row r="918" s="697" customFormat="true" ht="12.75" hidden="false" customHeight="false" outlineLevel="0" collapsed="false"/>
    <row r="919" s="697" customFormat="true" ht="12.75" hidden="false" customHeight="false" outlineLevel="0" collapsed="false"/>
    <row r="920" s="697" customFormat="true" ht="12.75" hidden="false" customHeight="false" outlineLevel="0" collapsed="false"/>
    <row r="921" s="697" customFormat="true" ht="12.75" hidden="false" customHeight="false" outlineLevel="0" collapsed="false"/>
    <row r="922" s="697" customFormat="true" ht="12.75" hidden="false" customHeight="false" outlineLevel="0" collapsed="false"/>
    <row r="923" s="697" customFormat="true" ht="12.75" hidden="false" customHeight="false" outlineLevel="0" collapsed="false"/>
    <row r="924" s="697" customFormat="true" ht="12.75" hidden="false" customHeight="false" outlineLevel="0" collapsed="false"/>
    <row r="925" s="697" customFormat="true" ht="12.75" hidden="false" customHeight="false" outlineLevel="0" collapsed="false"/>
    <row r="926" s="697" customFormat="true" ht="12.75" hidden="false" customHeight="false" outlineLevel="0" collapsed="false"/>
    <row r="927" s="697" customFormat="true" ht="12.75" hidden="false" customHeight="false" outlineLevel="0" collapsed="false"/>
    <row r="928" s="697" customFormat="true" ht="12.75" hidden="false" customHeight="false" outlineLevel="0" collapsed="false"/>
    <row r="929" s="697" customFormat="true" ht="12.75" hidden="false" customHeight="false" outlineLevel="0" collapsed="false"/>
    <row r="930" s="697" customFormat="true" ht="12.75" hidden="false" customHeight="false" outlineLevel="0" collapsed="false"/>
    <row r="931" s="697" customFormat="true" ht="12.75" hidden="false" customHeight="false" outlineLevel="0" collapsed="false"/>
    <row r="932" s="697" customFormat="true" ht="12.75" hidden="false" customHeight="false" outlineLevel="0" collapsed="false"/>
    <row r="933" s="697" customFormat="true" ht="12.75" hidden="false" customHeight="false" outlineLevel="0" collapsed="false"/>
    <row r="934" s="697" customFormat="true" ht="12.75" hidden="false" customHeight="false" outlineLevel="0" collapsed="false"/>
    <row r="935" s="697" customFormat="true" ht="12.75" hidden="false" customHeight="false" outlineLevel="0" collapsed="false"/>
    <row r="936" s="697" customFormat="true" ht="12.75" hidden="false" customHeight="false" outlineLevel="0" collapsed="false"/>
    <row r="937" s="697" customFormat="true" ht="12.75" hidden="false" customHeight="false" outlineLevel="0" collapsed="false"/>
    <row r="938" s="697" customFormat="true" ht="12.75" hidden="false" customHeight="false" outlineLevel="0" collapsed="false"/>
    <row r="939" s="697" customFormat="true" ht="12.75" hidden="false" customHeight="false" outlineLevel="0" collapsed="false"/>
    <row r="940" s="697" customFormat="true" ht="12.75" hidden="false" customHeight="false" outlineLevel="0" collapsed="false"/>
    <row r="941" s="697" customFormat="true" ht="12.75" hidden="false" customHeight="false" outlineLevel="0" collapsed="false"/>
    <row r="942" s="697" customFormat="true" ht="12.75" hidden="false" customHeight="false" outlineLevel="0" collapsed="false"/>
    <row r="943" s="697" customFormat="true" ht="12.75" hidden="false" customHeight="false" outlineLevel="0" collapsed="false"/>
    <row r="944" s="697" customFormat="true" ht="12.75" hidden="false" customHeight="false" outlineLevel="0" collapsed="false"/>
    <row r="945" s="697" customFormat="true" ht="12.75" hidden="false" customHeight="false" outlineLevel="0" collapsed="false"/>
    <row r="946" s="697" customFormat="true" ht="12.75" hidden="false" customHeight="false" outlineLevel="0" collapsed="false"/>
    <row r="947" s="697" customFormat="true" ht="12.75" hidden="false" customHeight="false" outlineLevel="0" collapsed="false"/>
    <row r="948" s="697" customFormat="true" ht="12.75" hidden="false" customHeight="false" outlineLevel="0" collapsed="false"/>
    <row r="949" s="697" customFormat="true" ht="12.75" hidden="false" customHeight="false" outlineLevel="0" collapsed="false"/>
    <row r="950" s="697" customFormat="true" ht="12.75" hidden="false" customHeight="false" outlineLevel="0" collapsed="false"/>
    <row r="951" s="697" customFormat="true" ht="12.75" hidden="false" customHeight="false" outlineLevel="0" collapsed="false"/>
    <row r="952" s="697" customFormat="true" ht="12.75" hidden="false" customHeight="false" outlineLevel="0" collapsed="false"/>
    <row r="953" s="697" customFormat="true" ht="12.75" hidden="false" customHeight="false" outlineLevel="0" collapsed="false"/>
    <row r="954" s="697" customFormat="true" ht="12.75" hidden="false" customHeight="false" outlineLevel="0" collapsed="false"/>
    <row r="955" s="697" customFormat="true" ht="12.75" hidden="false" customHeight="false" outlineLevel="0" collapsed="false"/>
    <row r="956" s="697" customFormat="true" ht="12.75" hidden="false" customHeight="false" outlineLevel="0" collapsed="false"/>
    <row r="957" s="697" customFormat="true" ht="12.75" hidden="false" customHeight="false" outlineLevel="0" collapsed="false"/>
    <row r="958" s="697" customFormat="true" ht="12.75" hidden="false" customHeight="false" outlineLevel="0" collapsed="false"/>
    <row r="959" s="697" customFormat="true" ht="12.75" hidden="false" customHeight="false" outlineLevel="0" collapsed="false"/>
    <row r="960" s="697" customFormat="true" ht="12.75" hidden="false" customHeight="false" outlineLevel="0" collapsed="false"/>
    <row r="961" s="697" customFormat="true" ht="12.75" hidden="false" customHeight="false" outlineLevel="0" collapsed="false"/>
    <row r="962" s="697" customFormat="true" ht="12.75" hidden="false" customHeight="false" outlineLevel="0" collapsed="false"/>
    <row r="963" s="697" customFormat="true" ht="12.75" hidden="false" customHeight="false" outlineLevel="0" collapsed="false"/>
    <row r="964" s="697" customFormat="true" ht="12.75" hidden="false" customHeight="false" outlineLevel="0" collapsed="false"/>
    <row r="965" s="697" customFormat="true" ht="12.75" hidden="false" customHeight="false" outlineLevel="0" collapsed="false"/>
    <row r="966" s="697" customFormat="true" ht="12.75" hidden="false" customHeight="false" outlineLevel="0" collapsed="false"/>
    <row r="967" s="697" customFormat="true" ht="12.75" hidden="false" customHeight="false" outlineLevel="0" collapsed="false"/>
    <row r="968" s="697" customFormat="true" ht="12.75" hidden="false" customHeight="false" outlineLevel="0" collapsed="false"/>
    <row r="969" s="697" customFormat="true" ht="12.75" hidden="false" customHeight="false" outlineLevel="0" collapsed="false"/>
    <row r="970" s="697" customFormat="true" ht="12.75" hidden="false" customHeight="false" outlineLevel="0" collapsed="false"/>
    <row r="971" s="697" customFormat="true" ht="12.75" hidden="false" customHeight="false" outlineLevel="0" collapsed="false"/>
    <row r="972" s="697" customFormat="true" ht="12.75" hidden="false" customHeight="false" outlineLevel="0" collapsed="false"/>
    <row r="973" s="697" customFormat="true" ht="12.75" hidden="false" customHeight="false" outlineLevel="0" collapsed="false"/>
    <row r="974" s="697" customFormat="true" ht="12.75" hidden="false" customHeight="false" outlineLevel="0" collapsed="false"/>
    <row r="975" s="697" customFormat="true" ht="12.75" hidden="false" customHeight="false" outlineLevel="0" collapsed="false"/>
    <row r="976" s="697" customFormat="true" ht="12.75" hidden="false" customHeight="false" outlineLevel="0" collapsed="false"/>
    <row r="977" s="697" customFormat="true" ht="12.75" hidden="false" customHeight="false" outlineLevel="0" collapsed="false"/>
    <row r="978" s="697" customFormat="true" ht="12.75" hidden="false" customHeight="false" outlineLevel="0" collapsed="false"/>
    <row r="979" s="697" customFormat="true" ht="12.75" hidden="false" customHeight="false" outlineLevel="0" collapsed="false"/>
    <row r="980" s="697" customFormat="true" ht="12.75" hidden="false" customHeight="false" outlineLevel="0" collapsed="false"/>
    <row r="981" s="697" customFormat="true" ht="12.75" hidden="false" customHeight="false" outlineLevel="0" collapsed="false"/>
    <row r="982" s="697" customFormat="true" ht="12.75" hidden="false" customHeight="false" outlineLevel="0" collapsed="false"/>
    <row r="983" s="697" customFormat="true" ht="12.75" hidden="false" customHeight="false" outlineLevel="0" collapsed="false"/>
    <row r="984" s="697" customFormat="true" ht="12.75" hidden="false" customHeight="false" outlineLevel="0" collapsed="false"/>
    <row r="985" s="697" customFormat="true" ht="12.75" hidden="false" customHeight="false" outlineLevel="0" collapsed="false"/>
    <row r="986" s="697" customFormat="true" ht="12.75" hidden="false" customHeight="false" outlineLevel="0" collapsed="false"/>
    <row r="987" s="697" customFormat="true" ht="12.75" hidden="false" customHeight="false" outlineLevel="0" collapsed="false"/>
    <row r="988" s="697" customFormat="true" ht="12.75" hidden="false" customHeight="false" outlineLevel="0" collapsed="false"/>
    <row r="989" s="697" customFormat="true" ht="12.75" hidden="false" customHeight="false" outlineLevel="0" collapsed="false"/>
    <row r="990" s="697" customFormat="true" ht="12.75" hidden="false" customHeight="false" outlineLevel="0" collapsed="false"/>
    <row r="991" s="697" customFormat="true" ht="12.75" hidden="false" customHeight="false" outlineLevel="0" collapsed="false"/>
    <row r="992" s="697" customFormat="true" ht="12.75" hidden="false" customHeight="false" outlineLevel="0" collapsed="false"/>
    <row r="993" s="697" customFormat="true" ht="12.75" hidden="false" customHeight="false" outlineLevel="0" collapsed="false"/>
    <row r="994" s="697" customFormat="true" ht="12.75" hidden="false" customHeight="false" outlineLevel="0" collapsed="false"/>
    <row r="995" s="697" customFormat="true" ht="12.75" hidden="false" customHeight="false" outlineLevel="0" collapsed="false"/>
    <row r="996" s="697" customFormat="true" ht="12.75" hidden="false" customHeight="false" outlineLevel="0" collapsed="false"/>
    <row r="997" s="697" customFormat="true" ht="12.75" hidden="false" customHeight="false" outlineLevel="0" collapsed="false"/>
    <row r="998" s="697" customFormat="true" ht="12.75" hidden="false" customHeight="false" outlineLevel="0" collapsed="false"/>
    <row r="999" s="697" customFormat="true" ht="12.75" hidden="false" customHeight="false" outlineLevel="0" collapsed="false"/>
    <row r="1000" s="697" customFormat="true" ht="12.75" hidden="false" customHeight="false" outlineLevel="0" collapsed="false"/>
    <row r="1001" s="697" customFormat="true" ht="12.75" hidden="false" customHeight="false" outlineLevel="0" collapsed="false"/>
    <row r="1002" s="697" customFormat="true" ht="12.75" hidden="false" customHeight="false" outlineLevel="0" collapsed="false"/>
    <row r="1003" s="697" customFormat="true" ht="12.75" hidden="false" customHeight="false" outlineLevel="0" collapsed="false"/>
    <row r="1004" s="697" customFormat="true" ht="12.75" hidden="false" customHeight="false" outlineLevel="0" collapsed="false"/>
    <row r="1005" s="697" customFormat="true" ht="12.75" hidden="false" customHeight="false" outlineLevel="0" collapsed="false"/>
    <row r="1006" s="697" customFormat="true" ht="12.75" hidden="false" customHeight="false" outlineLevel="0" collapsed="false"/>
    <row r="1007" s="697" customFormat="true" ht="12.75" hidden="false" customHeight="false" outlineLevel="0" collapsed="false"/>
    <row r="1008" s="697" customFormat="true" ht="12.75" hidden="false" customHeight="false" outlineLevel="0" collapsed="false"/>
    <row r="1009" s="697" customFormat="true" ht="12.75" hidden="false" customHeight="false" outlineLevel="0" collapsed="false"/>
    <row r="1010" s="697" customFormat="true" ht="12.75" hidden="false" customHeight="false" outlineLevel="0" collapsed="false"/>
    <row r="1011" s="697" customFormat="true" ht="12.75" hidden="false" customHeight="false" outlineLevel="0" collapsed="false"/>
    <row r="1012" s="697" customFormat="true" ht="12.75" hidden="false" customHeight="false" outlineLevel="0" collapsed="false"/>
    <row r="1013" s="697" customFormat="true" ht="12.75" hidden="false" customHeight="false" outlineLevel="0" collapsed="false"/>
    <row r="1014" s="697" customFormat="true" ht="12.75" hidden="false" customHeight="false" outlineLevel="0" collapsed="false"/>
    <row r="1015" s="697" customFormat="true" ht="12.75" hidden="false" customHeight="false" outlineLevel="0" collapsed="false"/>
    <row r="1016" s="697" customFormat="true" ht="12.75" hidden="false" customHeight="false" outlineLevel="0" collapsed="false"/>
    <row r="1017" s="697" customFormat="true" ht="12.75" hidden="false" customHeight="false" outlineLevel="0" collapsed="false"/>
    <row r="1018" s="697" customFormat="true" ht="12.75" hidden="false" customHeight="false" outlineLevel="0" collapsed="false"/>
    <row r="1019" s="697" customFormat="true" ht="12.75" hidden="false" customHeight="false" outlineLevel="0" collapsed="false"/>
    <row r="1020" s="697" customFormat="true" ht="12.75" hidden="false" customHeight="false" outlineLevel="0" collapsed="false"/>
    <row r="1021" s="697" customFormat="true" ht="12.75" hidden="false" customHeight="false" outlineLevel="0" collapsed="false"/>
    <row r="1022" s="697" customFormat="true" ht="12.75" hidden="false" customHeight="false" outlineLevel="0" collapsed="false"/>
    <row r="1023" s="697" customFormat="true" ht="12.75" hidden="false" customHeight="false" outlineLevel="0" collapsed="false"/>
    <row r="1024" s="697" customFormat="true" ht="12.75" hidden="false" customHeight="false" outlineLevel="0" collapsed="false"/>
    <row r="1025" s="697" customFormat="true" ht="12.75" hidden="false" customHeight="false" outlineLevel="0" collapsed="false"/>
    <row r="1026" s="697" customFormat="true" ht="12.75" hidden="false" customHeight="false" outlineLevel="0" collapsed="false"/>
    <row r="1027" s="697" customFormat="true" ht="12.75" hidden="false" customHeight="false" outlineLevel="0" collapsed="false"/>
    <row r="1028" s="697" customFormat="true" ht="12.75" hidden="false" customHeight="false" outlineLevel="0" collapsed="false"/>
    <row r="1029" s="697" customFormat="true" ht="12.75" hidden="false" customHeight="false" outlineLevel="0" collapsed="false"/>
    <row r="1030" s="697" customFormat="true" ht="12.75" hidden="false" customHeight="false" outlineLevel="0" collapsed="false"/>
    <row r="1031" s="697" customFormat="true" ht="12.75" hidden="false" customHeight="false" outlineLevel="0" collapsed="false"/>
    <row r="1032" s="697" customFormat="true" ht="12.75" hidden="false" customHeight="false" outlineLevel="0" collapsed="false"/>
    <row r="1033" s="697" customFormat="true" ht="12.75" hidden="false" customHeight="false" outlineLevel="0" collapsed="false"/>
    <row r="1034" s="697" customFormat="true" ht="12.75" hidden="false" customHeight="false" outlineLevel="0" collapsed="false"/>
    <row r="1035" s="697" customFormat="true" ht="12.75" hidden="false" customHeight="false" outlineLevel="0" collapsed="false"/>
    <row r="1036" s="697" customFormat="true" ht="12.75" hidden="false" customHeight="false" outlineLevel="0" collapsed="false"/>
    <row r="1037" s="697" customFormat="true" ht="12.75" hidden="false" customHeight="false" outlineLevel="0" collapsed="false"/>
    <row r="1038" s="697" customFormat="true" ht="12.75" hidden="false" customHeight="false" outlineLevel="0" collapsed="false"/>
    <row r="1039" s="697" customFormat="true" ht="12.75" hidden="false" customHeight="false" outlineLevel="0" collapsed="false"/>
    <row r="1040" s="697" customFormat="true" ht="12.75" hidden="false" customHeight="false" outlineLevel="0" collapsed="false"/>
    <row r="1041" s="697" customFormat="true" ht="12.75" hidden="false" customHeight="false" outlineLevel="0" collapsed="false"/>
    <row r="1042" s="697" customFormat="true" ht="12.75" hidden="false" customHeight="false" outlineLevel="0" collapsed="false"/>
    <row r="1043" s="697" customFormat="true" ht="12.75" hidden="false" customHeight="false" outlineLevel="0" collapsed="false"/>
    <row r="1044" s="697" customFormat="true" ht="12.75" hidden="false" customHeight="false" outlineLevel="0" collapsed="false"/>
    <row r="1045" s="697" customFormat="true" ht="12.75" hidden="false" customHeight="false" outlineLevel="0" collapsed="false"/>
    <row r="1046" s="697" customFormat="true" ht="12.75" hidden="false" customHeight="false" outlineLevel="0" collapsed="false"/>
    <row r="1047" s="697" customFormat="true" ht="12.75" hidden="false" customHeight="false" outlineLevel="0" collapsed="false"/>
    <row r="1048" s="697" customFormat="true" ht="12.75" hidden="false" customHeight="false" outlineLevel="0" collapsed="false"/>
    <row r="1049" s="697" customFormat="true" ht="12.75" hidden="false" customHeight="false" outlineLevel="0" collapsed="false"/>
    <row r="1050" s="697" customFormat="true" ht="12.75" hidden="false" customHeight="false" outlineLevel="0" collapsed="false"/>
    <row r="1051" s="697" customFormat="true" ht="12.75" hidden="false" customHeight="false" outlineLevel="0" collapsed="false"/>
    <row r="1052" s="697" customFormat="true" ht="12.75" hidden="false" customHeight="false" outlineLevel="0" collapsed="false"/>
    <row r="1053" s="697" customFormat="true" ht="12.75" hidden="false" customHeight="false" outlineLevel="0" collapsed="false"/>
    <row r="1054" s="697" customFormat="true" ht="12.75" hidden="false" customHeight="false" outlineLevel="0" collapsed="false"/>
    <row r="1055" s="697" customFormat="true" ht="12.75" hidden="false" customHeight="false" outlineLevel="0" collapsed="false"/>
    <row r="1056" s="697" customFormat="true" ht="12.75" hidden="false" customHeight="false" outlineLevel="0" collapsed="false"/>
    <row r="1057" s="697" customFormat="true" ht="12.75" hidden="false" customHeight="false" outlineLevel="0" collapsed="false"/>
    <row r="1058" s="697" customFormat="true" ht="12.75" hidden="false" customHeight="false" outlineLevel="0" collapsed="false"/>
    <row r="1059" s="697" customFormat="true" ht="12.75" hidden="false" customHeight="false" outlineLevel="0" collapsed="false"/>
    <row r="1060" s="697" customFormat="true" ht="12.75" hidden="false" customHeight="false" outlineLevel="0" collapsed="false"/>
    <row r="1061" s="697" customFormat="true" ht="12.75" hidden="false" customHeight="false" outlineLevel="0" collapsed="false"/>
    <row r="1062" s="697" customFormat="true" ht="12.75" hidden="false" customHeight="false" outlineLevel="0" collapsed="false"/>
    <row r="1063" s="697" customFormat="true" ht="12.75" hidden="false" customHeight="false" outlineLevel="0" collapsed="false"/>
    <row r="1064" s="697" customFormat="true" ht="12.75" hidden="false" customHeight="false" outlineLevel="0" collapsed="false"/>
    <row r="1065" s="697" customFormat="true" ht="12.75" hidden="false" customHeight="false" outlineLevel="0" collapsed="false"/>
    <row r="1066" s="697" customFormat="true" ht="12.75" hidden="false" customHeight="false" outlineLevel="0" collapsed="false"/>
    <row r="1067" s="697" customFormat="true" ht="12.75" hidden="false" customHeight="false" outlineLevel="0" collapsed="false"/>
    <row r="1068" s="697" customFormat="true" ht="12.75" hidden="false" customHeight="false" outlineLevel="0" collapsed="false"/>
    <row r="1069" s="697" customFormat="true" ht="12.75" hidden="false" customHeight="false" outlineLevel="0" collapsed="false"/>
    <row r="1070" s="697" customFormat="true" ht="12.75" hidden="false" customHeight="false" outlineLevel="0" collapsed="false"/>
    <row r="1071" s="697" customFormat="true" ht="12.75" hidden="false" customHeight="false" outlineLevel="0" collapsed="false"/>
    <row r="1072" s="697" customFormat="true" ht="12.75" hidden="false" customHeight="false" outlineLevel="0" collapsed="false"/>
    <row r="1073" s="697" customFormat="true" ht="12.75" hidden="false" customHeight="false" outlineLevel="0" collapsed="false"/>
    <row r="1074" s="697" customFormat="true" ht="12.75" hidden="false" customHeight="false" outlineLevel="0" collapsed="false"/>
    <row r="1075" s="697" customFormat="true" ht="12.75" hidden="false" customHeight="false" outlineLevel="0" collapsed="false"/>
    <row r="1076" s="697" customFormat="true" ht="12.75" hidden="false" customHeight="false" outlineLevel="0" collapsed="false"/>
    <row r="1077" s="697" customFormat="true" ht="12.75" hidden="false" customHeight="false" outlineLevel="0" collapsed="false"/>
    <row r="1078" s="697" customFormat="true" ht="12.75" hidden="false" customHeight="false" outlineLevel="0" collapsed="false"/>
    <row r="1079" s="697" customFormat="true" ht="12.75" hidden="false" customHeight="false" outlineLevel="0" collapsed="false"/>
    <row r="1080" s="697" customFormat="true" ht="12.75" hidden="false" customHeight="false" outlineLevel="0" collapsed="false"/>
    <row r="1081" s="697" customFormat="true" ht="12.75" hidden="false" customHeight="false" outlineLevel="0" collapsed="false"/>
    <row r="1082" s="697" customFormat="true" ht="12.75" hidden="false" customHeight="false" outlineLevel="0" collapsed="false"/>
    <row r="1083" s="697" customFormat="true" ht="12.75" hidden="false" customHeight="false" outlineLevel="0" collapsed="false"/>
    <row r="1084" s="697" customFormat="true" ht="12.75" hidden="false" customHeight="false" outlineLevel="0" collapsed="false"/>
    <row r="1085" s="697" customFormat="true" ht="12.75" hidden="false" customHeight="false" outlineLevel="0" collapsed="false"/>
    <row r="1086" s="697" customFormat="true" ht="12.75" hidden="false" customHeight="false" outlineLevel="0" collapsed="false"/>
    <row r="1087" s="697" customFormat="true" ht="12.75" hidden="false" customHeight="false" outlineLevel="0" collapsed="false"/>
    <row r="1088" s="697" customFormat="true" ht="12.75" hidden="false" customHeight="false" outlineLevel="0" collapsed="false"/>
    <row r="1089" s="697" customFormat="true" ht="12.75" hidden="false" customHeight="false" outlineLevel="0" collapsed="false"/>
    <row r="1090" s="697" customFormat="true" ht="12.75" hidden="false" customHeight="false" outlineLevel="0" collapsed="false"/>
    <row r="1091" s="697" customFormat="true" ht="12.75" hidden="false" customHeight="false" outlineLevel="0" collapsed="false"/>
    <row r="1092" s="697" customFormat="true" ht="12.75" hidden="false" customHeight="false" outlineLevel="0" collapsed="false"/>
    <row r="1093" s="697" customFormat="true" ht="12.75" hidden="false" customHeight="false" outlineLevel="0" collapsed="false"/>
    <row r="1094" s="697" customFormat="true" ht="12.75" hidden="false" customHeight="false" outlineLevel="0" collapsed="false"/>
    <row r="1095" s="697" customFormat="true" ht="12.75" hidden="false" customHeight="false" outlineLevel="0" collapsed="false"/>
    <row r="1096" s="697" customFormat="true" ht="12.75" hidden="false" customHeight="false" outlineLevel="0" collapsed="false"/>
    <row r="1097" s="697" customFormat="true" ht="12.75" hidden="false" customHeight="false" outlineLevel="0" collapsed="false"/>
    <row r="1098" s="697" customFormat="true" ht="12.75" hidden="false" customHeight="false" outlineLevel="0" collapsed="false"/>
    <row r="1099" s="697" customFormat="true" ht="12.75" hidden="false" customHeight="false" outlineLevel="0" collapsed="false"/>
  </sheetData>
  <sheetProtection algorithmName="SHA-512" hashValue="t7R8NKH8JIMKANf4uiuzQgPefmQqHMzQUo++CaKbxcVvV/FUuq6QEvxsfA2+L4JXUWfBfEqAnPHBet1KkNaKSg==" saltValue="4nlg7mQUfiYHbaOv0Ors/Q==" spinCount="100000" sheet="true" scenarios="true"/>
  <protectedRanges>
    <protectedRange name="Range1" sqref="D7:D9 C14 C18 D23:D24 C28 D32 C34 D38:D39 B45:O99 C15 E7:E9"/>
  </protectedRanges>
  <mergeCells count="13">
    <mergeCell ref="B3:C3"/>
    <mergeCell ref="F3:G3"/>
    <mergeCell ref="B6:B10"/>
    <mergeCell ref="C11:E11"/>
    <mergeCell ref="C18:C22"/>
    <mergeCell ref="D18:D22"/>
    <mergeCell ref="D27:D31"/>
    <mergeCell ref="E27:E31"/>
    <mergeCell ref="C28:C31"/>
    <mergeCell ref="D33:D37"/>
    <mergeCell ref="C34:C37"/>
    <mergeCell ref="B40:E40"/>
    <mergeCell ref="B41:E42"/>
  </mergeCells>
  <conditionalFormatting sqref="D3:G4 D12:G12 F5:G6 E13:G13 F8:G11 D14:G16">
    <cfRule type="expression" priority="2" aboveAverage="0" equalAverage="0" bottom="0" percent="0" rank="0" text="" dxfId="366">
      <formula>D3="PASS"</formula>
    </cfRule>
    <cfRule type="expression" priority="3" aboveAverage="0" equalAverage="0" bottom="0" percent="0" rank="0" text="" dxfId="367">
      <formula>D3="FAIL"</formula>
    </cfRule>
    <cfRule type="expression" priority="4" aboveAverage="0" equalAverage="0" bottom="0" percent="0" rank="0" text="" dxfId="368">
      <formula>D3="N/A"</formula>
    </cfRule>
  </conditionalFormatting>
  <conditionalFormatting sqref="E23:E24">
    <cfRule type="expression" priority="5" aboveAverage="0" equalAverage="0" bottom="0" percent="0" rank="0" text="" dxfId="369">
      <formula>E23="PASS"</formula>
    </cfRule>
    <cfRule type="expression" priority="6" aboveAverage="0" equalAverage="0" bottom="0" percent="0" rank="0" text="" dxfId="370">
      <formula>E23="FAIL"</formula>
    </cfRule>
  </conditionalFormatting>
  <conditionalFormatting sqref="E6">
    <cfRule type="expression" priority="7" aboveAverage="0" equalAverage="0" bottom="0" percent="0" rank="0" text="" dxfId="371">
      <formula>E6="PASS"</formula>
    </cfRule>
    <cfRule type="expression" priority="8" aboveAverage="0" equalAverage="0" bottom="0" percent="0" rank="0" text="" dxfId="372">
      <formula>E6="FAIL"</formula>
    </cfRule>
  </conditionalFormatting>
  <conditionalFormatting sqref="E7">
    <cfRule type="cellIs" priority="9" operator="equal" aboveAverage="0" equalAverage="0" bottom="0" percent="0" rank="0" text="" dxfId="373">
      <formula>" "</formula>
    </cfRule>
  </conditionalFormatting>
  <conditionalFormatting sqref="E7">
    <cfRule type="cellIs" priority="10" operator="equal" aboveAverage="0" equalAverage="0" bottom="0" percent="0" rank="0" text="" dxfId="374">
      <formula>"Yes"</formula>
    </cfRule>
    <cfRule type="cellIs" priority="11" operator="equal" aboveAverage="0" equalAverage="0" bottom="0" percent="0" rank="0" text="" dxfId="375">
      <formula>"n.a."</formula>
    </cfRule>
    <cfRule type="cellIs" priority="12" operator="equal" aboveAverage="0" equalAverage="0" bottom="0" percent="0" rank="0" text="" dxfId="376">
      <formula>"No"</formula>
    </cfRule>
  </conditionalFormatting>
  <conditionalFormatting sqref="E8">
    <cfRule type="cellIs" priority="13" operator="equal" aboveAverage="0" equalAverage="0" bottom="0" percent="0" rank="0" text="" dxfId="377">
      <formula>" "</formula>
    </cfRule>
  </conditionalFormatting>
  <conditionalFormatting sqref="E8">
    <cfRule type="expression" priority="14" aboveAverage="0" equalAverage="0" bottom="0" percent="0" rank="0" text="" dxfId="378">
      <formula>IF(AND($D$8&gt;=25,$E$8="Yes"),1,0)</formula>
    </cfRule>
    <cfRule type="expression" priority="15" aboveAverage="0" equalAverage="0" bottom="0" percent="0" rank="0" text="" dxfId="379">
      <formula>IF(AND($D$8&lt;25,$E$8="Yes"),1,0)</formula>
    </cfRule>
    <cfRule type="cellIs" priority="16" operator="equal" aboveAverage="0" equalAverage="0" bottom="0" percent="0" rank="0" text="" dxfId="380">
      <formula>"No"</formula>
    </cfRule>
  </conditionalFormatting>
  <conditionalFormatting sqref="E9">
    <cfRule type="cellIs" priority="17" operator="equal" aboveAverage="0" equalAverage="0" bottom="0" percent="0" rank="0" text="" dxfId="381">
      <formula>" "</formula>
    </cfRule>
  </conditionalFormatting>
  <conditionalFormatting sqref="E9">
    <cfRule type="cellIs" priority="18" operator="equal" aboveAverage="0" equalAverage="0" bottom="0" percent="0" rank="0" text="" dxfId="382">
      <formula>"Yes"</formula>
    </cfRule>
    <cfRule type="cellIs" priority="19" operator="equal" aboveAverage="0" equalAverage="0" bottom="0" percent="0" rank="0" text="" dxfId="383">
      <formula>"n.a."</formula>
    </cfRule>
    <cfRule type="cellIs" priority="20" operator="equal" aboveAverage="0" equalAverage="0" bottom="0" percent="0" rank="0" text="" dxfId="384">
      <formula>"No"</formula>
    </cfRule>
  </conditionalFormatting>
  <conditionalFormatting sqref="C11">
    <cfRule type="cellIs" priority="21" operator="equal" aboveAverage="0" equalAverage="0" bottom="0" percent="0" rank="0" text="" dxfId="385">
      <formula>"Conduction &amp; Radiation insulation do not match, check input"</formula>
    </cfRule>
  </conditionalFormatting>
  <conditionalFormatting sqref="B11">
    <cfRule type="cellIs" priority="22" operator="equal" aboveAverage="0" equalAverage="0" bottom="0" percent="0" rank="0" text="" dxfId="386">
      <formula>"PASS"</formula>
    </cfRule>
  </conditionalFormatting>
  <conditionalFormatting sqref="B11">
    <cfRule type="cellIs" priority="23" operator="equal" aboveAverage="0" equalAverage="0" bottom="0" percent="0" rank="0" text="" dxfId="387">
      <formula>"FAIL"</formula>
    </cfRule>
  </conditionalFormatting>
  <conditionalFormatting sqref="C11">
    <cfRule type="cellIs" priority="24" operator="equal" aboveAverage="0" equalAverage="0" bottom="0" percent="0" rank="0" text="" dxfId="388">
      <formula>"Insufficient air gap, check design"</formula>
    </cfRule>
  </conditionalFormatting>
  <conditionalFormatting sqref="C23">
    <cfRule type="expression" priority="25" aboveAverage="0" equalAverage="0" bottom="0" percent="0" rank="0" text="" dxfId="389">
      <formula>LEN(TRIM(C23))=0</formula>
    </cfRule>
  </conditionalFormatting>
  <conditionalFormatting sqref="D23 D38">
    <cfRule type="expression" priority="26" aboveAverage="0" equalAverage="0" bottom="0" percent="0" rank="0" text="" dxfId="390">
      <formula>$C$14&lt;&gt;"UL94 V-0"</formula>
    </cfRule>
  </conditionalFormatting>
  <conditionalFormatting sqref="E32">
    <cfRule type="cellIs" priority="27" operator="equal" aboveAverage="0" equalAverage="0" bottom="0" percent="0" rank="0" text="" dxfId="391">
      <formula>"FAIL"</formula>
    </cfRule>
  </conditionalFormatting>
  <conditionalFormatting sqref="E32">
    <cfRule type="cellIs" priority="28" operator="equal" aboveAverage="0" equalAverage="0" bottom="0" percent="0" rank="0" text="" dxfId="392">
      <formula>"PASS"</formula>
    </cfRule>
  </conditionalFormatting>
  <conditionalFormatting sqref="E38:E39">
    <cfRule type="cellIs" priority="29" operator="equal" aboveAverage="0" equalAverage="0" bottom="0" percent="0" rank="0" text="" dxfId="393">
      <formula>"FAIL"</formula>
    </cfRule>
  </conditionalFormatting>
  <conditionalFormatting sqref="E38:E39">
    <cfRule type="cellIs" priority="30" operator="equal" aboveAverage="0" equalAverage="0" bottom="0" percent="0" rank="0" text="" dxfId="394">
      <formula>"PASS"</formula>
    </cfRule>
  </conditionalFormatting>
  <conditionalFormatting sqref="C38">
    <cfRule type="expression" priority="31" aboveAverage="0" equalAverage="0" bottom="0" percent="0" rank="0" text="" dxfId="395">
      <formula>LEN(TRIM(C38))=0</formula>
    </cfRule>
  </conditionalFormatting>
  <conditionalFormatting sqref="E23 E38">
    <cfRule type="expression" priority="32" aboveAverage="0" equalAverage="0" bottom="0" percent="0" rank="0" text="" dxfId="396">
      <formula>LEN(TRIM(E23))=0</formula>
    </cfRule>
  </conditionalFormatting>
  <conditionalFormatting sqref="C15">
    <cfRule type="cellIs" priority="33" operator="equal" aboveAverage="0" equalAverage="0" bottom="0" percent="0" rank="0" text="" dxfId="397">
      <formula>" "</formula>
    </cfRule>
  </conditionalFormatting>
  <conditionalFormatting sqref="C15">
    <cfRule type="cellIs" priority="34" operator="equal" aboveAverage="0" equalAverage="0" bottom="0" percent="0" rank="0" text="" dxfId="398">
      <formula>"Yes"</formula>
    </cfRule>
    <cfRule type="cellIs" priority="35" operator="equal" aboveAverage="0" equalAverage="0" bottom="0" percent="0" rank="0" text="" dxfId="399">
      <formula>"n.a."</formula>
    </cfRule>
    <cfRule type="cellIs" priority="36" operator="equal" aboveAverage="0" equalAverage="0" bottom="0" percent="0" rank="0" text="" dxfId="400">
      <formula>"No"</formula>
    </cfRule>
  </conditionalFormatting>
  <dataValidations count="5">
    <dataValidation allowBlank="true" operator="between" showDropDown="false" showErrorMessage="true" showInputMessage="true" sqref="F7:G7" type="none">
      <formula1>0</formula1>
      <formula2>0</formula2>
    </dataValidation>
    <dataValidation allowBlank="true" operator="between" showDropDown="false" showErrorMessage="true" showInputMessage="true" sqref="E7:E9 C15" type="list">
      <formula1>"No,Yes"</formula1>
      <formula2>0</formula2>
    </dataValidation>
    <dataValidation allowBlank="true" operator="between" showDropDown="false" showErrorMessage="true" showInputMessage="true" sqref="D7" type="list">
      <formula1>"No direct contact,8mm insulating material"</formula1>
      <formula2>0</formula2>
    </dataValidation>
    <dataValidation allowBlank="true" operator="between" showDropDown="false" showErrorMessage="true" showInputMessage="true" sqref="D9" type="list">
      <formula1>"Solid metal shield with thickness &gt;0.4mm,8mm heat insulation with reflective layer"</formula1>
      <formula2>0</formula2>
    </dataValidation>
    <dataValidation allowBlank="true" operator="between" showDropDown="false" showErrorMessage="true" showInputMessage="true" sqref="C14" type="list">
      <formula1>"UL94 V-0,FAR 25.853(a)(1)(i)"</formula1>
      <formula2>0</formula2>
    </dataValidation>
  </dataValidations>
  <hyperlinks>
    <hyperlink ref="H3"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AS115"/>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 min="1" style="0" width="5.01"/>
    <col collapsed="false" customWidth="true" hidden="false" outlineLevel="0" max="4" min="4" style="0" width="9.59"/>
    <col collapsed="false" customWidth="true" hidden="false" outlineLevel="0" max="37" min="5" style="0" width="5.01"/>
    <col collapsed="false" customWidth="true" hidden="false" outlineLevel="0" max="1025" min="38" style="0" width="11.4"/>
  </cols>
  <sheetData>
    <row r="1" customFormat="false" ht="14.25" hidden="false" customHeight="true" outlineLevel="0" collapsed="false">
      <c r="A1" s="26" t="s">
        <v>573</v>
      </c>
      <c r="B1" s="26"/>
      <c r="C1" s="26"/>
      <c r="D1" s="26"/>
      <c r="E1" s="26"/>
      <c r="F1" s="26"/>
      <c r="G1" s="26"/>
      <c r="H1" s="26"/>
      <c r="I1" s="26"/>
      <c r="J1" s="26"/>
      <c r="K1" s="26"/>
      <c r="L1" s="26"/>
      <c r="M1" s="26"/>
      <c r="N1" s="26"/>
      <c r="O1" s="26"/>
      <c r="P1" s="26"/>
      <c r="Q1" s="26"/>
      <c r="R1" s="26"/>
      <c r="S1" s="708"/>
      <c r="T1" s="708"/>
      <c r="U1" s="708"/>
      <c r="V1" s="708"/>
      <c r="W1" s="708"/>
      <c r="X1" s="708"/>
      <c r="Y1" s="708"/>
      <c r="Z1" s="708"/>
      <c r="AA1" s="708"/>
      <c r="AB1" s="708"/>
      <c r="AC1" s="708"/>
      <c r="AD1" s="708"/>
      <c r="AE1" s="708"/>
      <c r="AF1" s="708"/>
      <c r="AG1" s="708"/>
      <c r="AH1" s="708"/>
      <c r="AI1" s="708"/>
      <c r="AJ1" s="708"/>
      <c r="AK1" s="708"/>
      <c r="AL1" s="96"/>
      <c r="AM1" s="96"/>
      <c r="AN1" s="96"/>
      <c r="AO1" s="96"/>
      <c r="AP1" s="96"/>
      <c r="AQ1" s="96"/>
      <c r="AR1" s="96"/>
      <c r="AS1" s="96"/>
    </row>
    <row r="2" customFormat="false" ht="12.75" hidden="false" customHeight="true" outlineLevel="0" collapsed="false">
      <c r="S2" s="708"/>
      <c r="T2" s="708"/>
      <c r="U2" s="708"/>
      <c r="V2" s="708"/>
      <c r="W2" s="708"/>
      <c r="X2" s="708"/>
      <c r="Y2" s="708"/>
      <c r="Z2" s="708"/>
      <c r="AA2" s="708"/>
      <c r="AB2" s="708"/>
      <c r="AC2" s="708"/>
      <c r="AD2" s="708"/>
      <c r="AE2" s="708"/>
      <c r="AF2" s="708"/>
      <c r="AG2" s="708"/>
      <c r="AH2" s="708"/>
      <c r="AI2" s="708"/>
      <c r="AJ2" s="708"/>
      <c r="AK2" s="708"/>
      <c r="AL2" s="96"/>
      <c r="AM2" s="96"/>
      <c r="AN2" s="96"/>
      <c r="AO2" s="96"/>
      <c r="AP2" s="96"/>
      <c r="AQ2" s="96"/>
      <c r="AR2" s="96"/>
      <c r="AS2" s="96"/>
    </row>
    <row r="3" customFormat="false" ht="12.75" hidden="false" customHeight="false" outlineLevel="0" collapsed="false">
      <c r="A3" s="0" t="s">
        <v>48</v>
      </c>
      <c r="D3" s="100" t="str">
        <f aca="false">IF('Cover Sheet'!D14:J14&gt;0,'Cover Sheet'!D14:J14,"")</f>
        <v>Ecole Centrale Lyon</v>
      </c>
      <c r="E3" s="100"/>
      <c r="F3" s="100"/>
      <c r="G3" s="100"/>
      <c r="H3" s="100"/>
      <c r="I3" s="100"/>
      <c r="J3" s="100"/>
      <c r="K3" s="0" t="s">
        <v>50</v>
      </c>
      <c r="O3" s="100" t="str">
        <f aca="false">IF('Cover Sheet'!O14:S14&gt;0,'Cover Sheet'!O14:S14,"")</f>
        <v/>
      </c>
      <c r="P3" s="100"/>
      <c r="Q3" s="100"/>
      <c r="R3" s="100"/>
      <c r="S3" s="708"/>
      <c r="T3" s="708"/>
      <c r="U3" s="708"/>
      <c r="V3" s="708"/>
      <c r="W3" s="708"/>
      <c r="X3" s="708"/>
      <c r="Y3" s="708"/>
      <c r="Z3" s="708"/>
      <c r="AA3" s="708"/>
      <c r="AB3" s="708"/>
      <c r="AC3" s="708"/>
      <c r="AD3" s="708"/>
      <c r="AE3" s="708"/>
      <c r="AF3" s="708"/>
      <c r="AG3" s="708"/>
      <c r="AH3" s="708"/>
      <c r="AI3" s="708"/>
      <c r="AJ3" s="708"/>
      <c r="AK3" s="708"/>
      <c r="AL3" s="96"/>
      <c r="AM3" s="96"/>
      <c r="AN3" s="96"/>
      <c r="AO3" s="96"/>
      <c r="AP3" s="96"/>
      <c r="AQ3" s="96"/>
      <c r="AR3" s="96"/>
      <c r="AS3" s="96"/>
    </row>
    <row r="4" customFormat="false" ht="12.75" hidden="false" customHeight="false" outlineLevel="0" collapsed="false">
      <c r="S4" s="134"/>
      <c r="T4" s="140"/>
      <c r="U4" s="96"/>
      <c r="V4" s="96"/>
      <c r="W4" s="96"/>
      <c r="X4" s="96"/>
      <c r="Y4" s="96"/>
      <c r="Z4" s="96"/>
      <c r="AA4" s="96"/>
      <c r="AB4" s="96"/>
      <c r="AC4" s="96"/>
      <c r="AD4" s="96"/>
      <c r="AE4" s="96"/>
      <c r="AF4" s="96"/>
      <c r="AG4" s="96"/>
      <c r="AH4" s="96"/>
      <c r="AI4" s="96"/>
      <c r="AJ4" s="96"/>
      <c r="AK4" s="135"/>
      <c r="AL4" s="96"/>
      <c r="AM4" s="96"/>
      <c r="AN4" s="96"/>
      <c r="AO4" s="96"/>
      <c r="AP4" s="96"/>
      <c r="AQ4" s="96"/>
      <c r="AR4" s="96"/>
      <c r="AS4" s="96"/>
    </row>
    <row r="5" customFormat="false" ht="12.75" hidden="false" customHeight="true" outlineLevel="0" collapsed="false">
      <c r="A5" s="709" t="s">
        <v>574</v>
      </c>
      <c r="B5" s="709"/>
      <c r="C5" s="709"/>
      <c r="D5" s="709"/>
      <c r="E5" s="709"/>
      <c r="F5" s="709"/>
      <c r="G5" s="709"/>
      <c r="H5" s="709"/>
      <c r="I5" s="709"/>
      <c r="J5" s="709"/>
      <c r="K5" s="709"/>
      <c r="L5" s="709"/>
      <c r="M5" s="709"/>
      <c r="N5" s="709"/>
      <c r="O5" s="709"/>
      <c r="P5" s="709"/>
      <c r="Q5" s="709"/>
      <c r="R5" s="709"/>
      <c r="S5" s="134"/>
      <c r="T5" s="140"/>
      <c r="U5" s="96"/>
      <c r="V5" s="96"/>
      <c r="W5" s="96"/>
      <c r="X5" s="96"/>
      <c r="Y5" s="96"/>
      <c r="Z5" s="96"/>
      <c r="AA5" s="96"/>
      <c r="AB5" s="96"/>
      <c r="AC5" s="96"/>
      <c r="AD5" s="96"/>
      <c r="AE5" s="96"/>
      <c r="AF5" s="96"/>
      <c r="AG5" s="96"/>
      <c r="AH5" s="96"/>
      <c r="AI5" s="96"/>
      <c r="AJ5" s="96"/>
      <c r="AK5" s="135"/>
      <c r="AL5" s="96"/>
      <c r="AM5" s="96"/>
      <c r="AN5" s="96"/>
      <c r="AO5" s="96"/>
      <c r="AP5" s="96"/>
      <c r="AQ5" s="96"/>
      <c r="AR5" s="96"/>
      <c r="AS5" s="96"/>
    </row>
    <row r="6" customFormat="false" ht="12.75" hidden="false" customHeight="false" outlineLevel="0" collapsed="false">
      <c r="A6" s="709"/>
      <c r="B6" s="709"/>
      <c r="C6" s="709"/>
      <c r="D6" s="709"/>
      <c r="E6" s="709"/>
      <c r="F6" s="709"/>
      <c r="G6" s="709"/>
      <c r="H6" s="709"/>
      <c r="I6" s="709"/>
      <c r="J6" s="709"/>
      <c r="K6" s="709"/>
      <c r="L6" s="709"/>
      <c r="M6" s="709"/>
      <c r="N6" s="709"/>
      <c r="O6" s="709"/>
      <c r="P6" s="709"/>
      <c r="Q6" s="709"/>
      <c r="R6" s="709"/>
      <c r="S6" s="134"/>
      <c r="T6" s="140"/>
      <c r="U6" s="96"/>
      <c r="V6" s="96"/>
      <c r="W6" s="96"/>
      <c r="X6" s="96"/>
      <c r="Y6" s="96"/>
      <c r="Z6" s="96"/>
      <c r="AA6" s="96"/>
      <c r="AB6" s="96"/>
      <c r="AC6" s="96"/>
      <c r="AD6" s="96"/>
      <c r="AE6" s="96"/>
      <c r="AF6" s="96"/>
      <c r="AG6" s="96"/>
      <c r="AH6" s="96"/>
      <c r="AI6" s="96"/>
      <c r="AJ6" s="96"/>
      <c r="AK6" s="135"/>
      <c r="AL6" s="96"/>
      <c r="AM6" s="96"/>
      <c r="AN6" s="96"/>
      <c r="AO6" s="96"/>
      <c r="AP6" s="96"/>
      <c r="AQ6" s="96"/>
      <c r="AR6" s="96"/>
      <c r="AS6" s="96"/>
    </row>
    <row r="7" customFormat="false" ht="12.75" hidden="false" customHeight="true" outlineLevel="0" collapsed="false">
      <c r="A7" s="710" t="s">
        <v>575</v>
      </c>
      <c r="B7" s="711"/>
      <c r="C7" s="711"/>
      <c r="D7" s="711"/>
      <c r="E7" s="524"/>
      <c r="F7" s="524"/>
      <c r="G7" s="528"/>
      <c r="H7" s="712" t="s">
        <v>185</v>
      </c>
      <c r="I7" s="712"/>
      <c r="J7" s="711"/>
      <c r="K7" s="711"/>
      <c r="L7" s="711"/>
      <c r="M7" s="711"/>
      <c r="N7" s="711"/>
      <c r="O7" s="711"/>
      <c r="P7" s="711"/>
      <c r="Q7" s="711"/>
      <c r="R7" s="711"/>
      <c r="S7" s="134"/>
      <c r="T7" s="140"/>
      <c r="U7" s="96"/>
      <c r="V7" s="96"/>
      <c r="W7" s="96"/>
      <c r="X7" s="96"/>
      <c r="Y7" s="96"/>
      <c r="Z7" s="96"/>
      <c r="AA7" s="96"/>
      <c r="AB7" s="96"/>
      <c r="AC7" s="96"/>
      <c r="AD7" s="96"/>
      <c r="AE7" s="96"/>
      <c r="AF7" s="96"/>
      <c r="AG7" s="96"/>
      <c r="AH7" s="96"/>
      <c r="AI7" s="96"/>
      <c r="AJ7" s="96"/>
      <c r="AK7" s="135"/>
      <c r="AL7" s="96"/>
      <c r="AM7" s="96"/>
      <c r="AN7" s="96"/>
      <c r="AO7" s="96"/>
      <c r="AP7" s="96"/>
      <c r="AQ7" s="96"/>
      <c r="AR7" s="96"/>
      <c r="AS7" s="96"/>
    </row>
    <row r="8" customFormat="false" ht="12.75" hidden="false" customHeight="true" outlineLevel="0" collapsed="false">
      <c r="A8" s="713" t="s">
        <v>576</v>
      </c>
      <c r="B8" s="714"/>
      <c r="C8" s="714"/>
      <c r="D8" s="714"/>
      <c r="G8" s="347"/>
      <c r="H8" s="715" t="n">
        <v>2</v>
      </c>
      <c r="I8" s="715"/>
      <c r="J8" s="716" t="str">
        <f aca="false">IF(H7="other","Proof of Equivalency Required","")</f>
        <v/>
      </c>
      <c r="K8" s="714"/>
      <c r="L8" s="714"/>
      <c r="M8" s="714"/>
      <c r="N8" s="714"/>
      <c r="O8" s="714"/>
      <c r="P8" s="714"/>
      <c r="Q8" s="714"/>
      <c r="R8" s="714"/>
      <c r="S8" s="134"/>
      <c r="T8" s="96"/>
      <c r="U8" s="96"/>
      <c r="V8" s="96"/>
      <c r="W8" s="96"/>
      <c r="X8" s="96"/>
      <c r="Y8" s="96"/>
      <c r="Z8" s="96"/>
      <c r="AA8" s="96"/>
      <c r="AB8" s="96"/>
      <c r="AC8" s="96"/>
      <c r="AD8" s="96"/>
      <c r="AE8" s="96"/>
      <c r="AF8" s="96"/>
      <c r="AG8" s="96"/>
      <c r="AH8" s="96"/>
      <c r="AI8" s="96"/>
      <c r="AJ8" s="96"/>
      <c r="AK8" s="135"/>
      <c r="AL8" s="96"/>
      <c r="AM8" s="96"/>
      <c r="AN8" s="96"/>
      <c r="AO8" s="96"/>
      <c r="AP8" s="96"/>
      <c r="AQ8" s="96"/>
      <c r="AR8" s="96"/>
      <c r="AS8" s="96"/>
    </row>
    <row r="9" customFormat="false" ht="12.75" hidden="false" customHeight="false" outlineLevel="0" collapsed="false">
      <c r="A9" s="713" t="s">
        <v>577</v>
      </c>
      <c r="B9" s="714"/>
      <c r="C9" s="714"/>
      <c r="D9" s="714"/>
      <c r="G9" s="347"/>
      <c r="H9" s="715" t="n">
        <v>150</v>
      </c>
      <c r="I9" s="715"/>
      <c r="J9" s="717"/>
      <c r="K9" s="714"/>
      <c r="L9" s="714"/>
      <c r="M9" s="714"/>
      <c r="N9" s="714"/>
      <c r="O9" s="714"/>
      <c r="P9" s="714"/>
      <c r="Q9" s="714"/>
      <c r="R9" s="714"/>
      <c r="S9" s="134"/>
      <c r="T9" s="96"/>
      <c r="U9" s="96"/>
      <c r="V9" s="96"/>
      <c r="W9" s="96"/>
      <c r="X9" s="96"/>
      <c r="Y9" s="96"/>
      <c r="Z9" s="96"/>
      <c r="AA9" s="96"/>
      <c r="AB9" s="96"/>
      <c r="AC9" s="96"/>
      <c r="AD9" s="96"/>
      <c r="AE9" s="96"/>
      <c r="AF9" s="96"/>
      <c r="AG9" s="96"/>
      <c r="AH9" s="96"/>
      <c r="AI9" s="96"/>
      <c r="AJ9" s="96"/>
      <c r="AK9" s="135"/>
      <c r="AL9" s="96"/>
      <c r="AM9" s="96"/>
      <c r="AN9" s="96"/>
      <c r="AO9" s="96"/>
      <c r="AP9" s="96"/>
      <c r="AQ9" s="96"/>
      <c r="AR9" s="96"/>
      <c r="AS9" s="96"/>
    </row>
    <row r="10" customFormat="false" ht="12.75" hidden="false" customHeight="true" outlineLevel="0" collapsed="false">
      <c r="A10" s="710" t="s">
        <v>578</v>
      </c>
      <c r="B10" s="711"/>
      <c r="C10" s="711"/>
      <c r="D10" s="711"/>
      <c r="E10" s="524"/>
      <c r="F10" s="524"/>
      <c r="G10" s="528"/>
      <c r="H10" s="712" t="s">
        <v>185</v>
      </c>
      <c r="I10" s="712"/>
      <c r="J10" s="714"/>
      <c r="K10" s="714"/>
      <c r="L10" s="714"/>
      <c r="M10" s="714"/>
      <c r="N10" s="714"/>
      <c r="O10" s="714"/>
      <c r="P10" s="714"/>
      <c r="Q10" s="714"/>
      <c r="R10" s="714"/>
      <c r="S10" s="134"/>
      <c r="T10" s="96"/>
      <c r="U10" s="96"/>
      <c r="V10" s="96"/>
      <c r="W10" s="96"/>
      <c r="X10" s="96"/>
      <c r="Y10" s="96"/>
      <c r="Z10" s="96"/>
      <c r="AA10" s="96"/>
      <c r="AB10" s="96"/>
      <c r="AC10" s="96"/>
      <c r="AD10" s="96"/>
      <c r="AE10" s="96"/>
      <c r="AF10" s="96"/>
      <c r="AG10" s="96"/>
      <c r="AH10" s="96"/>
      <c r="AI10" s="96"/>
      <c r="AJ10" s="96"/>
      <c r="AK10" s="135"/>
      <c r="AL10" s="96"/>
      <c r="AM10" s="96"/>
      <c r="AN10" s="96"/>
      <c r="AO10" s="96"/>
      <c r="AP10" s="96"/>
      <c r="AQ10" s="96"/>
      <c r="AR10" s="96"/>
      <c r="AS10" s="96"/>
    </row>
    <row r="11" customFormat="false" ht="12.75" hidden="false" customHeight="false" outlineLevel="0" collapsed="false">
      <c r="A11" s="713" t="s">
        <v>576</v>
      </c>
      <c r="B11" s="714"/>
      <c r="C11" s="714"/>
      <c r="D11" s="714"/>
      <c r="G11" s="347"/>
      <c r="H11" s="715" t="n">
        <v>1</v>
      </c>
      <c r="I11" s="715"/>
      <c r="J11" s="717" t="str">
        <f aca="false">IF(H10="other","Proof of Equivalency Required","")</f>
        <v/>
      </c>
      <c r="K11" s="714"/>
      <c r="L11" s="714"/>
      <c r="M11" s="714"/>
      <c r="N11" s="714"/>
      <c r="O11" s="714"/>
      <c r="P11" s="714"/>
      <c r="Q11" s="714"/>
      <c r="R11" s="714"/>
      <c r="S11" s="134"/>
      <c r="T11" s="96"/>
      <c r="U11" s="96"/>
      <c r="V11" s="96"/>
      <c r="W11" s="96"/>
      <c r="X11" s="96"/>
      <c r="Y11" s="96"/>
      <c r="Z11" s="96"/>
      <c r="AA11" s="96"/>
      <c r="AB11" s="96"/>
      <c r="AC11" s="96"/>
      <c r="AD11" s="96"/>
      <c r="AE11" s="96"/>
      <c r="AF11" s="96"/>
      <c r="AG11" s="96"/>
      <c r="AH11" s="96"/>
      <c r="AI11" s="96"/>
      <c r="AJ11" s="96"/>
      <c r="AK11" s="135"/>
      <c r="AL11" s="96"/>
      <c r="AM11" s="96"/>
      <c r="AN11" s="96"/>
      <c r="AO11" s="96"/>
      <c r="AP11" s="96"/>
      <c r="AQ11" s="96"/>
      <c r="AR11" s="96"/>
      <c r="AS11" s="96"/>
    </row>
    <row r="12" customFormat="false" ht="12.75" hidden="false" customHeight="false" outlineLevel="0" collapsed="false">
      <c r="A12" s="718" t="s">
        <v>579</v>
      </c>
      <c r="B12" s="719"/>
      <c r="C12" s="719"/>
      <c r="D12" s="719"/>
      <c r="E12" s="20"/>
      <c r="F12" s="20"/>
      <c r="G12" s="355"/>
      <c r="H12" s="715" t="n">
        <v>100</v>
      </c>
      <c r="I12" s="715"/>
      <c r="J12" s="717"/>
      <c r="K12" s="714"/>
      <c r="L12" s="714"/>
      <c r="M12" s="714"/>
      <c r="N12" s="714"/>
      <c r="O12" s="714"/>
      <c r="P12" s="714"/>
      <c r="Q12" s="714"/>
      <c r="R12" s="714"/>
      <c r="S12" s="134"/>
      <c r="T12" s="96"/>
      <c r="U12" s="96"/>
      <c r="V12" s="96"/>
      <c r="W12" s="96"/>
      <c r="X12" s="96"/>
      <c r="Y12" s="96"/>
      <c r="Z12" s="96"/>
      <c r="AA12" s="96"/>
      <c r="AB12" s="96"/>
      <c r="AC12" s="96"/>
      <c r="AD12" s="96"/>
      <c r="AE12" s="96"/>
      <c r="AF12" s="96"/>
      <c r="AG12" s="96"/>
      <c r="AH12" s="96"/>
      <c r="AI12" s="96"/>
      <c r="AJ12" s="96"/>
      <c r="AK12" s="135"/>
      <c r="AL12" s="96"/>
      <c r="AM12" s="96"/>
      <c r="AN12" s="96"/>
      <c r="AO12" s="96"/>
      <c r="AP12" s="96"/>
      <c r="AQ12" s="96"/>
      <c r="AR12" s="96"/>
      <c r="AS12" s="96"/>
    </row>
    <row r="13" customFormat="false" ht="12.75" hidden="false" customHeight="true" outlineLevel="0" collapsed="false">
      <c r="A13" s="710" t="s">
        <v>580</v>
      </c>
      <c r="B13" s="711"/>
      <c r="C13" s="711"/>
      <c r="D13" s="711"/>
      <c r="E13" s="524"/>
      <c r="F13" s="524"/>
      <c r="G13" s="528"/>
      <c r="H13" s="712" t="s">
        <v>185</v>
      </c>
      <c r="I13" s="712"/>
      <c r="J13" s="714"/>
      <c r="K13" s="714"/>
      <c r="L13" s="714"/>
      <c r="M13" s="714"/>
      <c r="N13" s="714"/>
      <c r="O13" s="714"/>
      <c r="P13" s="714"/>
      <c r="Q13" s="714"/>
      <c r="R13" s="714"/>
      <c r="S13" s="134"/>
      <c r="T13" s="96"/>
      <c r="U13" s="96"/>
      <c r="V13" s="96"/>
      <c r="W13" s="96"/>
      <c r="X13" s="96"/>
      <c r="Y13" s="96"/>
      <c r="Z13" s="96"/>
      <c r="AA13" s="96"/>
      <c r="AB13" s="96"/>
      <c r="AC13" s="96"/>
      <c r="AD13" s="96"/>
      <c r="AE13" s="96"/>
      <c r="AF13" s="96"/>
      <c r="AG13" s="96"/>
      <c r="AH13" s="96"/>
      <c r="AI13" s="96"/>
      <c r="AJ13" s="96"/>
      <c r="AK13" s="135"/>
      <c r="AL13" s="96"/>
      <c r="AM13" s="96"/>
      <c r="AN13" s="96"/>
      <c r="AO13" s="96"/>
      <c r="AP13" s="96"/>
      <c r="AQ13" s="96"/>
      <c r="AR13" s="96"/>
      <c r="AS13" s="96"/>
    </row>
    <row r="14" customFormat="false" ht="12.75" hidden="false" customHeight="false" outlineLevel="0" collapsed="false">
      <c r="A14" s="713" t="s">
        <v>576</v>
      </c>
      <c r="B14" s="714"/>
      <c r="C14" s="714"/>
      <c r="D14" s="714"/>
      <c r="G14" s="347"/>
      <c r="H14" s="715" t="n">
        <v>2</v>
      </c>
      <c r="I14" s="715"/>
      <c r="J14" s="717" t="str">
        <f aca="false">IF(H13="other","Proof of Equivalency Required","")</f>
        <v/>
      </c>
      <c r="K14" s="714"/>
      <c r="Q14" s="714"/>
      <c r="R14" s="714"/>
      <c r="S14" s="134"/>
      <c r="T14" s="96"/>
      <c r="U14" s="96"/>
      <c r="V14" s="96"/>
      <c r="W14" s="96"/>
      <c r="X14" s="96"/>
      <c r="Y14" s="96"/>
      <c r="Z14" s="96"/>
      <c r="AA14" s="96"/>
      <c r="AB14" s="96"/>
      <c r="AC14" s="96"/>
      <c r="AD14" s="96"/>
      <c r="AE14" s="96"/>
      <c r="AF14" s="96"/>
      <c r="AG14" s="96"/>
      <c r="AH14" s="96"/>
      <c r="AI14" s="96"/>
      <c r="AJ14" s="96"/>
      <c r="AK14" s="135"/>
      <c r="AL14" s="96"/>
      <c r="AM14" s="96"/>
      <c r="AN14" s="96"/>
      <c r="AO14" s="96"/>
      <c r="AP14" s="96"/>
      <c r="AQ14" s="96"/>
      <c r="AR14" s="96"/>
      <c r="AS14" s="96"/>
    </row>
    <row r="15" customFormat="false" ht="12.75" hidden="false" customHeight="false" outlineLevel="0" collapsed="false">
      <c r="A15" s="718" t="s">
        <v>579</v>
      </c>
      <c r="B15" s="719"/>
      <c r="C15" s="719"/>
      <c r="D15" s="719"/>
      <c r="E15" s="20"/>
      <c r="F15" s="20"/>
      <c r="G15" s="355"/>
      <c r="H15" s="715" t="n">
        <v>90</v>
      </c>
      <c r="I15" s="715"/>
      <c r="J15" s="717"/>
      <c r="K15" s="714"/>
      <c r="L15" s="714"/>
      <c r="M15" s="48" t="s">
        <v>259</v>
      </c>
      <c r="N15" s="720"/>
      <c r="O15" s="720"/>
      <c r="P15" s="720"/>
      <c r="Q15" s="720"/>
      <c r="R15" s="714"/>
      <c r="S15" s="134"/>
      <c r="T15" s="96"/>
      <c r="U15" s="96"/>
      <c r="V15" s="96"/>
      <c r="W15" s="96"/>
      <c r="X15" s="96"/>
      <c r="Y15" s="96"/>
      <c r="Z15" s="96"/>
      <c r="AA15" s="96"/>
      <c r="AB15" s="96"/>
      <c r="AC15" s="96"/>
      <c r="AD15" s="96"/>
      <c r="AE15" s="96"/>
      <c r="AF15" s="96"/>
      <c r="AG15" s="96"/>
      <c r="AH15" s="96"/>
      <c r="AI15" s="96"/>
      <c r="AJ15" s="96"/>
      <c r="AK15" s="135"/>
      <c r="AL15" s="96"/>
      <c r="AM15" s="96"/>
      <c r="AN15" s="96"/>
      <c r="AO15" s="96"/>
      <c r="AP15" s="96"/>
      <c r="AQ15" s="96"/>
      <c r="AR15" s="96"/>
      <c r="AS15" s="96"/>
    </row>
    <row r="16" customFormat="false" ht="12.75" hidden="false" customHeight="true" outlineLevel="0" collapsed="false">
      <c r="A16" s="710" t="s">
        <v>581</v>
      </c>
      <c r="B16" s="711"/>
      <c r="C16" s="711"/>
      <c r="D16" s="711"/>
      <c r="E16" s="524"/>
      <c r="F16" s="524"/>
      <c r="G16" s="528"/>
      <c r="H16" s="712" t="s">
        <v>185</v>
      </c>
      <c r="I16" s="712"/>
      <c r="J16" s="714"/>
      <c r="K16" s="714"/>
      <c r="L16" s="714"/>
      <c r="M16" s="714"/>
      <c r="N16" s="714"/>
      <c r="O16" s="714"/>
      <c r="P16" s="714"/>
      <c r="Q16" s="714"/>
      <c r="R16" s="714"/>
      <c r="S16" s="134"/>
      <c r="T16" s="96"/>
      <c r="U16" s="96"/>
      <c r="V16" s="96"/>
      <c r="W16" s="96"/>
      <c r="X16" s="96"/>
      <c r="Y16" s="96"/>
      <c r="Z16" s="96"/>
      <c r="AA16" s="96"/>
      <c r="AB16" s="96"/>
      <c r="AC16" s="96"/>
      <c r="AD16" s="96"/>
      <c r="AE16" s="96"/>
      <c r="AF16" s="96"/>
      <c r="AG16" s="96"/>
      <c r="AH16" s="96"/>
      <c r="AI16" s="96"/>
      <c r="AJ16" s="96"/>
      <c r="AK16" s="135"/>
      <c r="AL16" s="96"/>
      <c r="AM16" s="96"/>
      <c r="AN16" s="96"/>
      <c r="AO16" s="96"/>
      <c r="AP16" s="96"/>
      <c r="AQ16" s="96"/>
      <c r="AR16" s="96"/>
      <c r="AS16" s="96"/>
    </row>
    <row r="17" customFormat="false" ht="12.75" hidden="false" customHeight="false" outlineLevel="0" collapsed="false">
      <c r="A17" s="713" t="s">
        <v>576</v>
      </c>
      <c r="B17" s="714"/>
      <c r="C17" s="714"/>
      <c r="D17" s="714"/>
      <c r="G17" s="347"/>
      <c r="H17" s="715" t="n">
        <v>1</v>
      </c>
      <c r="I17" s="715"/>
      <c r="J17" s="717" t="str">
        <f aca="false">IF(H16="other","Proof of Equivalency Required","")</f>
        <v/>
      </c>
      <c r="K17" s="714"/>
      <c r="L17" s="714"/>
      <c r="M17" s="714"/>
      <c r="N17" s="714"/>
      <c r="O17" s="714"/>
      <c r="P17" s="714"/>
      <c r="Q17" s="714"/>
      <c r="R17" s="714"/>
      <c r="S17" s="134"/>
      <c r="T17" s="96"/>
      <c r="U17" s="96"/>
      <c r="V17" s="96"/>
      <c r="W17" s="96"/>
      <c r="X17" s="96"/>
      <c r="Y17" s="96"/>
      <c r="Z17" s="96"/>
      <c r="AA17" s="96"/>
      <c r="AB17" s="96"/>
      <c r="AC17" s="96"/>
      <c r="AD17" s="96"/>
      <c r="AE17" s="96"/>
      <c r="AF17" s="96"/>
      <c r="AG17" s="96"/>
      <c r="AH17" s="96"/>
      <c r="AI17" s="96"/>
      <c r="AJ17" s="96"/>
      <c r="AK17" s="135"/>
      <c r="AL17" s="96"/>
      <c r="AM17" s="96"/>
      <c r="AN17" s="96"/>
      <c r="AO17" s="96"/>
      <c r="AP17" s="96"/>
      <c r="AQ17" s="96"/>
      <c r="AR17" s="96"/>
      <c r="AS17" s="96"/>
    </row>
    <row r="18" customFormat="false" ht="12.75" hidden="false" customHeight="false" outlineLevel="0" collapsed="false">
      <c r="A18" s="718" t="s">
        <v>577</v>
      </c>
      <c r="B18" s="719"/>
      <c r="C18" s="719"/>
      <c r="D18" s="719"/>
      <c r="E18" s="20"/>
      <c r="F18" s="20"/>
      <c r="G18" s="355"/>
      <c r="H18" s="715" t="n">
        <v>150</v>
      </c>
      <c r="I18" s="715"/>
      <c r="J18" s="717"/>
      <c r="K18" s="714"/>
      <c r="L18" s="714"/>
      <c r="M18" s="714"/>
      <c r="N18" s="714"/>
      <c r="O18" s="714"/>
      <c r="P18" s="714"/>
      <c r="Q18" s="714"/>
      <c r="R18" s="714"/>
      <c r="S18" s="134"/>
      <c r="T18" s="96"/>
      <c r="U18" s="96"/>
      <c r="V18" s="96"/>
      <c r="W18" s="96"/>
      <c r="X18" s="96"/>
      <c r="Y18" s="96"/>
      <c r="Z18" s="96"/>
      <c r="AA18" s="96"/>
      <c r="AB18" s="96"/>
      <c r="AC18" s="96"/>
      <c r="AD18" s="96"/>
      <c r="AE18" s="96"/>
      <c r="AF18" s="96"/>
      <c r="AG18" s="96"/>
      <c r="AH18" s="96"/>
      <c r="AI18" s="96"/>
      <c r="AJ18" s="96"/>
      <c r="AK18" s="135"/>
      <c r="AL18" s="96"/>
      <c r="AM18" s="96"/>
      <c r="AN18" s="96"/>
      <c r="AO18" s="96"/>
      <c r="AP18" s="96"/>
      <c r="AQ18" s="96"/>
      <c r="AR18" s="96"/>
      <c r="AS18" s="96"/>
    </row>
    <row r="19" customFormat="false" ht="12.75" hidden="false" customHeight="true" outlineLevel="0" collapsed="false">
      <c r="A19" s="713" t="s">
        <v>582</v>
      </c>
      <c r="B19" s="717"/>
      <c r="C19" s="717"/>
      <c r="D19" s="717"/>
      <c r="E19" s="717"/>
      <c r="F19" s="717"/>
      <c r="G19" s="717"/>
      <c r="H19" s="721" t="s">
        <v>583</v>
      </c>
      <c r="I19" s="721"/>
      <c r="J19" s="722" t="str">
        <f aca="false">IF(H19="N/A","",IF(H19="0-8","2","3"))</f>
        <v>2</v>
      </c>
      <c r="K19" s="723" t="str">
        <f aca="false">IF(NOT(H19="N/A"),"M6 fasteners required between vert. walls","")</f>
        <v>M6 fasteners required between vert. walls</v>
      </c>
      <c r="L19" s="717"/>
      <c r="M19" s="717"/>
      <c r="N19" s="717"/>
      <c r="O19" s="717"/>
      <c r="P19" s="717"/>
      <c r="Q19" s="717"/>
      <c r="R19" s="717"/>
      <c r="S19" s="134"/>
      <c r="T19" s="96"/>
      <c r="U19" s="96"/>
      <c r="V19" s="96"/>
      <c r="W19" s="96"/>
      <c r="X19" s="96"/>
      <c r="Y19" s="96"/>
      <c r="Z19" s="96"/>
      <c r="AA19" s="96"/>
      <c r="AB19" s="96"/>
      <c r="AC19" s="96"/>
      <c r="AD19" s="96"/>
      <c r="AE19" s="96"/>
      <c r="AF19" s="96"/>
      <c r="AG19" s="96"/>
      <c r="AH19" s="96"/>
      <c r="AI19" s="96"/>
      <c r="AJ19" s="96"/>
      <c r="AK19" s="135"/>
      <c r="AL19" s="96"/>
      <c r="AM19" s="96"/>
      <c r="AN19" s="96"/>
      <c r="AO19" s="96"/>
      <c r="AP19" s="96"/>
      <c r="AQ19" s="96"/>
      <c r="AR19" s="96"/>
      <c r="AS19" s="96"/>
    </row>
    <row r="20" customFormat="false" ht="12.75" hidden="false" customHeight="true" outlineLevel="0" collapsed="false">
      <c r="A20" s="713" t="s">
        <v>584</v>
      </c>
      <c r="B20" s="717"/>
      <c r="C20" s="717"/>
      <c r="D20" s="717"/>
      <c r="E20" s="717"/>
      <c r="F20" s="717"/>
      <c r="G20" s="717"/>
      <c r="H20" s="721" t="s">
        <v>583</v>
      </c>
      <c r="I20" s="721"/>
      <c r="J20" s="722" t="str">
        <f aca="false">IF(H20="N/A","",IF(H20="0-8","2","3"))</f>
        <v>2</v>
      </c>
      <c r="K20" s="723" t="str">
        <f aca="false">IF(NOT(H20="N/A"),"M6 fasteners required between vert. walls","")</f>
        <v>M6 fasteners required between vert. walls</v>
      </c>
      <c r="L20" s="717"/>
      <c r="M20" s="717"/>
      <c r="N20" s="717"/>
      <c r="O20" s="717"/>
      <c r="P20" s="717"/>
      <c r="Q20" s="717"/>
      <c r="R20" s="717"/>
      <c r="S20" s="134"/>
      <c r="T20" s="96"/>
      <c r="U20" s="96"/>
      <c r="V20" s="96"/>
      <c r="W20" s="96"/>
      <c r="X20" s="96"/>
      <c r="Y20" s="96"/>
      <c r="Z20" s="96"/>
      <c r="AA20" s="96"/>
      <c r="AB20" s="96"/>
      <c r="AC20" s="96"/>
      <c r="AD20" s="96"/>
      <c r="AE20" s="96"/>
      <c r="AF20" s="96"/>
      <c r="AG20" s="96"/>
      <c r="AH20" s="96"/>
      <c r="AI20" s="96"/>
      <c r="AJ20" s="96"/>
      <c r="AK20" s="135"/>
      <c r="AL20" s="96"/>
      <c r="AM20" s="96"/>
      <c r="AN20" s="96"/>
      <c r="AO20" s="96"/>
      <c r="AP20" s="96"/>
      <c r="AQ20" s="96"/>
      <c r="AR20" s="96"/>
      <c r="AS20" s="96"/>
    </row>
    <row r="21" customFormat="false" ht="12.75" hidden="false" customHeight="true" outlineLevel="0" collapsed="false">
      <c r="A21" s="713" t="s">
        <v>585</v>
      </c>
      <c r="B21" s="724"/>
      <c r="C21" s="717"/>
      <c r="D21" s="717"/>
      <c r="E21" s="717"/>
      <c r="F21" s="717"/>
      <c r="G21" s="717"/>
      <c r="H21" s="721" t="s">
        <v>583</v>
      </c>
      <c r="I21" s="721"/>
      <c r="J21" s="722" t="str">
        <f aca="false">IF(H21="N/A","",IF(H21="0-8","2","3"))</f>
        <v>2</v>
      </c>
      <c r="K21" s="723" t="str">
        <f aca="false">IF(NOT(H21="N/A"),"M6 fasteners required between vert. walls","")</f>
        <v>M6 fasteners required between vert. walls</v>
      </c>
      <c r="L21" s="717"/>
      <c r="M21" s="717"/>
      <c r="N21" s="717"/>
      <c r="O21" s="717"/>
      <c r="P21" s="717"/>
      <c r="Q21" s="717"/>
      <c r="R21" s="717"/>
      <c r="S21" s="134"/>
      <c r="T21" s="96"/>
      <c r="U21" s="96"/>
      <c r="V21" s="96"/>
      <c r="W21" s="96"/>
      <c r="X21" s="96"/>
      <c r="Y21" s="96"/>
      <c r="Z21" s="96"/>
      <c r="AA21" s="96"/>
      <c r="AB21" s="96"/>
      <c r="AC21" s="96"/>
      <c r="AD21" s="96"/>
      <c r="AE21" s="96"/>
      <c r="AF21" s="96"/>
      <c r="AG21" s="96"/>
      <c r="AH21" s="96"/>
      <c r="AI21" s="96"/>
      <c r="AJ21" s="96"/>
      <c r="AK21" s="135"/>
      <c r="AL21" s="96"/>
      <c r="AM21" s="96"/>
      <c r="AN21" s="96"/>
      <c r="AO21" s="96"/>
      <c r="AP21" s="96"/>
      <c r="AQ21" s="96"/>
      <c r="AR21" s="96"/>
      <c r="AS21" s="96"/>
    </row>
    <row r="22" customFormat="false" ht="12.75" hidden="false" customHeight="true" outlineLevel="0" collapsed="false">
      <c r="A22" s="713" t="s">
        <v>586</v>
      </c>
      <c r="B22" s="717"/>
      <c r="C22" s="717"/>
      <c r="D22" s="717"/>
      <c r="E22" s="717"/>
      <c r="F22" s="717"/>
      <c r="G22" s="717"/>
      <c r="H22" s="721" t="s">
        <v>583</v>
      </c>
      <c r="I22" s="721"/>
      <c r="J22" s="722" t="str">
        <f aca="false">IF(H22="N/A","",IF(H22="0-8","2","3"))</f>
        <v>2</v>
      </c>
      <c r="K22" s="723" t="str">
        <f aca="false">IF(NOT(H22="N/A"),"M6 fasteners required between vert. walls","")</f>
        <v>M6 fasteners required between vert. walls</v>
      </c>
      <c r="L22" s="717"/>
      <c r="M22" s="717"/>
      <c r="N22" s="717"/>
      <c r="O22" s="717"/>
      <c r="P22" s="717"/>
      <c r="Q22" s="717"/>
      <c r="R22" s="717"/>
      <c r="S22" s="134"/>
      <c r="T22" s="96"/>
      <c r="U22" s="96"/>
      <c r="V22" s="96"/>
      <c r="W22" s="96"/>
      <c r="X22" s="96"/>
      <c r="Y22" s="96"/>
      <c r="Z22" s="96"/>
      <c r="AA22" s="96"/>
      <c r="AB22" s="96"/>
      <c r="AC22" s="96"/>
      <c r="AD22" s="96"/>
      <c r="AE22" s="96"/>
      <c r="AF22" s="96"/>
      <c r="AG22" s="96"/>
      <c r="AH22" s="96"/>
      <c r="AI22" s="96"/>
      <c r="AJ22" s="96"/>
      <c r="AK22" s="135"/>
      <c r="AL22" s="96"/>
      <c r="AM22" s="96"/>
      <c r="AN22" s="96"/>
      <c r="AO22" s="96"/>
      <c r="AP22" s="96"/>
      <c r="AQ22" s="96"/>
      <c r="AR22" s="96"/>
      <c r="AS22" s="96"/>
    </row>
    <row r="23" customFormat="false" ht="12.75" hidden="false" customHeight="true" outlineLevel="0" collapsed="false">
      <c r="A23" s="713" t="s">
        <v>587</v>
      </c>
      <c r="B23" s="717"/>
      <c r="C23" s="717"/>
      <c r="D23" s="717"/>
      <c r="E23" s="717"/>
      <c r="F23" s="717"/>
      <c r="G23" s="717"/>
      <c r="H23" s="725" t="s">
        <v>583</v>
      </c>
      <c r="I23" s="725"/>
      <c r="J23" s="722" t="str">
        <f aca="false">IF(H23="N/A","",IF(H23="0-8","2","3"))</f>
        <v>2</v>
      </c>
      <c r="K23" s="723" t="str">
        <f aca="false">IF(NOT(H23="N/A"),"M6 fasteners required between vert. walls","")</f>
        <v>M6 fasteners required between vert. walls</v>
      </c>
      <c r="L23" s="717"/>
      <c r="M23" s="717"/>
      <c r="N23" s="717"/>
      <c r="O23" s="717"/>
      <c r="P23" s="717"/>
      <c r="Q23" s="717"/>
      <c r="R23" s="717"/>
      <c r="S23" s="134"/>
      <c r="T23" s="96"/>
      <c r="U23" s="96"/>
      <c r="V23" s="96"/>
      <c r="W23" s="96"/>
      <c r="X23" s="96"/>
      <c r="Y23" s="96"/>
      <c r="Z23" s="96"/>
      <c r="AA23" s="96"/>
      <c r="AB23" s="96"/>
      <c r="AC23" s="96"/>
      <c r="AD23" s="96"/>
      <c r="AE23" s="96"/>
      <c r="AF23" s="96"/>
      <c r="AG23" s="96"/>
      <c r="AH23" s="96"/>
      <c r="AI23" s="96"/>
      <c r="AJ23" s="96"/>
      <c r="AK23" s="135"/>
      <c r="AL23" s="96"/>
      <c r="AM23" s="96"/>
      <c r="AN23" s="96"/>
      <c r="AO23" s="96"/>
      <c r="AP23" s="96"/>
      <c r="AQ23" s="96"/>
      <c r="AR23" s="96"/>
      <c r="AS23" s="96"/>
    </row>
    <row r="24" customFormat="false" ht="12.75" hidden="false" customHeight="true" outlineLevel="0" collapsed="false">
      <c r="A24" s="723" t="s">
        <v>588</v>
      </c>
      <c r="B24" s="717"/>
      <c r="C24" s="717"/>
      <c r="D24" s="717"/>
      <c r="E24" s="717"/>
      <c r="F24" s="717"/>
      <c r="G24" s="717"/>
      <c r="H24" s="721" t="s">
        <v>583</v>
      </c>
      <c r="I24" s="721"/>
      <c r="J24" s="722" t="str">
        <f aca="false">IF(H24="N/A","",IF(H24="0-8","2","3"))</f>
        <v>2</v>
      </c>
      <c r="K24" s="723" t="str">
        <f aca="false">IF(NOT(H24="N/A"),"M6 fasteners required between vert. walls","")</f>
        <v>M6 fasteners required between vert. walls</v>
      </c>
      <c r="L24" s="723"/>
      <c r="M24" s="717"/>
      <c r="N24" s="717"/>
      <c r="O24" s="717"/>
      <c r="P24" s="717"/>
      <c r="Q24" s="717"/>
      <c r="R24" s="717"/>
      <c r="S24" s="96"/>
      <c r="T24" s="96"/>
      <c r="U24" s="96"/>
      <c r="V24" s="96"/>
      <c r="W24" s="96"/>
      <c r="X24" s="96"/>
      <c r="Y24" s="96"/>
      <c r="Z24" s="96"/>
      <c r="AA24" s="96"/>
      <c r="AB24" s="96"/>
      <c r="AC24" s="96"/>
      <c r="AD24" s="96"/>
      <c r="AE24" s="96"/>
      <c r="AF24" s="96"/>
      <c r="AG24" s="96"/>
      <c r="AH24" s="96"/>
      <c r="AI24" s="96"/>
      <c r="AJ24" s="96"/>
      <c r="AK24" s="135"/>
      <c r="AL24" s="96"/>
      <c r="AM24" s="96"/>
      <c r="AN24" s="96"/>
      <c r="AO24" s="96"/>
      <c r="AP24" s="96"/>
      <c r="AQ24" s="96"/>
      <c r="AR24" s="96"/>
      <c r="AS24" s="96"/>
    </row>
    <row r="25" customFormat="false" ht="12.75" hidden="false" customHeight="true" outlineLevel="0" collapsed="false">
      <c r="A25" s="723" t="s">
        <v>589</v>
      </c>
      <c r="B25" s="717"/>
      <c r="C25" s="717"/>
      <c r="D25" s="717"/>
      <c r="E25" s="717"/>
      <c r="F25" s="717"/>
      <c r="G25" s="717"/>
      <c r="H25" s="721" t="s">
        <v>123</v>
      </c>
      <c r="I25" s="721"/>
      <c r="J25" s="722" t="str">
        <f aca="false">IF(H25="N/A","",IF(H25="0-8","2","3"))</f>
        <v/>
      </c>
      <c r="K25" s="723" t="str">
        <f aca="false">IF(NOT(H25="N/A"),"M6 fasteners required between vert. walls","")</f>
        <v/>
      </c>
      <c r="L25" s="723"/>
      <c r="M25" s="717"/>
      <c r="N25" s="717"/>
      <c r="O25" s="717"/>
      <c r="P25" s="717"/>
      <c r="Q25" s="717"/>
      <c r="R25" s="717"/>
      <c r="S25" s="96"/>
      <c r="T25" s="96"/>
      <c r="U25" s="96"/>
      <c r="V25" s="96"/>
      <c r="W25" s="96"/>
      <c r="X25" s="96"/>
      <c r="Y25" s="96"/>
      <c r="Z25" s="96"/>
      <c r="AA25" s="96"/>
      <c r="AB25" s="96"/>
      <c r="AC25" s="96"/>
      <c r="AD25" s="96"/>
      <c r="AE25" s="96"/>
      <c r="AF25" s="96"/>
      <c r="AG25" s="96"/>
      <c r="AH25" s="96"/>
      <c r="AI25" s="96"/>
      <c r="AJ25" s="96"/>
      <c r="AK25" s="135"/>
      <c r="AL25" s="96"/>
      <c r="AM25" s="96"/>
      <c r="AN25" s="96"/>
      <c r="AO25" s="96"/>
      <c r="AP25" s="96"/>
      <c r="AQ25" s="96"/>
      <c r="AR25" s="96"/>
      <c r="AS25" s="96"/>
    </row>
    <row r="26" customFormat="false" ht="12.75" hidden="false" customHeight="true" outlineLevel="0" collapsed="false">
      <c r="A26" s="723" t="s">
        <v>590</v>
      </c>
      <c r="B26" s="717"/>
      <c r="C26" s="717"/>
      <c r="D26" s="717"/>
      <c r="E26" s="717"/>
      <c r="F26" s="717"/>
      <c r="G26" s="717"/>
      <c r="H26" s="721" t="s">
        <v>123</v>
      </c>
      <c r="I26" s="721"/>
      <c r="J26" s="722" t="str">
        <f aca="false">IF(H26="N/A","",IF(H26="0-8","2","3"))</f>
        <v/>
      </c>
      <c r="K26" s="723" t="str">
        <f aca="false">IF(NOT(H26="N/A"),"M6 fasteners required between vert. walls","")</f>
        <v/>
      </c>
      <c r="L26" s="723"/>
      <c r="M26" s="717"/>
      <c r="N26" s="717"/>
      <c r="O26" s="717"/>
      <c r="P26" s="717"/>
      <c r="Q26" s="717"/>
      <c r="R26" s="717"/>
      <c r="S26" s="96"/>
      <c r="T26" s="96"/>
      <c r="U26" s="96"/>
      <c r="V26" s="96"/>
      <c r="W26" s="96"/>
      <c r="X26" s="96"/>
      <c r="Y26" s="96"/>
      <c r="Z26" s="96"/>
      <c r="AA26" s="96"/>
      <c r="AB26" s="96"/>
      <c r="AC26" s="96"/>
      <c r="AD26" s="96"/>
      <c r="AE26" s="96"/>
      <c r="AF26" s="96"/>
      <c r="AG26" s="96"/>
      <c r="AH26" s="96"/>
      <c r="AI26" s="96"/>
      <c r="AJ26" s="96"/>
      <c r="AK26" s="135"/>
      <c r="AL26" s="96"/>
      <c r="AM26" s="96"/>
      <c r="AN26" s="96"/>
      <c r="AO26" s="96"/>
      <c r="AP26" s="96"/>
      <c r="AQ26" s="96"/>
      <c r="AR26" s="96"/>
      <c r="AS26" s="96"/>
    </row>
    <row r="27" customFormat="false" ht="12.75" hidden="false" customHeight="true" outlineLevel="0" collapsed="false">
      <c r="A27" s="723" t="s">
        <v>591</v>
      </c>
      <c r="B27" s="717"/>
      <c r="C27" s="717"/>
      <c r="D27" s="717"/>
      <c r="E27" s="717"/>
      <c r="F27" s="717"/>
      <c r="G27" s="717"/>
      <c r="H27" s="721" t="s">
        <v>123</v>
      </c>
      <c r="I27" s="721"/>
      <c r="J27" s="722" t="str">
        <f aca="false">IF(H27="N/A","",IF(H27="0-8","2","3"))</f>
        <v/>
      </c>
      <c r="K27" s="723" t="str">
        <f aca="false">IF(NOT(H27="N/A"),"M6 fasteners required between vert. walls","")</f>
        <v/>
      </c>
      <c r="L27" s="723"/>
      <c r="M27" s="717"/>
      <c r="N27" s="717"/>
      <c r="O27" s="717"/>
      <c r="P27" s="717"/>
      <c r="Q27" s="717"/>
      <c r="R27" s="717"/>
      <c r="S27" s="96"/>
      <c r="T27" s="96"/>
      <c r="U27" s="96"/>
      <c r="V27" s="96"/>
      <c r="W27" s="96"/>
      <c r="X27" s="96"/>
      <c r="Y27" s="96"/>
      <c r="Z27" s="96"/>
      <c r="AA27" s="96"/>
      <c r="AB27" s="96"/>
      <c r="AC27" s="96"/>
      <c r="AD27" s="96"/>
      <c r="AE27" s="96"/>
      <c r="AF27" s="96"/>
      <c r="AG27" s="96"/>
      <c r="AH27" s="96"/>
      <c r="AI27" s="96"/>
      <c r="AJ27" s="96"/>
      <c r="AK27" s="135"/>
      <c r="AL27" s="96"/>
      <c r="AM27" s="96"/>
      <c r="AN27" s="96"/>
      <c r="AO27" s="96"/>
      <c r="AP27" s="96"/>
      <c r="AQ27" s="96"/>
      <c r="AR27" s="96"/>
      <c r="AS27" s="96"/>
    </row>
    <row r="28" customFormat="false" ht="12.75" hidden="false" customHeight="true" outlineLevel="0" collapsed="false">
      <c r="A28" s="726" t="s">
        <v>592</v>
      </c>
      <c r="B28" s="727"/>
      <c r="C28" s="727"/>
      <c r="D28" s="727"/>
      <c r="E28" s="727"/>
      <c r="F28" s="727"/>
      <c r="G28" s="727"/>
      <c r="H28" s="721" t="s">
        <v>123</v>
      </c>
      <c r="I28" s="721"/>
      <c r="J28" s="728" t="str">
        <f aca="false">IF(H28="N/A","",IF(H28="0-8","2","3"))</f>
        <v/>
      </c>
      <c r="K28" s="726" t="str">
        <f aca="false">IF(NOT(H28="N/A"),"M6 fasteners required between vert. walls","")</f>
        <v/>
      </c>
      <c r="L28" s="726"/>
      <c r="M28" s="727"/>
      <c r="N28" s="727"/>
      <c r="O28" s="727"/>
      <c r="P28" s="727"/>
      <c r="Q28" s="727"/>
      <c r="R28" s="727"/>
      <c r="S28" s="96"/>
      <c r="T28" s="96"/>
      <c r="U28" s="96"/>
      <c r="V28" s="96"/>
      <c r="W28" s="96"/>
      <c r="X28" s="96"/>
      <c r="Y28" s="96"/>
      <c r="Z28" s="96"/>
      <c r="AA28" s="96"/>
      <c r="AB28" s="96"/>
      <c r="AC28" s="96"/>
      <c r="AD28" s="96"/>
      <c r="AE28" s="96"/>
      <c r="AF28" s="96"/>
      <c r="AG28" s="96"/>
      <c r="AH28" s="96"/>
      <c r="AI28" s="96"/>
      <c r="AJ28" s="96"/>
      <c r="AK28" s="135"/>
      <c r="AL28" s="96"/>
      <c r="AM28" s="96"/>
      <c r="AN28" s="96"/>
      <c r="AO28" s="96"/>
      <c r="AP28" s="96"/>
      <c r="AQ28" s="96"/>
      <c r="AR28" s="96"/>
      <c r="AS28" s="96"/>
    </row>
    <row r="29" customFormat="false" ht="13.15" hidden="false" customHeight="false" outlineLevel="0" collapsed="false">
      <c r="A29" s="729"/>
      <c r="B29" s="730" t="s">
        <v>593</v>
      </c>
      <c r="C29" s="730"/>
      <c r="D29" s="730"/>
      <c r="E29" s="730"/>
      <c r="F29" s="730"/>
      <c r="G29" s="730"/>
      <c r="H29" s="730"/>
      <c r="I29" s="730"/>
      <c r="J29" s="730"/>
      <c r="K29" s="730"/>
      <c r="L29" s="730"/>
      <c r="M29" s="730"/>
      <c r="N29" s="730"/>
      <c r="O29" s="730"/>
      <c r="P29" s="730"/>
      <c r="Q29" s="730"/>
      <c r="R29" s="730"/>
      <c r="S29" s="96"/>
      <c r="T29" s="96"/>
      <c r="U29" s="96"/>
      <c r="V29" s="96"/>
      <c r="W29" s="96"/>
      <c r="X29" s="96"/>
      <c r="Y29" s="96"/>
      <c r="Z29" s="96"/>
      <c r="AA29" s="96"/>
      <c r="AB29" s="96"/>
      <c r="AC29" s="96"/>
      <c r="AD29" s="96"/>
      <c r="AE29" s="96"/>
      <c r="AF29" s="96"/>
      <c r="AG29" s="96"/>
      <c r="AH29" s="96"/>
      <c r="AI29" s="96"/>
      <c r="AJ29" s="96"/>
      <c r="AK29" s="135"/>
      <c r="AL29" s="96"/>
      <c r="AM29" s="96"/>
      <c r="AN29" s="96"/>
      <c r="AO29" s="96"/>
      <c r="AP29" s="96"/>
      <c r="AQ29" s="96"/>
      <c r="AR29" s="96"/>
      <c r="AS29" s="96"/>
    </row>
    <row r="30" customFormat="false" ht="13.15" hidden="false" customHeight="false" outlineLevel="0" collapsed="false">
      <c r="A30" s="729"/>
      <c r="B30" s="730" t="s">
        <v>594</v>
      </c>
      <c r="C30" s="730"/>
      <c r="D30" s="730"/>
      <c r="E30" s="730"/>
      <c r="F30" s="730"/>
      <c r="G30" s="730"/>
      <c r="H30" s="730"/>
      <c r="I30" s="730"/>
      <c r="J30" s="730"/>
      <c r="K30" s="730"/>
      <c r="L30" s="730"/>
      <c r="M30" s="730"/>
      <c r="N30" s="730"/>
      <c r="O30" s="730"/>
      <c r="P30" s="730"/>
      <c r="Q30" s="730"/>
      <c r="R30" s="730"/>
      <c r="S30" s="96"/>
      <c r="T30" s="96"/>
      <c r="U30" s="96"/>
      <c r="V30" s="96"/>
      <c r="W30" s="96"/>
      <c r="X30" s="96"/>
      <c r="Y30" s="96"/>
      <c r="Z30" s="96"/>
      <c r="AA30" s="96"/>
      <c r="AB30" s="96"/>
      <c r="AC30" s="96"/>
      <c r="AD30" s="96"/>
      <c r="AE30" s="96"/>
      <c r="AF30" s="96"/>
      <c r="AG30" s="96"/>
      <c r="AH30" s="96"/>
      <c r="AI30" s="96"/>
      <c r="AJ30" s="96"/>
      <c r="AK30" s="135"/>
      <c r="AL30" s="96"/>
      <c r="AM30" s="96"/>
      <c r="AN30" s="96"/>
      <c r="AO30" s="96"/>
      <c r="AP30" s="96"/>
      <c r="AQ30" s="96"/>
      <c r="AR30" s="96"/>
      <c r="AS30" s="96"/>
    </row>
    <row r="31" customFormat="false" ht="12.75" hidden="false" customHeight="false" outlineLevel="0" collapsed="false">
      <c r="A31" s="731"/>
      <c r="B31" s="732"/>
      <c r="C31" s="732"/>
      <c r="D31" s="732"/>
      <c r="E31" s="732"/>
      <c r="F31" s="732"/>
      <c r="G31" s="732"/>
      <c r="H31" s="732"/>
      <c r="I31" s="732"/>
      <c r="J31" s="732"/>
      <c r="K31" s="732"/>
      <c r="L31" s="732"/>
      <c r="M31" s="732"/>
      <c r="N31" s="732"/>
      <c r="O31" s="732"/>
      <c r="P31" s="732"/>
      <c r="Q31" s="732"/>
      <c r="R31" s="732"/>
      <c r="S31" s="96"/>
      <c r="T31" s="96"/>
      <c r="U31" s="96"/>
      <c r="V31" s="96"/>
      <c r="W31" s="96"/>
      <c r="X31" s="96"/>
      <c r="Y31" s="96"/>
      <c r="Z31" s="96"/>
      <c r="AA31" s="96"/>
      <c r="AB31" s="96"/>
      <c r="AC31" s="96"/>
      <c r="AD31" s="96"/>
      <c r="AE31" s="96"/>
      <c r="AF31" s="96"/>
      <c r="AG31" s="96"/>
      <c r="AH31" s="96"/>
      <c r="AI31" s="96"/>
      <c r="AJ31" s="96"/>
      <c r="AK31" s="135"/>
      <c r="AL31" s="96"/>
      <c r="AM31" s="96"/>
      <c r="AN31" s="96"/>
      <c r="AO31" s="96"/>
      <c r="AP31" s="96"/>
      <c r="AQ31" s="96"/>
      <c r="AR31" s="96"/>
      <c r="AS31" s="96"/>
    </row>
    <row r="32" customFormat="false" ht="12.75" hidden="false" customHeight="true" outlineLevel="0" collapsed="false">
      <c r="A32" s="733"/>
      <c r="B32" s="734" t="s">
        <v>595</v>
      </c>
      <c r="C32" s="734"/>
      <c r="D32" s="734"/>
      <c r="E32" s="735" t="s">
        <v>596</v>
      </c>
      <c r="F32" s="735"/>
      <c r="G32" s="735"/>
      <c r="H32" s="736" t="s">
        <v>597</v>
      </c>
      <c r="I32" s="736"/>
      <c r="J32" s="736" t="s">
        <v>598</v>
      </c>
      <c r="K32" s="736"/>
      <c r="L32" s="736" t="s">
        <v>599</v>
      </c>
      <c r="M32" s="736"/>
      <c r="N32" s="736"/>
      <c r="O32" s="737"/>
      <c r="P32" s="737"/>
      <c r="Q32" s="737"/>
      <c r="R32" s="732"/>
      <c r="S32" s="96"/>
      <c r="T32" s="96"/>
      <c r="U32" s="96"/>
      <c r="V32" s="96"/>
      <c r="W32" s="96"/>
      <c r="X32" s="96"/>
      <c r="Y32" s="96"/>
      <c r="Z32" s="96"/>
      <c r="AA32" s="96"/>
      <c r="AB32" s="96"/>
      <c r="AC32" s="96"/>
      <c r="AD32" s="96"/>
      <c r="AE32" s="96"/>
      <c r="AF32" s="96"/>
      <c r="AG32" s="96"/>
      <c r="AH32" s="96"/>
      <c r="AI32" s="96"/>
      <c r="AJ32" s="96"/>
      <c r="AK32" s="135"/>
      <c r="AL32" s="96"/>
      <c r="AM32" s="96"/>
      <c r="AN32" s="96"/>
      <c r="AO32" s="96"/>
      <c r="AP32" s="96"/>
      <c r="AQ32" s="96"/>
      <c r="AR32" s="96"/>
      <c r="AS32" s="96"/>
    </row>
    <row r="33" customFormat="false" ht="25.5" hidden="false" customHeight="true" outlineLevel="0" collapsed="false">
      <c r="A33" s="733"/>
      <c r="B33" s="734"/>
      <c r="C33" s="734"/>
      <c r="D33" s="734"/>
      <c r="E33" s="735"/>
      <c r="F33" s="735"/>
      <c r="G33" s="735"/>
      <c r="H33" s="736"/>
      <c r="I33" s="736"/>
      <c r="J33" s="736"/>
      <c r="K33" s="736"/>
      <c r="L33" s="736"/>
      <c r="M33" s="736"/>
      <c r="N33" s="736"/>
      <c r="O33" s="737"/>
      <c r="P33" s="737"/>
      <c r="Q33" s="737"/>
      <c r="R33" s="732"/>
      <c r="S33" s="96"/>
      <c r="T33" s="96"/>
      <c r="U33" s="96"/>
      <c r="V33" s="96"/>
      <c r="W33" s="96"/>
      <c r="X33" s="96"/>
      <c r="Y33" s="96"/>
      <c r="Z33" s="96"/>
      <c r="AA33" s="96"/>
      <c r="AB33" s="96"/>
      <c r="AC33" s="96"/>
      <c r="AD33" s="96"/>
      <c r="AE33" s="96"/>
      <c r="AF33" s="96"/>
      <c r="AG33" s="96"/>
      <c r="AH33" s="96"/>
      <c r="AI33" s="96"/>
      <c r="AJ33" s="96"/>
      <c r="AK33" s="135"/>
      <c r="AL33" s="96"/>
      <c r="AM33" s="96"/>
      <c r="AN33" s="96"/>
      <c r="AO33" s="96"/>
      <c r="AP33" s="96"/>
      <c r="AQ33" s="96"/>
      <c r="AR33" s="96"/>
      <c r="AS33" s="96"/>
    </row>
    <row r="34" customFormat="false" ht="12.75" hidden="false" customHeight="false" outlineLevel="0" collapsed="false">
      <c r="A34" s="733"/>
      <c r="B34" s="738" t="s">
        <v>600</v>
      </c>
      <c r="C34" s="738"/>
      <c r="D34" s="738"/>
      <c r="E34" s="739" t="s">
        <v>134</v>
      </c>
      <c r="F34" s="739"/>
      <c r="G34" s="739"/>
      <c r="H34" s="740" t="s">
        <v>601</v>
      </c>
      <c r="I34" s="740"/>
      <c r="J34" s="740" t="s">
        <v>602</v>
      </c>
      <c r="K34" s="740"/>
      <c r="L34" s="740" t="s">
        <v>602</v>
      </c>
      <c r="M34" s="740"/>
      <c r="N34" s="740"/>
      <c r="O34" s="16"/>
      <c r="P34" s="16"/>
      <c r="Q34" s="16"/>
      <c r="R34" s="732"/>
      <c r="S34" s="140"/>
      <c r="T34" s="96"/>
      <c r="U34" s="96"/>
      <c r="V34" s="96"/>
      <c r="W34" s="96"/>
      <c r="X34" s="96"/>
      <c r="Y34" s="96"/>
      <c r="Z34" s="96"/>
      <c r="AA34" s="96"/>
      <c r="AB34" s="96"/>
      <c r="AC34" s="96"/>
      <c r="AD34" s="96"/>
      <c r="AE34" s="96"/>
      <c r="AF34" s="96"/>
      <c r="AG34" s="96"/>
      <c r="AH34" s="96"/>
      <c r="AI34" s="96"/>
      <c r="AJ34" s="96"/>
      <c r="AK34" s="135"/>
      <c r="AL34" s="96"/>
      <c r="AM34" s="96"/>
      <c r="AN34" s="96"/>
      <c r="AO34" s="96"/>
      <c r="AP34" s="96"/>
      <c r="AQ34" s="96"/>
      <c r="AR34" s="96"/>
      <c r="AS34" s="96"/>
    </row>
    <row r="35" customFormat="false" ht="12.75" hidden="false" customHeight="false" outlineLevel="0" collapsed="false">
      <c r="A35" s="733"/>
      <c r="B35" s="738" t="s">
        <v>603</v>
      </c>
      <c r="C35" s="738"/>
      <c r="D35" s="738"/>
      <c r="E35" s="739" t="s">
        <v>134</v>
      </c>
      <c r="F35" s="739"/>
      <c r="G35" s="739"/>
      <c r="H35" s="740" t="s">
        <v>601</v>
      </c>
      <c r="I35" s="740"/>
      <c r="J35" s="740" t="s">
        <v>602</v>
      </c>
      <c r="K35" s="740"/>
      <c r="L35" s="740" t="s">
        <v>602</v>
      </c>
      <c r="M35" s="740"/>
      <c r="N35" s="740"/>
      <c r="O35" s="16"/>
      <c r="P35" s="16"/>
      <c r="Q35" s="16"/>
      <c r="R35" s="732"/>
      <c r="S35" s="741"/>
      <c r="T35" s="741"/>
      <c r="U35" s="741"/>
      <c r="V35" s="741"/>
      <c r="W35" s="741"/>
      <c r="X35" s="741"/>
      <c r="Y35" s="741"/>
      <c r="Z35" s="741"/>
      <c r="AA35" s="741"/>
      <c r="AB35" s="741"/>
      <c r="AC35" s="741"/>
      <c r="AD35" s="741"/>
      <c r="AE35" s="741"/>
      <c r="AF35" s="741"/>
      <c r="AG35" s="741"/>
      <c r="AH35" s="741"/>
      <c r="AI35" s="741"/>
      <c r="AJ35" s="96"/>
      <c r="AK35" s="135"/>
      <c r="AL35" s="96"/>
      <c r="AM35" s="96"/>
      <c r="AN35" s="96"/>
      <c r="AO35" s="96"/>
      <c r="AP35" s="96"/>
      <c r="AQ35" s="96"/>
      <c r="AR35" s="96"/>
      <c r="AS35" s="96"/>
    </row>
    <row r="36" customFormat="false" ht="12.75" hidden="false" customHeight="false" outlineLevel="0" collapsed="false">
      <c r="A36" s="733"/>
      <c r="B36" s="738" t="s">
        <v>604</v>
      </c>
      <c r="C36" s="738"/>
      <c r="D36" s="738"/>
      <c r="E36" s="739" t="s">
        <v>134</v>
      </c>
      <c r="F36" s="739"/>
      <c r="G36" s="739"/>
      <c r="H36" s="740" t="s">
        <v>601</v>
      </c>
      <c r="I36" s="740"/>
      <c r="J36" s="740" t="s">
        <v>602</v>
      </c>
      <c r="K36" s="740"/>
      <c r="L36" s="740" t="s">
        <v>602</v>
      </c>
      <c r="M36" s="740"/>
      <c r="N36" s="740"/>
      <c r="O36" s="16"/>
      <c r="P36" s="16"/>
      <c r="Q36" s="16"/>
      <c r="R36" s="732"/>
      <c r="S36" s="741"/>
      <c r="T36" s="741"/>
      <c r="U36" s="741"/>
      <c r="V36" s="741"/>
      <c r="W36" s="741"/>
      <c r="X36" s="741"/>
      <c r="Y36" s="741"/>
      <c r="Z36" s="741"/>
      <c r="AA36" s="741"/>
      <c r="AB36" s="741"/>
      <c r="AC36" s="741"/>
      <c r="AD36" s="741"/>
      <c r="AE36" s="741"/>
      <c r="AF36" s="741"/>
      <c r="AG36" s="741"/>
      <c r="AH36" s="741"/>
      <c r="AI36" s="741"/>
      <c r="AJ36" s="96"/>
      <c r="AK36" s="135"/>
      <c r="AL36" s="96"/>
      <c r="AM36" s="96"/>
      <c r="AN36" s="96"/>
      <c r="AO36" s="96"/>
      <c r="AP36" s="96"/>
      <c r="AQ36" s="96"/>
      <c r="AR36" s="96"/>
      <c r="AS36" s="96"/>
    </row>
    <row r="37" customFormat="false" ht="12.75" hidden="false" customHeight="false" outlineLevel="0" collapsed="false">
      <c r="A37" s="733"/>
      <c r="B37" s="738" t="s">
        <v>605</v>
      </c>
      <c r="C37" s="738"/>
      <c r="D37" s="738"/>
      <c r="E37" s="739" t="s">
        <v>134</v>
      </c>
      <c r="F37" s="739"/>
      <c r="G37" s="739"/>
      <c r="H37" s="740" t="s">
        <v>602</v>
      </c>
      <c r="I37" s="740"/>
      <c r="J37" s="740" t="s">
        <v>602</v>
      </c>
      <c r="K37" s="740"/>
      <c r="L37" s="740" t="s">
        <v>601</v>
      </c>
      <c r="M37" s="740"/>
      <c r="N37" s="740"/>
      <c r="O37" s="16"/>
      <c r="P37" s="16"/>
      <c r="Q37" s="16"/>
      <c r="R37" s="732"/>
      <c r="S37" s="741"/>
      <c r="T37" s="741"/>
      <c r="U37" s="741"/>
      <c r="V37" s="741"/>
      <c r="W37" s="741"/>
      <c r="X37" s="741"/>
      <c r="Y37" s="741"/>
      <c r="Z37" s="741"/>
      <c r="AA37" s="741"/>
      <c r="AB37" s="741"/>
      <c r="AC37" s="741"/>
      <c r="AD37" s="741"/>
      <c r="AE37" s="741"/>
      <c r="AF37" s="741"/>
      <c r="AG37" s="741"/>
      <c r="AH37" s="741"/>
      <c r="AI37" s="741"/>
      <c r="AJ37" s="96"/>
      <c r="AK37" s="135"/>
      <c r="AL37" s="96"/>
      <c r="AM37" s="96"/>
      <c r="AN37" s="96"/>
      <c r="AO37" s="96"/>
      <c r="AP37" s="96"/>
      <c r="AQ37" s="96"/>
      <c r="AR37" s="96"/>
      <c r="AS37" s="96"/>
    </row>
    <row r="38" customFormat="false" ht="12.75" hidden="false" customHeight="false" outlineLevel="0" collapsed="false">
      <c r="A38" s="733"/>
      <c r="B38" s="738" t="s">
        <v>606</v>
      </c>
      <c r="C38" s="738"/>
      <c r="D38" s="738"/>
      <c r="E38" s="739" t="s">
        <v>134</v>
      </c>
      <c r="F38" s="739"/>
      <c r="G38" s="739"/>
      <c r="H38" s="740" t="s">
        <v>601</v>
      </c>
      <c r="I38" s="740"/>
      <c r="J38" s="740" t="s">
        <v>602</v>
      </c>
      <c r="K38" s="740"/>
      <c r="L38" s="740" t="s">
        <v>601</v>
      </c>
      <c r="M38" s="740"/>
      <c r="N38" s="740"/>
      <c r="O38" s="16"/>
      <c r="P38" s="16"/>
      <c r="Q38" s="16"/>
      <c r="R38" s="732"/>
      <c r="S38" s="741"/>
      <c r="T38" s="741"/>
      <c r="U38" s="741"/>
      <c r="V38" s="741"/>
      <c r="W38" s="741"/>
      <c r="X38" s="741"/>
      <c r="Y38" s="741"/>
      <c r="Z38" s="741"/>
      <c r="AA38" s="741"/>
      <c r="AB38" s="741"/>
      <c r="AC38" s="741"/>
      <c r="AD38" s="741"/>
      <c r="AE38" s="741"/>
      <c r="AF38" s="741"/>
      <c r="AG38" s="741"/>
      <c r="AH38" s="741"/>
      <c r="AI38" s="741"/>
      <c r="AJ38" s="96"/>
      <c r="AK38" s="135"/>
      <c r="AL38" s="96"/>
      <c r="AM38" s="96"/>
      <c r="AN38" s="96"/>
      <c r="AO38" s="96"/>
      <c r="AP38" s="96"/>
      <c r="AQ38" s="96"/>
      <c r="AR38" s="96"/>
      <c r="AS38" s="96"/>
    </row>
    <row r="39" customFormat="false" ht="12.75" hidden="false" customHeight="false" outlineLevel="0" collapsed="false">
      <c r="A39" s="733"/>
      <c r="B39" s="738" t="s">
        <v>607</v>
      </c>
      <c r="C39" s="738"/>
      <c r="D39" s="738"/>
      <c r="E39" s="739" t="s">
        <v>134</v>
      </c>
      <c r="F39" s="739"/>
      <c r="G39" s="739"/>
      <c r="H39" s="740" t="s">
        <v>601</v>
      </c>
      <c r="I39" s="740"/>
      <c r="J39" s="740" t="s">
        <v>601</v>
      </c>
      <c r="K39" s="740"/>
      <c r="L39" s="740" t="s">
        <v>602</v>
      </c>
      <c r="M39" s="740"/>
      <c r="N39" s="740"/>
      <c r="O39" s="16"/>
      <c r="P39" s="16"/>
      <c r="Q39" s="16"/>
      <c r="R39" s="732"/>
      <c r="S39" s="741"/>
      <c r="T39" s="741"/>
      <c r="U39" s="741"/>
      <c r="V39" s="741"/>
      <c r="W39" s="741"/>
      <c r="X39" s="741"/>
      <c r="Y39" s="741"/>
      <c r="Z39" s="741"/>
      <c r="AA39" s="741"/>
      <c r="AB39" s="741"/>
      <c r="AC39" s="741"/>
      <c r="AD39" s="741"/>
      <c r="AE39" s="741"/>
      <c r="AF39" s="741"/>
      <c r="AG39" s="741"/>
      <c r="AH39" s="741"/>
      <c r="AI39" s="741"/>
      <c r="AJ39" s="96"/>
      <c r="AK39" s="135"/>
      <c r="AL39" s="96"/>
      <c r="AM39" s="96"/>
      <c r="AN39" s="96"/>
      <c r="AO39" s="96"/>
      <c r="AP39" s="96"/>
      <c r="AQ39" s="96"/>
      <c r="AR39" s="96"/>
      <c r="AS39" s="96"/>
    </row>
    <row r="40" customFormat="false" ht="12.75" hidden="false" customHeight="false" outlineLevel="0" collapsed="false">
      <c r="A40" s="733"/>
      <c r="B40" s="738" t="s">
        <v>608</v>
      </c>
      <c r="C40" s="738"/>
      <c r="D40" s="738"/>
      <c r="E40" s="739" t="s">
        <v>134</v>
      </c>
      <c r="F40" s="739"/>
      <c r="G40" s="739"/>
      <c r="H40" s="740" t="s">
        <v>601</v>
      </c>
      <c r="I40" s="740"/>
      <c r="J40" s="740" t="s">
        <v>602</v>
      </c>
      <c r="K40" s="740"/>
      <c r="L40" s="740" t="s">
        <v>602</v>
      </c>
      <c r="M40" s="740"/>
      <c r="N40" s="740"/>
      <c r="O40" s="16"/>
      <c r="P40" s="16"/>
      <c r="Q40" s="16"/>
      <c r="R40" s="732"/>
      <c r="S40" s="741"/>
      <c r="T40" s="741"/>
      <c r="U40" s="741"/>
      <c r="V40" s="741"/>
      <c r="W40" s="741"/>
      <c r="X40" s="741"/>
      <c r="Y40" s="741"/>
      <c r="Z40" s="741"/>
      <c r="AA40" s="741"/>
      <c r="AB40" s="741"/>
      <c r="AC40" s="741"/>
      <c r="AD40" s="741"/>
      <c r="AE40" s="741"/>
      <c r="AF40" s="741"/>
      <c r="AG40" s="741"/>
      <c r="AH40" s="741"/>
      <c r="AI40" s="741"/>
      <c r="AJ40" s="96"/>
      <c r="AK40" s="135"/>
      <c r="AL40" s="96"/>
      <c r="AM40" s="96"/>
      <c r="AN40" s="96"/>
      <c r="AO40" s="96"/>
      <c r="AP40" s="96"/>
      <c r="AQ40" s="96"/>
      <c r="AR40" s="96"/>
      <c r="AS40" s="96"/>
    </row>
    <row r="41" customFormat="false" ht="12.75" hidden="false" customHeight="false" outlineLevel="0" collapsed="false">
      <c r="A41" s="733"/>
      <c r="B41" s="738" t="s">
        <v>609</v>
      </c>
      <c r="C41" s="738"/>
      <c r="D41" s="738"/>
      <c r="E41" s="739" t="s">
        <v>134</v>
      </c>
      <c r="F41" s="739"/>
      <c r="G41" s="739"/>
      <c r="H41" s="740" t="s">
        <v>601</v>
      </c>
      <c r="I41" s="740"/>
      <c r="J41" s="740" t="s">
        <v>602</v>
      </c>
      <c r="K41" s="740"/>
      <c r="L41" s="740" t="s">
        <v>601</v>
      </c>
      <c r="M41" s="740"/>
      <c r="N41" s="740"/>
      <c r="O41" s="16"/>
      <c r="P41" s="16"/>
      <c r="Q41" s="16"/>
      <c r="R41" s="732"/>
      <c r="S41" s="741"/>
      <c r="T41" s="741"/>
      <c r="U41" s="741"/>
      <c r="V41" s="741"/>
      <c r="W41" s="741"/>
      <c r="X41" s="741"/>
      <c r="Y41" s="741"/>
      <c r="Z41" s="741"/>
      <c r="AA41" s="741"/>
      <c r="AB41" s="741"/>
      <c r="AC41" s="741"/>
      <c r="AD41" s="741"/>
      <c r="AE41" s="741"/>
      <c r="AF41" s="741"/>
      <c r="AG41" s="741"/>
      <c r="AH41" s="741"/>
      <c r="AI41" s="741"/>
      <c r="AJ41" s="96"/>
      <c r="AK41" s="135"/>
      <c r="AL41" s="96"/>
      <c r="AM41" s="96"/>
      <c r="AN41" s="96"/>
      <c r="AO41" s="96"/>
      <c r="AP41" s="96"/>
      <c r="AQ41" s="96"/>
      <c r="AR41" s="96"/>
      <c r="AS41" s="96"/>
    </row>
    <row r="42" customFormat="false" ht="12.75" hidden="false" customHeight="false" outlineLevel="0" collapsed="false">
      <c r="A42" s="733"/>
      <c r="B42" s="738" t="s">
        <v>610</v>
      </c>
      <c r="C42" s="738"/>
      <c r="D42" s="738"/>
      <c r="E42" s="739" t="s">
        <v>134</v>
      </c>
      <c r="F42" s="739"/>
      <c r="G42" s="739"/>
      <c r="H42" s="740" t="s">
        <v>602</v>
      </c>
      <c r="I42" s="740"/>
      <c r="J42" s="740" t="s">
        <v>602</v>
      </c>
      <c r="K42" s="740"/>
      <c r="L42" s="740" t="s">
        <v>602</v>
      </c>
      <c r="M42" s="740"/>
      <c r="N42" s="740"/>
      <c r="O42" s="16"/>
      <c r="P42" s="16"/>
      <c r="Q42" s="16"/>
      <c r="R42" s="732"/>
      <c r="S42" s="96"/>
      <c r="T42" s="96"/>
      <c r="U42" s="96"/>
      <c r="V42" s="96"/>
      <c r="W42" s="96"/>
      <c r="X42" s="96"/>
      <c r="Y42" s="96"/>
      <c r="Z42" s="96"/>
      <c r="AA42" s="96"/>
      <c r="AB42" s="96"/>
      <c r="AC42" s="96"/>
      <c r="AD42" s="96"/>
      <c r="AE42" s="96"/>
      <c r="AF42" s="96"/>
      <c r="AG42" s="96"/>
      <c r="AH42" s="96"/>
      <c r="AI42" s="96"/>
      <c r="AJ42" s="96"/>
      <c r="AK42" s="135"/>
      <c r="AL42" s="96"/>
      <c r="AM42" s="96"/>
      <c r="AN42" s="96"/>
      <c r="AO42" s="96"/>
      <c r="AP42" s="96"/>
      <c r="AQ42" s="96"/>
      <c r="AR42" s="96"/>
      <c r="AS42" s="96"/>
    </row>
    <row r="43" customFormat="false" ht="12.75" hidden="false" customHeight="false" outlineLevel="0" collapsed="false">
      <c r="A43" s="733"/>
      <c r="B43" s="738" t="s">
        <v>611</v>
      </c>
      <c r="C43" s="738"/>
      <c r="D43" s="738"/>
      <c r="E43" s="739" t="s">
        <v>134</v>
      </c>
      <c r="F43" s="739"/>
      <c r="G43" s="739"/>
      <c r="H43" s="740" t="s">
        <v>601</v>
      </c>
      <c r="I43" s="740"/>
      <c r="J43" s="740" t="s">
        <v>602</v>
      </c>
      <c r="K43" s="740"/>
      <c r="L43" s="740" t="s">
        <v>602</v>
      </c>
      <c r="M43" s="740"/>
      <c r="N43" s="740"/>
      <c r="O43" s="16"/>
      <c r="P43" s="16"/>
      <c r="Q43" s="16"/>
      <c r="R43" s="732"/>
      <c r="S43" s="96"/>
      <c r="T43" s="96"/>
      <c r="U43" s="96"/>
      <c r="V43" s="96"/>
      <c r="W43" s="96"/>
      <c r="X43" s="96"/>
      <c r="Y43" s="96"/>
      <c r="Z43" s="96"/>
      <c r="AA43" s="96"/>
      <c r="AB43" s="96"/>
      <c r="AC43" s="96"/>
      <c r="AD43" s="96"/>
      <c r="AE43" s="96"/>
      <c r="AF43" s="96"/>
      <c r="AG43" s="96"/>
      <c r="AH43" s="96"/>
      <c r="AI43" s="96"/>
      <c r="AJ43" s="96"/>
      <c r="AK43" s="135"/>
      <c r="AL43" s="96"/>
      <c r="AM43" s="96"/>
      <c r="AN43" s="96"/>
      <c r="AO43" s="96"/>
      <c r="AP43" s="96"/>
      <c r="AQ43" s="96"/>
      <c r="AR43" s="96"/>
      <c r="AS43" s="96"/>
    </row>
    <row r="44" customFormat="false" ht="12.75" hidden="false" customHeight="false" outlineLevel="0" collapsed="false">
      <c r="A44" s="733"/>
      <c r="B44" s="738" t="s">
        <v>612</v>
      </c>
      <c r="C44" s="738"/>
      <c r="D44" s="738"/>
      <c r="E44" s="739" t="s">
        <v>134</v>
      </c>
      <c r="F44" s="739"/>
      <c r="G44" s="739"/>
      <c r="H44" s="740" t="s">
        <v>602</v>
      </c>
      <c r="I44" s="740"/>
      <c r="J44" s="740" t="s">
        <v>602</v>
      </c>
      <c r="K44" s="740"/>
      <c r="L44" s="740" t="s">
        <v>602</v>
      </c>
      <c r="M44" s="740"/>
      <c r="N44" s="740"/>
      <c r="O44" s="16"/>
      <c r="P44" s="16"/>
      <c r="Q44" s="16"/>
      <c r="R44" s="732"/>
      <c r="S44" s="96"/>
      <c r="T44" s="96"/>
      <c r="U44" s="96"/>
      <c r="V44" s="96"/>
      <c r="W44" s="96"/>
      <c r="X44" s="96"/>
      <c r="Y44" s="96"/>
      <c r="Z44" s="96"/>
      <c r="AA44" s="96"/>
      <c r="AB44" s="96"/>
      <c r="AC44" s="96"/>
      <c r="AD44" s="96"/>
      <c r="AE44" s="96"/>
      <c r="AF44" s="96"/>
      <c r="AG44" s="96"/>
      <c r="AH44" s="96"/>
      <c r="AI44" s="96"/>
      <c r="AJ44" s="96"/>
      <c r="AK44" s="135"/>
      <c r="AL44" s="96"/>
      <c r="AM44" s="96"/>
      <c r="AN44" s="96"/>
      <c r="AO44" s="96"/>
      <c r="AP44" s="96"/>
      <c r="AQ44" s="96"/>
      <c r="AR44" s="96"/>
      <c r="AS44" s="96"/>
    </row>
    <row r="45" customFormat="false" ht="12.75" hidden="false" customHeight="false" outlineLevel="0" collapsed="false">
      <c r="A45" s="733"/>
      <c r="B45" s="738" t="s">
        <v>613</v>
      </c>
      <c r="C45" s="738"/>
      <c r="D45" s="738"/>
      <c r="E45" s="739" t="s">
        <v>134</v>
      </c>
      <c r="F45" s="739"/>
      <c r="G45" s="739"/>
      <c r="H45" s="740" t="s">
        <v>601</v>
      </c>
      <c r="I45" s="740"/>
      <c r="J45" s="740" t="s">
        <v>602</v>
      </c>
      <c r="K45" s="740"/>
      <c r="L45" s="740" t="s">
        <v>602</v>
      </c>
      <c r="M45" s="740"/>
      <c r="N45" s="740"/>
      <c r="O45" s="16"/>
      <c r="P45" s="16"/>
      <c r="Q45" s="16"/>
      <c r="R45" s="732"/>
      <c r="S45" s="96"/>
      <c r="T45" s="96"/>
      <c r="U45" s="96"/>
      <c r="V45" s="96"/>
      <c r="W45" s="96"/>
      <c r="X45" s="96"/>
      <c r="Y45" s="96"/>
      <c r="Z45" s="96"/>
      <c r="AA45" s="96"/>
      <c r="AB45" s="96"/>
      <c r="AC45" s="96"/>
      <c r="AD45" s="96"/>
      <c r="AE45" s="96"/>
      <c r="AF45" s="96"/>
      <c r="AG45" s="96"/>
      <c r="AH45" s="96"/>
      <c r="AI45" s="96"/>
      <c r="AJ45" s="96"/>
      <c r="AK45" s="135"/>
      <c r="AL45" s="96"/>
      <c r="AM45" s="96"/>
      <c r="AN45" s="96"/>
      <c r="AO45" s="96"/>
      <c r="AP45" s="96"/>
      <c r="AQ45" s="96"/>
      <c r="AR45" s="96"/>
      <c r="AS45" s="96"/>
    </row>
    <row r="46" customFormat="false" ht="12.75" hidden="false" customHeight="false" outlineLevel="0" collapsed="false">
      <c r="A46" s="733"/>
      <c r="B46" s="738" t="s">
        <v>614</v>
      </c>
      <c r="C46" s="738"/>
      <c r="D46" s="738"/>
      <c r="E46" s="739" t="s">
        <v>134</v>
      </c>
      <c r="F46" s="739"/>
      <c r="G46" s="739"/>
      <c r="H46" s="740" t="s">
        <v>602</v>
      </c>
      <c r="I46" s="740"/>
      <c r="J46" s="740" t="s">
        <v>601</v>
      </c>
      <c r="K46" s="740"/>
      <c r="L46" s="740" t="s">
        <v>601</v>
      </c>
      <c r="M46" s="740"/>
      <c r="N46" s="740"/>
      <c r="O46" s="16"/>
      <c r="P46" s="16"/>
      <c r="Q46" s="16"/>
      <c r="R46" s="732"/>
      <c r="S46" s="96"/>
      <c r="T46" s="96"/>
      <c r="U46" s="96"/>
      <c r="V46" s="96"/>
      <c r="W46" s="96"/>
      <c r="X46" s="96"/>
      <c r="Y46" s="96"/>
      <c r="Z46" s="96"/>
      <c r="AA46" s="96"/>
      <c r="AB46" s="96"/>
      <c r="AC46" s="96"/>
      <c r="AD46" s="96"/>
      <c r="AE46" s="96"/>
      <c r="AF46" s="96"/>
      <c r="AG46" s="96"/>
      <c r="AH46" s="96"/>
      <c r="AI46" s="96"/>
      <c r="AJ46" s="96"/>
      <c r="AK46" s="135"/>
      <c r="AL46" s="96"/>
      <c r="AM46" s="96"/>
      <c r="AN46" s="96"/>
      <c r="AO46" s="96"/>
      <c r="AP46" s="96"/>
      <c r="AQ46" s="96"/>
      <c r="AR46" s="96"/>
      <c r="AS46" s="96"/>
    </row>
    <row r="47" customFormat="false" ht="12.75" hidden="false" customHeight="false" outlineLevel="0" collapsed="false">
      <c r="A47" s="733"/>
      <c r="B47" s="742" t="s">
        <v>615</v>
      </c>
      <c r="C47" s="742"/>
      <c r="D47" s="742"/>
      <c r="E47" s="739" t="s">
        <v>134</v>
      </c>
      <c r="F47" s="739"/>
      <c r="G47" s="739"/>
      <c r="H47" s="740" t="s">
        <v>601</v>
      </c>
      <c r="I47" s="740"/>
      <c r="J47" s="740" t="s">
        <v>602</v>
      </c>
      <c r="K47" s="740"/>
      <c r="L47" s="740" t="s">
        <v>601</v>
      </c>
      <c r="M47" s="740"/>
      <c r="N47" s="740"/>
      <c r="O47" s="16"/>
      <c r="P47" s="16"/>
      <c r="Q47" s="16"/>
      <c r="R47" s="732"/>
      <c r="S47" s="96"/>
      <c r="T47" s="96"/>
      <c r="U47" s="96"/>
      <c r="V47" s="96"/>
      <c r="W47" s="96"/>
      <c r="X47" s="96"/>
      <c r="Y47" s="96"/>
      <c r="Z47" s="96"/>
      <c r="AA47" s="96"/>
      <c r="AB47" s="96"/>
      <c r="AC47" s="96"/>
      <c r="AD47" s="96"/>
      <c r="AE47" s="96"/>
      <c r="AF47" s="96"/>
      <c r="AG47" s="96"/>
      <c r="AH47" s="96"/>
      <c r="AI47" s="96"/>
      <c r="AJ47" s="96"/>
      <c r="AK47" s="135"/>
      <c r="AL47" s="96"/>
      <c r="AM47" s="96"/>
      <c r="AN47" s="96"/>
      <c r="AO47" s="96"/>
      <c r="AP47" s="96"/>
      <c r="AQ47" s="96"/>
      <c r="AR47" s="96"/>
      <c r="AS47" s="96"/>
    </row>
    <row r="48" customFormat="false" ht="12.75" hidden="false" customHeight="false" outlineLevel="0" collapsed="false">
      <c r="A48" s="733"/>
      <c r="B48" s="743" t="s">
        <v>616</v>
      </c>
      <c r="C48" s="743"/>
      <c r="D48" s="743"/>
      <c r="E48" s="739" t="s">
        <v>134</v>
      </c>
      <c r="F48" s="739"/>
      <c r="G48" s="739"/>
      <c r="H48" s="740" t="s">
        <v>601</v>
      </c>
      <c r="I48" s="740"/>
      <c r="J48" s="740" t="s">
        <v>602</v>
      </c>
      <c r="K48" s="740"/>
      <c r="L48" s="740" t="s">
        <v>602</v>
      </c>
      <c r="M48" s="740"/>
      <c r="N48" s="740"/>
      <c r="O48" s="16"/>
      <c r="P48" s="16"/>
      <c r="Q48" s="16"/>
      <c r="R48" s="732"/>
      <c r="S48" s="96"/>
      <c r="T48" s="96"/>
      <c r="U48" s="96"/>
      <c r="V48" s="96"/>
      <c r="W48" s="96"/>
      <c r="X48" s="96"/>
      <c r="Y48" s="96"/>
      <c r="Z48" s="96"/>
      <c r="AA48" s="96"/>
      <c r="AB48" s="96"/>
      <c r="AC48" s="96"/>
      <c r="AD48" s="96"/>
      <c r="AE48" s="96"/>
      <c r="AF48" s="96"/>
      <c r="AG48" s="96"/>
      <c r="AH48" s="96"/>
      <c r="AI48" s="96"/>
      <c r="AJ48" s="96"/>
      <c r="AK48" s="135"/>
      <c r="AL48" s="96"/>
      <c r="AM48" s="96"/>
      <c r="AN48" s="96"/>
      <c r="AO48" s="96"/>
      <c r="AP48" s="96"/>
      <c r="AQ48" s="96"/>
      <c r="AR48" s="96"/>
      <c r="AS48" s="96"/>
    </row>
    <row r="49" customFormat="false" ht="12.75" hidden="false" customHeight="false" outlineLevel="0" collapsed="false">
      <c r="A49" s="733"/>
      <c r="B49" s="743" t="s">
        <v>617</v>
      </c>
      <c r="C49" s="743"/>
      <c r="D49" s="743"/>
      <c r="E49" s="739" t="s">
        <v>134</v>
      </c>
      <c r="F49" s="739"/>
      <c r="G49" s="739"/>
      <c r="H49" s="740" t="s">
        <v>601</v>
      </c>
      <c r="I49" s="740"/>
      <c r="J49" s="740" t="s">
        <v>602</v>
      </c>
      <c r="K49" s="740"/>
      <c r="L49" s="740" t="s">
        <v>602</v>
      </c>
      <c r="M49" s="740"/>
      <c r="N49" s="740"/>
      <c r="O49" s="16"/>
      <c r="P49" s="16"/>
      <c r="Q49" s="16"/>
      <c r="R49" s="732"/>
      <c r="S49" s="96"/>
      <c r="T49" s="96"/>
      <c r="U49" s="96"/>
      <c r="V49" s="96"/>
      <c r="W49" s="96"/>
      <c r="X49" s="96"/>
      <c r="Y49" s="96"/>
      <c r="Z49" s="96"/>
      <c r="AA49" s="96"/>
      <c r="AB49" s="96"/>
      <c r="AC49" s="96"/>
      <c r="AD49" s="96"/>
      <c r="AE49" s="96"/>
      <c r="AF49" s="96"/>
      <c r="AG49" s="96"/>
      <c r="AH49" s="96"/>
      <c r="AI49" s="96"/>
      <c r="AJ49" s="96"/>
      <c r="AK49" s="135"/>
      <c r="AL49" s="96"/>
      <c r="AM49" s="96"/>
      <c r="AN49" s="96"/>
      <c r="AO49" s="96"/>
      <c r="AP49" s="96"/>
      <c r="AQ49" s="96"/>
      <c r="AR49" s="96"/>
      <c r="AS49" s="96"/>
    </row>
    <row r="50" customFormat="false" ht="12.75" hidden="false" customHeight="false" outlineLevel="0" collapsed="false">
      <c r="A50" s="733"/>
      <c r="B50" s="743" t="s">
        <v>618</v>
      </c>
      <c r="C50" s="743"/>
      <c r="D50" s="743"/>
      <c r="E50" s="739" t="s">
        <v>134</v>
      </c>
      <c r="F50" s="739"/>
      <c r="G50" s="739"/>
      <c r="H50" s="740" t="s">
        <v>601</v>
      </c>
      <c r="I50" s="740"/>
      <c r="J50" s="740" t="s">
        <v>602</v>
      </c>
      <c r="K50" s="740"/>
      <c r="L50" s="740" t="s">
        <v>602</v>
      </c>
      <c r="M50" s="740"/>
      <c r="N50" s="740"/>
      <c r="O50" s="16"/>
      <c r="P50" s="16"/>
      <c r="Q50" s="16"/>
      <c r="R50" s="732"/>
      <c r="S50" s="96"/>
      <c r="T50" s="96"/>
      <c r="U50" s="96"/>
      <c r="V50" s="96"/>
      <c r="W50" s="96"/>
      <c r="X50" s="96"/>
      <c r="Y50" s="96"/>
      <c r="Z50" s="96"/>
      <c r="AA50" s="96"/>
      <c r="AB50" s="96"/>
      <c r="AC50" s="96"/>
      <c r="AD50" s="96"/>
      <c r="AE50" s="96"/>
      <c r="AF50" s="96"/>
      <c r="AG50" s="96"/>
      <c r="AH50" s="96"/>
      <c r="AI50" s="96"/>
      <c r="AJ50" s="96"/>
      <c r="AK50" s="135"/>
      <c r="AL50" s="96"/>
      <c r="AM50" s="96"/>
      <c r="AN50" s="96"/>
      <c r="AO50" s="96"/>
      <c r="AP50" s="96"/>
      <c r="AQ50" s="96"/>
      <c r="AR50" s="96"/>
      <c r="AS50" s="96"/>
    </row>
    <row r="51" customFormat="false" ht="12.75" hidden="false" customHeight="false" outlineLevel="0" collapsed="false">
      <c r="A51" s="733"/>
      <c r="B51" s="743" t="s">
        <v>619</v>
      </c>
      <c r="C51" s="743"/>
      <c r="D51" s="743"/>
      <c r="E51" s="739" t="s">
        <v>134</v>
      </c>
      <c r="F51" s="739"/>
      <c r="G51" s="739"/>
      <c r="H51" s="567" t="s">
        <v>601</v>
      </c>
      <c r="I51" s="567"/>
      <c r="J51" s="567" t="s">
        <v>602</v>
      </c>
      <c r="K51" s="567"/>
      <c r="L51" s="744" t="s">
        <v>601</v>
      </c>
      <c r="M51" s="744"/>
      <c r="N51" s="744"/>
      <c r="O51" s="16"/>
      <c r="P51" s="16"/>
      <c r="Q51" s="16"/>
      <c r="R51" s="732"/>
      <c r="S51" s="96"/>
      <c r="T51" s="96"/>
      <c r="U51" s="96"/>
      <c r="V51" s="96"/>
      <c r="W51" s="96"/>
      <c r="X51" s="96"/>
      <c r="Y51" s="96"/>
      <c r="Z51" s="96"/>
      <c r="AA51" s="96"/>
      <c r="AB51" s="96"/>
      <c r="AC51" s="96"/>
      <c r="AD51" s="96"/>
      <c r="AE51" s="96"/>
      <c r="AF51" s="96"/>
      <c r="AG51" s="96"/>
      <c r="AH51" s="96"/>
      <c r="AI51" s="96"/>
      <c r="AJ51" s="96"/>
      <c r="AK51" s="135"/>
      <c r="AL51" s="96"/>
      <c r="AM51" s="96"/>
      <c r="AN51" s="96"/>
      <c r="AO51" s="96"/>
      <c r="AP51" s="96"/>
      <c r="AQ51" s="96"/>
      <c r="AR51" s="96"/>
      <c r="AS51" s="96"/>
    </row>
    <row r="52" customFormat="false" ht="12.75" hidden="false" customHeight="false" outlineLevel="0" collapsed="false">
      <c r="A52" s="733"/>
      <c r="B52" s="743" t="s">
        <v>620</v>
      </c>
      <c r="C52" s="743"/>
      <c r="D52" s="743"/>
      <c r="E52" s="739" t="s">
        <v>134</v>
      </c>
      <c r="F52" s="739"/>
      <c r="G52" s="739"/>
      <c r="H52" s="740" t="s">
        <v>601</v>
      </c>
      <c r="I52" s="740"/>
      <c r="J52" s="567" t="s">
        <v>602</v>
      </c>
      <c r="K52" s="567"/>
      <c r="L52" s="740" t="s">
        <v>601</v>
      </c>
      <c r="M52" s="740"/>
      <c r="N52" s="740"/>
      <c r="O52" s="16"/>
      <c r="P52" s="16"/>
      <c r="Q52" s="16"/>
      <c r="R52" s="732"/>
      <c r="S52" s="96"/>
      <c r="T52" s="96"/>
      <c r="U52" s="96"/>
      <c r="V52" s="96"/>
      <c r="W52" s="96"/>
      <c r="X52" s="96"/>
      <c r="Y52" s="96"/>
      <c r="Z52" s="96"/>
      <c r="AA52" s="96"/>
      <c r="AB52" s="96"/>
      <c r="AC52" s="96"/>
      <c r="AD52" s="96"/>
      <c r="AE52" s="96"/>
      <c r="AF52" s="96"/>
      <c r="AG52" s="96"/>
      <c r="AH52" s="96"/>
      <c r="AI52" s="96"/>
      <c r="AJ52" s="96"/>
      <c r="AK52" s="135"/>
      <c r="AL52" s="96"/>
      <c r="AM52" s="96"/>
      <c r="AN52" s="96"/>
      <c r="AO52" s="96"/>
      <c r="AP52" s="96"/>
      <c r="AQ52" s="96"/>
      <c r="AR52" s="96"/>
      <c r="AS52" s="96"/>
    </row>
    <row r="53" customFormat="false" ht="24" hidden="false" customHeight="true" outlineLevel="0" collapsed="false">
      <c r="A53" s="733"/>
      <c r="B53" s="745" t="s">
        <v>621</v>
      </c>
      <c r="C53" s="745"/>
      <c r="D53" s="745"/>
      <c r="E53" s="739" t="s">
        <v>134</v>
      </c>
      <c r="F53" s="739"/>
      <c r="G53" s="739"/>
      <c r="H53" s="740" t="s">
        <v>602</v>
      </c>
      <c r="I53" s="740"/>
      <c r="J53" s="567" t="s">
        <v>601</v>
      </c>
      <c r="K53" s="567"/>
      <c r="L53" s="740" t="s">
        <v>602</v>
      </c>
      <c r="M53" s="740"/>
      <c r="N53" s="740"/>
      <c r="O53" s="16"/>
      <c r="P53" s="16"/>
      <c r="Q53" s="16"/>
      <c r="R53" s="732"/>
      <c r="S53" s="96"/>
      <c r="T53" s="96"/>
      <c r="U53" s="96"/>
      <c r="V53" s="96"/>
      <c r="W53" s="96"/>
      <c r="X53" s="96"/>
      <c r="Y53" s="96"/>
      <c r="Z53" s="96"/>
      <c r="AA53" s="96"/>
      <c r="AB53" s="96"/>
      <c r="AC53" s="96"/>
      <c r="AD53" s="96"/>
      <c r="AE53" s="96"/>
      <c r="AF53" s="96"/>
      <c r="AG53" s="96"/>
      <c r="AH53" s="96"/>
      <c r="AI53" s="96"/>
      <c r="AJ53" s="96"/>
      <c r="AK53" s="135"/>
      <c r="AL53" s="96"/>
      <c r="AM53" s="96"/>
      <c r="AN53" s="96"/>
      <c r="AO53" s="96"/>
      <c r="AP53" s="96"/>
      <c r="AQ53" s="96"/>
      <c r="AR53" s="96"/>
      <c r="AS53" s="96"/>
    </row>
    <row r="54" customFormat="false" ht="12.75" hidden="false" customHeight="false" outlineLevel="0" collapsed="false">
      <c r="A54" s="733"/>
      <c r="B54" s="746"/>
      <c r="C54" s="746"/>
      <c r="D54" s="746"/>
      <c r="E54" s="747"/>
      <c r="F54" s="748"/>
      <c r="G54" s="748"/>
      <c r="H54" s="749"/>
      <c r="I54" s="750"/>
      <c r="J54" s="750"/>
      <c r="K54" s="750"/>
      <c r="L54" s="749"/>
      <c r="M54" s="750"/>
      <c r="N54" s="750"/>
      <c r="O54" s="16"/>
      <c r="P54" s="16"/>
      <c r="Q54" s="16"/>
      <c r="R54" s="732"/>
      <c r="S54" s="96"/>
      <c r="T54" s="96"/>
      <c r="U54" s="96"/>
      <c r="V54" s="96"/>
      <c r="W54" s="96"/>
      <c r="X54" s="96"/>
      <c r="Y54" s="96"/>
      <c r="Z54" s="96"/>
      <c r="AA54" s="96"/>
      <c r="AB54" s="96"/>
      <c r="AC54" s="96"/>
      <c r="AD54" s="96"/>
      <c r="AE54" s="96"/>
      <c r="AF54" s="96"/>
      <c r="AG54" s="96"/>
      <c r="AH54" s="96"/>
      <c r="AI54" s="96"/>
      <c r="AJ54" s="96"/>
      <c r="AK54" s="135"/>
      <c r="AL54" s="96"/>
      <c r="AM54" s="96"/>
      <c r="AN54" s="96"/>
      <c r="AO54" s="96"/>
      <c r="AP54" s="96"/>
      <c r="AQ54" s="96"/>
      <c r="AR54" s="96"/>
      <c r="AS54" s="96"/>
    </row>
    <row r="55" customFormat="false" ht="12.75" hidden="false" customHeight="false" outlineLevel="0" collapsed="false">
      <c r="A55" s="733"/>
      <c r="B55" s="16"/>
      <c r="C55" s="16"/>
      <c r="D55" s="16"/>
      <c r="E55" s="178"/>
      <c r="F55" s="16"/>
      <c r="G55" s="16"/>
      <c r="H55" s="16"/>
      <c r="I55" s="16"/>
      <c r="J55" s="16"/>
      <c r="K55" s="16"/>
      <c r="L55" s="16"/>
      <c r="M55" s="16"/>
      <c r="N55" s="16"/>
      <c r="O55" s="16"/>
      <c r="P55" s="16"/>
      <c r="Q55" s="16"/>
      <c r="R55" s="732"/>
      <c r="S55" s="96"/>
      <c r="T55" s="96"/>
      <c r="U55" s="96"/>
      <c r="V55" s="96"/>
      <c r="W55" s="96"/>
      <c r="X55" s="96"/>
      <c r="Y55" s="96"/>
      <c r="Z55" s="96"/>
      <c r="AA55" s="96"/>
      <c r="AB55" s="96"/>
      <c r="AC55" s="96"/>
      <c r="AD55" s="96"/>
      <c r="AE55" s="96"/>
      <c r="AF55" s="96"/>
      <c r="AG55" s="96"/>
      <c r="AH55" s="96"/>
      <c r="AI55" s="96"/>
      <c r="AJ55" s="96"/>
      <c r="AK55" s="135"/>
      <c r="AL55" s="96"/>
      <c r="AM55" s="96"/>
      <c r="AN55" s="96"/>
      <c r="AO55" s="96"/>
      <c r="AP55" s="96"/>
      <c r="AQ55" s="96"/>
      <c r="AR55" s="96"/>
      <c r="AS55" s="96"/>
    </row>
    <row r="56" customFormat="false" ht="12.75" hidden="false" customHeight="true" outlineLevel="0" collapsed="false">
      <c r="A56" s="733"/>
      <c r="B56" s="751" t="s">
        <v>622</v>
      </c>
      <c r="C56" s="751"/>
      <c r="D56" s="751"/>
      <c r="E56" s="752" t="str">
        <f aca="false">IF(COUNTIF($E$34:$G$53,"No")&gt;0,"No compliance shown","Yes")</f>
        <v>No compliance shown</v>
      </c>
      <c r="F56" s="752"/>
      <c r="G56" s="752"/>
      <c r="H56" s="16"/>
      <c r="I56" s="16"/>
      <c r="J56" s="16"/>
      <c r="K56" s="16"/>
      <c r="L56" s="16"/>
      <c r="M56" s="16"/>
      <c r="N56" s="16"/>
      <c r="O56" s="16"/>
      <c r="P56" s="16"/>
      <c r="Q56" s="16"/>
      <c r="R56" s="732"/>
      <c r="S56" s="96"/>
      <c r="T56" s="96"/>
      <c r="U56" s="96"/>
      <c r="V56" s="96"/>
      <c r="W56" s="96"/>
      <c r="X56" s="96"/>
      <c r="Y56" s="96"/>
      <c r="Z56" s="96"/>
      <c r="AA56" s="96"/>
      <c r="AB56" s="96"/>
      <c r="AC56" s="96"/>
      <c r="AD56" s="96"/>
      <c r="AE56" s="96"/>
      <c r="AF56" s="96"/>
      <c r="AG56" s="96"/>
      <c r="AH56" s="96"/>
      <c r="AI56" s="96"/>
      <c r="AJ56" s="96"/>
      <c r="AK56" s="135"/>
      <c r="AL56" s="96"/>
      <c r="AM56" s="96"/>
      <c r="AN56" s="96"/>
      <c r="AO56" s="96"/>
      <c r="AP56" s="96"/>
      <c r="AQ56" s="96"/>
      <c r="AR56" s="96"/>
      <c r="AS56" s="96"/>
    </row>
    <row r="57" customFormat="false" ht="12.75" hidden="false" customHeight="false" outlineLevel="0" collapsed="false">
      <c r="A57" s="733"/>
      <c r="B57" s="751"/>
      <c r="C57" s="751"/>
      <c r="D57" s="751"/>
      <c r="E57" s="752"/>
      <c r="F57" s="752"/>
      <c r="G57" s="752"/>
      <c r="H57" s="16"/>
      <c r="I57" s="16"/>
      <c r="J57" s="16"/>
      <c r="K57" s="16"/>
      <c r="L57" s="16"/>
      <c r="M57" s="16"/>
      <c r="N57" s="16"/>
      <c r="O57" s="16"/>
      <c r="P57" s="16"/>
      <c r="Q57" s="16"/>
      <c r="R57" s="732"/>
      <c r="S57" s="96"/>
      <c r="T57" s="96"/>
      <c r="U57" s="96"/>
      <c r="V57" s="96"/>
      <c r="W57" s="96"/>
      <c r="X57" s="96"/>
      <c r="Y57" s="96"/>
      <c r="Z57" s="96"/>
      <c r="AA57" s="96"/>
      <c r="AB57" s="96"/>
      <c r="AC57" s="96"/>
      <c r="AD57" s="96"/>
      <c r="AE57" s="96"/>
      <c r="AF57" s="96"/>
      <c r="AG57" s="96"/>
      <c r="AH57" s="96"/>
      <c r="AI57" s="96"/>
      <c r="AJ57" s="96"/>
      <c r="AK57" s="135"/>
      <c r="AL57" s="96"/>
      <c r="AM57" s="96"/>
      <c r="AN57" s="96"/>
      <c r="AO57" s="96"/>
      <c r="AP57" s="96"/>
      <c r="AQ57" s="96"/>
      <c r="AR57" s="96"/>
      <c r="AS57" s="96"/>
    </row>
    <row r="58" customFormat="false" ht="12.75" hidden="false" customHeight="false" outlineLevel="0" collapsed="false">
      <c r="A58" s="733"/>
      <c r="B58" s="753"/>
      <c r="C58" s="753"/>
      <c r="D58" s="753"/>
      <c r="E58" s="754"/>
      <c r="F58" s="754"/>
      <c r="G58" s="754"/>
      <c r="H58" s="16"/>
      <c r="I58" s="16"/>
      <c r="J58" s="16"/>
      <c r="K58" s="16"/>
      <c r="L58" s="16"/>
      <c r="M58" s="16"/>
      <c r="N58" s="16"/>
      <c r="O58" s="16"/>
      <c r="P58" s="16"/>
      <c r="Q58" s="16"/>
      <c r="R58" s="732"/>
      <c r="S58" s="96"/>
      <c r="T58" s="96"/>
      <c r="U58" s="96"/>
      <c r="V58" s="96"/>
      <c r="W58" s="96"/>
      <c r="X58" s="96"/>
      <c r="Y58" s="96"/>
      <c r="Z58" s="96"/>
      <c r="AA58" s="96"/>
      <c r="AB58" s="96"/>
      <c r="AC58" s="96"/>
      <c r="AD58" s="96"/>
      <c r="AE58" s="96"/>
      <c r="AF58" s="96"/>
      <c r="AG58" s="96"/>
      <c r="AH58" s="96"/>
      <c r="AI58" s="96"/>
      <c r="AJ58" s="96"/>
      <c r="AK58" s="135"/>
      <c r="AL58" s="96"/>
      <c r="AM58" s="96"/>
      <c r="AN58" s="96"/>
      <c r="AO58" s="96"/>
      <c r="AP58" s="96"/>
      <c r="AQ58" s="96"/>
      <c r="AR58" s="96"/>
      <c r="AS58" s="96"/>
    </row>
    <row r="59" customFormat="false" ht="12.75" hidden="false" customHeight="false" outlineLevel="0" collapsed="false">
      <c r="A59" s="16"/>
      <c r="B59" s="755" t="s">
        <v>623</v>
      </c>
      <c r="C59" s="756"/>
      <c r="D59" s="756"/>
      <c r="E59" s="756"/>
      <c r="F59" s="756"/>
      <c r="G59" s="756"/>
      <c r="H59" s="756"/>
      <c r="I59" s="756"/>
      <c r="J59" s="756"/>
      <c r="K59" s="756"/>
      <c r="L59" s="756"/>
      <c r="M59" s="756"/>
      <c r="N59" s="756"/>
      <c r="O59" s="756"/>
      <c r="P59" s="756"/>
      <c r="Q59" s="756"/>
      <c r="R59" s="732"/>
      <c r="S59" s="96"/>
      <c r="T59" s="96"/>
      <c r="U59" s="96"/>
      <c r="V59" s="96"/>
      <c r="W59" s="96"/>
      <c r="X59" s="96"/>
      <c r="Y59" s="96"/>
      <c r="Z59" s="96"/>
      <c r="AA59" s="96"/>
      <c r="AB59" s="96"/>
      <c r="AC59" s="96"/>
      <c r="AD59" s="96"/>
      <c r="AE59" s="96"/>
      <c r="AF59" s="96"/>
      <c r="AG59" s="96"/>
      <c r="AH59" s="96"/>
      <c r="AI59" s="96"/>
      <c r="AJ59" s="96"/>
      <c r="AK59" s="135"/>
      <c r="AL59" s="96"/>
      <c r="AM59" s="96"/>
      <c r="AN59" s="96"/>
      <c r="AO59" s="96"/>
      <c r="AP59" s="96"/>
      <c r="AQ59" s="96"/>
      <c r="AR59" s="96"/>
      <c r="AS59" s="96"/>
    </row>
    <row r="60" customFormat="false" ht="12.75" hidden="false" customHeight="false" outlineLevel="0" collapsed="false">
      <c r="A60" s="16"/>
      <c r="B60" s="755"/>
      <c r="C60" s="756"/>
      <c r="D60" s="756"/>
      <c r="E60" s="756"/>
      <c r="F60" s="756"/>
      <c r="G60" s="756"/>
      <c r="H60" s="756"/>
      <c r="I60" s="756"/>
      <c r="J60" s="756"/>
      <c r="K60" s="756"/>
      <c r="L60" s="756"/>
      <c r="M60" s="756"/>
      <c r="N60" s="756"/>
      <c r="O60" s="756"/>
      <c r="P60" s="756"/>
      <c r="Q60" s="756"/>
      <c r="R60" s="732"/>
      <c r="S60" s="96"/>
      <c r="T60" s="96"/>
      <c r="U60" s="96"/>
      <c r="V60" s="96"/>
      <c r="W60" s="96"/>
      <c r="X60" s="96"/>
      <c r="Y60" s="96"/>
      <c r="Z60" s="96"/>
      <c r="AA60" s="96"/>
      <c r="AB60" s="96"/>
      <c r="AC60" s="96"/>
      <c r="AD60" s="96"/>
      <c r="AE60" s="96"/>
      <c r="AF60" s="96"/>
      <c r="AG60" s="96"/>
      <c r="AH60" s="96"/>
      <c r="AI60" s="96"/>
      <c r="AJ60" s="96"/>
      <c r="AK60" s="135"/>
      <c r="AL60" s="96"/>
      <c r="AM60" s="96"/>
      <c r="AN60" s="96"/>
      <c r="AO60" s="96"/>
      <c r="AP60" s="96"/>
      <c r="AQ60" s="96"/>
      <c r="AR60" s="96"/>
      <c r="AS60" s="96"/>
    </row>
    <row r="61" customFormat="false" ht="12.75" hidden="false" customHeight="false" outlineLevel="0" collapsed="false">
      <c r="A61" s="733"/>
      <c r="B61" s="16"/>
      <c r="C61" s="749"/>
      <c r="D61" s="749"/>
      <c r="E61" s="757"/>
      <c r="F61" s="758"/>
      <c r="G61" s="758"/>
      <c r="H61" s="16"/>
      <c r="I61" s="16"/>
      <c r="J61" s="16"/>
      <c r="K61" s="16"/>
      <c r="L61" s="16"/>
      <c r="M61" s="16"/>
      <c r="N61" s="16"/>
      <c r="O61" s="16"/>
      <c r="P61" s="16"/>
      <c r="Q61" s="16"/>
      <c r="R61" s="732"/>
      <c r="S61" s="96"/>
      <c r="T61" s="96"/>
      <c r="U61" s="96"/>
      <c r="V61" s="96"/>
      <c r="W61" s="96"/>
      <c r="X61" s="96"/>
      <c r="Y61" s="96"/>
      <c r="Z61" s="96"/>
      <c r="AA61" s="96"/>
      <c r="AB61" s="96"/>
      <c r="AC61" s="96"/>
      <c r="AD61" s="96"/>
      <c r="AE61" s="96"/>
      <c r="AF61" s="96"/>
      <c r="AG61" s="96"/>
      <c r="AH61" s="96"/>
      <c r="AI61" s="96"/>
      <c r="AJ61" s="96"/>
      <c r="AK61" s="135"/>
      <c r="AL61" s="96"/>
      <c r="AM61" s="96"/>
      <c r="AN61" s="96"/>
      <c r="AO61" s="96"/>
      <c r="AP61" s="96"/>
      <c r="AQ61" s="96"/>
      <c r="AR61" s="96"/>
      <c r="AS61" s="96"/>
    </row>
    <row r="62" customFormat="false" ht="12.75" hidden="false" customHeight="true" outlineLevel="0" collapsed="false">
      <c r="A62" s="759" t="s">
        <v>624</v>
      </c>
      <c r="B62" s="759"/>
      <c r="C62" s="759"/>
      <c r="D62" s="759"/>
      <c r="E62" s="759"/>
      <c r="F62" s="759"/>
      <c r="G62" s="759"/>
      <c r="H62" s="759"/>
      <c r="I62" s="759"/>
      <c r="J62" s="759"/>
      <c r="K62" s="759"/>
      <c r="L62" s="759"/>
      <c r="M62" s="759"/>
      <c r="N62" s="759"/>
      <c r="O62" s="759"/>
      <c r="P62" s="759"/>
      <c r="Q62" s="759"/>
      <c r="R62" s="759"/>
      <c r="S62" s="96"/>
      <c r="T62" s="96"/>
      <c r="U62" s="96"/>
      <c r="V62" s="96"/>
      <c r="W62" s="96"/>
      <c r="X62" s="96"/>
      <c r="Y62" s="96"/>
      <c r="Z62" s="96"/>
      <c r="AA62" s="96"/>
      <c r="AB62" s="96"/>
      <c r="AC62" s="96"/>
      <c r="AD62" s="96"/>
      <c r="AE62" s="96"/>
      <c r="AF62" s="96"/>
      <c r="AG62" s="96"/>
      <c r="AH62" s="96"/>
      <c r="AI62" s="96"/>
      <c r="AJ62" s="96"/>
      <c r="AK62" s="135"/>
      <c r="AL62" s="96"/>
      <c r="AM62" s="96"/>
      <c r="AN62" s="96"/>
      <c r="AO62" s="96"/>
      <c r="AP62" s="96"/>
      <c r="AQ62" s="96"/>
      <c r="AR62" s="96"/>
      <c r="AS62" s="96"/>
    </row>
    <row r="63" customFormat="false" ht="12.75" hidden="false" customHeight="false" outlineLevel="0" collapsed="false">
      <c r="A63" s="759"/>
      <c r="B63" s="759"/>
      <c r="C63" s="759"/>
      <c r="D63" s="759"/>
      <c r="E63" s="759"/>
      <c r="F63" s="759"/>
      <c r="G63" s="759"/>
      <c r="H63" s="759"/>
      <c r="I63" s="759"/>
      <c r="J63" s="759"/>
      <c r="K63" s="759"/>
      <c r="L63" s="759"/>
      <c r="M63" s="759"/>
      <c r="N63" s="759"/>
      <c r="O63" s="759"/>
      <c r="P63" s="759"/>
      <c r="Q63" s="759"/>
      <c r="R63" s="759"/>
      <c r="S63" s="96"/>
      <c r="T63" s="96"/>
      <c r="U63" s="96"/>
      <c r="V63" s="96"/>
      <c r="W63" s="96"/>
      <c r="X63" s="96"/>
      <c r="Y63" s="96"/>
      <c r="Z63" s="96"/>
      <c r="AA63" s="96"/>
      <c r="AB63" s="96"/>
      <c r="AC63" s="96"/>
      <c r="AD63" s="96"/>
      <c r="AE63" s="96"/>
      <c r="AF63" s="96"/>
      <c r="AG63" s="96"/>
      <c r="AH63" s="96"/>
      <c r="AI63" s="96"/>
      <c r="AJ63" s="96"/>
      <c r="AK63" s="135"/>
      <c r="AL63" s="96"/>
      <c r="AM63" s="96"/>
      <c r="AN63" s="96"/>
      <c r="AO63" s="96"/>
      <c r="AP63" s="96"/>
      <c r="AQ63" s="96"/>
      <c r="AR63" s="96"/>
      <c r="AS63" s="96"/>
    </row>
    <row r="64" customFormat="false" ht="12.75" hidden="false" customHeight="false" outlineLevel="0" collapsed="false">
      <c r="A64" s="760"/>
      <c r="B64" s="760"/>
      <c r="C64" s="760"/>
      <c r="D64" s="760"/>
      <c r="E64" s="760"/>
      <c r="F64" s="760"/>
      <c r="G64" s="760"/>
      <c r="H64" s="760"/>
      <c r="I64" s="760"/>
      <c r="J64" s="760"/>
      <c r="K64" s="760"/>
      <c r="L64" s="760"/>
      <c r="M64" s="760"/>
      <c r="N64" s="760"/>
      <c r="O64" s="760"/>
      <c r="P64" s="760"/>
      <c r="Q64" s="760"/>
      <c r="R64" s="760"/>
      <c r="S64" s="96"/>
      <c r="T64" s="96"/>
      <c r="U64" s="96"/>
      <c r="V64" s="96"/>
      <c r="W64" s="96"/>
      <c r="X64" s="96"/>
      <c r="Y64" s="96"/>
      <c r="Z64" s="96"/>
      <c r="AA64" s="96"/>
      <c r="AB64" s="96"/>
      <c r="AC64" s="96"/>
      <c r="AD64" s="96"/>
      <c r="AE64" s="96"/>
      <c r="AF64" s="96"/>
      <c r="AG64" s="96"/>
      <c r="AH64" s="96"/>
      <c r="AI64" s="96"/>
      <c r="AJ64" s="96"/>
      <c r="AK64" s="135"/>
      <c r="AL64" s="96"/>
      <c r="AM64" s="96"/>
      <c r="AN64" s="96"/>
      <c r="AO64" s="96"/>
      <c r="AP64" s="96"/>
      <c r="AQ64" s="96"/>
      <c r="AR64" s="96"/>
      <c r="AS64" s="96"/>
    </row>
    <row r="65" customFormat="false" ht="12.75" hidden="false" customHeight="false" outlineLevel="0" collapsed="false">
      <c r="A65" s="761"/>
      <c r="B65" s="761"/>
      <c r="C65" s="761"/>
      <c r="D65" s="761"/>
      <c r="E65" s="761"/>
      <c r="F65" s="761"/>
      <c r="G65" s="761"/>
      <c r="H65" s="761"/>
      <c r="I65" s="761"/>
      <c r="J65" s="761"/>
      <c r="K65" s="761"/>
      <c r="L65" s="761"/>
      <c r="M65" s="761"/>
      <c r="N65" s="761"/>
      <c r="O65" s="761"/>
      <c r="P65" s="761"/>
      <c r="Q65" s="761"/>
      <c r="R65" s="761"/>
      <c r="S65" s="96"/>
      <c r="T65" s="96"/>
      <c r="U65" s="96"/>
      <c r="V65" s="96"/>
      <c r="W65" s="96"/>
      <c r="X65" s="96"/>
      <c r="Y65" s="96"/>
      <c r="Z65" s="96"/>
      <c r="AA65" s="96"/>
      <c r="AB65" s="96"/>
      <c r="AC65" s="96"/>
      <c r="AD65" s="96"/>
      <c r="AE65" s="96"/>
      <c r="AF65" s="96"/>
      <c r="AG65" s="96"/>
      <c r="AH65" s="96"/>
      <c r="AI65" s="96"/>
      <c r="AJ65" s="96"/>
      <c r="AK65" s="135"/>
      <c r="AL65" s="96"/>
      <c r="AM65" s="96"/>
      <c r="AN65" s="96"/>
      <c r="AO65" s="96"/>
      <c r="AP65" s="96"/>
      <c r="AQ65" s="96"/>
      <c r="AR65" s="96"/>
      <c r="AS65" s="96"/>
    </row>
    <row r="66" customFormat="false" ht="12.75" hidden="false" customHeight="false" outlineLevel="0" collapsed="false">
      <c r="A66" s="762"/>
      <c r="B66" s="761"/>
      <c r="C66" s="761"/>
      <c r="D66" s="761"/>
      <c r="E66" s="761"/>
      <c r="F66" s="761"/>
      <c r="G66" s="761"/>
      <c r="H66" s="761"/>
      <c r="I66" s="761"/>
      <c r="J66" s="761"/>
      <c r="K66" s="761"/>
      <c r="L66" s="761"/>
      <c r="M66" s="761"/>
      <c r="N66" s="761"/>
      <c r="O66" s="761"/>
      <c r="P66" s="761"/>
      <c r="Q66" s="761"/>
      <c r="R66" s="761"/>
      <c r="S66" s="134"/>
      <c r="T66" s="96"/>
      <c r="U66" s="96"/>
      <c r="V66" s="96"/>
      <c r="W66" s="96"/>
      <c r="X66" s="96"/>
      <c r="Y66" s="96"/>
      <c r="Z66" s="96"/>
      <c r="AA66" s="96"/>
      <c r="AB66" s="96"/>
      <c r="AC66" s="96"/>
      <c r="AD66" s="96"/>
      <c r="AE66" s="96"/>
      <c r="AF66" s="96"/>
      <c r="AG66" s="96"/>
      <c r="AH66" s="96"/>
      <c r="AI66" s="96"/>
      <c r="AJ66" s="96"/>
      <c r="AK66" s="135"/>
      <c r="AL66" s="96"/>
      <c r="AM66" s="96"/>
      <c r="AN66" s="96"/>
      <c r="AO66" s="96"/>
      <c r="AP66" s="96"/>
      <c r="AQ66" s="96"/>
      <c r="AR66" s="96"/>
      <c r="AS66" s="96"/>
    </row>
    <row r="67" customFormat="false" ht="12.75" hidden="false" customHeight="false" outlineLevel="0" collapsed="false">
      <c r="A67" s="762"/>
      <c r="B67" s="761"/>
      <c r="C67" s="761"/>
      <c r="D67" s="761"/>
      <c r="E67" s="761"/>
      <c r="F67" s="761"/>
      <c r="G67" s="761"/>
      <c r="H67" s="761"/>
      <c r="I67" s="761"/>
      <c r="J67" s="761"/>
      <c r="K67" s="761"/>
      <c r="L67" s="761"/>
      <c r="M67" s="761"/>
      <c r="N67" s="761"/>
      <c r="O67" s="761"/>
      <c r="P67" s="761"/>
      <c r="Q67" s="761"/>
      <c r="R67" s="761"/>
      <c r="S67" s="134"/>
      <c r="T67" s="96"/>
      <c r="U67" s="96"/>
      <c r="V67" s="96"/>
      <c r="W67" s="96"/>
      <c r="X67" s="96"/>
      <c r="Y67" s="96"/>
      <c r="Z67" s="96"/>
      <c r="AA67" s="96"/>
      <c r="AB67" s="96"/>
      <c r="AC67" s="96"/>
      <c r="AD67" s="96"/>
      <c r="AE67" s="96"/>
      <c r="AF67" s="96"/>
      <c r="AG67" s="96"/>
      <c r="AH67" s="96"/>
      <c r="AI67" s="96"/>
      <c r="AJ67" s="96"/>
      <c r="AK67" s="135"/>
      <c r="AL67" s="96"/>
      <c r="AM67" s="96"/>
      <c r="AN67" s="96"/>
      <c r="AO67" s="96"/>
      <c r="AP67" s="96"/>
      <c r="AQ67" s="96"/>
      <c r="AR67" s="96"/>
      <c r="AS67" s="96"/>
    </row>
    <row r="68" customFormat="false" ht="12.75" hidden="false" customHeight="false" outlineLevel="0" collapsed="false">
      <c r="A68" s="762"/>
      <c r="B68" s="761"/>
      <c r="C68" s="761"/>
      <c r="D68" s="761"/>
      <c r="E68" s="761"/>
      <c r="F68" s="761"/>
      <c r="G68" s="761"/>
      <c r="H68" s="761"/>
      <c r="I68" s="761"/>
      <c r="J68" s="761"/>
      <c r="K68" s="761"/>
      <c r="L68" s="761"/>
      <c r="M68" s="761"/>
      <c r="N68" s="761"/>
      <c r="O68" s="761"/>
      <c r="P68" s="761"/>
      <c r="Q68" s="761"/>
      <c r="R68" s="761"/>
      <c r="S68" s="134"/>
      <c r="T68" s="96"/>
      <c r="U68" s="96"/>
      <c r="V68" s="96"/>
      <c r="W68" s="96"/>
      <c r="X68" s="96"/>
      <c r="Y68" s="96"/>
      <c r="Z68" s="96"/>
      <c r="AA68" s="96"/>
      <c r="AB68" s="96"/>
      <c r="AC68" s="96"/>
      <c r="AD68" s="96"/>
      <c r="AE68" s="96"/>
      <c r="AF68" s="96"/>
      <c r="AG68" s="96"/>
      <c r="AH68" s="96"/>
      <c r="AI68" s="96"/>
      <c r="AJ68" s="96"/>
      <c r="AK68" s="135"/>
      <c r="AL68" s="96"/>
      <c r="AM68" s="96"/>
      <c r="AN68" s="96"/>
      <c r="AO68" s="96"/>
      <c r="AP68" s="96"/>
      <c r="AQ68" s="96"/>
      <c r="AR68" s="96"/>
      <c r="AS68" s="96"/>
    </row>
    <row r="69" customFormat="false" ht="12.75" hidden="false" customHeight="false" outlineLevel="0" collapsed="false">
      <c r="A69" s="762"/>
      <c r="B69" s="761"/>
      <c r="C69" s="761"/>
      <c r="D69" s="761"/>
      <c r="E69" s="761"/>
      <c r="F69" s="761"/>
      <c r="G69" s="761"/>
      <c r="H69" s="761"/>
      <c r="I69" s="761"/>
      <c r="J69" s="761"/>
      <c r="K69" s="761"/>
      <c r="L69" s="761"/>
      <c r="M69" s="761"/>
      <c r="N69" s="761"/>
      <c r="O69" s="761"/>
      <c r="P69" s="761"/>
      <c r="Q69" s="761"/>
      <c r="R69" s="761"/>
      <c r="S69" s="134"/>
      <c r="T69" s="96"/>
      <c r="U69" s="96"/>
      <c r="V69" s="96"/>
      <c r="W69" s="96"/>
      <c r="X69" s="96"/>
      <c r="Y69" s="96"/>
      <c r="Z69" s="96"/>
      <c r="AA69" s="96"/>
      <c r="AB69" s="96"/>
      <c r="AC69" s="96"/>
      <c r="AD69" s="96"/>
      <c r="AE69" s="96"/>
      <c r="AF69" s="96"/>
      <c r="AG69" s="96"/>
      <c r="AH69" s="96"/>
      <c r="AI69" s="96"/>
      <c r="AJ69" s="96"/>
      <c r="AK69" s="135"/>
      <c r="AL69" s="96"/>
      <c r="AM69" s="96"/>
      <c r="AN69" s="96"/>
      <c r="AO69" s="96"/>
      <c r="AP69" s="96"/>
      <c r="AQ69" s="96"/>
      <c r="AR69" s="96"/>
      <c r="AS69" s="96"/>
    </row>
    <row r="70" customFormat="false" ht="12.75" hidden="false" customHeight="false" outlineLevel="0" collapsed="false">
      <c r="A70" s="762"/>
      <c r="B70" s="761"/>
      <c r="C70" s="761"/>
      <c r="D70" s="761"/>
      <c r="E70" s="761"/>
      <c r="F70" s="761"/>
      <c r="G70" s="761"/>
      <c r="H70" s="761"/>
      <c r="I70" s="761"/>
      <c r="J70" s="761"/>
      <c r="K70" s="761"/>
      <c r="L70" s="761"/>
      <c r="M70" s="761"/>
      <c r="N70" s="761"/>
      <c r="O70" s="761"/>
      <c r="P70" s="761"/>
      <c r="Q70" s="761"/>
      <c r="R70" s="761"/>
      <c r="S70" s="134"/>
      <c r="T70" s="96"/>
      <c r="U70" s="96"/>
      <c r="V70" s="96"/>
      <c r="W70" s="96"/>
      <c r="X70" s="96"/>
      <c r="Y70" s="96"/>
      <c r="Z70" s="96"/>
      <c r="AA70" s="96"/>
      <c r="AB70" s="96"/>
      <c r="AC70" s="96"/>
      <c r="AD70" s="96"/>
      <c r="AE70" s="96"/>
      <c r="AF70" s="96"/>
      <c r="AG70" s="96"/>
      <c r="AH70" s="96"/>
      <c r="AI70" s="96"/>
      <c r="AJ70" s="96"/>
      <c r="AK70" s="135"/>
      <c r="AL70" s="96"/>
      <c r="AM70" s="96"/>
      <c r="AN70" s="96"/>
      <c r="AO70" s="96"/>
      <c r="AP70" s="96"/>
      <c r="AQ70" s="96"/>
      <c r="AR70" s="96"/>
      <c r="AS70" s="96"/>
    </row>
    <row r="71" customFormat="false" ht="12.75" hidden="false" customHeight="false" outlineLevel="0" collapsed="false">
      <c r="A71" s="762"/>
      <c r="B71" s="761"/>
      <c r="C71" s="761"/>
      <c r="D71" s="761"/>
      <c r="E71" s="761"/>
      <c r="F71" s="761"/>
      <c r="G71" s="761"/>
      <c r="H71" s="761"/>
      <c r="I71" s="761"/>
      <c r="J71" s="761"/>
      <c r="K71" s="761"/>
      <c r="L71" s="761"/>
      <c r="M71" s="761"/>
      <c r="N71" s="761"/>
      <c r="O71" s="761"/>
      <c r="P71" s="761"/>
      <c r="Q71" s="761"/>
      <c r="R71" s="761"/>
      <c r="S71" s="134"/>
      <c r="T71" s="96"/>
      <c r="U71" s="96"/>
      <c r="V71" s="96"/>
      <c r="W71" s="96"/>
      <c r="X71" s="96"/>
      <c r="Y71" s="96"/>
      <c r="Z71" s="96"/>
      <c r="AA71" s="96"/>
      <c r="AB71" s="96"/>
      <c r="AC71" s="96"/>
      <c r="AD71" s="96"/>
      <c r="AE71" s="96"/>
      <c r="AF71" s="96"/>
      <c r="AG71" s="96"/>
      <c r="AH71" s="96"/>
      <c r="AI71" s="96"/>
      <c r="AJ71" s="96"/>
      <c r="AK71" s="135"/>
      <c r="AL71" s="96"/>
      <c r="AM71" s="96"/>
      <c r="AN71" s="96"/>
      <c r="AO71" s="96"/>
      <c r="AP71" s="96"/>
      <c r="AQ71" s="96"/>
      <c r="AR71" s="96"/>
      <c r="AS71" s="96"/>
    </row>
    <row r="72" customFormat="false" ht="12.75" hidden="false" customHeight="false" outlineLevel="0" collapsed="false">
      <c r="A72" s="762"/>
      <c r="B72" s="761"/>
      <c r="C72" s="761"/>
      <c r="D72" s="761"/>
      <c r="E72" s="761"/>
      <c r="F72" s="761"/>
      <c r="G72" s="761"/>
      <c r="H72" s="761"/>
      <c r="I72" s="761"/>
      <c r="J72" s="761"/>
      <c r="K72" s="761"/>
      <c r="L72" s="761"/>
      <c r="M72" s="761"/>
      <c r="N72" s="761"/>
      <c r="O72" s="761"/>
      <c r="P72" s="761"/>
      <c r="Q72" s="761"/>
      <c r="R72" s="761"/>
      <c r="S72" s="134"/>
      <c r="T72" s="96"/>
      <c r="U72" s="96"/>
      <c r="V72" s="96"/>
      <c r="W72" s="96"/>
      <c r="X72" s="96"/>
      <c r="Y72" s="96"/>
      <c r="Z72" s="96"/>
      <c r="AA72" s="96"/>
      <c r="AB72" s="96"/>
      <c r="AC72" s="96"/>
      <c r="AD72" s="96"/>
      <c r="AE72" s="96"/>
      <c r="AF72" s="96"/>
      <c r="AG72" s="96"/>
      <c r="AH72" s="96"/>
      <c r="AI72" s="96"/>
      <c r="AJ72" s="96"/>
      <c r="AK72" s="135"/>
      <c r="AL72" s="96"/>
      <c r="AM72" s="96"/>
      <c r="AN72" s="96"/>
      <c r="AO72" s="96"/>
      <c r="AP72" s="96"/>
      <c r="AQ72" s="96"/>
      <c r="AR72" s="96"/>
      <c r="AS72" s="96"/>
    </row>
    <row r="73" customFormat="false" ht="12.75" hidden="false" customHeight="false" outlineLevel="0" collapsed="false">
      <c r="A73" s="762"/>
      <c r="B73" s="761"/>
      <c r="C73" s="761"/>
      <c r="D73" s="761"/>
      <c r="E73" s="761"/>
      <c r="F73" s="761"/>
      <c r="G73" s="761"/>
      <c r="H73" s="761"/>
      <c r="I73" s="761"/>
      <c r="J73" s="761"/>
      <c r="K73" s="761"/>
      <c r="L73" s="761"/>
      <c r="M73" s="761"/>
      <c r="N73" s="761"/>
      <c r="O73" s="761"/>
      <c r="P73" s="761"/>
      <c r="Q73" s="761"/>
      <c r="R73" s="761"/>
      <c r="S73" s="134"/>
      <c r="T73" s="96"/>
      <c r="U73" s="96"/>
      <c r="V73" s="96"/>
      <c r="W73" s="96"/>
      <c r="X73" s="96"/>
      <c r="Y73" s="96"/>
      <c r="Z73" s="96"/>
      <c r="AA73" s="96"/>
      <c r="AB73" s="96"/>
      <c r="AC73" s="96"/>
      <c r="AD73" s="96"/>
      <c r="AE73" s="96"/>
      <c r="AF73" s="96"/>
      <c r="AG73" s="96"/>
      <c r="AH73" s="96"/>
      <c r="AI73" s="96"/>
      <c r="AJ73" s="96"/>
      <c r="AK73" s="135"/>
      <c r="AL73" s="96"/>
      <c r="AM73" s="96"/>
      <c r="AN73" s="96"/>
      <c r="AO73" s="96"/>
      <c r="AP73" s="96"/>
      <c r="AQ73" s="96"/>
      <c r="AR73" s="96"/>
      <c r="AS73" s="96"/>
    </row>
    <row r="74" customFormat="false" ht="12.75" hidden="false" customHeight="false" outlineLevel="0" collapsed="false">
      <c r="A74" s="762"/>
      <c r="B74" s="761"/>
      <c r="C74" s="761"/>
      <c r="D74" s="761"/>
      <c r="E74" s="761"/>
      <c r="F74" s="761"/>
      <c r="G74" s="761"/>
      <c r="H74" s="761"/>
      <c r="I74" s="761"/>
      <c r="J74" s="761"/>
      <c r="K74" s="761"/>
      <c r="L74" s="761"/>
      <c r="M74" s="761"/>
      <c r="N74" s="761"/>
      <c r="O74" s="761"/>
      <c r="P74" s="761"/>
      <c r="Q74" s="761"/>
      <c r="R74" s="761"/>
      <c r="S74" s="134"/>
      <c r="T74" s="96"/>
      <c r="U74" s="96"/>
      <c r="V74" s="96"/>
      <c r="W74" s="96"/>
      <c r="X74" s="96"/>
      <c r="Y74" s="96"/>
      <c r="Z74" s="96"/>
      <c r="AA74" s="96"/>
      <c r="AB74" s="96"/>
      <c r="AC74" s="96"/>
      <c r="AD74" s="96"/>
      <c r="AE74" s="96"/>
      <c r="AF74" s="96"/>
      <c r="AG74" s="96"/>
      <c r="AH74" s="96"/>
      <c r="AI74" s="96"/>
      <c r="AJ74" s="96"/>
      <c r="AK74" s="135"/>
      <c r="AL74" s="96"/>
      <c r="AM74" s="96"/>
      <c r="AN74" s="96"/>
      <c r="AO74" s="96"/>
      <c r="AP74" s="96"/>
      <c r="AQ74" s="96"/>
      <c r="AR74" s="96"/>
      <c r="AS74" s="96"/>
    </row>
    <row r="75" customFormat="false" ht="12.75" hidden="false" customHeight="false" outlineLevel="0" collapsed="false">
      <c r="A75" s="762"/>
      <c r="B75" s="761"/>
      <c r="C75" s="761"/>
      <c r="D75" s="761"/>
      <c r="E75" s="761"/>
      <c r="F75" s="761"/>
      <c r="G75" s="761"/>
      <c r="H75" s="761"/>
      <c r="I75" s="761"/>
      <c r="J75" s="761"/>
      <c r="K75" s="761"/>
      <c r="L75" s="761"/>
      <c r="M75" s="761"/>
      <c r="N75" s="761"/>
      <c r="O75" s="761"/>
      <c r="P75" s="761"/>
      <c r="Q75" s="761"/>
      <c r="R75" s="761"/>
      <c r="S75" s="134"/>
      <c r="T75" s="96"/>
      <c r="U75" s="96"/>
      <c r="V75" s="96"/>
      <c r="W75" s="96"/>
      <c r="X75" s="96"/>
      <c r="Y75" s="96"/>
      <c r="Z75" s="96"/>
      <c r="AA75" s="96"/>
      <c r="AB75" s="96"/>
      <c r="AC75" s="96"/>
      <c r="AD75" s="96"/>
      <c r="AE75" s="96"/>
      <c r="AF75" s="96"/>
      <c r="AG75" s="96"/>
      <c r="AH75" s="96"/>
      <c r="AI75" s="96"/>
      <c r="AJ75" s="96"/>
      <c r="AK75" s="135"/>
      <c r="AL75" s="96"/>
      <c r="AM75" s="96"/>
      <c r="AN75" s="96"/>
      <c r="AO75" s="96"/>
      <c r="AP75" s="96"/>
      <c r="AQ75" s="96"/>
      <c r="AR75" s="96"/>
      <c r="AS75" s="96"/>
    </row>
    <row r="76" customFormat="false" ht="12.75" hidden="false" customHeight="false" outlineLevel="0" collapsed="false">
      <c r="A76" s="762"/>
      <c r="B76" s="761"/>
      <c r="C76" s="761"/>
      <c r="D76" s="761"/>
      <c r="E76" s="761"/>
      <c r="F76" s="761"/>
      <c r="G76" s="761"/>
      <c r="H76" s="761"/>
      <c r="I76" s="761"/>
      <c r="J76" s="761"/>
      <c r="K76" s="761"/>
      <c r="L76" s="761"/>
      <c r="M76" s="761"/>
      <c r="N76" s="761"/>
      <c r="O76" s="761"/>
      <c r="P76" s="761"/>
      <c r="Q76" s="761"/>
      <c r="R76" s="761"/>
      <c r="S76" s="134"/>
      <c r="T76" s="96"/>
      <c r="U76" s="96"/>
      <c r="V76" s="96"/>
      <c r="W76" s="96"/>
      <c r="X76" s="96"/>
      <c r="Y76" s="96"/>
      <c r="Z76" s="96"/>
      <c r="AA76" s="96"/>
      <c r="AB76" s="96"/>
      <c r="AC76" s="96"/>
      <c r="AD76" s="96"/>
      <c r="AE76" s="96"/>
      <c r="AF76" s="96"/>
      <c r="AG76" s="96"/>
      <c r="AH76" s="96"/>
      <c r="AI76" s="96"/>
      <c r="AJ76" s="96"/>
      <c r="AK76" s="135"/>
      <c r="AL76" s="96"/>
      <c r="AM76" s="96"/>
      <c r="AN76" s="96"/>
      <c r="AO76" s="96"/>
      <c r="AP76" s="96"/>
      <c r="AQ76" s="96"/>
      <c r="AR76" s="96"/>
      <c r="AS76" s="96"/>
    </row>
    <row r="77" customFormat="false" ht="12.75" hidden="false" customHeight="false" outlineLevel="0" collapsed="false">
      <c r="A77" s="762"/>
      <c r="B77" s="761"/>
      <c r="C77" s="761"/>
      <c r="D77" s="761"/>
      <c r="E77" s="761"/>
      <c r="F77" s="761"/>
      <c r="G77" s="761"/>
      <c r="H77" s="761"/>
      <c r="I77" s="761"/>
      <c r="J77" s="761"/>
      <c r="K77" s="761"/>
      <c r="L77" s="761"/>
      <c r="M77" s="761"/>
      <c r="N77" s="761"/>
      <c r="O77" s="761"/>
      <c r="P77" s="761"/>
      <c r="Q77" s="761"/>
      <c r="R77" s="761"/>
      <c r="S77" s="134"/>
      <c r="T77" s="96"/>
      <c r="U77" s="96"/>
      <c r="V77" s="96"/>
      <c r="W77" s="96"/>
      <c r="X77" s="96"/>
      <c r="Y77" s="96"/>
      <c r="Z77" s="96"/>
      <c r="AA77" s="96"/>
      <c r="AB77" s="96"/>
      <c r="AC77" s="96"/>
      <c r="AD77" s="96"/>
      <c r="AE77" s="96"/>
      <c r="AF77" s="96"/>
      <c r="AG77" s="96"/>
      <c r="AH77" s="96"/>
      <c r="AI77" s="96"/>
      <c r="AJ77" s="96"/>
      <c r="AK77" s="135"/>
      <c r="AL77" s="96"/>
      <c r="AM77" s="96"/>
      <c r="AN77" s="96"/>
      <c r="AO77" s="96"/>
      <c r="AP77" s="96"/>
      <c r="AQ77" s="96"/>
      <c r="AR77" s="96"/>
      <c r="AS77" s="96"/>
    </row>
    <row r="78" customFormat="false" ht="12.75" hidden="false" customHeight="false" outlineLevel="0" collapsed="false">
      <c r="A78" s="762"/>
      <c r="B78" s="761"/>
      <c r="C78" s="761"/>
      <c r="D78" s="761"/>
      <c r="E78" s="761"/>
      <c r="F78" s="761"/>
      <c r="G78" s="761"/>
      <c r="H78" s="761"/>
      <c r="I78" s="761"/>
      <c r="J78" s="761"/>
      <c r="K78" s="761"/>
      <c r="L78" s="761"/>
      <c r="M78" s="761"/>
      <c r="N78" s="761"/>
      <c r="O78" s="761"/>
      <c r="P78" s="761"/>
      <c r="Q78" s="761"/>
      <c r="R78" s="761"/>
      <c r="S78" s="134"/>
      <c r="T78" s="96"/>
      <c r="U78" s="96"/>
      <c r="V78" s="96"/>
      <c r="W78" s="96"/>
      <c r="X78" s="96"/>
      <c r="Y78" s="96"/>
      <c r="Z78" s="96"/>
      <c r="AA78" s="96"/>
      <c r="AB78" s="96"/>
      <c r="AC78" s="96"/>
      <c r="AD78" s="96"/>
      <c r="AE78" s="96"/>
      <c r="AF78" s="96"/>
      <c r="AG78" s="96"/>
      <c r="AH78" s="96"/>
      <c r="AI78" s="96"/>
      <c r="AJ78" s="96"/>
      <c r="AK78" s="135"/>
      <c r="AL78" s="96"/>
      <c r="AM78" s="96"/>
      <c r="AN78" s="96"/>
      <c r="AO78" s="96"/>
      <c r="AP78" s="96"/>
      <c r="AQ78" s="96"/>
      <c r="AR78" s="96"/>
      <c r="AS78" s="96"/>
    </row>
    <row r="79" customFormat="false" ht="12.75" hidden="false" customHeight="false" outlineLevel="0" collapsed="false">
      <c r="A79" s="762"/>
      <c r="B79" s="761"/>
      <c r="C79" s="761"/>
      <c r="D79" s="761"/>
      <c r="E79" s="761"/>
      <c r="F79" s="761"/>
      <c r="G79" s="761"/>
      <c r="H79" s="761"/>
      <c r="I79" s="761"/>
      <c r="J79" s="761"/>
      <c r="K79" s="761"/>
      <c r="L79" s="761"/>
      <c r="M79" s="761"/>
      <c r="N79" s="761"/>
      <c r="O79" s="761"/>
      <c r="P79" s="761"/>
      <c r="Q79" s="761"/>
      <c r="R79" s="761"/>
      <c r="S79" s="134"/>
      <c r="T79" s="96"/>
      <c r="U79" s="96"/>
      <c r="V79" s="96"/>
      <c r="W79" s="96"/>
      <c r="X79" s="96"/>
      <c r="Y79" s="96"/>
      <c r="Z79" s="96"/>
      <c r="AA79" s="96"/>
      <c r="AB79" s="96"/>
      <c r="AC79" s="96"/>
      <c r="AD79" s="96"/>
      <c r="AE79" s="96"/>
      <c r="AF79" s="96"/>
      <c r="AG79" s="96"/>
      <c r="AH79" s="96"/>
      <c r="AI79" s="96"/>
      <c r="AJ79" s="96"/>
      <c r="AK79" s="135"/>
      <c r="AL79" s="96"/>
      <c r="AM79" s="96"/>
      <c r="AN79" s="96"/>
      <c r="AO79" s="96"/>
      <c r="AP79" s="96"/>
      <c r="AQ79" s="96"/>
      <c r="AR79" s="96"/>
      <c r="AS79" s="96"/>
    </row>
    <row r="80" customFormat="false" ht="12.75" hidden="false" customHeight="false" outlineLevel="0" collapsed="false">
      <c r="A80" s="762"/>
      <c r="B80" s="761"/>
      <c r="C80" s="761"/>
      <c r="D80" s="761"/>
      <c r="E80" s="761"/>
      <c r="F80" s="761"/>
      <c r="G80" s="761"/>
      <c r="H80" s="761"/>
      <c r="I80" s="761"/>
      <c r="J80" s="761"/>
      <c r="K80" s="761"/>
      <c r="L80" s="761"/>
      <c r="M80" s="761"/>
      <c r="N80" s="761"/>
      <c r="O80" s="761"/>
      <c r="P80" s="761"/>
      <c r="Q80" s="761"/>
      <c r="R80" s="761"/>
      <c r="S80" s="134"/>
      <c r="T80" s="96"/>
      <c r="U80" s="96"/>
      <c r="V80" s="96"/>
      <c r="W80" s="96"/>
      <c r="X80" s="96"/>
      <c r="Y80" s="96"/>
      <c r="Z80" s="96"/>
      <c r="AA80" s="96"/>
      <c r="AB80" s="96"/>
      <c r="AC80" s="96"/>
      <c r="AD80" s="96"/>
      <c r="AE80" s="96"/>
      <c r="AF80" s="96"/>
      <c r="AG80" s="96"/>
      <c r="AH80" s="96"/>
      <c r="AI80" s="96"/>
      <c r="AJ80" s="96"/>
      <c r="AK80" s="135"/>
      <c r="AL80" s="96"/>
      <c r="AM80" s="96"/>
      <c r="AN80" s="96"/>
      <c r="AO80" s="96"/>
      <c r="AP80" s="96"/>
      <c r="AQ80" s="96"/>
      <c r="AR80" s="96"/>
      <c r="AS80" s="96"/>
    </row>
    <row r="81" customFormat="false" ht="12.75" hidden="false" customHeight="false" outlineLevel="0" collapsed="false">
      <c r="A81" s="762"/>
      <c r="B81" s="761"/>
      <c r="C81" s="761"/>
      <c r="D81" s="761"/>
      <c r="E81" s="761"/>
      <c r="F81" s="761"/>
      <c r="G81" s="761"/>
      <c r="H81" s="761"/>
      <c r="I81" s="761"/>
      <c r="J81" s="761"/>
      <c r="K81" s="761"/>
      <c r="L81" s="761"/>
      <c r="M81" s="761"/>
      <c r="N81" s="761"/>
      <c r="O81" s="761"/>
      <c r="P81" s="761"/>
      <c r="Q81" s="761"/>
      <c r="R81" s="761"/>
      <c r="S81" s="134"/>
      <c r="T81" s="96"/>
      <c r="U81" s="96"/>
      <c r="V81" s="96"/>
      <c r="W81" s="96"/>
      <c r="X81" s="96"/>
      <c r="Y81" s="96"/>
      <c r="Z81" s="96"/>
      <c r="AA81" s="96"/>
      <c r="AB81" s="96"/>
      <c r="AC81" s="96"/>
      <c r="AD81" s="96"/>
      <c r="AE81" s="96"/>
      <c r="AF81" s="96"/>
      <c r="AG81" s="96"/>
      <c r="AH81" s="96"/>
      <c r="AI81" s="96"/>
      <c r="AJ81" s="96"/>
      <c r="AK81" s="135"/>
      <c r="AL81" s="96"/>
      <c r="AM81" s="96"/>
      <c r="AN81" s="96"/>
      <c r="AO81" s="96"/>
      <c r="AP81" s="96"/>
      <c r="AQ81" s="96"/>
      <c r="AR81" s="96"/>
      <c r="AS81" s="96"/>
    </row>
    <row r="82" customFormat="false" ht="12.75" hidden="false" customHeight="false" outlineLevel="0" collapsed="false">
      <c r="A82" s="762"/>
      <c r="B82" s="761"/>
      <c r="C82" s="761"/>
      <c r="D82" s="761"/>
      <c r="E82" s="761"/>
      <c r="F82" s="761"/>
      <c r="G82" s="761"/>
      <c r="H82" s="761"/>
      <c r="I82" s="761"/>
      <c r="J82" s="761"/>
      <c r="K82" s="761"/>
      <c r="L82" s="761"/>
      <c r="M82" s="761"/>
      <c r="N82" s="761"/>
      <c r="O82" s="761"/>
      <c r="P82" s="761"/>
      <c r="Q82" s="761"/>
      <c r="R82" s="761"/>
      <c r="S82" s="134"/>
      <c r="T82" s="96"/>
      <c r="U82" s="96"/>
      <c r="V82" s="96"/>
      <c r="W82" s="96"/>
      <c r="X82" s="96"/>
      <c r="Y82" s="96"/>
      <c r="Z82" s="96"/>
      <c r="AA82" s="96"/>
      <c r="AB82" s="96"/>
      <c r="AC82" s="96"/>
      <c r="AD82" s="96"/>
      <c r="AE82" s="96"/>
      <c r="AF82" s="96"/>
      <c r="AG82" s="96"/>
      <c r="AH82" s="96"/>
      <c r="AI82" s="96"/>
      <c r="AJ82" s="96"/>
      <c r="AK82" s="135"/>
      <c r="AL82" s="96"/>
      <c r="AM82" s="96"/>
      <c r="AN82" s="96"/>
      <c r="AO82" s="96"/>
      <c r="AP82" s="96"/>
      <c r="AQ82" s="96"/>
      <c r="AR82" s="96"/>
      <c r="AS82" s="96"/>
    </row>
    <row r="83" customFormat="false" ht="12.75" hidden="false" customHeight="false" outlineLevel="0" collapsed="false">
      <c r="A83" s="762"/>
      <c r="B83" s="761"/>
      <c r="C83" s="761"/>
      <c r="D83" s="761"/>
      <c r="E83" s="761"/>
      <c r="F83" s="761"/>
      <c r="G83" s="761"/>
      <c r="H83" s="761"/>
      <c r="I83" s="761"/>
      <c r="J83" s="761"/>
      <c r="K83" s="761"/>
      <c r="L83" s="761"/>
      <c r="M83" s="761"/>
      <c r="N83" s="761"/>
      <c r="O83" s="761"/>
      <c r="P83" s="761"/>
      <c r="Q83" s="761"/>
      <c r="R83" s="761"/>
      <c r="S83" s="134"/>
      <c r="T83" s="96"/>
      <c r="U83" s="96"/>
      <c r="V83" s="96"/>
      <c r="W83" s="96"/>
      <c r="X83" s="96"/>
      <c r="Y83" s="96"/>
      <c r="Z83" s="96"/>
      <c r="AA83" s="96"/>
      <c r="AB83" s="96"/>
      <c r="AC83" s="96"/>
      <c r="AD83" s="96"/>
      <c r="AE83" s="96"/>
      <c r="AF83" s="96"/>
      <c r="AG83" s="96"/>
      <c r="AH83" s="96"/>
      <c r="AI83" s="96"/>
      <c r="AJ83" s="96"/>
      <c r="AK83" s="135"/>
      <c r="AL83" s="96"/>
      <c r="AM83" s="96"/>
      <c r="AN83" s="96"/>
      <c r="AO83" s="96"/>
      <c r="AP83" s="96"/>
      <c r="AQ83" s="96"/>
      <c r="AR83" s="96"/>
      <c r="AS83" s="96"/>
    </row>
    <row r="84" customFormat="false" ht="12.75" hidden="false" customHeight="false" outlineLevel="0" collapsed="false">
      <c r="A84" s="762"/>
      <c r="B84" s="761"/>
      <c r="C84" s="761"/>
      <c r="D84" s="761"/>
      <c r="E84" s="761"/>
      <c r="F84" s="761"/>
      <c r="G84" s="761"/>
      <c r="H84" s="761"/>
      <c r="I84" s="761"/>
      <c r="J84" s="761"/>
      <c r="K84" s="761"/>
      <c r="L84" s="761"/>
      <c r="M84" s="761"/>
      <c r="N84" s="761"/>
      <c r="O84" s="761"/>
      <c r="P84" s="761"/>
      <c r="Q84" s="761"/>
      <c r="R84" s="761"/>
      <c r="S84" s="134"/>
      <c r="T84" s="96"/>
      <c r="U84" s="96"/>
      <c r="V84" s="96"/>
      <c r="W84" s="96"/>
      <c r="X84" s="96"/>
      <c r="Y84" s="96"/>
      <c r="Z84" s="96"/>
      <c r="AA84" s="96"/>
      <c r="AB84" s="96"/>
      <c r="AC84" s="96"/>
      <c r="AD84" s="96"/>
      <c r="AE84" s="96"/>
      <c r="AF84" s="96"/>
      <c r="AG84" s="96"/>
      <c r="AH84" s="96"/>
      <c r="AI84" s="96"/>
      <c r="AJ84" s="96"/>
      <c r="AK84" s="135"/>
      <c r="AL84" s="96"/>
      <c r="AM84" s="96"/>
      <c r="AN84" s="96"/>
      <c r="AO84" s="96"/>
      <c r="AP84" s="96"/>
      <c r="AQ84" s="96"/>
      <c r="AR84" s="96"/>
      <c r="AS84" s="96"/>
    </row>
    <row r="85" customFormat="false" ht="12.75" hidden="false" customHeight="false" outlineLevel="0" collapsed="false">
      <c r="A85" s="762"/>
      <c r="B85" s="761"/>
      <c r="C85" s="761"/>
      <c r="D85" s="761"/>
      <c r="E85" s="761"/>
      <c r="F85" s="761"/>
      <c r="G85" s="761"/>
      <c r="H85" s="761"/>
      <c r="I85" s="761"/>
      <c r="J85" s="761"/>
      <c r="K85" s="761"/>
      <c r="L85" s="761"/>
      <c r="M85" s="761"/>
      <c r="N85" s="761"/>
      <c r="O85" s="761"/>
      <c r="P85" s="761"/>
      <c r="Q85" s="761"/>
      <c r="R85" s="761"/>
      <c r="S85" s="134"/>
      <c r="T85" s="96"/>
      <c r="U85" s="96"/>
      <c r="V85" s="96"/>
      <c r="W85" s="96"/>
      <c r="X85" s="96"/>
      <c r="Y85" s="96"/>
      <c r="Z85" s="96"/>
      <c r="AA85" s="96"/>
      <c r="AB85" s="96"/>
      <c r="AC85" s="96"/>
      <c r="AD85" s="96"/>
      <c r="AE85" s="96"/>
      <c r="AF85" s="96"/>
      <c r="AG85" s="96"/>
      <c r="AH85" s="96"/>
      <c r="AI85" s="96"/>
      <c r="AJ85" s="96"/>
      <c r="AK85" s="135"/>
      <c r="AL85" s="96"/>
      <c r="AM85" s="96"/>
      <c r="AN85" s="96"/>
      <c r="AO85" s="96"/>
      <c r="AP85" s="96"/>
      <c r="AQ85" s="96"/>
      <c r="AR85" s="96"/>
      <c r="AS85" s="96"/>
    </row>
    <row r="86" customFormat="false" ht="12.75" hidden="false" customHeight="false" outlineLevel="0" collapsed="false">
      <c r="A86" s="762"/>
      <c r="B86" s="761"/>
      <c r="C86" s="761"/>
      <c r="D86" s="761"/>
      <c r="E86" s="761"/>
      <c r="F86" s="761"/>
      <c r="G86" s="761"/>
      <c r="H86" s="761"/>
      <c r="I86" s="761"/>
      <c r="J86" s="761"/>
      <c r="K86" s="761"/>
      <c r="L86" s="761"/>
      <c r="M86" s="761"/>
      <c r="N86" s="761"/>
      <c r="O86" s="761"/>
      <c r="P86" s="761"/>
      <c r="Q86" s="761"/>
      <c r="R86" s="761"/>
      <c r="S86" s="134"/>
      <c r="T86" s="96"/>
      <c r="U86" s="96"/>
      <c r="V86" s="96"/>
      <c r="W86" s="96"/>
      <c r="X86" s="96"/>
      <c r="Y86" s="96"/>
      <c r="Z86" s="96"/>
      <c r="AA86" s="96"/>
      <c r="AB86" s="96"/>
      <c r="AC86" s="96"/>
      <c r="AD86" s="96"/>
      <c r="AE86" s="96"/>
      <c r="AF86" s="96"/>
      <c r="AG86" s="96"/>
      <c r="AH86" s="96"/>
      <c r="AI86" s="96"/>
      <c r="AJ86" s="96"/>
      <c r="AK86" s="135"/>
      <c r="AL86" s="96"/>
      <c r="AM86" s="96"/>
      <c r="AN86" s="96"/>
      <c r="AO86" s="96"/>
      <c r="AP86" s="96"/>
      <c r="AQ86" s="96"/>
      <c r="AR86" s="96"/>
      <c r="AS86" s="96"/>
    </row>
    <row r="87" customFormat="false" ht="12.75" hidden="false" customHeight="false" outlineLevel="0" collapsed="false">
      <c r="A87" s="762"/>
      <c r="B87" s="761"/>
      <c r="C87" s="761"/>
      <c r="D87" s="761"/>
      <c r="E87" s="761"/>
      <c r="F87" s="761"/>
      <c r="G87" s="761"/>
      <c r="H87" s="761"/>
      <c r="I87" s="761"/>
      <c r="J87" s="761"/>
      <c r="K87" s="761"/>
      <c r="L87" s="761"/>
      <c r="M87" s="761"/>
      <c r="N87" s="761"/>
      <c r="O87" s="761"/>
      <c r="P87" s="761"/>
      <c r="Q87" s="761"/>
      <c r="R87" s="761"/>
      <c r="S87" s="134"/>
      <c r="T87" s="96"/>
      <c r="U87" s="96"/>
      <c r="V87" s="96"/>
      <c r="W87" s="96"/>
      <c r="X87" s="96"/>
      <c r="Y87" s="96"/>
      <c r="Z87" s="96"/>
      <c r="AA87" s="96"/>
      <c r="AB87" s="96"/>
      <c r="AC87" s="96"/>
      <c r="AD87" s="96"/>
      <c r="AE87" s="96"/>
      <c r="AF87" s="96"/>
      <c r="AG87" s="96"/>
      <c r="AH87" s="96"/>
      <c r="AI87" s="96"/>
      <c r="AJ87" s="96"/>
      <c r="AK87" s="135"/>
      <c r="AL87" s="96"/>
      <c r="AM87" s="96"/>
      <c r="AN87" s="96"/>
      <c r="AO87" s="96"/>
      <c r="AP87" s="96"/>
      <c r="AQ87" s="96"/>
      <c r="AR87" s="96"/>
      <c r="AS87" s="96"/>
    </row>
    <row r="88" customFormat="false" ht="12.75" hidden="false" customHeight="false" outlineLevel="0" collapsed="false">
      <c r="A88" s="762"/>
      <c r="B88" s="761"/>
      <c r="C88" s="761"/>
      <c r="D88" s="761"/>
      <c r="E88" s="761"/>
      <c r="F88" s="761"/>
      <c r="G88" s="761"/>
      <c r="H88" s="761"/>
      <c r="I88" s="761"/>
      <c r="J88" s="761"/>
      <c r="K88" s="761"/>
      <c r="L88" s="761"/>
      <c r="M88" s="761"/>
      <c r="N88" s="761"/>
      <c r="O88" s="761"/>
      <c r="P88" s="761"/>
      <c r="Q88" s="761"/>
      <c r="R88" s="761"/>
      <c r="S88" s="134"/>
      <c r="T88" s="96"/>
      <c r="U88" s="96"/>
      <c r="V88" s="96"/>
      <c r="W88" s="96"/>
      <c r="X88" s="96"/>
      <c r="Y88" s="96"/>
      <c r="Z88" s="96"/>
      <c r="AA88" s="96"/>
      <c r="AB88" s="96"/>
      <c r="AC88" s="96"/>
      <c r="AD88" s="96"/>
      <c r="AE88" s="96"/>
      <c r="AF88" s="96"/>
      <c r="AG88" s="96"/>
      <c r="AH88" s="96"/>
      <c r="AI88" s="96"/>
      <c r="AJ88" s="96"/>
      <c r="AK88" s="135"/>
      <c r="AL88" s="96"/>
      <c r="AM88" s="96"/>
      <c r="AN88" s="96"/>
      <c r="AO88" s="96"/>
      <c r="AP88" s="96"/>
      <c r="AQ88" s="96"/>
      <c r="AR88" s="96"/>
      <c r="AS88" s="96"/>
    </row>
    <row r="89" customFormat="false" ht="12.75" hidden="false" customHeight="false" outlineLevel="0" collapsed="false">
      <c r="A89" s="762"/>
      <c r="B89" s="761"/>
      <c r="C89" s="761"/>
      <c r="D89" s="761"/>
      <c r="E89" s="761"/>
      <c r="F89" s="761"/>
      <c r="G89" s="761"/>
      <c r="H89" s="761"/>
      <c r="I89" s="761"/>
      <c r="J89" s="761"/>
      <c r="K89" s="761"/>
      <c r="L89" s="761"/>
      <c r="M89" s="761"/>
      <c r="N89" s="761"/>
      <c r="O89" s="761"/>
      <c r="P89" s="761"/>
      <c r="Q89" s="761"/>
      <c r="R89" s="761"/>
      <c r="S89" s="134"/>
      <c r="T89" s="96"/>
      <c r="U89" s="96"/>
      <c r="V89" s="96"/>
      <c r="W89" s="96"/>
      <c r="X89" s="96"/>
      <c r="Y89" s="96"/>
      <c r="Z89" s="96"/>
      <c r="AA89" s="96"/>
      <c r="AB89" s="96"/>
      <c r="AC89" s="96"/>
      <c r="AD89" s="96"/>
      <c r="AE89" s="96"/>
      <c r="AF89" s="96"/>
      <c r="AG89" s="96"/>
      <c r="AH89" s="96"/>
      <c r="AI89" s="96"/>
      <c r="AJ89" s="96"/>
      <c r="AK89" s="135"/>
      <c r="AL89" s="96"/>
      <c r="AM89" s="96"/>
      <c r="AN89" s="96"/>
      <c r="AO89" s="96"/>
      <c r="AP89" s="96"/>
      <c r="AQ89" s="96"/>
      <c r="AR89" s="96"/>
      <c r="AS89" s="96"/>
    </row>
    <row r="90" customFormat="false" ht="12.75" hidden="false" customHeight="false" outlineLevel="0" collapsed="false">
      <c r="A90" s="762"/>
      <c r="B90" s="761"/>
      <c r="C90" s="761"/>
      <c r="D90" s="761"/>
      <c r="E90" s="761"/>
      <c r="F90" s="761"/>
      <c r="G90" s="761"/>
      <c r="H90" s="761"/>
      <c r="I90" s="761"/>
      <c r="J90" s="761"/>
      <c r="K90" s="761"/>
      <c r="L90" s="761"/>
      <c r="M90" s="761"/>
      <c r="N90" s="761"/>
      <c r="O90" s="761"/>
      <c r="P90" s="761"/>
      <c r="Q90" s="761"/>
      <c r="R90" s="761"/>
      <c r="S90" s="134"/>
      <c r="T90" s="96"/>
      <c r="U90" s="96"/>
      <c r="V90" s="96"/>
      <c r="W90" s="96"/>
      <c r="X90" s="96"/>
      <c r="Y90" s="96"/>
      <c r="Z90" s="96"/>
      <c r="AA90" s="96"/>
      <c r="AB90" s="96"/>
      <c r="AC90" s="96"/>
      <c r="AD90" s="96"/>
      <c r="AE90" s="96"/>
      <c r="AF90" s="96"/>
      <c r="AG90" s="96"/>
      <c r="AH90" s="96"/>
      <c r="AI90" s="96"/>
      <c r="AJ90" s="96"/>
      <c r="AK90" s="135"/>
      <c r="AL90" s="96"/>
      <c r="AM90" s="96"/>
      <c r="AN90" s="96"/>
      <c r="AO90" s="96"/>
      <c r="AP90" s="96"/>
      <c r="AQ90" s="96"/>
      <c r="AR90" s="96"/>
      <c r="AS90" s="96"/>
    </row>
    <row r="91" customFormat="false" ht="12.75" hidden="false" customHeight="false" outlineLevel="0" collapsed="false">
      <c r="A91" s="762"/>
      <c r="B91" s="761"/>
      <c r="C91" s="761"/>
      <c r="D91" s="761"/>
      <c r="E91" s="761"/>
      <c r="F91" s="761"/>
      <c r="G91" s="761"/>
      <c r="H91" s="761"/>
      <c r="I91" s="761"/>
      <c r="J91" s="761"/>
      <c r="K91" s="761"/>
      <c r="L91" s="761"/>
      <c r="M91" s="761"/>
      <c r="N91" s="761"/>
      <c r="O91" s="761"/>
      <c r="P91" s="761"/>
      <c r="Q91" s="761"/>
      <c r="R91" s="761"/>
      <c r="S91" s="134"/>
      <c r="T91" s="96"/>
      <c r="U91" s="96"/>
      <c r="V91" s="96"/>
      <c r="W91" s="96"/>
      <c r="X91" s="96"/>
      <c r="Y91" s="96"/>
      <c r="Z91" s="96"/>
      <c r="AA91" s="96"/>
      <c r="AB91" s="96"/>
      <c r="AC91" s="96"/>
      <c r="AD91" s="96"/>
      <c r="AE91" s="96"/>
      <c r="AF91" s="96"/>
      <c r="AG91" s="96"/>
      <c r="AH91" s="96"/>
      <c r="AI91" s="96"/>
      <c r="AJ91" s="96"/>
      <c r="AK91" s="135"/>
      <c r="AL91" s="96"/>
      <c r="AM91" s="96"/>
      <c r="AN91" s="96"/>
      <c r="AO91" s="96"/>
      <c r="AP91" s="96"/>
      <c r="AQ91" s="96"/>
      <c r="AR91" s="96"/>
      <c r="AS91" s="96"/>
    </row>
    <row r="92" customFormat="false" ht="12.75" hidden="false" customHeight="false" outlineLevel="0" collapsed="false">
      <c r="A92" s="762"/>
      <c r="B92" s="761"/>
      <c r="C92" s="761"/>
      <c r="D92" s="761"/>
      <c r="E92" s="761"/>
      <c r="F92" s="761"/>
      <c r="G92" s="761"/>
      <c r="H92" s="761"/>
      <c r="I92" s="761"/>
      <c r="J92" s="761"/>
      <c r="K92" s="761"/>
      <c r="L92" s="761"/>
      <c r="M92" s="761"/>
      <c r="N92" s="761"/>
      <c r="O92" s="761"/>
      <c r="P92" s="761"/>
      <c r="Q92" s="761"/>
      <c r="R92" s="761"/>
      <c r="S92" s="134"/>
      <c r="T92" s="96"/>
      <c r="U92" s="96"/>
      <c r="V92" s="96"/>
      <c r="W92" s="96"/>
      <c r="X92" s="96"/>
      <c r="Y92" s="96"/>
      <c r="Z92" s="96"/>
      <c r="AA92" s="96"/>
      <c r="AB92" s="96"/>
      <c r="AC92" s="96"/>
      <c r="AD92" s="96"/>
      <c r="AE92" s="96"/>
      <c r="AF92" s="96"/>
      <c r="AG92" s="96"/>
      <c r="AH92" s="96"/>
      <c r="AI92" s="96"/>
      <c r="AJ92" s="96"/>
      <c r="AK92" s="135"/>
      <c r="AL92" s="96"/>
      <c r="AM92" s="96"/>
      <c r="AN92" s="96"/>
      <c r="AO92" s="96"/>
      <c r="AP92" s="96"/>
      <c r="AQ92" s="96"/>
      <c r="AR92" s="96"/>
      <c r="AS92" s="96"/>
    </row>
    <row r="93" customFormat="false" ht="12.75" hidden="false" customHeight="false" outlineLevel="0" collapsed="false">
      <c r="A93" s="762"/>
      <c r="B93" s="761"/>
      <c r="C93" s="761"/>
      <c r="D93" s="761"/>
      <c r="E93" s="761"/>
      <c r="F93" s="761"/>
      <c r="G93" s="761"/>
      <c r="H93" s="761"/>
      <c r="I93" s="761"/>
      <c r="J93" s="761"/>
      <c r="K93" s="761"/>
      <c r="L93" s="761"/>
      <c r="M93" s="761"/>
      <c r="N93" s="761"/>
      <c r="O93" s="761"/>
      <c r="P93" s="761"/>
      <c r="Q93" s="761"/>
      <c r="R93" s="761"/>
      <c r="S93" s="134"/>
      <c r="T93" s="96"/>
      <c r="U93" s="96"/>
      <c r="V93" s="96"/>
      <c r="W93" s="96"/>
      <c r="X93" s="96"/>
      <c r="Y93" s="96"/>
      <c r="Z93" s="96"/>
      <c r="AA93" s="96"/>
      <c r="AB93" s="96"/>
      <c r="AC93" s="96"/>
      <c r="AD93" s="96"/>
      <c r="AE93" s="96"/>
      <c r="AF93" s="96"/>
      <c r="AG93" s="96"/>
      <c r="AH93" s="96"/>
      <c r="AI93" s="96"/>
      <c r="AJ93" s="96"/>
      <c r="AK93" s="135"/>
      <c r="AL93" s="96"/>
      <c r="AM93" s="96"/>
      <c r="AN93" s="96"/>
      <c r="AO93" s="96"/>
      <c r="AP93" s="96"/>
      <c r="AQ93" s="96"/>
      <c r="AR93" s="96"/>
      <c r="AS93" s="96"/>
    </row>
    <row r="94" customFormat="false" ht="12.75" hidden="false" customHeight="false" outlineLevel="0" collapsed="false">
      <c r="A94" s="762"/>
      <c r="B94" s="761"/>
      <c r="C94" s="761"/>
      <c r="D94" s="761"/>
      <c r="E94" s="761"/>
      <c r="F94" s="761"/>
      <c r="G94" s="761"/>
      <c r="H94" s="761"/>
      <c r="I94" s="761"/>
      <c r="J94" s="761"/>
      <c r="K94" s="761"/>
      <c r="L94" s="761"/>
      <c r="M94" s="761"/>
      <c r="N94" s="761"/>
      <c r="O94" s="761"/>
      <c r="P94" s="761"/>
      <c r="Q94" s="761"/>
      <c r="R94" s="761"/>
      <c r="S94" s="134"/>
      <c r="T94" s="96"/>
      <c r="U94" s="96"/>
      <c r="V94" s="96"/>
      <c r="W94" s="96"/>
      <c r="X94" s="96"/>
      <c r="Y94" s="96"/>
      <c r="Z94" s="96"/>
      <c r="AA94" s="96"/>
      <c r="AB94" s="96"/>
      <c r="AC94" s="96"/>
      <c r="AD94" s="96"/>
      <c r="AE94" s="96"/>
      <c r="AF94" s="96"/>
      <c r="AG94" s="96"/>
      <c r="AH94" s="96"/>
      <c r="AI94" s="96"/>
      <c r="AJ94" s="96"/>
      <c r="AK94" s="135"/>
      <c r="AL94" s="96"/>
      <c r="AM94" s="96"/>
      <c r="AN94" s="96"/>
      <c r="AO94" s="96"/>
      <c r="AP94" s="96"/>
      <c r="AQ94" s="96"/>
      <c r="AR94" s="96"/>
      <c r="AS94" s="96"/>
    </row>
    <row r="95" customFormat="false" ht="12.75" hidden="false" customHeight="false" outlineLevel="0" collapsed="false">
      <c r="A95" s="762"/>
      <c r="B95" s="761"/>
      <c r="C95" s="761"/>
      <c r="D95" s="761"/>
      <c r="E95" s="761"/>
      <c r="F95" s="761"/>
      <c r="G95" s="761"/>
      <c r="H95" s="761"/>
      <c r="I95" s="761"/>
      <c r="J95" s="761"/>
      <c r="K95" s="761"/>
      <c r="L95" s="761"/>
      <c r="M95" s="761"/>
      <c r="N95" s="761"/>
      <c r="O95" s="761"/>
      <c r="P95" s="761"/>
      <c r="Q95" s="761"/>
      <c r="R95" s="761"/>
      <c r="S95" s="134"/>
      <c r="T95" s="96"/>
      <c r="U95" s="96"/>
      <c r="V95" s="96"/>
      <c r="W95" s="96"/>
      <c r="X95" s="96"/>
      <c r="Y95" s="96"/>
      <c r="Z95" s="96"/>
      <c r="AA95" s="96"/>
      <c r="AB95" s="96"/>
      <c r="AC95" s="96"/>
      <c r="AD95" s="96"/>
      <c r="AE95" s="96"/>
      <c r="AF95" s="96"/>
      <c r="AG95" s="96"/>
      <c r="AH95" s="96"/>
      <c r="AI95" s="96"/>
      <c r="AJ95" s="96"/>
      <c r="AK95" s="135"/>
      <c r="AL95" s="96"/>
      <c r="AM95" s="96"/>
      <c r="AN95" s="96"/>
      <c r="AO95" s="96"/>
      <c r="AP95" s="96"/>
      <c r="AQ95" s="96"/>
      <c r="AR95" s="96"/>
      <c r="AS95" s="96"/>
    </row>
    <row r="96" customFormat="false" ht="12.75" hidden="false" customHeight="false" outlineLevel="0" collapsed="false">
      <c r="A96" s="762"/>
      <c r="B96" s="761"/>
      <c r="C96" s="761"/>
      <c r="D96" s="761"/>
      <c r="E96" s="761"/>
      <c r="F96" s="761"/>
      <c r="G96" s="761"/>
      <c r="H96" s="761"/>
      <c r="I96" s="761"/>
      <c r="J96" s="761"/>
      <c r="K96" s="761"/>
      <c r="L96" s="761"/>
      <c r="M96" s="761"/>
      <c r="N96" s="761"/>
      <c r="O96" s="761"/>
      <c r="P96" s="761"/>
      <c r="Q96" s="761"/>
      <c r="R96" s="761"/>
      <c r="S96" s="134"/>
      <c r="T96" s="96"/>
      <c r="U96" s="96"/>
      <c r="V96" s="96"/>
      <c r="W96" s="96"/>
      <c r="X96" s="96"/>
      <c r="Y96" s="96"/>
      <c r="Z96" s="96"/>
      <c r="AA96" s="96"/>
      <c r="AB96" s="96"/>
      <c r="AC96" s="96"/>
      <c r="AD96" s="96"/>
      <c r="AE96" s="96"/>
      <c r="AF96" s="96"/>
      <c r="AG96" s="96"/>
      <c r="AH96" s="96"/>
      <c r="AI96" s="96"/>
      <c r="AJ96" s="96"/>
      <c r="AK96" s="135"/>
      <c r="AL96" s="96"/>
      <c r="AM96" s="96"/>
      <c r="AN96" s="96"/>
      <c r="AO96" s="96"/>
      <c r="AP96" s="96"/>
      <c r="AQ96" s="96"/>
      <c r="AR96" s="96"/>
      <c r="AS96" s="96"/>
    </row>
    <row r="97" customFormat="false" ht="12.75" hidden="false" customHeight="false" outlineLevel="0" collapsed="false">
      <c r="A97" s="762"/>
      <c r="B97" s="761"/>
      <c r="C97" s="761"/>
      <c r="D97" s="761"/>
      <c r="E97" s="761"/>
      <c r="F97" s="761"/>
      <c r="G97" s="761"/>
      <c r="H97" s="761"/>
      <c r="I97" s="761"/>
      <c r="J97" s="761"/>
      <c r="K97" s="761"/>
      <c r="L97" s="761"/>
      <c r="M97" s="761"/>
      <c r="N97" s="761"/>
      <c r="O97" s="761"/>
      <c r="P97" s="761"/>
      <c r="Q97" s="761"/>
      <c r="R97" s="761"/>
      <c r="S97" s="134"/>
      <c r="T97" s="96"/>
      <c r="U97" s="96"/>
      <c r="V97" s="96"/>
      <c r="W97" s="96"/>
      <c r="X97" s="96"/>
      <c r="Y97" s="96"/>
      <c r="Z97" s="96"/>
      <c r="AA97" s="96"/>
      <c r="AB97" s="96"/>
      <c r="AC97" s="96"/>
      <c r="AD97" s="96"/>
      <c r="AE97" s="96"/>
      <c r="AF97" s="96"/>
      <c r="AG97" s="96"/>
      <c r="AH97" s="96"/>
      <c r="AI97" s="96"/>
      <c r="AJ97" s="96"/>
      <c r="AK97" s="135"/>
      <c r="AL97" s="96"/>
      <c r="AM97" s="96"/>
      <c r="AN97" s="96"/>
      <c r="AO97" s="96"/>
      <c r="AP97" s="96"/>
      <c r="AQ97" s="96"/>
      <c r="AR97" s="96"/>
      <c r="AS97" s="96"/>
    </row>
    <row r="98" customFormat="false" ht="12.75" hidden="false" customHeight="false" outlineLevel="0" collapsed="false">
      <c r="A98" s="762"/>
      <c r="B98" s="761"/>
      <c r="C98" s="761"/>
      <c r="D98" s="761"/>
      <c r="E98" s="761"/>
      <c r="F98" s="761"/>
      <c r="G98" s="761"/>
      <c r="H98" s="761"/>
      <c r="I98" s="761"/>
      <c r="J98" s="761"/>
      <c r="K98" s="761"/>
      <c r="L98" s="761"/>
      <c r="M98" s="761"/>
      <c r="N98" s="761"/>
      <c r="O98" s="761"/>
      <c r="P98" s="761"/>
      <c r="Q98" s="761"/>
      <c r="R98" s="761"/>
      <c r="S98" s="134"/>
      <c r="T98" s="96"/>
      <c r="U98" s="96"/>
      <c r="V98" s="96"/>
      <c r="W98" s="96"/>
      <c r="X98" s="96"/>
      <c r="Y98" s="96"/>
      <c r="Z98" s="96"/>
      <c r="AA98" s="96"/>
      <c r="AB98" s="96"/>
      <c r="AC98" s="96"/>
      <c r="AD98" s="96"/>
      <c r="AE98" s="96"/>
      <c r="AF98" s="96"/>
      <c r="AG98" s="96"/>
      <c r="AH98" s="96"/>
      <c r="AI98" s="96"/>
      <c r="AJ98" s="96"/>
      <c r="AK98" s="135"/>
      <c r="AL98" s="96"/>
      <c r="AM98" s="96"/>
      <c r="AN98" s="96"/>
      <c r="AO98" s="96"/>
      <c r="AP98" s="96"/>
      <c r="AQ98" s="96"/>
      <c r="AR98" s="96"/>
      <c r="AS98" s="96"/>
    </row>
    <row r="99" customFormat="false" ht="12.75" hidden="false" customHeight="false" outlineLevel="0" collapsed="false">
      <c r="A99" s="762"/>
      <c r="B99" s="761"/>
      <c r="C99" s="761"/>
      <c r="D99" s="761"/>
      <c r="E99" s="761"/>
      <c r="F99" s="761"/>
      <c r="G99" s="761"/>
      <c r="H99" s="761"/>
      <c r="I99" s="761"/>
      <c r="J99" s="761"/>
      <c r="K99" s="761"/>
      <c r="L99" s="761"/>
      <c r="M99" s="761"/>
      <c r="N99" s="761"/>
      <c r="O99" s="761"/>
      <c r="P99" s="761"/>
      <c r="Q99" s="761"/>
      <c r="R99" s="761"/>
      <c r="S99" s="134"/>
      <c r="T99" s="96"/>
      <c r="U99" s="96"/>
      <c r="V99" s="96"/>
      <c r="W99" s="96"/>
      <c r="X99" s="96"/>
      <c r="Y99" s="96"/>
      <c r="Z99" s="96"/>
      <c r="AA99" s="96"/>
      <c r="AB99" s="96"/>
      <c r="AC99" s="96"/>
      <c r="AD99" s="96"/>
      <c r="AE99" s="96"/>
      <c r="AF99" s="96"/>
      <c r="AG99" s="96"/>
      <c r="AH99" s="96"/>
      <c r="AI99" s="96"/>
      <c r="AJ99" s="96"/>
      <c r="AK99" s="135"/>
      <c r="AL99" s="96"/>
      <c r="AM99" s="96"/>
      <c r="AN99" s="96"/>
      <c r="AO99" s="96"/>
      <c r="AP99" s="96"/>
      <c r="AQ99" s="96"/>
      <c r="AR99" s="96"/>
      <c r="AS99" s="96"/>
    </row>
    <row r="100" customFormat="false" ht="12.75" hidden="false" customHeight="false" outlineLevel="0" collapsed="false">
      <c r="A100" s="762"/>
      <c r="B100" s="761"/>
      <c r="C100" s="761"/>
      <c r="D100" s="761"/>
      <c r="E100" s="761"/>
      <c r="F100" s="761"/>
      <c r="G100" s="761"/>
      <c r="H100" s="761"/>
      <c r="I100" s="761"/>
      <c r="J100" s="761"/>
      <c r="K100" s="761"/>
      <c r="L100" s="761"/>
      <c r="M100" s="761"/>
      <c r="N100" s="761"/>
      <c r="O100" s="761"/>
      <c r="P100" s="761"/>
      <c r="Q100" s="761"/>
      <c r="R100" s="761"/>
      <c r="S100" s="134"/>
      <c r="T100" s="96"/>
      <c r="U100" s="96"/>
      <c r="V100" s="96"/>
      <c r="W100" s="96"/>
      <c r="X100" s="96"/>
      <c r="Y100" s="96"/>
      <c r="Z100" s="96"/>
      <c r="AA100" s="96"/>
      <c r="AB100" s="96"/>
      <c r="AC100" s="96"/>
      <c r="AD100" s="96"/>
      <c r="AE100" s="96"/>
      <c r="AF100" s="96"/>
      <c r="AG100" s="96"/>
      <c r="AH100" s="96"/>
      <c r="AI100" s="96"/>
      <c r="AJ100" s="96"/>
      <c r="AK100" s="135"/>
      <c r="AL100" s="96"/>
      <c r="AM100" s="96"/>
      <c r="AN100" s="96"/>
      <c r="AO100" s="96"/>
      <c r="AP100" s="96"/>
      <c r="AQ100" s="96"/>
      <c r="AR100" s="96"/>
      <c r="AS100" s="96"/>
    </row>
    <row r="101" customFormat="false" ht="12.75" hidden="false" customHeight="false" outlineLevel="0" collapsed="false">
      <c r="A101" s="762"/>
      <c r="B101" s="761"/>
      <c r="C101" s="761"/>
      <c r="D101" s="761"/>
      <c r="E101" s="761"/>
      <c r="F101" s="761"/>
      <c r="G101" s="761"/>
      <c r="H101" s="761"/>
      <c r="I101" s="761"/>
      <c r="J101" s="761"/>
      <c r="K101" s="761"/>
      <c r="L101" s="761"/>
      <c r="M101" s="761"/>
      <c r="N101" s="761"/>
      <c r="O101" s="761"/>
      <c r="P101" s="761"/>
      <c r="Q101" s="761"/>
      <c r="R101" s="761"/>
      <c r="S101" s="134"/>
      <c r="T101" s="96"/>
      <c r="U101" s="96"/>
      <c r="V101" s="96"/>
      <c r="W101" s="96"/>
      <c r="X101" s="96"/>
      <c r="Y101" s="96"/>
      <c r="Z101" s="96"/>
      <c r="AA101" s="96"/>
      <c r="AB101" s="96"/>
      <c r="AC101" s="96"/>
      <c r="AD101" s="96"/>
      <c r="AE101" s="96"/>
      <c r="AF101" s="96"/>
      <c r="AG101" s="96"/>
      <c r="AH101" s="96"/>
      <c r="AI101" s="96"/>
      <c r="AJ101" s="96"/>
      <c r="AK101" s="135"/>
      <c r="AL101" s="96"/>
      <c r="AM101" s="96"/>
      <c r="AN101" s="96"/>
      <c r="AO101" s="96"/>
      <c r="AP101" s="96"/>
      <c r="AQ101" s="96"/>
      <c r="AR101" s="96"/>
      <c r="AS101" s="96"/>
    </row>
    <row r="102" customFormat="false" ht="12.75" hidden="false" customHeight="false" outlineLevel="0" collapsed="false">
      <c r="A102" s="762"/>
      <c r="B102" s="761"/>
      <c r="C102" s="761"/>
      <c r="D102" s="761"/>
      <c r="E102" s="761"/>
      <c r="F102" s="761"/>
      <c r="G102" s="761"/>
      <c r="H102" s="761"/>
      <c r="I102" s="761"/>
      <c r="J102" s="761"/>
      <c r="K102" s="761"/>
      <c r="L102" s="761"/>
      <c r="M102" s="761"/>
      <c r="N102" s="761"/>
      <c r="O102" s="761"/>
      <c r="P102" s="761"/>
      <c r="Q102" s="761"/>
      <c r="R102" s="761"/>
      <c r="S102" s="134"/>
      <c r="T102" s="96"/>
      <c r="U102" s="96"/>
      <c r="V102" s="96"/>
      <c r="W102" s="96"/>
      <c r="X102" s="96"/>
      <c r="Y102" s="96"/>
      <c r="Z102" s="96"/>
      <c r="AA102" s="96"/>
      <c r="AB102" s="96"/>
      <c r="AC102" s="96"/>
      <c r="AD102" s="96"/>
      <c r="AE102" s="96"/>
      <c r="AF102" s="96"/>
      <c r="AG102" s="96"/>
      <c r="AH102" s="96"/>
      <c r="AI102" s="96"/>
      <c r="AJ102" s="96"/>
      <c r="AK102" s="135"/>
      <c r="AL102" s="96"/>
      <c r="AM102" s="96"/>
      <c r="AN102" s="96"/>
      <c r="AO102" s="96"/>
      <c r="AP102" s="96"/>
      <c r="AQ102" s="96"/>
      <c r="AR102" s="96"/>
      <c r="AS102" s="96"/>
    </row>
    <row r="103" customFormat="false" ht="12.75" hidden="false" customHeight="false" outlineLevel="0" collapsed="false">
      <c r="A103" s="762"/>
      <c r="B103" s="761"/>
      <c r="C103" s="761"/>
      <c r="D103" s="761"/>
      <c r="E103" s="761"/>
      <c r="F103" s="761"/>
      <c r="G103" s="761"/>
      <c r="H103" s="761"/>
      <c r="I103" s="761"/>
      <c r="J103" s="761"/>
      <c r="K103" s="761"/>
      <c r="L103" s="761"/>
      <c r="M103" s="761"/>
      <c r="N103" s="761"/>
      <c r="O103" s="761"/>
      <c r="P103" s="761"/>
      <c r="Q103" s="761"/>
      <c r="R103" s="761"/>
      <c r="S103" s="134"/>
      <c r="T103" s="96"/>
      <c r="U103" s="96"/>
      <c r="V103" s="96"/>
      <c r="W103" s="96"/>
      <c r="X103" s="96"/>
      <c r="Y103" s="96"/>
      <c r="Z103" s="96"/>
      <c r="AA103" s="96"/>
      <c r="AB103" s="96"/>
      <c r="AC103" s="96"/>
      <c r="AD103" s="96"/>
      <c r="AE103" s="96"/>
      <c r="AF103" s="96"/>
      <c r="AG103" s="96"/>
      <c r="AH103" s="96"/>
      <c r="AI103" s="96"/>
      <c r="AJ103" s="96"/>
      <c r="AK103" s="135"/>
      <c r="AL103" s="96"/>
      <c r="AM103" s="96"/>
      <c r="AN103" s="96"/>
      <c r="AO103" s="96"/>
      <c r="AP103" s="96"/>
      <c r="AQ103" s="96"/>
      <c r="AR103" s="96"/>
      <c r="AS103" s="96"/>
    </row>
    <row r="104" customFormat="false" ht="12.75" hidden="false" customHeight="false" outlineLevel="0" collapsed="false">
      <c r="A104" s="762"/>
      <c r="B104" s="761"/>
      <c r="C104" s="761"/>
      <c r="D104" s="761"/>
      <c r="E104" s="761"/>
      <c r="F104" s="761"/>
      <c r="G104" s="761"/>
      <c r="H104" s="761"/>
      <c r="I104" s="761"/>
      <c r="J104" s="761"/>
      <c r="K104" s="761"/>
      <c r="L104" s="761"/>
      <c r="M104" s="761"/>
      <c r="N104" s="761"/>
      <c r="O104" s="761"/>
      <c r="P104" s="761"/>
      <c r="Q104" s="761"/>
      <c r="R104" s="761"/>
      <c r="S104" s="134"/>
      <c r="T104" s="96"/>
      <c r="U104" s="96"/>
      <c r="V104" s="96"/>
      <c r="W104" s="96"/>
      <c r="X104" s="96"/>
      <c r="Y104" s="96"/>
      <c r="Z104" s="96"/>
      <c r="AA104" s="96"/>
      <c r="AB104" s="96"/>
      <c r="AC104" s="96"/>
      <c r="AD104" s="96"/>
      <c r="AE104" s="96"/>
      <c r="AF104" s="96"/>
      <c r="AG104" s="96"/>
      <c r="AH104" s="96"/>
      <c r="AI104" s="96"/>
      <c r="AJ104" s="96"/>
      <c r="AK104" s="135"/>
      <c r="AL104" s="96"/>
      <c r="AM104" s="96"/>
      <c r="AN104" s="96"/>
      <c r="AO104" s="96"/>
      <c r="AP104" s="96"/>
      <c r="AQ104" s="96"/>
      <c r="AR104" s="96"/>
      <c r="AS104" s="96"/>
    </row>
    <row r="105" customFormat="false" ht="12.75" hidden="false" customHeight="false" outlineLevel="0" collapsed="false">
      <c r="A105" s="762"/>
      <c r="B105" s="761"/>
      <c r="C105" s="761"/>
      <c r="D105" s="761"/>
      <c r="E105" s="761"/>
      <c r="F105" s="761"/>
      <c r="G105" s="761"/>
      <c r="H105" s="761"/>
      <c r="I105" s="761"/>
      <c r="J105" s="761"/>
      <c r="K105" s="761"/>
      <c r="L105" s="761"/>
      <c r="M105" s="761"/>
      <c r="N105" s="761"/>
      <c r="O105" s="761"/>
      <c r="P105" s="761"/>
      <c r="Q105" s="761"/>
      <c r="R105" s="761"/>
      <c r="S105" s="134"/>
      <c r="T105" s="96"/>
      <c r="U105" s="96"/>
      <c r="V105" s="96"/>
      <c r="W105" s="96"/>
      <c r="X105" s="96"/>
      <c r="Y105" s="96"/>
      <c r="Z105" s="96"/>
      <c r="AA105" s="96"/>
      <c r="AB105" s="96"/>
      <c r="AC105" s="96"/>
      <c r="AD105" s="96"/>
      <c r="AE105" s="96"/>
      <c r="AF105" s="96"/>
      <c r="AG105" s="96"/>
      <c r="AH105" s="96"/>
      <c r="AI105" s="96"/>
      <c r="AJ105" s="96"/>
      <c r="AK105" s="135"/>
      <c r="AL105" s="96"/>
      <c r="AM105" s="96"/>
      <c r="AN105" s="96"/>
      <c r="AO105" s="96"/>
      <c r="AP105" s="96"/>
      <c r="AQ105" s="96"/>
      <c r="AR105" s="96"/>
      <c r="AS105" s="96"/>
    </row>
    <row r="106" customFormat="false" ht="12.75" hidden="false" customHeight="false" outlineLevel="0" collapsed="false">
      <c r="A106" s="762"/>
      <c r="B106" s="761"/>
      <c r="C106" s="761"/>
      <c r="D106" s="761"/>
      <c r="E106" s="761"/>
      <c r="F106" s="761"/>
      <c r="G106" s="761"/>
      <c r="H106" s="761"/>
      <c r="I106" s="761"/>
      <c r="J106" s="761"/>
      <c r="K106" s="761"/>
      <c r="L106" s="761"/>
      <c r="M106" s="761"/>
      <c r="N106" s="761"/>
      <c r="O106" s="761"/>
      <c r="P106" s="761"/>
      <c r="Q106" s="761"/>
      <c r="R106" s="761"/>
      <c r="S106" s="134"/>
      <c r="T106" s="96"/>
      <c r="U106" s="96"/>
      <c r="V106" s="96"/>
      <c r="W106" s="96"/>
      <c r="X106" s="96"/>
      <c r="Y106" s="96"/>
      <c r="Z106" s="96"/>
      <c r="AA106" s="96"/>
      <c r="AB106" s="96"/>
      <c r="AC106" s="96"/>
      <c r="AD106" s="96"/>
      <c r="AE106" s="96"/>
      <c r="AF106" s="96"/>
      <c r="AG106" s="96"/>
      <c r="AH106" s="96"/>
      <c r="AI106" s="96"/>
      <c r="AJ106" s="96"/>
      <c r="AK106" s="135"/>
      <c r="AL106" s="96"/>
      <c r="AM106" s="96"/>
      <c r="AN106" s="96"/>
      <c r="AO106" s="96"/>
      <c r="AP106" s="96"/>
      <c r="AQ106" s="96"/>
      <c r="AR106" s="96"/>
      <c r="AS106" s="96"/>
    </row>
    <row r="107" customFormat="false" ht="12.75" hidden="false" customHeight="false" outlineLevel="0" collapsed="false">
      <c r="A107" s="762"/>
      <c r="B107" s="761"/>
      <c r="C107" s="761"/>
      <c r="D107" s="761"/>
      <c r="E107" s="761"/>
      <c r="F107" s="761"/>
      <c r="G107" s="761"/>
      <c r="H107" s="761"/>
      <c r="I107" s="761"/>
      <c r="J107" s="761"/>
      <c r="K107" s="761"/>
      <c r="L107" s="761"/>
      <c r="M107" s="761"/>
      <c r="N107" s="761"/>
      <c r="O107" s="761"/>
      <c r="P107" s="761"/>
      <c r="Q107" s="761"/>
      <c r="R107" s="761"/>
      <c r="S107" s="134"/>
      <c r="T107" s="96"/>
      <c r="U107" s="96"/>
      <c r="V107" s="96"/>
      <c r="W107" s="96"/>
      <c r="X107" s="96"/>
      <c r="Y107" s="96"/>
      <c r="Z107" s="96"/>
      <c r="AA107" s="96"/>
      <c r="AB107" s="96"/>
      <c r="AC107" s="96"/>
      <c r="AD107" s="96"/>
      <c r="AE107" s="96"/>
      <c r="AF107" s="96"/>
      <c r="AG107" s="96"/>
      <c r="AH107" s="96"/>
      <c r="AI107" s="96"/>
      <c r="AJ107" s="96"/>
      <c r="AK107" s="135"/>
      <c r="AL107" s="96"/>
      <c r="AM107" s="96"/>
      <c r="AN107" s="96"/>
      <c r="AO107" s="96"/>
      <c r="AP107" s="96"/>
      <c r="AQ107" s="96"/>
      <c r="AR107" s="96"/>
      <c r="AS107" s="96"/>
    </row>
    <row r="108" customFormat="false" ht="12.75" hidden="false" customHeight="false" outlineLevel="0" collapsed="false">
      <c r="A108" s="762"/>
      <c r="B108" s="761"/>
      <c r="C108" s="761"/>
      <c r="D108" s="761"/>
      <c r="E108" s="761"/>
      <c r="F108" s="761"/>
      <c r="G108" s="761"/>
      <c r="H108" s="761"/>
      <c r="I108" s="761"/>
      <c r="J108" s="761"/>
      <c r="K108" s="761"/>
      <c r="L108" s="761"/>
      <c r="M108" s="761"/>
      <c r="N108" s="761"/>
      <c r="O108" s="761"/>
      <c r="P108" s="761"/>
      <c r="Q108" s="761"/>
      <c r="R108" s="761"/>
      <c r="S108" s="134"/>
      <c r="T108" s="96"/>
      <c r="U108" s="96"/>
      <c r="V108" s="96"/>
      <c r="W108" s="96"/>
      <c r="X108" s="96"/>
      <c r="Y108" s="96"/>
      <c r="Z108" s="96"/>
      <c r="AA108" s="96"/>
      <c r="AB108" s="96"/>
      <c r="AC108" s="96"/>
      <c r="AD108" s="96"/>
      <c r="AE108" s="96"/>
      <c r="AF108" s="96"/>
      <c r="AG108" s="96"/>
      <c r="AH108" s="96"/>
      <c r="AI108" s="96"/>
      <c r="AJ108" s="96"/>
      <c r="AK108" s="135"/>
      <c r="AL108" s="96"/>
      <c r="AM108" s="96"/>
      <c r="AN108" s="96"/>
      <c r="AO108" s="96"/>
      <c r="AP108" s="96"/>
      <c r="AQ108" s="96"/>
      <c r="AR108" s="96"/>
      <c r="AS108" s="96"/>
    </row>
    <row r="109" customFormat="false" ht="12.75" hidden="false" customHeight="false" outlineLevel="0" collapsed="false">
      <c r="A109" s="762"/>
      <c r="B109" s="761"/>
      <c r="C109" s="761"/>
      <c r="D109" s="761"/>
      <c r="E109" s="761"/>
      <c r="F109" s="761"/>
      <c r="G109" s="761"/>
      <c r="H109" s="761"/>
      <c r="I109" s="761"/>
      <c r="J109" s="761"/>
      <c r="K109" s="761"/>
      <c r="L109" s="761"/>
      <c r="M109" s="761"/>
      <c r="N109" s="761"/>
      <c r="O109" s="761"/>
      <c r="P109" s="761"/>
      <c r="Q109" s="761"/>
      <c r="R109" s="761"/>
      <c r="S109" s="134"/>
      <c r="T109" s="96"/>
      <c r="U109" s="96"/>
      <c r="V109" s="96"/>
      <c r="W109" s="96"/>
      <c r="X109" s="96"/>
      <c r="Y109" s="96"/>
      <c r="Z109" s="96"/>
      <c r="AA109" s="96"/>
      <c r="AB109" s="96"/>
      <c r="AC109" s="96"/>
      <c r="AD109" s="96"/>
      <c r="AE109" s="96"/>
      <c r="AF109" s="96"/>
      <c r="AG109" s="96"/>
      <c r="AH109" s="96"/>
      <c r="AI109" s="96"/>
      <c r="AJ109" s="96"/>
      <c r="AK109" s="135"/>
      <c r="AL109" s="96"/>
      <c r="AM109" s="96"/>
      <c r="AN109" s="96"/>
      <c r="AO109" s="96"/>
      <c r="AP109" s="96"/>
      <c r="AQ109" s="96"/>
      <c r="AR109" s="96"/>
      <c r="AS109" s="96"/>
    </row>
    <row r="110" customFormat="false" ht="12.75" hidden="false" customHeight="false" outlineLevel="0" collapsed="false">
      <c r="A110" s="762"/>
      <c r="B110" s="761"/>
      <c r="C110" s="761"/>
      <c r="D110" s="761"/>
      <c r="E110" s="761"/>
      <c r="F110" s="761"/>
      <c r="G110" s="761"/>
      <c r="H110" s="761"/>
      <c r="I110" s="761"/>
      <c r="J110" s="761"/>
      <c r="K110" s="761"/>
      <c r="L110" s="761"/>
      <c r="M110" s="761"/>
      <c r="N110" s="761"/>
      <c r="O110" s="761"/>
      <c r="P110" s="761"/>
      <c r="Q110" s="761"/>
      <c r="R110" s="761"/>
      <c r="S110" s="134"/>
      <c r="T110" s="96"/>
      <c r="U110" s="96"/>
      <c r="V110" s="96"/>
      <c r="W110" s="96"/>
      <c r="X110" s="96"/>
      <c r="Y110" s="96"/>
      <c r="Z110" s="96"/>
      <c r="AA110" s="96"/>
      <c r="AB110" s="96"/>
      <c r="AC110" s="96"/>
      <c r="AD110" s="96"/>
      <c r="AE110" s="96"/>
      <c r="AF110" s="96"/>
      <c r="AG110" s="96"/>
      <c r="AH110" s="96"/>
      <c r="AI110" s="96"/>
      <c r="AJ110" s="96"/>
      <c r="AK110" s="135"/>
      <c r="AL110" s="96"/>
      <c r="AM110" s="96"/>
      <c r="AN110" s="96"/>
      <c r="AO110" s="96"/>
      <c r="AP110" s="96"/>
      <c r="AQ110" s="96"/>
      <c r="AR110" s="96"/>
      <c r="AS110" s="96"/>
    </row>
    <row r="111" customFormat="false" ht="12.75" hidden="false" customHeight="false" outlineLevel="0" collapsed="false">
      <c r="A111" s="762"/>
      <c r="B111" s="761"/>
      <c r="C111" s="761"/>
      <c r="D111" s="761"/>
      <c r="E111" s="761"/>
      <c r="F111" s="761"/>
      <c r="G111" s="761"/>
      <c r="H111" s="761"/>
      <c r="I111" s="761"/>
      <c r="J111" s="761"/>
      <c r="K111" s="761"/>
      <c r="L111" s="761"/>
      <c r="M111" s="761"/>
      <c r="N111" s="761"/>
      <c r="O111" s="761"/>
      <c r="P111" s="761"/>
      <c r="Q111" s="761"/>
      <c r="R111" s="761"/>
      <c r="S111" s="134"/>
      <c r="T111" s="96"/>
      <c r="U111" s="96"/>
      <c r="V111" s="96"/>
      <c r="W111" s="96"/>
      <c r="X111" s="96"/>
      <c r="Y111" s="96"/>
      <c r="Z111" s="96"/>
      <c r="AA111" s="96"/>
      <c r="AB111" s="96"/>
      <c r="AC111" s="96"/>
      <c r="AD111" s="96"/>
      <c r="AE111" s="96"/>
      <c r="AF111" s="96"/>
      <c r="AG111" s="96"/>
      <c r="AH111" s="96"/>
      <c r="AI111" s="96"/>
      <c r="AJ111" s="96"/>
      <c r="AK111" s="135"/>
      <c r="AL111" s="96"/>
      <c r="AM111" s="96"/>
      <c r="AN111" s="96"/>
      <c r="AO111" s="96"/>
      <c r="AP111" s="96"/>
      <c r="AQ111" s="96"/>
      <c r="AR111" s="96"/>
      <c r="AS111" s="96"/>
    </row>
    <row r="112" customFormat="false" ht="12.75" hidden="false" customHeight="false" outlineLevel="0" collapsed="false">
      <c r="A112" s="762"/>
      <c r="B112" s="761"/>
      <c r="C112" s="761"/>
      <c r="D112" s="761"/>
      <c r="E112" s="761"/>
      <c r="F112" s="761"/>
      <c r="G112" s="761"/>
      <c r="H112" s="761"/>
      <c r="I112" s="761"/>
      <c r="J112" s="761"/>
      <c r="K112" s="761"/>
      <c r="L112" s="761"/>
      <c r="M112" s="761"/>
      <c r="N112" s="761"/>
      <c r="O112" s="761"/>
      <c r="P112" s="761"/>
      <c r="Q112" s="761"/>
      <c r="R112" s="761"/>
      <c r="S112" s="134"/>
      <c r="T112" s="96"/>
      <c r="U112" s="96"/>
      <c r="V112" s="96"/>
      <c r="W112" s="96"/>
      <c r="X112" s="96"/>
      <c r="Y112" s="96"/>
      <c r="Z112" s="96"/>
      <c r="AA112" s="96"/>
      <c r="AB112" s="96"/>
      <c r="AC112" s="96"/>
      <c r="AD112" s="96"/>
      <c r="AE112" s="96"/>
      <c r="AF112" s="96"/>
      <c r="AG112" s="96"/>
      <c r="AH112" s="96"/>
      <c r="AI112" s="96"/>
      <c r="AJ112" s="96"/>
      <c r="AK112" s="135"/>
      <c r="AL112" s="96"/>
      <c r="AM112" s="96"/>
      <c r="AN112" s="96"/>
      <c r="AO112" s="96"/>
      <c r="AP112" s="96"/>
      <c r="AQ112" s="96"/>
      <c r="AR112" s="96"/>
      <c r="AS112" s="96"/>
    </row>
    <row r="113" customFormat="false" ht="12.75" hidden="false" customHeight="false" outlineLevel="0" collapsed="false">
      <c r="A113" s="762"/>
      <c r="B113" s="761"/>
      <c r="C113" s="761"/>
      <c r="D113" s="761"/>
      <c r="E113" s="761"/>
      <c r="F113" s="761"/>
      <c r="G113" s="761"/>
      <c r="H113" s="761"/>
      <c r="I113" s="761"/>
      <c r="J113" s="761"/>
      <c r="K113" s="761"/>
      <c r="L113" s="761"/>
      <c r="M113" s="761"/>
      <c r="N113" s="761"/>
      <c r="O113" s="761"/>
      <c r="P113" s="761"/>
      <c r="Q113" s="761"/>
      <c r="R113" s="761"/>
      <c r="S113" s="134"/>
      <c r="T113" s="96"/>
      <c r="U113" s="96"/>
      <c r="V113" s="96"/>
      <c r="W113" s="96"/>
      <c r="X113" s="96"/>
      <c r="Y113" s="96"/>
      <c r="Z113" s="96"/>
      <c r="AA113" s="96"/>
      <c r="AB113" s="96"/>
      <c r="AC113" s="96"/>
      <c r="AD113" s="96"/>
      <c r="AE113" s="96"/>
      <c r="AF113" s="96"/>
      <c r="AG113" s="96"/>
      <c r="AH113" s="96"/>
      <c r="AI113" s="96"/>
      <c r="AJ113" s="96"/>
      <c r="AK113" s="135"/>
      <c r="AL113" s="96"/>
      <c r="AM113" s="96"/>
      <c r="AN113" s="96"/>
      <c r="AO113" s="96"/>
      <c r="AP113" s="96"/>
      <c r="AQ113" s="96"/>
      <c r="AR113" s="96"/>
      <c r="AS113" s="96"/>
    </row>
    <row r="114" customFormat="false" ht="12.75" hidden="false" customHeight="false" outlineLevel="0" collapsed="false">
      <c r="A114" s="762"/>
      <c r="B114" s="761"/>
      <c r="C114" s="761"/>
      <c r="D114" s="761"/>
      <c r="E114" s="761"/>
      <c r="F114" s="761"/>
      <c r="G114" s="761"/>
      <c r="H114" s="761"/>
      <c r="I114" s="761"/>
      <c r="J114" s="761"/>
      <c r="K114" s="761"/>
      <c r="L114" s="761"/>
      <c r="M114" s="761"/>
      <c r="N114" s="761"/>
      <c r="O114" s="761"/>
      <c r="P114" s="761"/>
      <c r="Q114" s="761"/>
      <c r="R114" s="761"/>
      <c r="S114" s="134"/>
      <c r="T114" s="96"/>
      <c r="U114" s="96"/>
      <c r="V114" s="96"/>
      <c r="W114" s="96"/>
      <c r="X114" s="96"/>
      <c r="Y114" s="96"/>
      <c r="Z114" s="96"/>
      <c r="AA114" s="96"/>
      <c r="AB114" s="96"/>
      <c r="AC114" s="96"/>
      <c r="AD114" s="96"/>
      <c r="AE114" s="96"/>
      <c r="AF114" s="96"/>
      <c r="AG114" s="96"/>
      <c r="AH114" s="96"/>
      <c r="AI114" s="96"/>
      <c r="AJ114" s="96"/>
      <c r="AK114" s="135"/>
      <c r="AL114" s="96"/>
      <c r="AM114" s="96"/>
      <c r="AN114" s="96"/>
      <c r="AO114" s="96"/>
      <c r="AP114" s="96"/>
      <c r="AQ114" s="96"/>
      <c r="AR114" s="96"/>
      <c r="AS114" s="96"/>
    </row>
    <row r="115" customFormat="false" ht="12.75" hidden="false" customHeight="false" outlineLevel="0" collapsed="false">
      <c r="A115" s="762"/>
      <c r="B115" s="761"/>
      <c r="C115" s="761"/>
      <c r="D115" s="761"/>
      <c r="E115" s="761"/>
      <c r="F115" s="761"/>
      <c r="G115" s="761"/>
      <c r="H115" s="761"/>
      <c r="I115" s="761"/>
      <c r="J115" s="761"/>
      <c r="K115" s="761"/>
      <c r="L115" s="761"/>
      <c r="M115" s="761"/>
      <c r="N115" s="761"/>
      <c r="O115" s="761"/>
      <c r="P115" s="761"/>
      <c r="Q115" s="761"/>
      <c r="R115" s="761"/>
      <c r="S115" s="134"/>
      <c r="T115" s="96"/>
      <c r="U115" s="96"/>
      <c r="V115" s="96"/>
      <c r="W115" s="96"/>
      <c r="X115" s="96"/>
      <c r="Y115" s="96"/>
      <c r="Z115" s="96"/>
      <c r="AA115" s="96"/>
      <c r="AB115" s="96"/>
      <c r="AC115" s="96"/>
      <c r="AD115" s="96"/>
      <c r="AE115" s="96"/>
      <c r="AF115" s="96"/>
      <c r="AG115" s="96"/>
      <c r="AH115" s="96"/>
      <c r="AI115" s="96"/>
      <c r="AJ115" s="96"/>
      <c r="AK115" s="135"/>
      <c r="AL115" s="96"/>
      <c r="AM115" s="96"/>
      <c r="AN115" s="96"/>
      <c r="AO115" s="96"/>
      <c r="AP115" s="96"/>
      <c r="AQ115" s="96"/>
      <c r="AR115" s="96"/>
      <c r="AS115" s="96"/>
    </row>
  </sheetData>
  <sheetProtection algorithmName="SHA-512" hashValue="z5uiQaCG5q/gSZc0NFJF3wpJPp96tkaMXgOaYvA6ncr/7N3k9eDrW5pLlvE28JEaxB9OGozl4QwZXlQZAbJy6w==" saltValue="yFcFhbq5MBYIv2gpHoLu5A==" spinCount="100000" sheet="true" scenarios="true"/>
  <protectedRanges>
    <protectedRange name="Range1" sqref="H7:I28 S1:AS61 A62:AS115 E34:G53"/>
  </protectedRanges>
  <mergeCells count="137">
    <mergeCell ref="A1:R1"/>
    <mergeCell ref="S1:AK3"/>
    <mergeCell ref="D3:J3"/>
    <mergeCell ref="O3:R3"/>
    <mergeCell ref="A5:R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B29:R29"/>
    <mergeCell ref="B30:R30"/>
    <mergeCell ref="B32:D33"/>
    <mergeCell ref="E32:G33"/>
    <mergeCell ref="H32:I33"/>
    <mergeCell ref="J32:K33"/>
    <mergeCell ref="L32:N33"/>
    <mergeCell ref="B34:D34"/>
    <mergeCell ref="E34:G34"/>
    <mergeCell ref="H34:I34"/>
    <mergeCell ref="J34:K34"/>
    <mergeCell ref="L34:N34"/>
    <mergeCell ref="B35:D35"/>
    <mergeCell ref="E35:G35"/>
    <mergeCell ref="H35:I35"/>
    <mergeCell ref="J35:K35"/>
    <mergeCell ref="L35:N35"/>
    <mergeCell ref="B36:D36"/>
    <mergeCell ref="E36:G36"/>
    <mergeCell ref="H36:I36"/>
    <mergeCell ref="J36:K36"/>
    <mergeCell ref="L36:N36"/>
    <mergeCell ref="B37:D37"/>
    <mergeCell ref="E37:G37"/>
    <mergeCell ref="H37:I37"/>
    <mergeCell ref="J37:K37"/>
    <mergeCell ref="L37:N37"/>
    <mergeCell ref="B38:D38"/>
    <mergeCell ref="E38:G38"/>
    <mergeCell ref="H38:I38"/>
    <mergeCell ref="J38:K38"/>
    <mergeCell ref="L38:N38"/>
    <mergeCell ref="B39:D39"/>
    <mergeCell ref="E39:G39"/>
    <mergeCell ref="H39:I39"/>
    <mergeCell ref="J39:K39"/>
    <mergeCell ref="L39:N39"/>
    <mergeCell ref="B40:D40"/>
    <mergeCell ref="E40:G40"/>
    <mergeCell ref="H40:I40"/>
    <mergeCell ref="J40:K40"/>
    <mergeCell ref="L40:N40"/>
    <mergeCell ref="B41:D41"/>
    <mergeCell ref="E41:G41"/>
    <mergeCell ref="H41:I41"/>
    <mergeCell ref="J41:K41"/>
    <mergeCell ref="L41:N41"/>
    <mergeCell ref="B42:D42"/>
    <mergeCell ref="E42:G42"/>
    <mergeCell ref="H42:I42"/>
    <mergeCell ref="J42:K42"/>
    <mergeCell ref="L42:N42"/>
    <mergeCell ref="B43:D43"/>
    <mergeCell ref="E43:G43"/>
    <mergeCell ref="H43:I43"/>
    <mergeCell ref="J43:K43"/>
    <mergeCell ref="L43:N43"/>
    <mergeCell ref="B44:D44"/>
    <mergeCell ref="E44:G44"/>
    <mergeCell ref="H44:I44"/>
    <mergeCell ref="J44:K44"/>
    <mergeCell ref="L44:N44"/>
    <mergeCell ref="B45:D45"/>
    <mergeCell ref="E45:G45"/>
    <mergeCell ref="H45:I45"/>
    <mergeCell ref="J45:K45"/>
    <mergeCell ref="L45:N45"/>
    <mergeCell ref="B46:D46"/>
    <mergeCell ref="E46:G46"/>
    <mergeCell ref="H46:I46"/>
    <mergeCell ref="J46:K46"/>
    <mergeCell ref="L46:N46"/>
    <mergeCell ref="B47:D47"/>
    <mergeCell ref="E47:G47"/>
    <mergeCell ref="H47:I47"/>
    <mergeCell ref="J47:K47"/>
    <mergeCell ref="L47:N47"/>
    <mergeCell ref="B48:D48"/>
    <mergeCell ref="E48:G48"/>
    <mergeCell ref="H48:I48"/>
    <mergeCell ref="J48:K48"/>
    <mergeCell ref="L48:N48"/>
    <mergeCell ref="B49:D49"/>
    <mergeCell ref="E49:G49"/>
    <mergeCell ref="H49:I49"/>
    <mergeCell ref="J49:K49"/>
    <mergeCell ref="L49:N49"/>
    <mergeCell ref="B50:D50"/>
    <mergeCell ref="E50:G50"/>
    <mergeCell ref="H50:I50"/>
    <mergeCell ref="J50:K50"/>
    <mergeCell ref="L50:N50"/>
    <mergeCell ref="B51:D51"/>
    <mergeCell ref="E51:G51"/>
    <mergeCell ref="H51:I51"/>
    <mergeCell ref="J51:K51"/>
    <mergeCell ref="L51:N51"/>
    <mergeCell ref="B52:D52"/>
    <mergeCell ref="E52:G52"/>
    <mergeCell ref="H52:I52"/>
    <mergeCell ref="J52:K52"/>
    <mergeCell ref="L52:N52"/>
    <mergeCell ref="B53:D53"/>
    <mergeCell ref="E53:G53"/>
    <mergeCell ref="H53:I53"/>
    <mergeCell ref="J53:K53"/>
    <mergeCell ref="L53:N53"/>
    <mergeCell ref="B56:D57"/>
    <mergeCell ref="E56:G57"/>
    <mergeCell ref="A62:R63"/>
  </mergeCells>
  <conditionalFormatting sqref="H8:I8">
    <cfRule type="expression" priority="2" aboveAverage="0" equalAverage="0" bottom="0" percent="0" rank="0" text="" dxfId="401">
      <formula>H7="other"</formula>
    </cfRule>
    <cfRule type="expression" priority="3" aboveAverage="0" equalAverage="0" bottom="0" percent="0" rank="0" text="" dxfId="402">
      <formula>AND(H7="aluminium",H8&lt;3.2)</formula>
    </cfRule>
    <cfRule type="expression" priority="4" aboveAverage="0" equalAverage="0" bottom="0" percent="0" rank="0" text="" dxfId="403">
      <formula>AND(H7="aluminium",H8&gt;=3.2)</formula>
    </cfRule>
    <cfRule type="expression" priority="5" aboveAverage="0" equalAverage="0" bottom="0" percent="0" rank="0" text="" dxfId="404">
      <formula>AND(H7="steel",H8&lt;1.25)</formula>
    </cfRule>
    <cfRule type="expression" priority="6" aboveAverage="0" equalAverage="0" bottom="0" percent="0" rank="0" text="" dxfId="405">
      <formula>AND(H7="steel",H8&gt;=1.25)</formula>
    </cfRule>
  </conditionalFormatting>
  <conditionalFormatting sqref="H11:I11">
    <cfRule type="expression" priority="7" aboveAverage="0" equalAverage="0" bottom="0" percent="0" rank="0" text="" dxfId="406">
      <formula>H10="other"</formula>
    </cfRule>
    <cfRule type="expression" priority="8" aboveAverage="0" equalAverage="0" bottom="0" percent="0" rank="0" text="" dxfId="407">
      <formula>AND(H10="aluminium",H11&lt;2.3)</formula>
    </cfRule>
    <cfRule type="expression" priority="9" aboveAverage="0" equalAverage="0" bottom="0" percent="0" rank="0" text="" dxfId="408">
      <formula>AND(H10="aluminium",H11&gt;=2.3)</formula>
    </cfRule>
    <cfRule type="expression" priority="10" aboveAverage="0" equalAverage="0" bottom="0" percent="0" rank="0" text="" dxfId="409">
      <formula>AND(H10="steel",H11&lt;0.9)</formula>
    </cfRule>
    <cfRule type="expression" priority="11" aboveAverage="0" equalAverage="0" bottom="0" percent="0" rank="0" text="" dxfId="410">
      <formula>AND(H10="steel",H11&gt;=0.9)</formula>
    </cfRule>
  </conditionalFormatting>
  <conditionalFormatting sqref="H14:I14">
    <cfRule type="expression" priority="12" aboveAverage="0" equalAverage="0" bottom="0" percent="0" rank="0" text="" dxfId="411">
      <formula>H13="other"</formula>
    </cfRule>
    <cfRule type="expression" priority="13" aboveAverage="0" equalAverage="0" bottom="0" percent="0" rank="0" text="" dxfId="412">
      <formula>AND(H13="aluminium",H14&lt;2.3)</formula>
    </cfRule>
    <cfRule type="expression" priority="14" aboveAverage="0" equalAverage="0" bottom="0" percent="0" rank="0" text="" dxfId="413">
      <formula>AND(H13="aluminium",H14&gt;=2.3)</formula>
    </cfRule>
    <cfRule type="expression" priority="15" aboveAverage="0" equalAverage="0" bottom="0" percent="0" rank="0" text="" dxfId="414">
      <formula>AND(H13="steel",H14&lt;0.9)</formula>
    </cfRule>
    <cfRule type="expression" priority="16" aboveAverage="0" equalAverage="0" bottom="0" percent="0" rank="0" text="" dxfId="415">
      <formula>AND(H13="steel",H14&gt;=0.9)</formula>
    </cfRule>
  </conditionalFormatting>
  <conditionalFormatting sqref="H17:I17">
    <cfRule type="expression" priority="17" aboveAverage="0" equalAverage="0" bottom="0" percent="0" rank="0" text="" dxfId="416">
      <formula>H16="other"</formula>
    </cfRule>
    <cfRule type="expression" priority="18" aboveAverage="0" equalAverage="0" bottom="0" percent="0" rank="0" text="" dxfId="417">
      <formula>AND(H16="aluminium",H17&lt;2.3)</formula>
    </cfRule>
    <cfRule type="expression" priority="19" aboveAverage="0" equalAverage="0" bottom="0" percent="0" rank="0" text="" dxfId="418">
      <formula>AND(H16="aluminium",H17&gt;=2.3)</formula>
    </cfRule>
    <cfRule type="expression" priority="20" aboveAverage="0" equalAverage="0" bottom="0" percent="0" rank="0" text="" dxfId="419">
      <formula>AND(H16="steel",H17&lt;0.9)</formula>
    </cfRule>
    <cfRule type="expression" priority="21" aboveAverage="0" equalAverage="0" bottom="0" percent="0" rank="0" text="" dxfId="420">
      <formula>AND(H16="steel",H17&gt;=0.9)</formula>
    </cfRule>
  </conditionalFormatting>
  <conditionalFormatting sqref="H15:I15">
    <cfRule type="expression" priority="22" aboveAverage="0" equalAverage="0" bottom="0" percent="0" rank="0" text="" dxfId="421">
      <formula>H15&gt;=0.75*H12</formula>
    </cfRule>
    <cfRule type="expression" priority="23" aboveAverage="0" equalAverage="0" bottom="0" percent="0" rank="0" text="" dxfId="422">
      <formula>H15&lt;0.75*H12</formula>
    </cfRule>
  </conditionalFormatting>
  <conditionalFormatting sqref="E34:E53">
    <cfRule type="cellIs" priority="24" operator="equal" aboveAverage="0" equalAverage="0" bottom="0" percent="0" rank="0" text="" dxfId="423">
      <formula>" "</formula>
    </cfRule>
  </conditionalFormatting>
  <conditionalFormatting sqref="E34:G53">
    <cfRule type="cellIs" priority="25" operator="equal" aboveAverage="0" equalAverage="0" bottom="0" percent="0" rank="0" text="" dxfId="424">
      <formula>"Yes"</formula>
    </cfRule>
    <cfRule type="cellIs" priority="26" operator="equal" aboveAverage="0" equalAverage="0" bottom="0" percent="0" rank="0" text="" dxfId="425">
      <formula>"n.a."</formula>
    </cfRule>
    <cfRule type="cellIs" priority="27" operator="equal" aboveAverage="0" equalAverage="0" bottom="0" percent="0" rank="0" text="" dxfId="426">
      <formula>"No"</formula>
    </cfRule>
  </conditionalFormatting>
  <conditionalFormatting sqref="E56">
    <cfRule type="expression" priority="28" aboveAverage="0" equalAverage="0" bottom="0" percent="0" rank="0" text="" dxfId="427">
      <formula>E56="No compliance shown"</formula>
    </cfRule>
    <cfRule type="expression" priority="29" aboveAverage="0" equalAverage="0" bottom="0" percent="0" rank="0" text="" dxfId="428">
      <formula>E56="Yes"</formula>
    </cfRule>
  </conditionalFormatting>
  <conditionalFormatting sqref="E54:G54">
    <cfRule type="cellIs" priority="30" operator="equal" aboveAverage="0" equalAverage="0" bottom="0" percent="0" rank="0" text="" dxfId="429">
      <formula>"Yes"</formula>
    </cfRule>
    <cfRule type="cellIs" priority="31" operator="equal" aboveAverage="0" equalAverage="0" bottom="0" percent="0" rank="0" text="" dxfId="430">
      <formula>"n.a."</formula>
    </cfRule>
    <cfRule type="cellIs" priority="32" operator="equal" aboveAverage="0" equalAverage="0" bottom="0" percent="0" rank="0" text="" dxfId="431">
      <formula>"No"</formula>
    </cfRule>
  </conditionalFormatting>
  <conditionalFormatting sqref="E54">
    <cfRule type="cellIs" priority="33" operator="equal" aboveAverage="0" equalAverage="0" bottom="0" percent="0" rank="0" text="" dxfId="432">
      <formula>" "</formula>
    </cfRule>
  </conditionalFormatting>
  <conditionalFormatting sqref="E53:G53">
    <cfRule type="expression" priority="34" aboveAverage="0" equalAverage="0" bottom="0" percent="0" rank="0" text="" dxfId="433">
      <formula>E53="N/A"</formula>
    </cfRule>
  </conditionalFormatting>
  <dataValidations count="4">
    <dataValidation allowBlank="true" operator="between" showDropDown="false" showErrorMessage="true" showInputMessage="true" sqref="H7 H10 H13 H16" type="list">
      <formula1>"Steel,Aluminium,Other"</formula1>
      <formula2>0</formula2>
    </dataValidation>
    <dataValidation allowBlank="true" operator="between" showDropDown="false" showErrorMessage="true" showInputMessage="true" sqref="H19:I28" type="list">
      <formula1>"N/A,0-8,8-12"</formula1>
      <formula2>0</formula2>
    </dataValidation>
    <dataValidation allowBlank="true" operator="between" showDropDown="false" showErrorMessage="true" showInputMessage="true" sqref="E34:G52 E54:G54" type="list">
      <formula1>"No,Yes"</formula1>
      <formula2>0</formula2>
    </dataValidation>
    <dataValidation allowBlank="true" operator="between" showDropDown="false" showErrorMessage="true" showInputMessage="true" sqref="E53:G53" type="list">
      <formula1>"No,Yes,N/A"</formula1>
      <formula2>0</formula2>
    </dataValidation>
  </dataValidations>
  <hyperlinks>
    <hyperlink ref="M15" location="'Cover Sheet'!A1" display="BACK to COVER SHEET"/>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AJ125"/>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 min="1" style="220" width="5.01"/>
    <col collapsed="false" customWidth="true" hidden="false" outlineLevel="0" max="4" min="4" style="220" width="9.59"/>
    <col collapsed="false" customWidth="true" hidden="false" outlineLevel="0" max="26" min="5" style="220" width="5.01"/>
    <col collapsed="false" customWidth="true" hidden="false" outlineLevel="0" max="27" min="27" style="220" width="6.4"/>
    <col collapsed="false" customWidth="true" hidden="false" outlineLevel="0" max="28" min="28" style="220" width="6.73"/>
    <col collapsed="false" customWidth="true" hidden="false" outlineLevel="0" max="29" min="29" style="220" width="6.13"/>
    <col collapsed="false" customWidth="true" hidden="false" outlineLevel="0" max="30" min="30" style="220" width="6.73"/>
    <col collapsed="false" customWidth="true" hidden="false" outlineLevel="0" max="31" min="31" style="220" width="6.87"/>
    <col collapsed="false" customWidth="true" hidden="false" outlineLevel="0" max="32" min="32" style="220" width="6.01"/>
    <col collapsed="false" customWidth="true" hidden="false" outlineLevel="0" max="35" min="33" style="220" width="5.01"/>
    <col collapsed="false" customWidth="true" hidden="false" outlineLevel="0" max="1025" min="36" style="220" width="11.4"/>
  </cols>
  <sheetData>
    <row r="1" customFormat="false" ht="14.25" hidden="false" customHeight="true" outlineLevel="0" collapsed="false">
      <c r="A1" s="763" t="s">
        <v>625</v>
      </c>
      <c r="B1" s="763"/>
      <c r="C1" s="763"/>
      <c r="D1" s="763"/>
      <c r="E1" s="763"/>
      <c r="F1" s="763"/>
      <c r="G1" s="763"/>
      <c r="H1" s="763"/>
      <c r="I1" s="763"/>
      <c r="J1" s="763"/>
      <c r="K1" s="763"/>
      <c r="L1" s="763"/>
      <c r="M1" s="763"/>
      <c r="N1" s="763"/>
      <c r="O1" s="763"/>
      <c r="P1" s="763"/>
      <c r="Q1" s="763"/>
      <c r="R1" s="763"/>
      <c r="S1" s="764"/>
      <c r="T1" s="764"/>
      <c r="U1" s="764"/>
      <c r="V1" s="764"/>
      <c r="W1" s="764"/>
      <c r="X1" s="764"/>
      <c r="Y1" s="764"/>
      <c r="Z1" s="764"/>
      <c r="AA1" s="764"/>
      <c r="AB1" s="764"/>
      <c r="AC1" s="764"/>
      <c r="AD1" s="764"/>
      <c r="AE1" s="764"/>
      <c r="AF1" s="764"/>
      <c r="AG1" s="764"/>
      <c r="AH1" s="764"/>
      <c r="AI1" s="764"/>
      <c r="AJ1" s="225"/>
    </row>
    <row r="2" customFormat="false" ht="12.75" hidden="false" customHeight="false" outlineLevel="0" collapsed="false">
      <c r="A2" s="765"/>
      <c r="R2" s="766"/>
      <c r="S2" s="767"/>
      <c r="T2" s="767"/>
      <c r="U2" s="767"/>
      <c r="V2" s="767"/>
      <c r="W2" s="767"/>
      <c r="X2" s="767"/>
      <c r="Y2" s="767"/>
      <c r="Z2" s="767"/>
      <c r="AA2" s="767"/>
      <c r="AB2" s="767"/>
      <c r="AC2" s="767"/>
      <c r="AD2" s="767"/>
      <c r="AE2" s="767"/>
      <c r="AF2" s="767"/>
      <c r="AG2" s="767"/>
      <c r="AH2" s="767"/>
      <c r="AI2" s="768"/>
    </row>
    <row r="3" customFormat="false" ht="12.75" hidden="false" customHeight="false" outlineLevel="0" collapsed="false">
      <c r="A3" s="765" t="s">
        <v>48</v>
      </c>
      <c r="D3" s="769" t="str">
        <f aca="false">IF('Cover Sheet'!D14:J14&gt;0,'Cover Sheet'!D14:J14,"")</f>
        <v>Ecole Centrale Lyon</v>
      </c>
      <c r="E3" s="769"/>
      <c r="F3" s="769"/>
      <c r="G3" s="769"/>
      <c r="H3" s="769"/>
      <c r="I3" s="769"/>
      <c r="J3" s="769"/>
      <c r="K3" s="220" t="s">
        <v>50</v>
      </c>
      <c r="O3" s="770" t="str">
        <f aca="false">IF('Cover Sheet'!O14:S14&gt;0,'Cover Sheet'!O14:S14,"")</f>
        <v/>
      </c>
      <c r="P3" s="770"/>
      <c r="Q3" s="770"/>
      <c r="R3" s="770"/>
      <c r="S3" s="767"/>
      <c r="T3" s="767"/>
      <c r="U3" s="767"/>
      <c r="V3" s="767"/>
      <c r="W3" s="767"/>
      <c r="X3" s="767"/>
      <c r="Y3" s="767"/>
      <c r="Z3" s="767"/>
      <c r="AA3" s="767"/>
      <c r="AB3" s="767"/>
      <c r="AC3" s="767"/>
      <c r="AD3" s="767"/>
      <c r="AE3" s="767"/>
      <c r="AF3" s="767"/>
      <c r="AG3" s="767"/>
      <c r="AH3" s="767"/>
      <c r="AI3" s="497"/>
    </row>
    <row r="4" customFormat="false" ht="12.75" hidden="false" customHeight="false" outlineLevel="0" collapsed="false">
      <c r="A4" s="765"/>
      <c r="D4" s="771"/>
      <c r="E4" s="771"/>
      <c r="F4" s="771"/>
      <c r="G4" s="771"/>
      <c r="H4" s="771"/>
      <c r="I4" s="771"/>
      <c r="J4" s="771"/>
      <c r="O4" s="771"/>
      <c r="P4" s="771"/>
      <c r="Q4" s="771"/>
      <c r="R4" s="772"/>
      <c r="S4" s="767"/>
      <c r="T4" s="767"/>
      <c r="U4" s="767"/>
      <c r="V4" s="767"/>
      <c r="W4" s="767"/>
      <c r="X4" s="767"/>
      <c r="Y4" s="767"/>
      <c r="Z4" s="767"/>
      <c r="AA4" s="767"/>
      <c r="AB4" s="767"/>
      <c r="AC4" s="767"/>
      <c r="AD4" s="767"/>
      <c r="AE4" s="767"/>
      <c r="AF4" s="767"/>
      <c r="AG4" s="767"/>
      <c r="AH4" s="767"/>
      <c r="AI4" s="773"/>
    </row>
    <row r="5" customFormat="false" ht="12.75" hidden="false" customHeight="true" outlineLevel="0" collapsed="false">
      <c r="A5" s="774" t="s">
        <v>626</v>
      </c>
      <c r="B5" s="774"/>
      <c r="C5" s="774"/>
      <c r="D5" s="774"/>
      <c r="E5" s="774"/>
      <c r="F5" s="774"/>
      <c r="G5" s="774"/>
      <c r="H5" s="774"/>
      <c r="I5" s="774"/>
      <c r="J5" s="774"/>
      <c r="K5" s="774"/>
      <c r="L5" s="774"/>
      <c r="M5" s="774"/>
      <c r="N5" s="774"/>
      <c r="O5" s="774"/>
      <c r="P5" s="774"/>
      <c r="Q5" s="774"/>
      <c r="R5" s="774"/>
      <c r="S5" s="775"/>
      <c r="T5" s="767"/>
      <c r="U5" s="767"/>
      <c r="V5" s="767"/>
      <c r="W5" s="767"/>
      <c r="X5" s="767"/>
      <c r="Y5" s="767"/>
      <c r="Z5" s="767"/>
      <c r="AA5" s="767"/>
      <c r="AB5" s="767"/>
      <c r="AC5" s="767"/>
      <c r="AD5" s="767"/>
      <c r="AE5" s="767"/>
      <c r="AF5" s="767"/>
      <c r="AG5" s="767"/>
      <c r="AH5" s="767"/>
      <c r="AI5" s="497"/>
    </row>
    <row r="6" customFormat="false" ht="12.75" hidden="false" customHeight="false" outlineLevel="0" collapsed="false">
      <c r="A6" s="774"/>
      <c r="B6" s="774"/>
      <c r="C6" s="774"/>
      <c r="D6" s="774"/>
      <c r="E6" s="774"/>
      <c r="F6" s="774"/>
      <c r="G6" s="774"/>
      <c r="H6" s="774"/>
      <c r="I6" s="774"/>
      <c r="J6" s="774"/>
      <c r="K6" s="774"/>
      <c r="L6" s="774"/>
      <c r="M6" s="774"/>
      <c r="N6" s="774"/>
      <c r="O6" s="774"/>
      <c r="P6" s="774"/>
      <c r="Q6" s="774"/>
      <c r="R6" s="774"/>
      <c r="S6" s="775"/>
      <c r="T6" s="767"/>
      <c r="U6" s="497"/>
      <c r="V6" s="497"/>
      <c r="W6" s="497"/>
      <c r="X6" s="497"/>
      <c r="Y6" s="497"/>
      <c r="Z6" s="497"/>
      <c r="AA6" s="497"/>
      <c r="AB6" s="497"/>
      <c r="AC6" s="497"/>
      <c r="AD6" s="497"/>
      <c r="AE6" s="497"/>
      <c r="AF6" s="497"/>
      <c r="AG6" s="497"/>
      <c r="AH6" s="497"/>
      <c r="AI6" s="497"/>
    </row>
    <row r="7" customFormat="false" ht="12.75" hidden="false" customHeight="true" outlineLevel="0" collapsed="false">
      <c r="A7" s="776"/>
      <c r="B7" s="777"/>
      <c r="C7" s="777"/>
      <c r="D7" s="777"/>
      <c r="H7" s="778"/>
      <c r="I7" s="778"/>
      <c r="J7" s="756" t="str">
        <f aca="false">IF(H8="other","Elaborate on cell type","")</f>
        <v/>
      </c>
      <c r="K7" s="756"/>
      <c r="L7" s="756"/>
      <c r="M7" s="777"/>
      <c r="N7" s="777"/>
      <c r="O7" s="777"/>
      <c r="P7" s="777"/>
      <c r="Q7" s="777"/>
      <c r="R7" s="779"/>
      <c r="S7" s="780"/>
      <c r="T7" s="781"/>
      <c r="U7" s="781"/>
      <c r="V7" s="781"/>
      <c r="W7" s="781"/>
      <c r="X7" s="781"/>
      <c r="Y7" s="781"/>
      <c r="Z7" s="781"/>
      <c r="AA7" s="781"/>
      <c r="AB7" s="781"/>
      <c r="AC7" s="781"/>
      <c r="AD7" s="781"/>
      <c r="AE7" s="781"/>
      <c r="AF7" s="781"/>
      <c r="AG7" s="781"/>
      <c r="AH7" s="781"/>
      <c r="AI7" s="497"/>
    </row>
    <row r="8" customFormat="false" ht="12.75" hidden="false" customHeight="true" outlineLevel="0" collapsed="false">
      <c r="A8" s="776"/>
      <c r="B8" s="782" t="s">
        <v>627</v>
      </c>
      <c r="C8" s="782"/>
      <c r="D8" s="782"/>
      <c r="E8" s="782"/>
      <c r="F8" s="782"/>
      <c r="G8" s="782"/>
      <c r="H8" s="783" t="s">
        <v>628</v>
      </c>
      <c r="I8" s="783"/>
      <c r="J8" s="776"/>
      <c r="K8" s="777"/>
      <c r="L8" s="48" t="s">
        <v>259</v>
      </c>
      <c r="M8" s="777"/>
      <c r="N8" s="777"/>
      <c r="O8" s="777"/>
      <c r="P8" s="777"/>
      <c r="Q8" s="777"/>
      <c r="R8" s="779"/>
      <c r="S8" s="780"/>
      <c r="T8" s="781"/>
      <c r="U8" s="781"/>
      <c r="V8" s="781"/>
      <c r="W8" s="781"/>
      <c r="X8" s="781"/>
      <c r="Y8" s="781"/>
      <c r="Z8" s="781"/>
      <c r="AA8" s="781"/>
      <c r="AB8" s="781"/>
      <c r="AC8" s="781"/>
      <c r="AD8" s="781"/>
      <c r="AE8" s="781"/>
      <c r="AF8" s="781"/>
      <c r="AG8" s="781"/>
      <c r="AH8" s="781"/>
      <c r="AI8" s="497"/>
    </row>
    <row r="9" customFormat="false" ht="12.75" hidden="false" customHeight="true" outlineLevel="0" collapsed="false">
      <c r="A9" s="776"/>
      <c r="B9" s="777"/>
      <c r="C9" s="777"/>
      <c r="D9" s="777"/>
      <c r="H9" s="778"/>
      <c r="I9" s="778"/>
      <c r="J9" s="777"/>
      <c r="K9" s="777"/>
      <c r="L9" s="777"/>
      <c r="M9" s="777"/>
      <c r="N9" s="777"/>
      <c r="O9" s="777"/>
      <c r="P9" s="777"/>
      <c r="Q9" s="777"/>
      <c r="R9" s="779"/>
      <c r="S9" s="780"/>
      <c r="T9" s="781"/>
      <c r="U9" s="781"/>
      <c r="V9" s="781"/>
      <c r="W9" s="781"/>
      <c r="X9" s="781"/>
      <c r="Y9" s="781"/>
      <c r="Z9" s="781"/>
      <c r="AA9" s="781"/>
      <c r="AB9" s="781"/>
      <c r="AC9" s="781"/>
      <c r="AD9" s="781"/>
      <c r="AE9" s="781"/>
      <c r="AF9" s="781"/>
      <c r="AG9" s="781"/>
      <c r="AH9" s="781"/>
      <c r="AI9" s="497"/>
    </row>
    <row r="10" customFormat="false" ht="12.75" hidden="false" customHeight="true" outlineLevel="0" collapsed="false">
      <c r="A10" s="765"/>
      <c r="B10" s="784" t="s">
        <v>595</v>
      </c>
      <c r="C10" s="784"/>
      <c r="D10" s="784"/>
      <c r="E10" s="785" t="s">
        <v>596</v>
      </c>
      <c r="F10" s="785"/>
      <c r="G10" s="785"/>
      <c r="H10" s="785" t="s">
        <v>597</v>
      </c>
      <c r="I10" s="785"/>
      <c r="J10" s="785" t="s">
        <v>598</v>
      </c>
      <c r="K10" s="785"/>
      <c r="L10" s="785" t="s">
        <v>599</v>
      </c>
      <c r="M10" s="785"/>
      <c r="N10" s="785"/>
      <c r="O10" s="786"/>
      <c r="P10" s="786"/>
      <c r="Q10" s="786"/>
      <c r="R10" s="779"/>
      <c r="S10" s="780"/>
      <c r="T10" s="781"/>
      <c r="U10" s="781"/>
      <c r="V10" s="781"/>
      <c r="W10" s="781"/>
      <c r="X10" s="781"/>
      <c r="Y10" s="781"/>
      <c r="Z10" s="781"/>
      <c r="AA10" s="781"/>
      <c r="AB10" s="781"/>
      <c r="AC10" s="781"/>
      <c r="AD10" s="781"/>
      <c r="AE10" s="781"/>
      <c r="AF10" s="781"/>
      <c r="AG10" s="781"/>
      <c r="AH10" s="781"/>
      <c r="AI10" s="497"/>
    </row>
    <row r="11" customFormat="false" ht="12.75" hidden="false" customHeight="true" outlineLevel="0" collapsed="false">
      <c r="A11" s="765"/>
      <c r="B11" s="784"/>
      <c r="C11" s="784"/>
      <c r="D11" s="784"/>
      <c r="E11" s="785"/>
      <c r="F11" s="785"/>
      <c r="G11" s="785"/>
      <c r="H11" s="785"/>
      <c r="I11" s="785"/>
      <c r="J11" s="785"/>
      <c r="K11" s="785"/>
      <c r="L11" s="785"/>
      <c r="M11" s="785"/>
      <c r="N11" s="785"/>
      <c r="O11" s="786"/>
      <c r="P11" s="786"/>
      <c r="Q11" s="786"/>
      <c r="R11" s="779"/>
      <c r="S11" s="780"/>
      <c r="T11" s="781"/>
      <c r="U11" s="781"/>
      <c r="V11" s="781"/>
      <c r="W11" s="781"/>
      <c r="X11" s="781"/>
      <c r="Y11" s="781"/>
      <c r="Z11" s="781"/>
      <c r="AA11" s="781"/>
      <c r="AB11" s="781"/>
      <c r="AC11" s="781"/>
      <c r="AD11" s="781"/>
      <c r="AE11" s="781"/>
      <c r="AF11" s="781"/>
      <c r="AG11" s="781"/>
      <c r="AH11" s="781"/>
      <c r="AI11" s="497"/>
    </row>
    <row r="12" customFormat="false" ht="12.75" hidden="false" customHeight="true" outlineLevel="0" collapsed="false">
      <c r="A12" s="765"/>
      <c r="B12" s="227" t="s">
        <v>600</v>
      </c>
      <c r="C12" s="227"/>
      <c r="D12" s="227"/>
      <c r="E12" s="787" t="s">
        <v>134</v>
      </c>
      <c r="F12" s="787"/>
      <c r="G12" s="787"/>
      <c r="H12" s="788" t="s">
        <v>601</v>
      </c>
      <c r="I12" s="788"/>
      <c r="J12" s="788" t="s">
        <v>602</v>
      </c>
      <c r="K12" s="788"/>
      <c r="L12" s="788" t="s">
        <v>602</v>
      </c>
      <c r="M12" s="788"/>
      <c r="N12" s="788"/>
      <c r="R12" s="779"/>
      <c r="S12" s="780"/>
      <c r="T12" s="767"/>
      <c r="U12" s="767"/>
      <c r="V12" s="767"/>
      <c r="W12" s="767"/>
      <c r="X12" s="767"/>
      <c r="Y12" s="767"/>
      <c r="Z12" s="767"/>
      <c r="AA12" s="767"/>
      <c r="AB12" s="767"/>
      <c r="AC12" s="767"/>
      <c r="AD12" s="767"/>
      <c r="AE12" s="767"/>
      <c r="AF12" s="767"/>
      <c r="AG12" s="767"/>
      <c r="AH12" s="767"/>
      <c r="AI12" s="497"/>
    </row>
    <row r="13" customFormat="false" ht="12.75" hidden="false" customHeight="false" outlineLevel="0" collapsed="false">
      <c r="A13" s="765"/>
      <c r="B13" s="227" t="s">
        <v>603</v>
      </c>
      <c r="C13" s="227"/>
      <c r="D13" s="227"/>
      <c r="E13" s="787" t="s">
        <v>134</v>
      </c>
      <c r="F13" s="787"/>
      <c r="G13" s="787"/>
      <c r="H13" s="788" t="s">
        <v>602</v>
      </c>
      <c r="I13" s="788"/>
      <c r="J13" s="788" t="s">
        <v>602</v>
      </c>
      <c r="K13" s="788"/>
      <c r="L13" s="788" t="s">
        <v>602</v>
      </c>
      <c r="M13" s="788"/>
      <c r="N13" s="788"/>
      <c r="R13" s="779"/>
      <c r="S13" s="780"/>
      <c r="T13" s="767"/>
      <c r="U13" s="767"/>
      <c r="V13" s="767"/>
      <c r="W13" s="767"/>
      <c r="X13" s="767"/>
      <c r="Y13" s="767"/>
      <c r="Z13" s="767"/>
      <c r="AA13" s="767"/>
      <c r="AB13" s="767"/>
      <c r="AC13" s="767"/>
      <c r="AD13" s="767"/>
      <c r="AE13" s="767"/>
      <c r="AF13" s="767"/>
      <c r="AG13" s="767"/>
      <c r="AH13" s="767"/>
      <c r="AI13" s="497"/>
    </row>
    <row r="14" customFormat="false" ht="12.75" hidden="false" customHeight="true" outlineLevel="0" collapsed="false">
      <c r="A14" s="765"/>
      <c r="B14" s="227" t="s">
        <v>609</v>
      </c>
      <c r="C14" s="227"/>
      <c r="D14" s="227"/>
      <c r="E14" s="787" t="s">
        <v>134</v>
      </c>
      <c r="F14" s="787"/>
      <c r="G14" s="787"/>
      <c r="H14" s="788" t="s">
        <v>601</v>
      </c>
      <c r="I14" s="788"/>
      <c r="J14" s="788" t="s">
        <v>602</v>
      </c>
      <c r="K14" s="788"/>
      <c r="L14" s="788" t="s">
        <v>601</v>
      </c>
      <c r="M14" s="788"/>
      <c r="N14" s="788"/>
      <c r="R14" s="779"/>
      <c r="S14" s="780"/>
      <c r="T14" s="767"/>
      <c r="U14" s="767"/>
      <c r="V14" s="767"/>
      <c r="W14" s="767"/>
      <c r="X14" s="767"/>
      <c r="Y14" s="767"/>
      <c r="Z14" s="767"/>
      <c r="AA14" s="767"/>
      <c r="AB14" s="767"/>
      <c r="AC14" s="767"/>
      <c r="AD14" s="767"/>
      <c r="AE14" s="767"/>
      <c r="AF14" s="767"/>
      <c r="AG14" s="767"/>
      <c r="AH14" s="767"/>
      <c r="AI14" s="497"/>
    </row>
    <row r="15" customFormat="false" ht="12.75" hidden="false" customHeight="false" outlineLevel="0" collapsed="false">
      <c r="A15" s="765"/>
      <c r="B15" s="227" t="s">
        <v>629</v>
      </c>
      <c r="C15" s="227"/>
      <c r="D15" s="227"/>
      <c r="E15" s="787" t="s">
        <v>134</v>
      </c>
      <c r="F15" s="787"/>
      <c r="G15" s="787"/>
      <c r="H15" s="788" t="s">
        <v>601</v>
      </c>
      <c r="I15" s="788"/>
      <c r="J15" s="788" t="s">
        <v>602</v>
      </c>
      <c r="K15" s="788"/>
      <c r="L15" s="788" t="s">
        <v>602</v>
      </c>
      <c r="M15" s="788"/>
      <c r="N15" s="788"/>
      <c r="R15" s="779"/>
      <c r="S15" s="780"/>
      <c r="T15" s="767"/>
      <c r="U15" s="767"/>
      <c r="V15" s="767"/>
      <c r="W15" s="767"/>
      <c r="X15" s="767"/>
      <c r="Y15" s="767"/>
      <c r="Z15" s="767"/>
      <c r="AA15" s="767"/>
      <c r="AB15" s="767"/>
      <c r="AC15" s="767"/>
      <c r="AD15" s="767"/>
      <c r="AE15" s="767"/>
      <c r="AF15" s="767"/>
      <c r="AG15" s="767"/>
      <c r="AH15" s="767"/>
      <c r="AI15" s="767"/>
    </row>
    <row r="16" customFormat="false" ht="12.75" hidden="false" customHeight="true" outlineLevel="0" collapsed="false">
      <c r="A16" s="765"/>
      <c r="B16" s="227" t="s">
        <v>610</v>
      </c>
      <c r="C16" s="227"/>
      <c r="D16" s="227"/>
      <c r="E16" s="787" t="s">
        <v>134</v>
      </c>
      <c r="F16" s="787"/>
      <c r="G16" s="787"/>
      <c r="H16" s="788" t="s">
        <v>602</v>
      </c>
      <c r="I16" s="788"/>
      <c r="J16" s="788" t="s">
        <v>602</v>
      </c>
      <c r="K16" s="788"/>
      <c r="L16" s="788" t="s">
        <v>602</v>
      </c>
      <c r="M16" s="788"/>
      <c r="N16" s="788"/>
      <c r="R16" s="779"/>
      <c r="S16" s="780"/>
      <c r="T16" s="767"/>
      <c r="U16" s="767"/>
      <c r="V16" s="767"/>
      <c r="W16" s="767"/>
      <c r="X16" s="767"/>
      <c r="Y16" s="767"/>
      <c r="Z16" s="767"/>
      <c r="AA16" s="767"/>
      <c r="AB16" s="767"/>
      <c r="AC16" s="767"/>
      <c r="AD16" s="767"/>
      <c r="AE16" s="767"/>
      <c r="AF16" s="767"/>
      <c r="AG16" s="767"/>
      <c r="AH16" s="767"/>
      <c r="AI16" s="497"/>
    </row>
    <row r="17" customFormat="false" ht="12.75" hidden="false" customHeight="false" outlineLevel="0" collapsed="false">
      <c r="A17" s="765"/>
      <c r="B17" s="227" t="s">
        <v>630</v>
      </c>
      <c r="C17" s="227"/>
      <c r="D17" s="227"/>
      <c r="E17" s="787" t="s">
        <v>134</v>
      </c>
      <c r="F17" s="787"/>
      <c r="G17" s="787"/>
      <c r="H17" s="788" t="s">
        <v>601</v>
      </c>
      <c r="I17" s="788"/>
      <c r="J17" s="788" t="s">
        <v>602</v>
      </c>
      <c r="K17" s="788"/>
      <c r="L17" s="788" t="s">
        <v>602</v>
      </c>
      <c r="M17" s="788"/>
      <c r="N17" s="788"/>
      <c r="R17" s="779"/>
      <c r="S17" s="780"/>
      <c r="T17" s="767"/>
      <c r="U17" s="767"/>
      <c r="V17" s="767"/>
      <c r="W17" s="767"/>
      <c r="X17" s="767"/>
      <c r="Y17" s="767"/>
      <c r="Z17" s="767"/>
      <c r="AA17" s="767"/>
      <c r="AB17" s="767"/>
      <c r="AC17" s="767"/>
      <c r="AD17" s="767"/>
      <c r="AE17" s="767"/>
      <c r="AF17" s="767"/>
      <c r="AG17" s="767"/>
      <c r="AH17" s="767"/>
      <c r="AI17" s="767"/>
    </row>
    <row r="18" customFormat="false" ht="12.75" hidden="false" customHeight="false" outlineLevel="0" collapsed="false">
      <c r="A18" s="765"/>
      <c r="B18" s="227" t="s">
        <v>612</v>
      </c>
      <c r="C18" s="227"/>
      <c r="D18" s="227"/>
      <c r="E18" s="787" t="s">
        <v>134</v>
      </c>
      <c r="F18" s="787"/>
      <c r="G18" s="787"/>
      <c r="H18" s="788" t="s">
        <v>602</v>
      </c>
      <c r="I18" s="788"/>
      <c r="J18" s="788" t="s">
        <v>602</v>
      </c>
      <c r="K18" s="788"/>
      <c r="L18" s="788" t="s">
        <v>602</v>
      </c>
      <c r="M18" s="788"/>
      <c r="N18" s="788"/>
      <c r="R18" s="779"/>
      <c r="S18" s="780"/>
      <c r="T18" s="767"/>
      <c r="U18" s="767"/>
      <c r="V18" s="767"/>
      <c r="W18" s="767"/>
      <c r="X18" s="767"/>
      <c r="Y18" s="767"/>
      <c r="Z18" s="767"/>
      <c r="AA18" s="767"/>
      <c r="AB18" s="767"/>
      <c r="AC18" s="767"/>
      <c r="AD18" s="767"/>
      <c r="AE18" s="767"/>
      <c r="AF18" s="767"/>
      <c r="AG18" s="767"/>
      <c r="AH18" s="767"/>
      <c r="AI18" s="497"/>
    </row>
    <row r="19" customFormat="false" ht="12.75" hidden="false" customHeight="false" outlineLevel="0" collapsed="false">
      <c r="A19" s="765"/>
      <c r="B19" s="789" t="s">
        <v>631</v>
      </c>
      <c r="C19" s="789"/>
      <c r="D19" s="789"/>
      <c r="E19" s="787" t="s">
        <v>134</v>
      </c>
      <c r="F19" s="787"/>
      <c r="G19" s="787"/>
      <c r="H19" s="788" t="s">
        <v>601</v>
      </c>
      <c r="I19" s="788"/>
      <c r="J19" s="788" t="s">
        <v>602</v>
      </c>
      <c r="K19" s="788"/>
      <c r="L19" s="788" t="s">
        <v>601</v>
      </c>
      <c r="M19" s="788"/>
      <c r="N19" s="788"/>
      <c r="R19" s="779"/>
      <c r="S19" s="780"/>
      <c r="T19" s="767"/>
      <c r="U19" s="767"/>
      <c r="V19" s="767"/>
      <c r="W19" s="767"/>
      <c r="X19" s="767"/>
      <c r="Y19" s="767"/>
      <c r="Z19" s="767"/>
      <c r="AA19" s="767"/>
      <c r="AB19" s="767"/>
      <c r="AC19" s="767"/>
      <c r="AD19" s="767"/>
      <c r="AE19" s="767"/>
      <c r="AF19" s="767"/>
      <c r="AG19" s="767"/>
      <c r="AH19" s="767"/>
      <c r="AI19" s="767"/>
    </row>
    <row r="20" customFormat="false" ht="12.75" hidden="false" customHeight="false" outlineLevel="0" collapsed="false">
      <c r="A20" s="765"/>
      <c r="B20" s="738" t="s">
        <v>614</v>
      </c>
      <c r="C20" s="738"/>
      <c r="D20" s="738"/>
      <c r="E20" s="739" t="s">
        <v>134</v>
      </c>
      <c r="F20" s="739"/>
      <c r="G20" s="739"/>
      <c r="H20" s="740" t="s">
        <v>602</v>
      </c>
      <c r="I20" s="740"/>
      <c r="J20" s="740" t="s">
        <v>601</v>
      </c>
      <c r="K20" s="740"/>
      <c r="L20" s="740" t="s">
        <v>601</v>
      </c>
      <c r="M20" s="740"/>
      <c r="N20" s="740"/>
      <c r="R20" s="779"/>
      <c r="S20" s="780"/>
      <c r="T20" s="767"/>
      <c r="U20" s="767"/>
      <c r="V20" s="767"/>
      <c r="W20" s="767"/>
      <c r="X20" s="767"/>
      <c r="Y20" s="767"/>
      <c r="Z20" s="767"/>
      <c r="AA20" s="767"/>
      <c r="AB20" s="767"/>
      <c r="AC20" s="767"/>
      <c r="AD20" s="767"/>
      <c r="AE20" s="767"/>
      <c r="AF20" s="767"/>
      <c r="AG20" s="767"/>
      <c r="AH20" s="767"/>
      <c r="AI20" s="767"/>
    </row>
    <row r="21" customFormat="false" ht="12.75" hidden="false" customHeight="false" outlineLevel="0" collapsed="false">
      <c r="A21" s="765"/>
      <c r="B21" s="227" t="s">
        <v>632</v>
      </c>
      <c r="C21" s="227"/>
      <c r="D21" s="227"/>
      <c r="E21" s="787" t="s">
        <v>134</v>
      </c>
      <c r="F21" s="787"/>
      <c r="G21" s="787"/>
      <c r="H21" s="788" t="s">
        <v>601</v>
      </c>
      <c r="I21" s="788"/>
      <c r="J21" s="788" t="s">
        <v>602</v>
      </c>
      <c r="K21" s="788"/>
      <c r="L21" s="788" t="s">
        <v>602</v>
      </c>
      <c r="M21" s="788"/>
      <c r="N21" s="788"/>
      <c r="R21" s="779"/>
      <c r="S21" s="780"/>
      <c r="T21" s="767"/>
      <c r="U21" s="767"/>
      <c r="V21" s="767"/>
      <c r="W21" s="767"/>
      <c r="X21" s="767"/>
      <c r="Y21" s="767"/>
      <c r="Z21" s="767"/>
      <c r="AA21" s="767"/>
      <c r="AB21" s="767"/>
      <c r="AC21" s="767"/>
      <c r="AD21" s="767"/>
      <c r="AE21" s="767"/>
      <c r="AF21" s="767"/>
      <c r="AG21" s="767"/>
      <c r="AH21" s="767"/>
      <c r="AI21" s="767"/>
    </row>
    <row r="22" customFormat="false" ht="24.75" hidden="false" customHeight="true" outlineLevel="0" collapsed="false">
      <c r="A22" s="765"/>
      <c r="B22" s="745" t="s">
        <v>621</v>
      </c>
      <c r="C22" s="745"/>
      <c r="D22" s="745"/>
      <c r="E22" s="739" t="s">
        <v>134</v>
      </c>
      <c r="F22" s="739"/>
      <c r="G22" s="739"/>
      <c r="H22" s="740" t="s">
        <v>602</v>
      </c>
      <c r="I22" s="740"/>
      <c r="J22" s="567" t="s">
        <v>601</v>
      </c>
      <c r="K22" s="567"/>
      <c r="L22" s="740" t="s">
        <v>602</v>
      </c>
      <c r="M22" s="740"/>
      <c r="N22" s="740"/>
      <c r="R22" s="779"/>
      <c r="S22" s="780"/>
      <c r="T22" s="767"/>
      <c r="U22" s="767"/>
      <c r="V22" s="767"/>
      <c r="W22" s="767"/>
      <c r="X22" s="767"/>
      <c r="Y22" s="767"/>
      <c r="Z22" s="767"/>
      <c r="AA22" s="767"/>
      <c r="AB22" s="767"/>
      <c r="AC22" s="767"/>
      <c r="AD22" s="767"/>
      <c r="AE22" s="767"/>
      <c r="AF22" s="767"/>
      <c r="AG22" s="767"/>
      <c r="AH22" s="767"/>
      <c r="AI22" s="767"/>
    </row>
    <row r="23" customFormat="false" ht="12.75" hidden="false" customHeight="false" outlineLevel="0" collapsed="false">
      <c r="A23" s="765"/>
      <c r="C23" s="790"/>
      <c r="D23" s="790"/>
      <c r="N23" s="766"/>
      <c r="R23" s="779"/>
      <c r="S23" s="780"/>
      <c r="T23" s="767"/>
      <c r="U23" s="767"/>
      <c r="V23" s="767"/>
      <c r="W23" s="767"/>
      <c r="X23" s="767"/>
      <c r="Y23" s="767"/>
      <c r="Z23" s="767"/>
      <c r="AA23" s="767"/>
      <c r="AB23" s="767"/>
      <c r="AC23" s="767"/>
      <c r="AD23" s="767"/>
      <c r="AE23" s="767"/>
      <c r="AF23" s="767"/>
      <c r="AG23" s="767"/>
      <c r="AH23" s="767"/>
      <c r="AI23" s="767"/>
    </row>
    <row r="24" customFormat="false" ht="12.75" hidden="false" customHeight="true" outlineLevel="0" collapsed="false">
      <c r="A24" s="765"/>
      <c r="B24" s="791" t="s">
        <v>622</v>
      </c>
      <c r="C24" s="791"/>
      <c r="D24" s="791"/>
      <c r="E24" s="792" t="str">
        <f aca="false">IF(COUNTIF($E$12:$G$22,"No")=0,"Compliance shown","No compliance shown")</f>
        <v>No compliance shown</v>
      </c>
      <c r="F24" s="792"/>
      <c r="G24" s="792"/>
      <c r="N24" s="766"/>
      <c r="R24" s="793"/>
      <c r="S24" s="794"/>
      <c r="T24" s="767"/>
      <c r="U24" s="767"/>
      <c r="V24" s="767"/>
      <c r="W24" s="767"/>
      <c r="X24" s="767"/>
      <c r="Y24" s="767"/>
      <c r="Z24" s="767"/>
      <c r="AA24" s="767"/>
      <c r="AB24" s="767"/>
      <c r="AC24" s="767"/>
      <c r="AD24" s="767"/>
      <c r="AE24" s="767"/>
      <c r="AF24" s="767"/>
      <c r="AG24" s="767"/>
      <c r="AH24" s="767"/>
      <c r="AI24" s="767"/>
    </row>
    <row r="25" customFormat="false" ht="12.75" hidden="false" customHeight="false" outlineLevel="0" collapsed="false">
      <c r="A25" s="765"/>
      <c r="B25" s="791"/>
      <c r="C25" s="791"/>
      <c r="D25" s="791"/>
      <c r="E25" s="792"/>
      <c r="F25" s="792"/>
      <c r="G25" s="792"/>
      <c r="H25" s="795"/>
      <c r="I25" s="795"/>
      <c r="J25" s="795"/>
      <c r="K25" s="795"/>
      <c r="L25" s="795"/>
      <c r="M25" s="795"/>
      <c r="N25" s="796"/>
      <c r="R25" s="793"/>
      <c r="S25" s="794"/>
      <c r="T25" s="767"/>
      <c r="U25" s="767"/>
      <c r="V25" s="767"/>
      <c r="W25" s="767"/>
      <c r="X25" s="767"/>
      <c r="Y25" s="767"/>
      <c r="Z25" s="767"/>
      <c r="AA25" s="767"/>
      <c r="AB25" s="767"/>
      <c r="AC25" s="767"/>
      <c r="AD25" s="767"/>
      <c r="AE25" s="767"/>
      <c r="AF25" s="767"/>
      <c r="AG25" s="767"/>
      <c r="AH25" s="767"/>
      <c r="AI25" s="767"/>
    </row>
    <row r="26" customFormat="false" ht="12.75" hidden="false" customHeight="false" outlineLevel="0" collapsed="false">
      <c r="A26" s="776"/>
      <c r="B26" s="777"/>
      <c r="C26" s="777"/>
      <c r="D26" s="777"/>
      <c r="H26" s="778"/>
      <c r="I26" s="778"/>
      <c r="J26" s="756" t="str">
        <f aca="false">IF(H9="other","Proof of Equivalency Required","")</f>
        <v/>
      </c>
      <c r="K26" s="777"/>
      <c r="L26" s="777"/>
      <c r="M26" s="777"/>
      <c r="N26" s="777"/>
      <c r="O26" s="777"/>
      <c r="P26" s="756"/>
      <c r="Q26" s="756"/>
      <c r="R26" s="793"/>
      <c r="S26" s="794"/>
      <c r="T26" s="767"/>
      <c r="U26" s="767"/>
      <c r="V26" s="767"/>
      <c r="W26" s="767"/>
      <c r="X26" s="767"/>
      <c r="Y26" s="767"/>
      <c r="Z26" s="767"/>
      <c r="AA26" s="767"/>
      <c r="AB26" s="767"/>
      <c r="AC26" s="767"/>
      <c r="AD26" s="767"/>
      <c r="AE26" s="767"/>
      <c r="AF26" s="767"/>
      <c r="AG26" s="767"/>
      <c r="AH26" s="767"/>
      <c r="AI26" s="767"/>
    </row>
    <row r="27" customFormat="false" ht="12.75" hidden="false" customHeight="true" outlineLevel="0" collapsed="false">
      <c r="A27" s="776"/>
      <c r="B27" s="797" t="s">
        <v>582</v>
      </c>
      <c r="C27" s="797"/>
      <c r="D27" s="797"/>
      <c r="E27" s="797"/>
      <c r="F27" s="797"/>
      <c r="G27" s="797"/>
      <c r="H27" s="798" t="s">
        <v>583</v>
      </c>
      <c r="I27" s="798"/>
      <c r="J27" s="799" t="str">
        <f aca="false">IF(H27="N/A","",IF(H27="0-8","2","3"))</f>
        <v>2</v>
      </c>
      <c r="K27" s="800" t="str">
        <f aca="false">IF(NOT(H27="N/A"),"M6 fasteners required between vert. walls","")</f>
        <v>M6 fasteners required between vert. walls</v>
      </c>
      <c r="L27" s="800"/>
      <c r="M27" s="800"/>
      <c r="N27" s="800"/>
      <c r="O27" s="800"/>
      <c r="P27" s="800"/>
      <c r="Q27" s="801"/>
      <c r="R27" s="793"/>
      <c r="S27" s="802"/>
      <c r="T27" s="767"/>
      <c r="U27" s="767"/>
      <c r="V27" s="767"/>
      <c r="W27" s="767"/>
      <c r="X27" s="767"/>
      <c r="Y27" s="767"/>
      <c r="Z27" s="767"/>
      <c r="AA27" s="767"/>
      <c r="AB27" s="767"/>
      <c r="AC27" s="767"/>
      <c r="AD27" s="767"/>
      <c r="AE27" s="767"/>
      <c r="AF27" s="767"/>
      <c r="AG27" s="767"/>
      <c r="AH27" s="767"/>
      <c r="AI27" s="497"/>
    </row>
    <row r="28" customFormat="false" ht="12.75" hidden="false" customHeight="true" outlineLevel="0" collapsed="false">
      <c r="A28" s="776"/>
      <c r="B28" s="803" t="s">
        <v>584</v>
      </c>
      <c r="C28" s="803"/>
      <c r="D28" s="803"/>
      <c r="E28" s="803"/>
      <c r="F28" s="803"/>
      <c r="G28" s="803"/>
      <c r="H28" s="798" t="s">
        <v>583</v>
      </c>
      <c r="I28" s="798"/>
      <c r="J28" s="804" t="str">
        <f aca="false">IF(H28="N/A","",IF(H28="0-8","2","3"))</f>
        <v>2</v>
      </c>
      <c r="K28" s="756" t="str">
        <f aca="false">IF(NOT(H28="N/A"),"M6 fasteners required between vert. walls","")</f>
        <v>M6 fasteners required between vert. walls</v>
      </c>
      <c r="L28" s="756"/>
      <c r="M28" s="756"/>
      <c r="N28" s="756"/>
      <c r="O28" s="756"/>
      <c r="P28" s="756"/>
      <c r="Q28" s="793"/>
      <c r="R28" s="793"/>
      <c r="S28" s="802"/>
      <c r="T28" s="767"/>
      <c r="U28" s="767"/>
      <c r="V28" s="767"/>
      <c r="W28" s="767"/>
      <c r="X28" s="767"/>
      <c r="Y28" s="767"/>
      <c r="Z28" s="767"/>
      <c r="AA28" s="767"/>
      <c r="AB28" s="767"/>
      <c r="AC28" s="767"/>
      <c r="AD28" s="767"/>
      <c r="AE28" s="767"/>
      <c r="AF28" s="767"/>
      <c r="AG28" s="767"/>
      <c r="AH28" s="767"/>
      <c r="AI28" s="497"/>
    </row>
    <row r="29" customFormat="false" ht="12.75" hidden="false" customHeight="true" outlineLevel="0" collapsed="false">
      <c r="A29" s="776"/>
      <c r="B29" s="803" t="s">
        <v>585</v>
      </c>
      <c r="C29" s="803"/>
      <c r="D29" s="803"/>
      <c r="E29" s="803"/>
      <c r="F29" s="803"/>
      <c r="G29" s="803"/>
      <c r="H29" s="798" t="s">
        <v>583</v>
      </c>
      <c r="I29" s="798"/>
      <c r="J29" s="804" t="str">
        <f aca="false">IF(H29="N/A","",IF(H29="0-8","2","3"))</f>
        <v>2</v>
      </c>
      <c r="K29" s="756" t="str">
        <f aca="false">IF(NOT(H29="N/A"),"M6 fasteners required between vert. walls","")</f>
        <v>M6 fasteners required between vert. walls</v>
      </c>
      <c r="L29" s="756"/>
      <c r="M29" s="756"/>
      <c r="N29" s="756"/>
      <c r="O29" s="756"/>
      <c r="P29" s="756"/>
      <c r="Q29" s="793"/>
      <c r="R29" s="793"/>
      <c r="S29" s="802"/>
      <c r="T29" s="767"/>
      <c r="U29" s="767"/>
      <c r="V29" s="767"/>
      <c r="W29" s="767"/>
      <c r="X29" s="767"/>
      <c r="Y29" s="767"/>
      <c r="Z29" s="767"/>
      <c r="AA29" s="767"/>
      <c r="AB29" s="767"/>
      <c r="AC29" s="767"/>
      <c r="AD29" s="767"/>
      <c r="AE29" s="767"/>
      <c r="AF29" s="767"/>
      <c r="AG29" s="767"/>
      <c r="AH29" s="767"/>
      <c r="AI29" s="497"/>
    </row>
    <row r="30" customFormat="false" ht="12.75" hidden="false" customHeight="true" outlineLevel="0" collapsed="false">
      <c r="A30" s="776"/>
      <c r="B30" s="803" t="s">
        <v>586</v>
      </c>
      <c r="C30" s="803"/>
      <c r="D30" s="803"/>
      <c r="E30" s="803"/>
      <c r="F30" s="803"/>
      <c r="G30" s="803"/>
      <c r="H30" s="798" t="s">
        <v>583</v>
      </c>
      <c r="I30" s="798"/>
      <c r="J30" s="804" t="str">
        <f aca="false">IF(H30="N/A","",IF(H30="0-8","2","3"))</f>
        <v>2</v>
      </c>
      <c r="K30" s="756" t="str">
        <f aca="false">IF(NOT(H30="N/A"),"M6 fasteners required between vert. walls","")</f>
        <v>M6 fasteners required between vert. walls</v>
      </c>
      <c r="L30" s="756"/>
      <c r="M30" s="756"/>
      <c r="N30" s="756"/>
      <c r="O30" s="756"/>
      <c r="P30" s="756"/>
      <c r="Q30" s="793"/>
      <c r="R30" s="793"/>
      <c r="S30" s="802"/>
      <c r="T30" s="767"/>
      <c r="U30" s="767"/>
      <c r="V30" s="767"/>
      <c r="W30" s="767"/>
      <c r="X30" s="767"/>
      <c r="Y30" s="767"/>
      <c r="Z30" s="767"/>
      <c r="AA30" s="767"/>
      <c r="AB30" s="767"/>
      <c r="AC30" s="767"/>
      <c r="AD30" s="767"/>
      <c r="AE30" s="767"/>
      <c r="AF30" s="767"/>
      <c r="AG30" s="767"/>
      <c r="AH30" s="767"/>
      <c r="AI30" s="497"/>
    </row>
    <row r="31" customFormat="false" ht="12.75" hidden="false" customHeight="true" outlineLevel="0" collapsed="false">
      <c r="A31" s="776"/>
      <c r="B31" s="803" t="s">
        <v>587</v>
      </c>
      <c r="C31" s="803"/>
      <c r="D31" s="803"/>
      <c r="E31" s="803"/>
      <c r="F31" s="803"/>
      <c r="G31" s="803"/>
      <c r="H31" s="798" t="s">
        <v>583</v>
      </c>
      <c r="I31" s="798"/>
      <c r="J31" s="804" t="str">
        <f aca="false">IF(H31="N/A","",IF(H31="0-8","2","3"))</f>
        <v>2</v>
      </c>
      <c r="K31" s="756" t="str">
        <f aca="false">IF(NOT(H31="N/A"),"M6 fasteners required between vert. walls","")</f>
        <v>M6 fasteners required between vert. walls</v>
      </c>
      <c r="L31" s="756"/>
      <c r="M31" s="756"/>
      <c r="N31" s="756"/>
      <c r="O31" s="756"/>
      <c r="P31" s="756"/>
      <c r="Q31" s="793"/>
      <c r="R31" s="793"/>
      <c r="S31" s="802"/>
      <c r="T31" s="767"/>
      <c r="U31" s="767"/>
      <c r="V31" s="767"/>
      <c r="W31" s="767"/>
      <c r="X31" s="767"/>
      <c r="Y31" s="767"/>
      <c r="Z31" s="767"/>
      <c r="AA31" s="767"/>
      <c r="AB31" s="767"/>
      <c r="AC31" s="767"/>
      <c r="AD31" s="767"/>
      <c r="AE31" s="767"/>
      <c r="AF31" s="767"/>
      <c r="AG31" s="767"/>
      <c r="AH31" s="767"/>
      <c r="AI31" s="497"/>
    </row>
    <row r="32" customFormat="false" ht="12.75" hidden="false" customHeight="true" outlineLevel="0" collapsed="false">
      <c r="A32" s="776"/>
      <c r="B32" s="803" t="s">
        <v>588</v>
      </c>
      <c r="C32" s="803"/>
      <c r="D32" s="803"/>
      <c r="E32" s="803"/>
      <c r="F32" s="803"/>
      <c r="G32" s="803"/>
      <c r="H32" s="805" t="s">
        <v>583</v>
      </c>
      <c r="I32" s="805"/>
      <c r="J32" s="804" t="str">
        <f aca="false">IF(H32="N/A","",IF(H32="0-8","2","3"))</f>
        <v>2</v>
      </c>
      <c r="K32" s="756" t="str">
        <f aca="false">IF(NOT(H32="N/A"),"M6 fasteners required between vert. walls","")</f>
        <v>M6 fasteners required between vert. walls</v>
      </c>
      <c r="L32" s="756"/>
      <c r="M32" s="756"/>
      <c r="N32" s="756"/>
      <c r="O32" s="756"/>
      <c r="P32" s="756"/>
      <c r="Q32" s="793"/>
      <c r="R32" s="793"/>
      <c r="S32" s="802"/>
      <c r="T32" s="767"/>
      <c r="U32" s="767"/>
      <c r="V32" s="767"/>
      <c r="W32" s="767"/>
      <c r="X32" s="767"/>
      <c r="Y32" s="767"/>
      <c r="Z32" s="767"/>
      <c r="AA32" s="767"/>
      <c r="AB32" s="767"/>
      <c r="AC32" s="767"/>
      <c r="AD32" s="767"/>
      <c r="AE32" s="767"/>
      <c r="AF32" s="767"/>
      <c r="AG32" s="767"/>
      <c r="AH32" s="767"/>
      <c r="AI32" s="497"/>
    </row>
    <row r="33" customFormat="false" ht="12.75" hidden="false" customHeight="true" outlineLevel="0" collapsed="false">
      <c r="A33" s="776"/>
      <c r="B33" s="803" t="s">
        <v>589</v>
      </c>
      <c r="C33" s="803"/>
      <c r="D33" s="803"/>
      <c r="E33" s="803"/>
      <c r="F33" s="803"/>
      <c r="G33" s="803"/>
      <c r="H33" s="805" t="s">
        <v>123</v>
      </c>
      <c r="I33" s="805"/>
      <c r="J33" s="804" t="str">
        <f aca="false">IF(H33="N/A","",IF(H33="0-8","2","3"))</f>
        <v/>
      </c>
      <c r="K33" s="756" t="str">
        <f aca="false">IF(NOT(H33="N/A"),"M6 fasteners required between vert. walls","")</f>
        <v/>
      </c>
      <c r="L33" s="756"/>
      <c r="M33" s="756"/>
      <c r="N33" s="756"/>
      <c r="O33" s="756"/>
      <c r="P33" s="756"/>
      <c r="Q33" s="793"/>
      <c r="R33" s="793"/>
      <c r="S33" s="802"/>
      <c r="T33" s="767"/>
      <c r="U33" s="767"/>
      <c r="V33" s="767"/>
      <c r="W33" s="767"/>
      <c r="X33" s="767"/>
      <c r="Y33" s="767"/>
      <c r="Z33" s="767"/>
      <c r="AA33" s="767"/>
      <c r="AB33" s="767"/>
      <c r="AC33" s="767"/>
      <c r="AD33" s="767"/>
      <c r="AE33" s="767"/>
      <c r="AF33" s="767"/>
      <c r="AG33" s="767"/>
      <c r="AH33" s="767"/>
      <c r="AI33" s="497"/>
    </row>
    <row r="34" customFormat="false" ht="12.75" hidden="false" customHeight="true" outlineLevel="0" collapsed="false">
      <c r="A34" s="776"/>
      <c r="B34" s="803" t="s">
        <v>590</v>
      </c>
      <c r="C34" s="803"/>
      <c r="D34" s="803"/>
      <c r="E34" s="803"/>
      <c r="F34" s="803"/>
      <c r="G34" s="803"/>
      <c r="H34" s="805" t="s">
        <v>123</v>
      </c>
      <c r="I34" s="805"/>
      <c r="J34" s="804" t="str">
        <f aca="false">IF(H34="N/A","",IF(H34="0-8","2","3"))</f>
        <v/>
      </c>
      <c r="K34" s="756" t="str">
        <f aca="false">IF(NOT(H34="N/A"),"M6 fasteners required between vert. walls","")</f>
        <v/>
      </c>
      <c r="L34" s="756"/>
      <c r="M34" s="756"/>
      <c r="N34" s="756"/>
      <c r="O34" s="756"/>
      <c r="P34" s="756"/>
      <c r="Q34" s="793"/>
      <c r="R34" s="793"/>
      <c r="S34" s="802"/>
      <c r="T34" s="767"/>
      <c r="U34" s="767"/>
      <c r="V34" s="767"/>
      <c r="W34" s="767"/>
      <c r="X34" s="767"/>
      <c r="Y34" s="767"/>
      <c r="Z34" s="767"/>
      <c r="AA34" s="767"/>
      <c r="AB34" s="767"/>
      <c r="AC34" s="767"/>
      <c r="AD34" s="767"/>
      <c r="AE34" s="767"/>
      <c r="AF34" s="767"/>
      <c r="AG34" s="767"/>
      <c r="AH34" s="767"/>
      <c r="AI34" s="497"/>
    </row>
    <row r="35" customFormat="false" ht="12.75" hidden="false" customHeight="true" outlineLevel="0" collapsed="false">
      <c r="A35" s="776"/>
      <c r="B35" s="803" t="s">
        <v>591</v>
      </c>
      <c r="C35" s="803"/>
      <c r="D35" s="803"/>
      <c r="E35" s="803"/>
      <c r="F35" s="803"/>
      <c r="G35" s="803"/>
      <c r="H35" s="805" t="s">
        <v>123</v>
      </c>
      <c r="I35" s="805"/>
      <c r="J35" s="804" t="str">
        <f aca="false">IF(H35="N/A","",IF(H35="0-8","2","3"))</f>
        <v/>
      </c>
      <c r="K35" s="756" t="str">
        <f aca="false">IF(NOT(H35="N/A"),"M6 fasteners required between vert. walls","")</f>
        <v/>
      </c>
      <c r="L35" s="756"/>
      <c r="M35" s="756"/>
      <c r="N35" s="756"/>
      <c r="O35" s="756"/>
      <c r="P35" s="756"/>
      <c r="Q35" s="793"/>
      <c r="R35" s="793"/>
      <c r="S35" s="802"/>
      <c r="T35" s="767"/>
      <c r="U35" s="767"/>
      <c r="V35" s="767"/>
      <c r="W35" s="767"/>
      <c r="X35" s="767"/>
      <c r="Y35" s="767"/>
      <c r="Z35" s="767"/>
      <c r="AA35" s="767"/>
      <c r="AB35" s="767"/>
      <c r="AC35" s="767"/>
      <c r="AD35" s="767"/>
      <c r="AE35" s="767"/>
      <c r="AF35" s="767"/>
      <c r="AG35" s="767"/>
      <c r="AH35" s="767"/>
      <c r="AI35" s="497"/>
    </row>
    <row r="36" customFormat="false" ht="12.75" hidden="false" customHeight="true" outlineLevel="0" collapsed="false">
      <c r="A36" s="776"/>
      <c r="B36" s="806" t="s">
        <v>592</v>
      </c>
      <c r="C36" s="806"/>
      <c r="D36" s="806"/>
      <c r="E36" s="806"/>
      <c r="F36" s="806"/>
      <c r="G36" s="806"/>
      <c r="H36" s="805" t="s">
        <v>123</v>
      </c>
      <c r="I36" s="805"/>
      <c r="J36" s="807" t="str">
        <f aca="false">IF(H36="N/A","",IF(H36="0-8","2","3"))</f>
        <v/>
      </c>
      <c r="K36" s="808" t="str">
        <f aca="false">IF(NOT(H36="N/A"),"M6 fasteners required between vert. walls","")</f>
        <v/>
      </c>
      <c r="L36" s="808"/>
      <c r="M36" s="808"/>
      <c r="N36" s="808"/>
      <c r="O36" s="808"/>
      <c r="P36" s="808"/>
      <c r="Q36" s="809"/>
      <c r="R36" s="793"/>
      <c r="S36" s="802"/>
      <c r="T36" s="767"/>
      <c r="U36" s="767"/>
      <c r="V36" s="767"/>
      <c r="W36" s="767"/>
      <c r="X36" s="767"/>
      <c r="Y36" s="767"/>
      <c r="Z36" s="767"/>
      <c r="AA36" s="767"/>
      <c r="AB36" s="767"/>
      <c r="AC36" s="767"/>
      <c r="AD36" s="767"/>
      <c r="AE36" s="767"/>
      <c r="AF36" s="767"/>
      <c r="AG36" s="767"/>
      <c r="AH36" s="767"/>
      <c r="AI36" s="497"/>
    </row>
    <row r="37" customFormat="false" ht="12.75" hidden="false" customHeight="false" outlineLevel="0" collapsed="false">
      <c r="A37" s="756"/>
      <c r="B37" s="756"/>
      <c r="C37" s="756"/>
      <c r="D37" s="756"/>
      <c r="E37" s="756"/>
      <c r="F37" s="756"/>
      <c r="G37" s="756"/>
      <c r="H37" s="756"/>
      <c r="I37" s="756"/>
      <c r="J37" s="756"/>
      <c r="K37" s="756"/>
      <c r="L37" s="756"/>
      <c r="M37" s="756"/>
      <c r="N37" s="756"/>
      <c r="O37" s="756"/>
      <c r="P37" s="756"/>
      <c r="Q37" s="756"/>
      <c r="R37" s="793"/>
      <c r="S37" s="802"/>
      <c r="T37" s="497"/>
      <c r="U37" s="497"/>
      <c r="V37" s="497"/>
      <c r="W37" s="497"/>
      <c r="X37" s="497"/>
      <c r="Y37" s="497"/>
      <c r="Z37" s="497"/>
      <c r="AA37" s="497"/>
      <c r="AB37" s="497"/>
      <c r="AC37" s="497"/>
      <c r="AD37" s="497"/>
      <c r="AE37" s="497"/>
      <c r="AF37" s="497"/>
      <c r="AG37" s="497"/>
      <c r="AH37" s="497"/>
      <c r="AI37" s="497"/>
    </row>
    <row r="38" customFormat="false" ht="12.75" hidden="false" customHeight="false" outlineLevel="0" collapsed="false">
      <c r="A38" s="756"/>
      <c r="B38" s="755" t="s">
        <v>623</v>
      </c>
      <c r="C38" s="756"/>
      <c r="D38" s="756"/>
      <c r="E38" s="756"/>
      <c r="F38" s="756"/>
      <c r="G38" s="756"/>
      <c r="H38" s="756"/>
      <c r="I38" s="756"/>
      <c r="J38" s="756"/>
      <c r="K38" s="756"/>
      <c r="L38" s="756"/>
      <c r="M38" s="756"/>
      <c r="N38" s="756"/>
      <c r="O38" s="756"/>
      <c r="P38" s="756"/>
      <c r="Q38" s="756"/>
      <c r="R38" s="793"/>
      <c r="S38" s="802"/>
      <c r="T38" s="497"/>
      <c r="U38" s="497"/>
      <c r="V38" s="497"/>
      <c r="W38" s="497"/>
      <c r="X38" s="497"/>
      <c r="Y38" s="497"/>
      <c r="Z38" s="497"/>
      <c r="AA38" s="497"/>
      <c r="AB38" s="497"/>
      <c r="AC38" s="497"/>
      <c r="AD38" s="497"/>
      <c r="AE38" s="497"/>
      <c r="AF38" s="497"/>
      <c r="AG38" s="497"/>
      <c r="AH38" s="497"/>
      <c r="AI38" s="497"/>
    </row>
    <row r="39" customFormat="false" ht="12.75" hidden="false" customHeight="false" outlineLevel="0" collapsed="false">
      <c r="A39" s="756"/>
      <c r="B39" s="756"/>
      <c r="C39" s="756"/>
      <c r="D39" s="756"/>
      <c r="E39" s="756"/>
      <c r="F39" s="756"/>
      <c r="G39" s="756"/>
      <c r="H39" s="756"/>
      <c r="I39" s="756"/>
      <c r="J39" s="756"/>
      <c r="K39" s="756"/>
      <c r="L39" s="756"/>
      <c r="M39" s="756"/>
      <c r="N39" s="756"/>
      <c r="O39" s="756"/>
      <c r="P39" s="756"/>
      <c r="Q39" s="756"/>
      <c r="R39" s="793"/>
      <c r="S39" s="802"/>
      <c r="T39" s="497"/>
      <c r="U39" s="497"/>
      <c r="V39" s="497"/>
      <c r="W39" s="497"/>
      <c r="X39" s="497"/>
      <c r="Y39" s="497"/>
      <c r="Z39" s="497"/>
      <c r="AA39" s="497"/>
      <c r="AB39" s="497"/>
      <c r="AC39" s="497"/>
      <c r="AD39" s="497"/>
      <c r="AE39" s="497"/>
      <c r="AF39" s="497"/>
      <c r="AG39" s="497"/>
      <c r="AH39" s="497"/>
      <c r="AI39" s="497"/>
    </row>
    <row r="40" customFormat="false" ht="12.75" hidden="false" customHeight="false" outlineLevel="0" collapsed="false">
      <c r="A40" s="756"/>
      <c r="B40" s="469" t="s">
        <v>633</v>
      </c>
      <c r="C40" s="756"/>
      <c r="D40" s="756"/>
      <c r="E40" s="756"/>
      <c r="F40" s="756"/>
      <c r="G40" s="756"/>
      <c r="H40" s="756"/>
      <c r="I40" s="756"/>
      <c r="J40" s="756"/>
      <c r="K40" s="756"/>
      <c r="L40" s="756"/>
      <c r="M40" s="756"/>
      <c r="N40" s="756"/>
      <c r="O40" s="756"/>
      <c r="P40" s="756"/>
      <c r="Q40" s="756"/>
      <c r="R40" s="793"/>
      <c r="S40" s="802"/>
      <c r="T40" s="497"/>
      <c r="U40" s="497"/>
      <c r="V40" s="497"/>
      <c r="W40" s="497"/>
      <c r="X40" s="497"/>
      <c r="Y40" s="497"/>
      <c r="Z40" s="497"/>
      <c r="AA40" s="497"/>
      <c r="AB40" s="497"/>
      <c r="AC40" s="497"/>
      <c r="AD40" s="497"/>
      <c r="AE40" s="497"/>
      <c r="AF40" s="497"/>
      <c r="AG40" s="497"/>
      <c r="AH40" s="497"/>
      <c r="AI40" s="497"/>
    </row>
    <row r="41" customFormat="false" ht="12.75" hidden="false" customHeight="false" outlineLevel="0" collapsed="false">
      <c r="A41" s="810"/>
      <c r="B41" s="808"/>
      <c r="C41" s="808"/>
      <c r="D41" s="808"/>
      <c r="E41" s="808"/>
      <c r="F41" s="808"/>
      <c r="G41" s="808"/>
      <c r="H41" s="808"/>
      <c r="I41" s="808"/>
      <c r="J41" s="808"/>
      <c r="K41" s="808"/>
      <c r="L41" s="808"/>
      <c r="M41" s="808"/>
      <c r="N41" s="808"/>
      <c r="O41" s="808"/>
      <c r="P41" s="808"/>
      <c r="Q41" s="808"/>
      <c r="R41" s="809"/>
      <c r="S41" s="802"/>
      <c r="T41" s="497"/>
      <c r="U41" s="497"/>
      <c r="V41" s="497"/>
      <c r="W41" s="497"/>
      <c r="X41" s="497"/>
      <c r="Y41" s="497"/>
      <c r="Z41" s="497"/>
      <c r="AA41" s="497"/>
      <c r="AB41" s="497"/>
      <c r="AC41" s="497"/>
      <c r="AD41" s="497"/>
      <c r="AE41" s="497"/>
      <c r="AF41" s="497"/>
      <c r="AG41" s="497"/>
      <c r="AH41" s="497"/>
      <c r="AI41" s="497"/>
    </row>
    <row r="42" customFormat="false" ht="12.75" hidden="false" customHeight="false" outlineLevel="0" collapsed="false">
      <c r="A42" s="780"/>
      <c r="B42" s="802"/>
      <c r="C42" s="802"/>
      <c r="D42" s="802"/>
      <c r="E42" s="802"/>
      <c r="F42" s="802"/>
      <c r="G42" s="802"/>
      <c r="H42" s="802"/>
      <c r="I42" s="802"/>
      <c r="J42" s="802"/>
      <c r="K42" s="802"/>
      <c r="L42" s="802"/>
      <c r="M42" s="802"/>
      <c r="N42" s="802"/>
      <c r="O42" s="802"/>
      <c r="P42" s="802"/>
      <c r="Q42" s="802"/>
      <c r="R42" s="802"/>
      <c r="S42" s="802"/>
      <c r="T42" s="497"/>
      <c r="U42" s="497"/>
      <c r="V42" s="497"/>
      <c r="W42" s="497"/>
      <c r="X42" s="497"/>
      <c r="Y42" s="497"/>
      <c r="Z42" s="497"/>
      <c r="AA42" s="497"/>
      <c r="AB42" s="497"/>
      <c r="AC42" s="497"/>
      <c r="AD42" s="497"/>
      <c r="AE42" s="497"/>
      <c r="AF42" s="497"/>
      <c r="AG42" s="497"/>
      <c r="AH42" s="497"/>
      <c r="AI42" s="497"/>
    </row>
    <row r="43" customFormat="false" ht="12.75" hidden="false" customHeight="false" outlineLevel="0" collapsed="false">
      <c r="A43" s="811"/>
      <c r="B43" s="802"/>
      <c r="C43" s="802"/>
      <c r="D43" s="802"/>
      <c r="E43" s="802"/>
      <c r="F43" s="802"/>
      <c r="G43" s="802"/>
      <c r="H43" s="802"/>
      <c r="I43" s="802"/>
      <c r="J43" s="802"/>
      <c r="K43" s="802"/>
      <c r="L43" s="802"/>
      <c r="M43" s="802"/>
      <c r="N43" s="802"/>
      <c r="O43" s="802"/>
      <c r="P43" s="802"/>
      <c r="Q43" s="802"/>
      <c r="R43" s="802"/>
      <c r="S43" s="802"/>
      <c r="T43" s="497"/>
      <c r="U43" s="497"/>
      <c r="V43" s="497"/>
      <c r="W43" s="497"/>
      <c r="X43" s="497"/>
      <c r="Y43" s="497"/>
      <c r="Z43" s="497"/>
      <c r="AA43" s="497"/>
      <c r="AB43" s="497"/>
      <c r="AC43" s="497"/>
      <c r="AD43" s="497"/>
      <c r="AE43" s="497"/>
      <c r="AF43" s="497"/>
      <c r="AG43" s="497"/>
      <c r="AH43" s="497"/>
      <c r="AI43" s="497"/>
    </row>
    <row r="44" customFormat="false" ht="12.75" hidden="false" customHeight="false" outlineLevel="0" collapsed="false">
      <c r="A44" s="811"/>
      <c r="B44" s="802"/>
      <c r="C44" s="802"/>
      <c r="D44" s="802"/>
      <c r="E44" s="802"/>
      <c r="F44" s="802"/>
      <c r="G44" s="802"/>
      <c r="H44" s="802"/>
      <c r="I44" s="802"/>
      <c r="J44" s="802"/>
      <c r="K44" s="802"/>
      <c r="L44" s="802"/>
      <c r="M44" s="802"/>
      <c r="N44" s="802"/>
      <c r="O44" s="802"/>
      <c r="P44" s="802"/>
      <c r="Q44" s="802"/>
      <c r="R44" s="802"/>
      <c r="S44" s="802"/>
      <c r="T44" s="497"/>
      <c r="U44" s="497"/>
      <c r="V44" s="497"/>
      <c r="W44" s="497"/>
      <c r="X44" s="497"/>
      <c r="Y44" s="497"/>
      <c r="Z44" s="497"/>
      <c r="AA44" s="497"/>
      <c r="AB44" s="497"/>
      <c r="AC44" s="497"/>
      <c r="AD44" s="497"/>
      <c r="AE44" s="497"/>
      <c r="AF44" s="497"/>
      <c r="AG44" s="497"/>
      <c r="AH44" s="497"/>
      <c r="AI44" s="497"/>
    </row>
    <row r="45" customFormat="false" ht="12.75" hidden="false" customHeight="false" outlineLevel="0" collapsed="false">
      <c r="A45" s="811"/>
      <c r="B45" s="802"/>
      <c r="C45" s="802"/>
      <c r="D45" s="802"/>
      <c r="E45" s="802"/>
      <c r="F45" s="802"/>
      <c r="G45" s="802"/>
      <c r="H45" s="802"/>
      <c r="I45" s="802"/>
      <c r="J45" s="802"/>
      <c r="K45" s="802"/>
      <c r="L45" s="802"/>
      <c r="M45" s="802"/>
      <c r="N45" s="802"/>
      <c r="O45" s="802"/>
      <c r="P45" s="802"/>
      <c r="Q45" s="802"/>
      <c r="R45" s="802"/>
      <c r="S45" s="802"/>
      <c r="T45" s="497"/>
      <c r="U45" s="497"/>
      <c r="V45" s="497"/>
      <c r="W45" s="497"/>
      <c r="X45" s="497"/>
      <c r="Y45" s="497"/>
      <c r="Z45" s="497"/>
      <c r="AA45" s="497"/>
      <c r="AB45" s="497"/>
      <c r="AC45" s="497"/>
      <c r="AD45" s="497"/>
      <c r="AE45" s="497"/>
      <c r="AF45" s="497"/>
      <c r="AG45" s="497"/>
      <c r="AH45" s="497"/>
      <c r="AI45" s="497"/>
    </row>
    <row r="46" customFormat="false" ht="12.75" hidden="false" customHeight="false" outlineLevel="0" collapsed="false">
      <c r="A46" s="811"/>
      <c r="B46" s="802"/>
      <c r="C46" s="802"/>
      <c r="D46" s="802"/>
      <c r="E46" s="802"/>
      <c r="F46" s="802"/>
      <c r="G46" s="802"/>
      <c r="H46" s="802"/>
      <c r="I46" s="802"/>
      <c r="J46" s="802"/>
      <c r="K46" s="802"/>
      <c r="L46" s="802"/>
      <c r="M46" s="802"/>
      <c r="N46" s="802"/>
      <c r="O46" s="802"/>
      <c r="P46" s="802"/>
      <c r="Q46" s="802"/>
      <c r="R46" s="802"/>
      <c r="S46" s="802"/>
      <c r="T46" s="497"/>
      <c r="U46" s="497"/>
      <c r="V46" s="497"/>
      <c r="W46" s="497"/>
      <c r="X46" s="497"/>
      <c r="Y46" s="497"/>
      <c r="Z46" s="497"/>
      <c r="AA46" s="497"/>
      <c r="AB46" s="497"/>
      <c r="AC46" s="497"/>
      <c r="AD46" s="497"/>
      <c r="AE46" s="497"/>
      <c r="AF46" s="497"/>
      <c r="AG46" s="497"/>
      <c r="AH46" s="497"/>
      <c r="AI46" s="497"/>
    </row>
    <row r="47" customFormat="false" ht="12.75" hidden="false" customHeight="false" outlineLevel="0" collapsed="false">
      <c r="A47" s="811"/>
      <c r="B47" s="802"/>
      <c r="C47" s="802"/>
      <c r="D47" s="802"/>
      <c r="E47" s="802"/>
      <c r="F47" s="802"/>
      <c r="G47" s="802"/>
      <c r="H47" s="802"/>
      <c r="I47" s="802"/>
      <c r="J47" s="802"/>
      <c r="K47" s="802"/>
      <c r="L47" s="802"/>
      <c r="M47" s="802"/>
      <c r="N47" s="802"/>
      <c r="O47" s="802"/>
      <c r="P47" s="802"/>
      <c r="Q47" s="802"/>
      <c r="R47" s="802"/>
      <c r="S47" s="802"/>
      <c r="T47" s="497"/>
      <c r="U47" s="497"/>
      <c r="V47" s="497"/>
      <c r="W47" s="497"/>
      <c r="X47" s="497"/>
      <c r="Y47" s="497"/>
      <c r="Z47" s="497"/>
      <c r="AA47" s="497"/>
      <c r="AB47" s="497"/>
      <c r="AC47" s="497"/>
      <c r="AD47" s="497"/>
      <c r="AE47" s="497"/>
      <c r="AF47" s="497"/>
      <c r="AG47" s="497"/>
      <c r="AH47" s="497"/>
      <c r="AI47" s="497"/>
    </row>
    <row r="48" customFormat="false" ht="12.75" hidden="false" customHeight="false" outlineLevel="0" collapsed="false">
      <c r="A48" s="811"/>
      <c r="B48" s="802"/>
      <c r="C48" s="802"/>
      <c r="D48" s="802"/>
      <c r="E48" s="802"/>
      <c r="F48" s="802"/>
      <c r="G48" s="802"/>
      <c r="H48" s="802"/>
      <c r="I48" s="802"/>
      <c r="J48" s="802"/>
      <c r="K48" s="802"/>
      <c r="L48" s="802"/>
      <c r="M48" s="802"/>
      <c r="N48" s="802"/>
      <c r="O48" s="802"/>
      <c r="P48" s="802"/>
      <c r="Q48" s="802"/>
      <c r="R48" s="802"/>
      <c r="S48" s="802"/>
      <c r="T48" s="497"/>
      <c r="U48" s="497"/>
      <c r="V48" s="497"/>
      <c r="W48" s="497"/>
      <c r="X48" s="497"/>
      <c r="Y48" s="497"/>
      <c r="Z48" s="497"/>
      <c r="AA48" s="497"/>
      <c r="AB48" s="497"/>
      <c r="AC48" s="497"/>
      <c r="AD48" s="497"/>
      <c r="AE48" s="497"/>
      <c r="AF48" s="497"/>
      <c r="AG48" s="497"/>
      <c r="AH48" s="497"/>
      <c r="AI48" s="497"/>
    </row>
    <row r="49" customFormat="false" ht="12.75" hidden="false" customHeight="false" outlineLevel="0" collapsed="false">
      <c r="A49" s="811"/>
      <c r="B49" s="802"/>
      <c r="C49" s="802"/>
      <c r="D49" s="802"/>
      <c r="E49" s="802"/>
      <c r="F49" s="802"/>
      <c r="G49" s="802"/>
      <c r="H49" s="802"/>
      <c r="I49" s="802"/>
      <c r="J49" s="802"/>
      <c r="K49" s="802"/>
      <c r="L49" s="802"/>
      <c r="M49" s="802"/>
      <c r="N49" s="802"/>
      <c r="O49" s="802"/>
      <c r="P49" s="802"/>
      <c r="Q49" s="802"/>
      <c r="R49" s="802"/>
      <c r="S49" s="802"/>
      <c r="T49" s="497"/>
      <c r="U49" s="497"/>
      <c r="V49" s="497"/>
      <c r="W49" s="497"/>
      <c r="X49" s="497"/>
      <c r="Y49" s="497"/>
      <c r="Z49" s="497"/>
      <c r="AA49" s="497"/>
      <c r="AB49" s="497"/>
      <c r="AC49" s="497"/>
      <c r="AD49" s="497"/>
      <c r="AE49" s="497"/>
      <c r="AF49" s="497"/>
      <c r="AG49" s="497"/>
      <c r="AH49" s="497"/>
      <c r="AI49" s="497"/>
    </row>
    <row r="50" customFormat="false" ht="12.75" hidden="false" customHeight="false" outlineLevel="0" collapsed="false">
      <c r="A50" s="811"/>
      <c r="B50" s="802"/>
      <c r="C50" s="802"/>
      <c r="D50" s="802"/>
      <c r="E50" s="802"/>
      <c r="F50" s="802"/>
      <c r="G50" s="802"/>
      <c r="H50" s="802"/>
      <c r="I50" s="802"/>
      <c r="J50" s="802"/>
      <c r="K50" s="802"/>
      <c r="L50" s="802"/>
      <c r="M50" s="802"/>
      <c r="N50" s="802"/>
      <c r="O50" s="802"/>
      <c r="P50" s="802"/>
      <c r="Q50" s="802"/>
      <c r="R50" s="802"/>
      <c r="S50" s="802"/>
      <c r="T50" s="497"/>
      <c r="U50" s="497"/>
      <c r="V50" s="497"/>
      <c r="W50" s="497"/>
      <c r="X50" s="497"/>
      <c r="Y50" s="497"/>
      <c r="Z50" s="497"/>
      <c r="AA50" s="497"/>
      <c r="AB50" s="497"/>
      <c r="AC50" s="497"/>
      <c r="AD50" s="497"/>
      <c r="AE50" s="497"/>
      <c r="AF50" s="497"/>
      <c r="AG50" s="497"/>
      <c r="AH50" s="497"/>
      <c r="AI50" s="497"/>
    </row>
    <row r="51" customFormat="false" ht="12.75" hidden="false" customHeight="false" outlineLevel="0" collapsed="false">
      <c r="A51" s="811"/>
      <c r="B51" s="802"/>
      <c r="C51" s="802"/>
      <c r="D51" s="802"/>
      <c r="E51" s="802"/>
      <c r="F51" s="802"/>
      <c r="G51" s="802"/>
      <c r="H51" s="802"/>
      <c r="I51" s="802"/>
      <c r="J51" s="802"/>
      <c r="K51" s="802"/>
      <c r="L51" s="802"/>
      <c r="M51" s="802"/>
      <c r="N51" s="802"/>
      <c r="O51" s="802"/>
      <c r="P51" s="802"/>
      <c r="Q51" s="802"/>
      <c r="R51" s="802"/>
      <c r="S51" s="802"/>
      <c r="T51" s="497"/>
      <c r="U51" s="497"/>
      <c r="V51" s="497"/>
      <c r="W51" s="497"/>
      <c r="X51" s="497"/>
      <c r="Y51" s="497"/>
      <c r="Z51" s="497"/>
      <c r="AA51" s="497"/>
      <c r="AB51" s="497"/>
      <c r="AC51" s="497"/>
      <c r="AD51" s="497"/>
      <c r="AE51" s="497"/>
      <c r="AF51" s="497"/>
      <c r="AG51" s="497"/>
      <c r="AH51" s="497"/>
      <c r="AI51" s="497"/>
    </row>
    <row r="52" customFormat="false" ht="12.75" hidden="false" customHeight="false" outlineLevel="0" collapsed="false">
      <c r="A52" s="811"/>
      <c r="B52" s="802"/>
      <c r="C52" s="802"/>
      <c r="D52" s="802"/>
      <c r="E52" s="802"/>
      <c r="F52" s="802"/>
      <c r="G52" s="802"/>
      <c r="H52" s="802"/>
      <c r="I52" s="802"/>
      <c r="J52" s="802"/>
      <c r="K52" s="802"/>
      <c r="L52" s="802"/>
      <c r="M52" s="802"/>
      <c r="N52" s="802"/>
      <c r="O52" s="802"/>
      <c r="P52" s="802"/>
      <c r="Q52" s="802"/>
      <c r="R52" s="802"/>
      <c r="S52" s="802"/>
      <c r="T52" s="497"/>
      <c r="U52" s="497"/>
      <c r="V52" s="497"/>
      <c r="W52" s="497"/>
      <c r="X52" s="497"/>
      <c r="Y52" s="497"/>
      <c r="Z52" s="497"/>
      <c r="AA52" s="497"/>
      <c r="AB52" s="497"/>
      <c r="AC52" s="497"/>
      <c r="AD52" s="497"/>
      <c r="AE52" s="497"/>
      <c r="AF52" s="497"/>
      <c r="AG52" s="497"/>
      <c r="AH52" s="497"/>
      <c r="AI52" s="497"/>
    </row>
    <row r="53" customFormat="false" ht="12.75" hidden="false" customHeight="false" outlineLevel="0" collapsed="false">
      <c r="A53" s="811"/>
      <c r="B53" s="802"/>
      <c r="C53" s="802"/>
      <c r="D53" s="802"/>
      <c r="E53" s="802"/>
      <c r="F53" s="802"/>
      <c r="G53" s="802"/>
      <c r="H53" s="802"/>
      <c r="I53" s="802"/>
      <c r="J53" s="802"/>
      <c r="K53" s="802"/>
      <c r="L53" s="802"/>
      <c r="M53" s="802"/>
      <c r="N53" s="802"/>
      <c r="O53" s="802"/>
      <c r="P53" s="802"/>
      <c r="Q53" s="802"/>
      <c r="R53" s="802"/>
      <c r="S53" s="802"/>
      <c r="T53" s="497"/>
      <c r="U53" s="497"/>
      <c r="V53" s="497"/>
      <c r="W53" s="497"/>
      <c r="X53" s="497"/>
      <c r="Y53" s="497"/>
      <c r="Z53" s="497"/>
      <c r="AA53" s="497"/>
      <c r="AB53" s="497"/>
      <c r="AC53" s="497"/>
      <c r="AD53" s="497"/>
      <c r="AE53" s="497"/>
      <c r="AF53" s="497"/>
      <c r="AG53" s="497"/>
      <c r="AH53" s="497"/>
      <c r="AI53" s="497"/>
    </row>
    <row r="54" customFormat="false" ht="12.75" hidden="false" customHeight="false" outlineLevel="0" collapsed="false">
      <c r="A54" s="811"/>
      <c r="B54" s="802"/>
      <c r="C54" s="802"/>
      <c r="D54" s="802"/>
      <c r="E54" s="802"/>
      <c r="F54" s="802"/>
      <c r="G54" s="802"/>
      <c r="H54" s="802"/>
      <c r="I54" s="802"/>
      <c r="J54" s="802"/>
      <c r="K54" s="802"/>
      <c r="L54" s="802"/>
      <c r="M54" s="802"/>
      <c r="N54" s="802"/>
      <c r="O54" s="802"/>
      <c r="P54" s="802"/>
      <c r="Q54" s="802"/>
      <c r="R54" s="802"/>
      <c r="S54" s="802"/>
      <c r="T54" s="497"/>
      <c r="U54" s="497"/>
      <c r="V54" s="497"/>
      <c r="W54" s="497"/>
      <c r="X54" s="497"/>
      <c r="Y54" s="497"/>
      <c r="Z54" s="497"/>
      <c r="AA54" s="497"/>
      <c r="AB54" s="497"/>
      <c r="AC54" s="497"/>
      <c r="AD54" s="497"/>
      <c r="AE54" s="497"/>
      <c r="AF54" s="497"/>
      <c r="AG54" s="497"/>
      <c r="AH54" s="497"/>
      <c r="AI54" s="497"/>
    </row>
    <row r="55" customFormat="false" ht="12.75" hidden="false" customHeight="false" outlineLevel="0" collapsed="false">
      <c r="A55" s="811"/>
      <c r="B55" s="802"/>
      <c r="C55" s="802"/>
      <c r="D55" s="802"/>
      <c r="E55" s="802"/>
      <c r="F55" s="802"/>
      <c r="G55" s="802"/>
      <c r="H55" s="802"/>
      <c r="I55" s="802"/>
      <c r="J55" s="802"/>
      <c r="K55" s="802"/>
      <c r="L55" s="802"/>
      <c r="M55" s="802"/>
      <c r="N55" s="802"/>
      <c r="O55" s="802"/>
      <c r="P55" s="802"/>
      <c r="Q55" s="802"/>
      <c r="R55" s="802"/>
      <c r="S55" s="802"/>
      <c r="T55" s="497"/>
      <c r="U55" s="497"/>
      <c r="V55" s="497"/>
      <c r="W55" s="497"/>
      <c r="X55" s="497"/>
      <c r="Y55" s="497"/>
      <c r="Z55" s="497"/>
      <c r="AA55" s="497"/>
      <c r="AB55" s="497"/>
      <c r="AC55" s="497"/>
      <c r="AD55" s="497"/>
      <c r="AE55" s="497"/>
      <c r="AF55" s="497"/>
      <c r="AG55" s="497"/>
      <c r="AH55" s="497"/>
      <c r="AI55" s="497"/>
    </row>
    <row r="56" customFormat="false" ht="12.75" hidden="false" customHeight="false" outlineLevel="0" collapsed="false">
      <c r="A56" s="811"/>
      <c r="B56" s="802"/>
      <c r="C56" s="802"/>
      <c r="D56" s="802"/>
      <c r="E56" s="802"/>
      <c r="F56" s="802"/>
      <c r="G56" s="802"/>
      <c r="H56" s="802"/>
      <c r="I56" s="802"/>
      <c r="J56" s="802"/>
      <c r="K56" s="802"/>
      <c r="L56" s="802"/>
      <c r="M56" s="802"/>
      <c r="N56" s="802"/>
      <c r="O56" s="802"/>
      <c r="P56" s="802"/>
      <c r="Q56" s="802"/>
      <c r="R56" s="802"/>
      <c r="S56" s="802"/>
      <c r="T56" s="497"/>
      <c r="U56" s="497"/>
      <c r="V56" s="497"/>
      <c r="W56" s="497"/>
      <c r="X56" s="497"/>
      <c r="Y56" s="497"/>
      <c r="Z56" s="497"/>
      <c r="AA56" s="497"/>
      <c r="AB56" s="497"/>
      <c r="AC56" s="497"/>
      <c r="AD56" s="497"/>
      <c r="AE56" s="497"/>
      <c r="AF56" s="497"/>
      <c r="AG56" s="497"/>
      <c r="AH56" s="497"/>
      <c r="AI56" s="497"/>
    </row>
    <row r="57" customFormat="false" ht="12.75" hidden="false" customHeight="false" outlineLevel="0" collapsed="false">
      <c r="A57" s="811"/>
      <c r="B57" s="802"/>
      <c r="C57" s="802"/>
      <c r="D57" s="802"/>
      <c r="E57" s="802"/>
      <c r="F57" s="802"/>
      <c r="G57" s="802"/>
      <c r="H57" s="802"/>
      <c r="I57" s="802"/>
      <c r="J57" s="802"/>
      <c r="K57" s="802"/>
      <c r="L57" s="802"/>
      <c r="M57" s="802"/>
      <c r="N57" s="802"/>
      <c r="O57" s="802"/>
      <c r="P57" s="802"/>
      <c r="Q57" s="802"/>
      <c r="R57" s="802"/>
      <c r="S57" s="802"/>
      <c r="T57" s="497"/>
      <c r="U57" s="497"/>
      <c r="V57" s="497"/>
      <c r="W57" s="497"/>
      <c r="X57" s="497"/>
      <c r="Y57" s="497"/>
      <c r="Z57" s="497"/>
      <c r="AA57" s="497"/>
      <c r="AB57" s="497"/>
      <c r="AC57" s="497"/>
      <c r="AD57" s="497"/>
      <c r="AE57" s="497"/>
      <c r="AF57" s="497"/>
      <c r="AG57" s="497"/>
      <c r="AH57" s="497"/>
      <c r="AI57" s="497"/>
    </row>
    <row r="58" customFormat="false" ht="12.75" hidden="false" customHeight="false" outlineLevel="0" collapsed="false">
      <c r="A58" s="811"/>
      <c r="B58" s="802"/>
      <c r="C58" s="802"/>
      <c r="D58" s="802"/>
      <c r="E58" s="802"/>
      <c r="F58" s="802"/>
      <c r="G58" s="802"/>
      <c r="H58" s="802"/>
      <c r="I58" s="802"/>
      <c r="J58" s="802"/>
      <c r="K58" s="802"/>
      <c r="L58" s="802"/>
      <c r="M58" s="802"/>
      <c r="N58" s="802"/>
      <c r="O58" s="802"/>
      <c r="P58" s="802"/>
      <c r="Q58" s="802"/>
      <c r="R58" s="802"/>
      <c r="S58" s="802"/>
      <c r="T58" s="497"/>
      <c r="U58" s="497"/>
      <c r="V58" s="497"/>
      <c r="W58" s="497"/>
      <c r="X58" s="497"/>
      <c r="Y58" s="497"/>
      <c r="Z58" s="497"/>
      <c r="AA58" s="497"/>
      <c r="AB58" s="497"/>
      <c r="AC58" s="497"/>
      <c r="AD58" s="497"/>
      <c r="AE58" s="497"/>
      <c r="AF58" s="497"/>
      <c r="AG58" s="497"/>
      <c r="AH58" s="497"/>
      <c r="AI58" s="497"/>
    </row>
    <row r="59" customFormat="false" ht="12.75" hidden="false" customHeight="false" outlineLevel="0" collapsed="false">
      <c r="A59" s="811"/>
      <c r="B59" s="802"/>
      <c r="C59" s="802"/>
      <c r="D59" s="802"/>
      <c r="E59" s="802"/>
      <c r="F59" s="802"/>
      <c r="G59" s="802"/>
      <c r="H59" s="802"/>
      <c r="I59" s="802"/>
      <c r="J59" s="802"/>
      <c r="K59" s="802"/>
      <c r="L59" s="802"/>
      <c r="M59" s="802"/>
      <c r="N59" s="802"/>
      <c r="O59" s="802"/>
      <c r="P59" s="802"/>
      <c r="Q59" s="802"/>
      <c r="R59" s="802"/>
      <c r="S59" s="802"/>
      <c r="T59" s="497"/>
      <c r="U59" s="497"/>
      <c r="V59" s="497"/>
      <c r="W59" s="497"/>
      <c r="X59" s="497"/>
      <c r="Y59" s="497"/>
      <c r="Z59" s="497"/>
      <c r="AA59" s="497"/>
      <c r="AB59" s="497"/>
      <c r="AC59" s="497"/>
      <c r="AD59" s="497"/>
      <c r="AE59" s="497"/>
      <c r="AF59" s="497"/>
      <c r="AG59" s="497"/>
      <c r="AH59" s="497"/>
      <c r="AI59" s="497"/>
    </row>
    <row r="60" customFormat="false" ht="12.75" hidden="false" customHeight="false" outlineLevel="0" collapsed="false">
      <c r="A60" s="811"/>
      <c r="B60" s="802"/>
      <c r="C60" s="802"/>
      <c r="D60" s="802"/>
      <c r="E60" s="802"/>
      <c r="F60" s="802"/>
      <c r="G60" s="802"/>
      <c r="H60" s="802"/>
      <c r="I60" s="802"/>
      <c r="J60" s="802"/>
      <c r="K60" s="802"/>
      <c r="L60" s="802"/>
      <c r="M60" s="802"/>
      <c r="N60" s="802"/>
      <c r="O60" s="802"/>
      <c r="P60" s="802"/>
      <c r="Q60" s="802"/>
      <c r="R60" s="802"/>
      <c r="S60" s="802"/>
      <c r="T60" s="497"/>
      <c r="U60" s="497"/>
      <c r="V60" s="497"/>
      <c r="W60" s="497"/>
      <c r="X60" s="497"/>
      <c r="Y60" s="497"/>
      <c r="Z60" s="497"/>
      <c r="AA60" s="497"/>
      <c r="AB60" s="497"/>
      <c r="AC60" s="497"/>
      <c r="AD60" s="497"/>
      <c r="AE60" s="497"/>
      <c r="AF60" s="497"/>
      <c r="AG60" s="497"/>
      <c r="AH60" s="497"/>
      <c r="AI60" s="497"/>
    </row>
    <row r="61" customFormat="false" ht="12.75" hidden="false" customHeight="false" outlineLevel="0" collapsed="false">
      <c r="A61" s="811"/>
      <c r="B61" s="802"/>
      <c r="C61" s="802"/>
      <c r="D61" s="802"/>
      <c r="E61" s="802"/>
      <c r="F61" s="802"/>
      <c r="G61" s="802"/>
      <c r="H61" s="802"/>
      <c r="I61" s="802"/>
      <c r="J61" s="802"/>
      <c r="K61" s="802"/>
      <c r="L61" s="802"/>
      <c r="M61" s="802"/>
      <c r="N61" s="802"/>
      <c r="O61" s="802"/>
      <c r="P61" s="802"/>
      <c r="Q61" s="802"/>
      <c r="R61" s="802"/>
      <c r="S61" s="802"/>
      <c r="T61" s="497"/>
      <c r="U61" s="497"/>
      <c r="V61" s="497"/>
      <c r="W61" s="497"/>
      <c r="X61" s="497"/>
      <c r="Y61" s="497"/>
      <c r="Z61" s="497"/>
      <c r="AA61" s="497"/>
      <c r="AB61" s="497"/>
      <c r="AC61" s="497"/>
      <c r="AD61" s="497"/>
      <c r="AE61" s="497"/>
      <c r="AF61" s="497"/>
      <c r="AG61" s="497"/>
      <c r="AH61" s="497"/>
      <c r="AI61" s="497"/>
    </row>
    <row r="62" customFormat="false" ht="12.75" hidden="false" customHeight="false" outlineLevel="0" collapsed="false">
      <c r="A62" s="811"/>
      <c r="B62" s="802"/>
      <c r="C62" s="802"/>
      <c r="D62" s="802"/>
      <c r="E62" s="802"/>
      <c r="F62" s="802"/>
      <c r="G62" s="802"/>
      <c r="H62" s="802"/>
      <c r="I62" s="802"/>
      <c r="J62" s="802"/>
      <c r="K62" s="802"/>
      <c r="L62" s="802"/>
      <c r="M62" s="802"/>
      <c r="N62" s="802"/>
      <c r="O62" s="802"/>
      <c r="P62" s="802"/>
      <c r="Q62" s="802"/>
      <c r="R62" s="802"/>
      <c r="S62" s="802"/>
      <c r="T62" s="497"/>
      <c r="U62" s="497"/>
      <c r="V62" s="497"/>
      <c r="W62" s="497"/>
      <c r="X62" s="497"/>
      <c r="Y62" s="497"/>
      <c r="Z62" s="497"/>
      <c r="AA62" s="497"/>
      <c r="AB62" s="497"/>
      <c r="AC62" s="497"/>
      <c r="AD62" s="497"/>
      <c r="AE62" s="497"/>
      <c r="AF62" s="497"/>
      <c r="AG62" s="497"/>
      <c r="AH62" s="497"/>
      <c r="AI62" s="497"/>
    </row>
    <row r="63" customFormat="false" ht="12.75" hidden="false" customHeight="false" outlineLevel="0" collapsed="false">
      <c r="A63" s="811"/>
      <c r="B63" s="802"/>
      <c r="C63" s="802"/>
      <c r="D63" s="802"/>
      <c r="E63" s="802"/>
      <c r="F63" s="802"/>
      <c r="G63" s="802"/>
      <c r="H63" s="802"/>
      <c r="I63" s="802"/>
      <c r="J63" s="802"/>
      <c r="K63" s="802"/>
      <c r="L63" s="802"/>
      <c r="M63" s="802"/>
      <c r="N63" s="802"/>
      <c r="O63" s="802"/>
      <c r="P63" s="802"/>
      <c r="Q63" s="802"/>
      <c r="R63" s="802"/>
      <c r="S63" s="802"/>
      <c r="T63" s="497"/>
      <c r="U63" s="497"/>
      <c r="V63" s="497"/>
      <c r="W63" s="497"/>
      <c r="X63" s="497"/>
      <c r="Y63" s="497"/>
      <c r="Z63" s="497"/>
      <c r="AA63" s="497"/>
      <c r="AB63" s="497"/>
      <c r="AC63" s="497"/>
      <c r="AD63" s="497"/>
      <c r="AE63" s="497"/>
      <c r="AF63" s="497"/>
      <c r="AG63" s="497"/>
      <c r="AH63" s="497"/>
      <c r="AI63" s="497"/>
    </row>
    <row r="64" customFormat="false" ht="12.75" hidden="false" customHeight="false" outlineLevel="0" collapsed="false">
      <c r="A64" s="811"/>
      <c r="B64" s="802"/>
      <c r="C64" s="802"/>
      <c r="D64" s="802"/>
      <c r="E64" s="802"/>
      <c r="F64" s="802"/>
      <c r="G64" s="802"/>
      <c r="H64" s="802"/>
      <c r="I64" s="802"/>
      <c r="J64" s="802"/>
      <c r="K64" s="802"/>
      <c r="L64" s="802"/>
      <c r="M64" s="802"/>
      <c r="N64" s="802"/>
      <c r="O64" s="802"/>
      <c r="P64" s="802"/>
      <c r="Q64" s="802"/>
      <c r="R64" s="802"/>
      <c r="S64" s="802"/>
      <c r="T64" s="497"/>
      <c r="U64" s="497"/>
      <c r="V64" s="497"/>
      <c r="W64" s="497"/>
      <c r="X64" s="497"/>
      <c r="Y64" s="497"/>
      <c r="Z64" s="497"/>
      <c r="AA64" s="497"/>
      <c r="AB64" s="497"/>
      <c r="AC64" s="497"/>
      <c r="AD64" s="497"/>
      <c r="AE64" s="497"/>
      <c r="AF64" s="497"/>
      <c r="AG64" s="497"/>
      <c r="AH64" s="497"/>
      <c r="AI64" s="497"/>
    </row>
    <row r="65" customFormat="false" ht="12.75" hidden="false" customHeight="false" outlineLevel="0" collapsed="false">
      <c r="A65" s="811"/>
      <c r="B65" s="802"/>
      <c r="C65" s="802"/>
      <c r="D65" s="802"/>
      <c r="E65" s="802"/>
      <c r="F65" s="802"/>
      <c r="G65" s="802"/>
      <c r="H65" s="802"/>
      <c r="I65" s="802"/>
      <c r="J65" s="802"/>
      <c r="K65" s="802"/>
      <c r="L65" s="802"/>
      <c r="M65" s="802"/>
      <c r="N65" s="802"/>
      <c r="O65" s="802"/>
      <c r="P65" s="802"/>
      <c r="Q65" s="802"/>
      <c r="R65" s="802"/>
      <c r="S65" s="802"/>
      <c r="T65" s="497"/>
      <c r="U65" s="497"/>
      <c r="V65" s="497"/>
      <c r="W65" s="497"/>
      <c r="X65" s="497"/>
      <c r="Y65" s="497"/>
      <c r="Z65" s="497"/>
      <c r="AA65" s="497"/>
      <c r="AB65" s="497"/>
      <c r="AC65" s="497"/>
      <c r="AD65" s="497"/>
      <c r="AE65" s="497"/>
      <c r="AF65" s="497"/>
      <c r="AG65" s="497"/>
      <c r="AH65" s="497"/>
      <c r="AI65" s="497"/>
    </row>
    <row r="66" customFormat="false" ht="12.75" hidden="false" customHeight="false" outlineLevel="0" collapsed="false">
      <c r="A66" s="811"/>
      <c r="B66" s="802"/>
      <c r="C66" s="802"/>
      <c r="D66" s="802"/>
      <c r="E66" s="802"/>
      <c r="F66" s="802"/>
      <c r="G66" s="802"/>
      <c r="H66" s="802"/>
      <c r="I66" s="802"/>
      <c r="J66" s="802"/>
      <c r="K66" s="802"/>
      <c r="L66" s="802"/>
      <c r="M66" s="802"/>
      <c r="N66" s="802"/>
      <c r="O66" s="802"/>
      <c r="P66" s="802"/>
      <c r="Q66" s="802"/>
      <c r="R66" s="802"/>
      <c r="S66" s="802"/>
      <c r="T66" s="497"/>
      <c r="U66" s="497"/>
      <c r="V66" s="497"/>
      <c r="W66" s="497"/>
      <c r="X66" s="497"/>
      <c r="Y66" s="497"/>
      <c r="Z66" s="497"/>
      <c r="AA66" s="497"/>
      <c r="AB66" s="497"/>
      <c r="AC66" s="497"/>
      <c r="AD66" s="497"/>
      <c r="AE66" s="497"/>
      <c r="AF66" s="497"/>
      <c r="AG66" s="497"/>
      <c r="AH66" s="497"/>
      <c r="AI66" s="497"/>
    </row>
    <row r="67" customFormat="false" ht="12.75" hidden="false" customHeight="false" outlineLevel="0" collapsed="false">
      <c r="A67" s="811"/>
      <c r="B67" s="802"/>
      <c r="C67" s="802"/>
      <c r="D67" s="802"/>
      <c r="E67" s="802"/>
      <c r="F67" s="802"/>
      <c r="G67" s="802"/>
      <c r="H67" s="802"/>
      <c r="I67" s="802"/>
      <c r="J67" s="802"/>
      <c r="K67" s="802"/>
      <c r="L67" s="802"/>
      <c r="M67" s="802"/>
      <c r="N67" s="802"/>
      <c r="O67" s="802"/>
      <c r="P67" s="767"/>
      <c r="Q67" s="767"/>
      <c r="R67" s="767"/>
      <c r="S67" s="767"/>
      <c r="T67" s="767"/>
      <c r="U67" s="767"/>
      <c r="V67" s="767"/>
      <c r="W67" s="767"/>
      <c r="X67" s="767"/>
      <c r="Y67" s="767"/>
      <c r="Z67" s="767"/>
      <c r="AA67" s="767"/>
      <c r="AB67" s="767"/>
      <c r="AC67" s="767"/>
      <c r="AD67" s="767"/>
      <c r="AE67" s="767"/>
      <c r="AF67" s="767"/>
      <c r="AG67" s="767"/>
      <c r="AH67" s="767"/>
      <c r="AI67" s="767"/>
    </row>
    <row r="68" customFormat="false" ht="12.75" hidden="false" customHeight="false" outlineLevel="0" collapsed="false">
      <c r="A68" s="811"/>
      <c r="B68" s="802"/>
      <c r="C68" s="802"/>
      <c r="D68" s="802"/>
      <c r="E68" s="802"/>
      <c r="F68" s="802"/>
      <c r="G68" s="802"/>
      <c r="H68" s="802"/>
      <c r="I68" s="802"/>
      <c r="J68" s="802"/>
      <c r="K68" s="802"/>
      <c r="L68" s="802"/>
      <c r="M68" s="802"/>
      <c r="N68" s="802"/>
      <c r="O68" s="802"/>
      <c r="P68" s="767"/>
      <c r="Q68" s="767"/>
      <c r="R68" s="767"/>
      <c r="S68" s="767"/>
      <c r="T68" s="767"/>
      <c r="U68" s="767"/>
      <c r="V68" s="767"/>
      <c r="W68" s="767"/>
      <c r="X68" s="767"/>
      <c r="Y68" s="767"/>
      <c r="Z68" s="767"/>
      <c r="AA68" s="767"/>
      <c r="AB68" s="767"/>
      <c r="AC68" s="767"/>
      <c r="AD68" s="767"/>
      <c r="AE68" s="767"/>
      <c r="AF68" s="767"/>
      <c r="AG68" s="767"/>
      <c r="AH68" s="767"/>
      <c r="AI68" s="767"/>
    </row>
    <row r="69" customFormat="false" ht="12.75" hidden="false" customHeight="false" outlineLevel="0" collapsed="false">
      <c r="A69" s="811"/>
      <c r="B69" s="802"/>
      <c r="C69" s="802"/>
      <c r="D69" s="802"/>
      <c r="E69" s="802"/>
      <c r="F69" s="802"/>
      <c r="G69" s="802"/>
      <c r="H69" s="802"/>
      <c r="I69" s="802"/>
      <c r="J69" s="802"/>
      <c r="K69" s="802"/>
      <c r="L69" s="802"/>
      <c r="M69" s="802"/>
      <c r="N69" s="802"/>
      <c r="O69" s="802"/>
      <c r="P69" s="767"/>
      <c r="Q69" s="767"/>
      <c r="R69" s="767"/>
      <c r="S69" s="767"/>
      <c r="T69" s="767"/>
      <c r="U69" s="767"/>
      <c r="V69" s="767"/>
      <c r="W69" s="767"/>
      <c r="X69" s="767"/>
      <c r="Y69" s="767"/>
      <c r="Z69" s="767"/>
      <c r="AA69" s="767"/>
      <c r="AB69" s="767"/>
      <c r="AC69" s="767"/>
      <c r="AD69" s="767"/>
      <c r="AE69" s="767"/>
      <c r="AF69" s="767"/>
      <c r="AG69" s="767"/>
      <c r="AH69" s="767"/>
      <c r="AI69" s="767"/>
    </row>
    <row r="70" customFormat="false" ht="12.75" hidden="false" customHeight="false" outlineLevel="0" collapsed="false">
      <c r="A70" s="811"/>
      <c r="B70" s="802"/>
      <c r="C70" s="802"/>
      <c r="D70" s="802"/>
      <c r="E70" s="802"/>
      <c r="F70" s="802"/>
      <c r="G70" s="802"/>
      <c r="H70" s="802"/>
      <c r="I70" s="802"/>
      <c r="J70" s="802"/>
      <c r="K70" s="802"/>
      <c r="L70" s="802"/>
      <c r="M70" s="802"/>
      <c r="N70" s="802"/>
      <c r="O70" s="802"/>
      <c r="P70" s="767"/>
      <c r="Q70" s="767"/>
      <c r="R70" s="767"/>
      <c r="S70" s="767"/>
      <c r="T70" s="767"/>
      <c r="U70" s="767"/>
      <c r="V70" s="767"/>
      <c r="W70" s="767"/>
      <c r="X70" s="767"/>
      <c r="Y70" s="767"/>
      <c r="Z70" s="767"/>
      <c r="AA70" s="767"/>
      <c r="AB70" s="767"/>
      <c r="AC70" s="767"/>
      <c r="AD70" s="767"/>
      <c r="AE70" s="767"/>
      <c r="AF70" s="767"/>
      <c r="AG70" s="767"/>
      <c r="AH70" s="767"/>
      <c r="AI70" s="767"/>
    </row>
    <row r="71" customFormat="false" ht="12.75" hidden="false" customHeight="false" outlineLevel="0" collapsed="false">
      <c r="A71" s="811"/>
      <c r="B71" s="802"/>
      <c r="C71" s="802"/>
      <c r="D71" s="802"/>
      <c r="E71" s="802"/>
      <c r="F71" s="802"/>
      <c r="G71" s="802"/>
      <c r="H71" s="802"/>
      <c r="I71" s="802"/>
      <c r="J71" s="802"/>
      <c r="K71" s="802"/>
      <c r="L71" s="802"/>
      <c r="M71" s="802"/>
      <c r="N71" s="802"/>
      <c r="O71" s="802"/>
      <c r="P71" s="767"/>
      <c r="Q71" s="767"/>
      <c r="R71" s="767"/>
      <c r="S71" s="767"/>
      <c r="T71" s="767"/>
      <c r="U71" s="767"/>
      <c r="V71" s="767"/>
      <c r="W71" s="767"/>
      <c r="X71" s="767"/>
      <c r="Y71" s="767"/>
      <c r="Z71" s="767"/>
      <c r="AA71" s="767"/>
      <c r="AB71" s="767"/>
      <c r="AC71" s="767"/>
      <c r="AD71" s="767"/>
      <c r="AE71" s="767"/>
      <c r="AF71" s="767"/>
      <c r="AG71" s="767"/>
      <c r="AH71" s="767"/>
      <c r="AI71" s="767"/>
    </row>
    <row r="72" customFormat="false" ht="12.75" hidden="false" customHeight="false" outlineLevel="0" collapsed="false">
      <c r="A72" s="811"/>
      <c r="B72" s="802"/>
      <c r="C72" s="802"/>
      <c r="D72" s="802"/>
      <c r="E72" s="802"/>
      <c r="F72" s="802"/>
      <c r="G72" s="802"/>
      <c r="H72" s="802"/>
      <c r="I72" s="802"/>
      <c r="J72" s="802"/>
      <c r="K72" s="802"/>
      <c r="L72" s="802"/>
      <c r="M72" s="802"/>
      <c r="N72" s="802"/>
      <c r="O72" s="802"/>
      <c r="P72" s="767"/>
      <c r="Q72" s="767"/>
      <c r="R72" s="767"/>
      <c r="S72" s="767"/>
      <c r="T72" s="767"/>
      <c r="U72" s="767"/>
      <c r="V72" s="767"/>
      <c r="W72" s="767"/>
      <c r="X72" s="767"/>
      <c r="Y72" s="767"/>
      <c r="Z72" s="767"/>
      <c r="AA72" s="767"/>
      <c r="AB72" s="767"/>
      <c r="AC72" s="767"/>
      <c r="AD72" s="767"/>
      <c r="AE72" s="767"/>
      <c r="AF72" s="767"/>
      <c r="AG72" s="767"/>
      <c r="AH72" s="767"/>
      <c r="AI72" s="767"/>
    </row>
    <row r="73" customFormat="false" ht="12.75" hidden="false" customHeight="false" outlineLevel="0" collapsed="false">
      <c r="A73" s="811"/>
      <c r="B73" s="802"/>
      <c r="C73" s="802"/>
      <c r="D73" s="802"/>
      <c r="E73" s="802"/>
      <c r="F73" s="802"/>
      <c r="G73" s="802"/>
      <c r="H73" s="802"/>
      <c r="I73" s="802"/>
      <c r="J73" s="802"/>
      <c r="K73" s="802"/>
      <c r="L73" s="802"/>
      <c r="M73" s="802"/>
      <c r="N73" s="802"/>
      <c r="O73" s="802"/>
      <c r="P73" s="767"/>
      <c r="Q73" s="767"/>
      <c r="R73" s="767"/>
      <c r="S73" s="767"/>
      <c r="T73" s="767"/>
      <c r="U73" s="767"/>
      <c r="V73" s="767"/>
      <c r="W73" s="767"/>
      <c r="X73" s="767"/>
      <c r="Y73" s="767"/>
      <c r="Z73" s="767"/>
      <c r="AA73" s="767"/>
      <c r="AB73" s="767"/>
      <c r="AC73" s="767"/>
      <c r="AD73" s="767"/>
      <c r="AE73" s="767"/>
      <c r="AF73" s="767"/>
      <c r="AG73" s="767"/>
      <c r="AH73" s="767"/>
      <c r="AI73" s="767"/>
    </row>
    <row r="74" customFormat="false" ht="12.75" hidden="false" customHeight="false" outlineLevel="0" collapsed="false">
      <c r="A74" s="811"/>
      <c r="B74" s="802"/>
      <c r="C74" s="802"/>
      <c r="D74" s="802"/>
      <c r="E74" s="802"/>
      <c r="F74" s="802"/>
      <c r="G74" s="802"/>
      <c r="H74" s="802"/>
      <c r="I74" s="802"/>
      <c r="J74" s="802"/>
      <c r="K74" s="802"/>
      <c r="L74" s="802"/>
      <c r="M74" s="802"/>
      <c r="N74" s="802"/>
      <c r="O74" s="802"/>
      <c r="P74" s="767"/>
      <c r="Q74" s="767"/>
      <c r="R74" s="767"/>
      <c r="S74" s="767"/>
      <c r="T74" s="767"/>
      <c r="U74" s="767"/>
      <c r="V74" s="767"/>
      <c r="W74" s="767"/>
      <c r="X74" s="767"/>
      <c r="Y74" s="767"/>
      <c r="Z74" s="767"/>
      <c r="AA74" s="767"/>
      <c r="AB74" s="767"/>
      <c r="AC74" s="767"/>
      <c r="AD74" s="767"/>
      <c r="AE74" s="767"/>
      <c r="AF74" s="767"/>
      <c r="AG74" s="767"/>
      <c r="AH74" s="767"/>
      <c r="AI74" s="767"/>
    </row>
    <row r="75" customFormat="false" ht="12.75" hidden="false" customHeight="false" outlineLevel="0" collapsed="false">
      <c r="A75" s="811"/>
      <c r="B75" s="802"/>
      <c r="C75" s="802"/>
      <c r="D75" s="802"/>
      <c r="E75" s="802"/>
      <c r="F75" s="802"/>
      <c r="G75" s="802"/>
      <c r="H75" s="802"/>
      <c r="I75" s="802"/>
      <c r="J75" s="802"/>
      <c r="K75" s="802"/>
      <c r="L75" s="802"/>
      <c r="M75" s="802"/>
      <c r="N75" s="802"/>
      <c r="O75" s="802"/>
      <c r="P75" s="767"/>
      <c r="Q75" s="767"/>
      <c r="R75" s="767"/>
      <c r="S75" s="767"/>
      <c r="T75" s="767"/>
      <c r="U75" s="767"/>
      <c r="V75" s="767"/>
      <c r="W75" s="767"/>
      <c r="X75" s="767"/>
      <c r="Y75" s="767"/>
      <c r="Z75" s="767"/>
      <c r="AA75" s="767"/>
      <c r="AB75" s="767"/>
      <c r="AC75" s="767"/>
      <c r="AD75" s="767"/>
      <c r="AE75" s="767"/>
      <c r="AF75" s="767"/>
      <c r="AG75" s="767"/>
      <c r="AH75" s="767"/>
      <c r="AI75" s="767"/>
    </row>
    <row r="76" customFormat="false" ht="12.75" hidden="false" customHeight="false" outlineLevel="0" collapsed="false">
      <c r="A76" s="811"/>
      <c r="B76" s="802"/>
      <c r="C76" s="802"/>
      <c r="D76" s="802"/>
      <c r="E76" s="802"/>
      <c r="F76" s="802"/>
      <c r="G76" s="802"/>
      <c r="H76" s="802"/>
      <c r="I76" s="802"/>
      <c r="J76" s="802"/>
      <c r="K76" s="802"/>
      <c r="L76" s="802"/>
      <c r="M76" s="802"/>
      <c r="N76" s="802"/>
      <c r="O76" s="802"/>
      <c r="P76" s="767"/>
      <c r="Q76" s="767"/>
      <c r="R76" s="767"/>
      <c r="S76" s="767"/>
      <c r="T76" s="767"/>
      <c r="U76" s="767"/>
      <c r="V76" s="767"/>
      <c r="W76" s="767"/>
      <c r="X76" s="767"/>
      <c r="Y76" s="767"/>
      <c r="Z76" s="767"/>
      <c r="AA76" s="767"/>
      <c r="AB76" s="767"/>
      <c r="AC76" s="767"/>
      <c r="AD76" s="767"/>
      <c r="AE76" s="767"/>
      <c r="AF76" s="767"/>
      <c r="AG76" s="767"/>
      <c r="AH76" s="767"/>
      <c r="AI76" s="767"/>
    </row>
    <row r="77" customFormat="false" ht="12.75" hidden="false" customHeight="false" outlineLevel="0" collapsed="false">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c r="AA77" s="767"/>
      <c r="AB77" s="767"/>
      <c r="AC77" s="767"/>
      <c r="AD77" s="767"/>
      <c r="AE77" s="767"/>
      <c r="AF77" s="767"/>
      <c r="AG77" s="767"/>
      <c r="AH77" s="767"/>
      <c r="AI77" s="767"/>
    </row>
    <row r="78" customFormat="false" ht="12.75" hidden="false" customHeight="false" outlineLevel="0" collapsed="false">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c r="AA78" s="767"/>
      <c r="AB78" s="767"/>
      <c r="AC78" s="767"/>
      <c r="AD78" s="767"/>
      <c r="AE78" s="767"/>
      <c r="AF78" s="767"/>
      <c r="AG78" s="767"/>
      <c r="AH78" s="767"/>
      <c r="AI78" s="767"/>
    </row>
    <row r="79" customFormat="false" ht="12.75" hidden="false" customHeight="false" outlineLevel="0" collapsed="false">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c r="AA79" s="767"/>
      <c r="AB79" s="767"/>
      <c r="AC79" s="767"/>
      <c r="AD79" s="767"/>
      <c r="AE79" s="767"/>
      <c r="AF79" s="767"/>
      <c r="AG79" s="767"/>
      <c r="AH79" s="767"/>
      <c r="AI79" s="767"/>
    </row>
    <row r="80" customFormat="false" ht="12.75" hidden="false" customHeight="false" outlineLevel="0" collapsed="false">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c r="AA80" s="767"/>
      <c r="AB80" s="767"/>
      <c r="AC80" s="767"/>
      <c r="AD80" s="767"/>
      <c r="AE80" s="767"/>
      <c r="AF80" s="767"/>
      <c r="AG80" s="767"/>
      <c r="AH80" s="767"/>
      <c r="AI80" s="767"/>
    </row>
    <row r="81" customFormat="false" ht="12.75" hidden="false" customHeight="false" outlineLevel="0" collapsed="false">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c r="AA81" s="767"/>
      <c r="AB81" s="767"/>
      <c r="AC81" s="767"/>
      <c r="AD81" s="767"/>
      <c r="AE81" s="767"/>
      <c r="AF81" s="767"/>
      <c r="AG81" s="767"/>
      <c r="AH81" s="767"/>
      <c r="AI81" s="767"/>
    </row>
    <row r="82" customFormat="false" ht="12.75" hidden="false" customHeight="false" outlineLevel="0" collapsed="false">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c r="AA82" s="767"/>
      <c r="AB82" s="767"/>
      <c r="AC82" s="767"/>
      <c r="AD82" s="767"/>
      <c r="AE82" s="767"/>
      <c r="AF82" s="767"/>
      <c r="AG82" s="767"/>
      <c r="AH82" s="767"/>
      <c r="AI82" s="767"/>
    </row>
    <row r="83" customFormat="false" ht="12.75" hidden="false" customHeight="false" outlineLevel="0" collapsed="false">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c r="AA83" s="767"/>
      <c r="AB83" s="767"/>
      <c r="AC83" s="767"/>
      <c r="AD83" s="767"/>
      <c r="AE83" s="767"/>
      <c r="AF83" s="767"/>
      <c r="AG83" s="767"/>
      <c r="AH83" s="767"/>
      <c r="AI83" s="767"/>
    </row>
    <row r="84" customFormat="false" ht="12.75" hidden="false" customHeight="false" outlineLevel="0" collapsed="false">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c r="AA84" s="767"/>
      <c r="AB84" s="767"/>
      <c r="AC84" s="767"/>
      <c r="AD84" s="767"/>
      <c r="AE84" s="767"/>
      <c r="AF84" s="767"/>
      <c r="AG84" s="767"/>
      <c r="AH84" s="767"/>
      <c r="AI84" s="767"/>
    </row>
    <row r="85" customFormat="false" ht="12.75" hidden="false" customHeight="false" outlineLevel="0" collapsed="false">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c r="AA85" s="767"/>
      <c r="AB85" s="767"/>
      <c r="AC85" s="767"/>
      <c r="AD85" s="767"/>
      <c r="AE85" s="767"/>
      <c r="AF85" s="767"/>
      <c r="AG85" s="767"/>
      <c r="AH85" s="767"/>
      <c r="AI85" s="767"/>
    </row>
    <row r="86" customFormat="false" ht="12.75" hidden="false" customHeight="false" outlineLevel="0" collapsed="false">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c r="AA86" s="767"/>
      <c r="AB86" s="767"/>
      <c r="AC86" s="767"/>
      <c r="AD86" s="767"/>
      <c r="AE86" s="767"/>
      <c r="AF86" s="767"/>
      <c r="AG86" s="767"/>
      <c r="AH86" s="767"/>
      <c r="AI86" s="767"/>
    </row>
    <row r="87" customFormat="false" ht="12.75" hidden="false" customHeight="false" outlineLevel="0" collapsed="false">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c r="AA87" s="767"/>
      <c r="AB87" s="767"/>
      <c r="AC87" s="767"/>
      <c r="AD87" s="767"/>
      <c r="AE87" s="767"/>
      <c r="AF87" s="767"/>
      <c r="AG87" s="767"/>
      <c r="AH87" s="767"/>
      <c r="AI87" s="767"/>
    </row>
    <row r="88" customFormat="false" ht="12.75" hidden="false" customHeight="false" outlineLevel="0" collapsed="false">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c r="AA88" s="767"/>
      <c r="AB88" s="767"/>
      <c r="AC88" s="767"/>
      <c r="AD88" s="767"/>
      <c r="AE88" s="767"/>
      <c r="AF88" s="767"/>
      <c r="AG88" s="767"/>
      <c r="AH88" s="767"/>
      <c r="AI88" s="767"/>
    </row>
    <row r="89" customFormat="false" ht="12.75" hidden="false" customHeight="false" outlineLevel="0" collapsed="false">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c r="AA89" s="767"/>
      <c r="AB89" s="767"/>
      <c r="AC89" s="767"/>
      <c r="AD89" s="767"/>
      <c r="AE89" s="767"/>
      <c r="AF89" s="767"/>
      <c r="AG89" s="767"/>
      <c r="AH89" s="767"/>
      <c r="AI89" s="767"/>
    </row>
    <row r="90" customFormat="false" ht="12.75" hidden="false" customHeight="false" outlineLevel="0" collapsed="false">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c r="AA90" s="767"/>
      <c r="AB90" s="767"/>
      <c r="AC90" s="767"/>
      <c r="AD90" s="767"/>
      <c r="AE90" s="767"/>
      <c r="AF90" s="767"/>
      <c r="AG90" s="767"/>
      <c r="AH90" s="767"/>
      <c r="AI90" s="767"/>
    </row>
    <row r="91" customFormat="false" ht="12.75" hidden="false" customHeight="false" outlineLevel="0" collapsed="false">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c r="AA91" s="767"/>
      <c r="AB91" s="767"/>
      <c r="AC91" s="767"/>
      <c r="AD91" s="767"/>
      <c r="AE91" s="767"/>
      <c r="AF91" s="767"/>
      <c r="AG91" s="767"/>
      <c r="AH91" s="767"/>
      <c r="AI91" s="767"/>
    </row>
    <row r="92" customFormat="false" ht="12.75" hidden="false" customHeight="false" outlineLevel="0" collapsed="false">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c r="AA92" s="767"/>
      <c r="AB92" s="767"/>
      <c r="AC92" s="767"/>
      <c r="AD92" s="767"/>
      <c r="AE92" s="767"/>
      <c r="AF92" s="767"/>
      <c r="AG92" s="767"/>
      <c r="AH92" s="767"/>
      <c r="AI92" s="767"/>
    </row>
    <row r="93" customFormat="false" ht="12.75" hidden="false" customHeight="false" outlineLevel="0" collapsed="false">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c r="AA93" s="767"/>
      <c r="AB93" s="767"/>
      <c r="AC93" s="767"/>
      <c r="AD93" s="767"/>
      <c r="AE93" s="767"/>
      <c r="AF93" s="767"/>
      <c r="AG93" s="767"/>
      <c r="AH93" s="767"/>
      <c r="AI93" s="767"/>
    </row>
    <row r="94" customFormat="false" ht="12.75" hidden="false" customHeight="false" outlineLevel="0" collapsed="false">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c r="AA94" s="767"/>
      <c r="AB94" s="767"/>
      <c r="AC94" s="767"/>
      <c r="AD94" s="767"/>
      <c r="AE94" s="767"/>
      <c r="AF94" s="767"/>
      <c r="AG94" s="767"/>
      <c r="AH94" s="767"/>
      <c r="AI94" s="767"/>
    </row>
    <row r="95" customFormat="false" ht="12.75" hidden="false" customHeight="false" outlineLevel="0" collapsed="false">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c r="AA95" s="767"/>
      <c r="AB95" s="767"/>
      <c r="AC95" s="767"/>
      <c r="AD95" s="767"/>
      <c r="AE95" s="767"/>
      <c r="AF95" s="767"/>
      <c r="AG95" s="767"/>
      <c r="AH95" s="767"/>
      <c r="AI95" s="767"/>
    </row>
    <row r="96" customFormat="false" ht="12.75" hidden="false" customHeight="false" outlineLevel="0" collapsed="false">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c r="AA96" s="767"/>
      <c r="AB96" s="767"/>
      <c r="AC96" s="767"/>
      <c r="AD96" s="767"/>
      <c r="AE96" s="767"/>
      <c r="AF96" s="767"/>
      <c r="AG96" s="767"/>
      <c r="AH96" s="767"/>
      <c r="AI96" s="767"/>
    </row>
    <row r="97" customFormat="false" ht="12.75" hidden="false" customHeight="false" outlineLevel="0" collapsed="false">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c r="AA97" s="767"/>
      <c r="AB97" s="767"/>
      <c r="AC97" s="767"/>
      <c r="AD97" s="767"/>
      <c r="AE97" s="767"/>
      <c r="AF97" s="767"/>
      <c r="AG97" s="767"/>
      <c r="AH97" s="767"/>
      <c r="AI97" s="767"/>
    </row>
    <row r="98" customFormat="false" ht="12.75" hidden="false" customHeight="false" outlineLevel="0" collapsed="false">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c r="AA98" s="767"/>
      <c r="AB98" s="767"/>
      <c r="AC98" s="767"/>
      <c r="AD98" s="767"/>
      <c r="AE98" s="767"/>
      <c r="AF98" s="767"/>
      <c r="AG98" s="767"/>
      <c r="AH98" s="767"/>
      <c r="AI98" s="767"/>
    </row>
    <row r="99" customFormat="false" ht="12.75" hidden="false" customHeight="false" outlineLevel="0" collapsed="false">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c r="AA99" s="767"/>
      <c r="AB99" s="767"/>
      <c r="AC99" s="767"/>
      <c r="AD99" s="767"/>
      <c r="AE99" s="767"/>
      <c r="AF99" s="767"/>
      <c r="AG99" s="767"/>
      <c r="AH99" s="767"/>
      <c r="AI99" s="767"/>
    </row>
    <row r="100" customFormat="false" ht="12.75" hidden="false" customHeight="false" outlineLevel="0" collapsed="false">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c r="AA100" s="767"/>
      <c r="AB100" s="767"/>
      <c r="AC100" s="767"/>
      <c r="AD100" s="767"/>
      <c r="AE100" s="767"/>
      <c r="AF100" s="767"/>
      <c r="AG100" s="767"/>
      <c r="AH100" s="767"/>
      <c r="AI100" s="767"/>
    </row>
    <row r="101" customFormat="false" ht="12.75" hidden="false" customHeight="false" outlineLevel="0" collapsed="false">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c r="AA101" s="767"/>
      <c r="AB101" s="767"/>
      <c r="AC101" s="767"/>
      <c r="AD101" s="767"/>
      <c r="AE101" s="767"/>
      <c r="AF101" s="767"/>
      <c r="AG101" s="767"/>
      <c r="AH101" s="767"/>
      <c r="AI101" s="767"/>
    </row>
    <row r="102" customFormat="false" ht="12.75" hidden="false" customHeight="false" outlineLevel="0" collapsed="false">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c r="AA102" s="767"/>
      <c r="AB102" s="767"/>
      <c r="AC102" s="767"/>
      <c r="AD102" s="767"/>
      <c r="AE102" s="767"/>
      <c r="AF102" s="767"/>
      <c r="AG102" s="767"/>
      <c r="AH102" s="767"/>
      <c r="AI102" s="767"/>
    </row>
    <row r="103" customFormat="false" ht="12.75" hidden="false" customHeight="false" outlineLevel="0" collapsed="false">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c r="AA103" s="767"/>
      <c r="AB103" s="767"/>
      <c r="AC103" s="767"/>
      <c r="AD103" s="767"/>
      <c r="AE103" s="767"/>
      <c r="AF103" s="767"/>
      <c r="AG103" s="767"/>
      <c r="AH103" s="767"/>
      <c r="AI103" s="767"/>
    </row>
    <row r="104" customFormat="false" ht="12.75" hidden="false" customHeight="false" outlineLevel="0" collapsed="false">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c r="AA104" s="767"/>
      <c r="AB104" s="767"/>
      <c r="AC104" s="767"/>
      <c r="AD104" s="767"/>
      <c r="AE104" s="767"/>
      <c r="AF104" s="767"/>
      <c r="AG104" s="767"/>
      <c r="AH104" s="767"/>
      <c r="AI104" s="767"/>
    </row>
    <row r="105" customFormat="false" ht="12.75" hidden="false" customHeight="false" outlineLevel="0" collapsed="false">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c r="AA105" s="767"/>
      <c r="AB105" s="767"/>
      <c r="AC105" s="767"/>
      <c r="AD105" s="767"/>
      <c r="AE105" s="767"/>
      <c r="AF105" s="767"/>
      <c r="AG105" s="767"/>
      <c r="AH105" s="767"/>
      <c r="AI105" s="767"/>
    </row>
    <row r="106" customFormat="false" ht="12.75" hidden="false" customHeight="false" outlineLevel="0" collapsed="false">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c r="AA106" s="767"/>
      <c r="AB106" s="767"/>
      <c r="AC106" s="767"/>
      <c r="AD106" s="767"/>
      <c r="AE106" s="767"/>
      <c r="AF106" s="767"/>
      <c r="AG106" s="767"/>
      <c r="AH106" s="767"/>
      <c r="AI106" s="767"/>
    </row>
    <row r="107" customFormat="false" ht="12.75" hidden="false" customHeight="false" outlineLevel="0" collapsed="false">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c r="AA107" s="767"/>
      <c r="AB107" s="767"/>
      <c r="AC107" s="767"/>
      <c r="AD107" s="767"/>
      <c r="AE107" s="767"/>
      <c r="AF107" s="767"/>
      <c r="AG107" s="767"/>
      <c r="AH107" s="767"/>
      <c r="AI107" s="767"/>
    </row>
    <row r="108" customFormat="false" ht="12.75" hidden="false" customHeight="false" outlineLevel="0" collapsed="false">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c r="AA108" s="767"/>
      <c r="AB108" s="767"/>
      <c r="AC108" s="767"/>
      <c r="AD108" s="767"/>
      <c r="AE108" s="767"/>
      <c r="AF108" s="767"/>
      <c r="AG108" s="767"/>
      <c r="AH108" s="767"/>
      <c r="AI108" s="767"/>
    </row>
    <row r="109" customFormat="false" ht="12.75" hidden="false" customHeight="false" outlineLevel="0" collapsed="false">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c r="AA109" s="767"/>
      <c r="AB109" s="767"/>
      <c r="AC109" s="767"/>
      <c r="AD109" s="767"/>
      <c r="AE109" s="767"/>
      <c r="AF109" s="767"/>
      <c r="AG109" s="767"/>
      <c r="AH109" s="767"/>
      <c r="AI109" s="767"/>
    </row>
    <row r="110" customFormat="false" ht="12.75" hidden="false" customHeight="false" outlineLevel="0" collapsed="false">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c r="AA110" s="767"/>
      <c r="AB110" s="767"/>
      <c r="AC110" s="767"/>
      <c r="AD110" s="767"/>
      <c r="AE110" s="767"/>
      <c r="AF110" s="767"/>
      <c r="AG110" s="767"/>
      <c r="AH110" s="767"/>
      <c r="AI110" s="767"/>
    </row>
    <row r="111" customFormat="false" ht="12.75" hidden="false" customHeight="false" outlineLevel="0" collapsed="false">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c r="AA111" s="767"/>
      <c r="AB111" s="767"/>
      <c r="AC111" s="767"/>
      <c r="AD111" s="767"/>
      <c r="AE111" s="767"/>
      <c r="AF111" s="767"/>
      <c r="AG111" s="767"/>
      <c r="AH111" s="767"/>
      <c r="AI111" s="767"/>
    </row>
    <row r="112" customFormat="false" ht="12.75" hidden="false" customHeight="false" outlineLevel="0" collapsed="false">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c r="AA112" s="767"/>
      <c r="AB112" s="767"/>
      <c r="AC112" s="767"/>
      <c r="AD112" s="767"/>
      <c r="AE112" s="767"/>
      <c r="AF112" s="767"/>
      <c r="AG112" s="767"/>
      <c r="AH112" s="767"/>
      <c r="AI112" s="767"/>
    </row>
    <row r="113" customFormat="false" ht="12.75" hidden="false" customHeight="false" outlineLevel="0" collapsed="false">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c r="AA113" s="767"/>
      <c r="AB113" s="767"/>
      <c r="AC113" s="767"/>
      <c r="AD113" s="767"/>
      <c r="AE113" s="767"/>
      <c r="AF113" s="767"/>
      <c r="AG113" s="767"/>
      <c r="AH113" s="767"/>
      <c r="AI113" s="767"/>
    </row>
    <row r="114" customFormat="false" ht="12.75" hidden="false" customHeight="false" outlineLevel="0" collapsed="false">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c r="AA114" s="767"/>
      <c r="AB114" s="767"/>
      <c r="AC114" s="767"/>
      <c r="AD114" s="767"/>
      <c r="AE114" s="767"/>
      <c r="AF114" s="767"/>
      <c r="AG114" s="767"/>
      <c r="AH114" s="767"/>
      <c r="AI114" s="767"/>
    </row>
    <row r="115" customFormat="false" ht="12.75" hidden="false" customHeight="false" outlineLevel="0" collapsed="false">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c r="AA115" s="767"/>
      <c r="AB115" s="767"/>
      <c r="AC115" s="767"/>
      <c r="AD115" s="767"/>
      <c r="AE115" s="767"/>
      <c r="AF115" s="767"/>
      <c r="AG115" s="767"/>
      <c r="AH115" s="767"/>
      <c r="AI115" s="767"/>
    </row>
    <row r="116" customFormat="false" ht="12.75" hidden="false" customHeight="false" outlineLevel="0" collapsed="false">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c r="AA116" s="767"/>
      <c r="AB116" s="767"/>
      <c r="AC116" s="767"/>
      <c r="AD116" s="767"/>
      <c r="AE116" s="767"/>
      <c r="AF116" s="767"/>
      <c r="AG116" s="767"/>
      <c r="AH116" s="767"/>
      <c r="AI116" s="767"/>
    </row>
    <row r="117" customFormat="false" ht="12.75" hidden="false" customHeight="false" outlineLevel="0" collapsed="false">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c r="AA117" s="767"/>
      <c r="AB117" s="767"/>
      <c r="AC117" s="767"/>
      <c r="AD117" s="767"/>
      <c r="AE117" s="767"/>
      <c r="AF117" s="767"/>
      <c r="AG117" s="767"/>
      <c r="AH117" s="767"/>
      <c r="AI117" s="767"/>
    </row>
    <row r="118" customFormat="false" ht="12.75" hidden="false" customHeight="false" outlineLevel="0" collapsed="false">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c r="AA118" s="767"/>
      <c r="AB118" s="767"/>
      <c r="AC118" s="767"/>
      <c r="AD118" s="767"/>
      <c r="AE118" s="767"/>
      <c r="AF118" s="767"/>
      <c r="AG118" s="767"/>
      <c r="AH118" s="767"/>
      <c r="AI118" s="767"/>
    </row>
    <row r="119" customFormat="false" ht="12.75" hidden="false" customHeight="false" outlineLevel="0" collapsed="false">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c r="AA119" s="767"/>
      <c r="AB119" s="767"/>
      <c r="AC119" s="767"/>
      <c r="AD119" s="767"/>
      <c r="AE119" s="767"/>
      <c r="AF119" s="767"/>
      <c r="AG119" s="767"/>
      <c r="AH119" s="767"/>
      <c r="AI119" s="767"/>
    </row>
    <row r="120" customFormat="false" ht="12.75" hidden="false" customHeight="false" outlineLevel="0" collapsed="false">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c r="AA120" s="767"/>
      <c r="AB120" s="767"/>
      <c r="AC120" s="767"/>
      <c r="AD120" s="767"/>
      <c r="AE120" s="767"/>
      <c r="AF120" s="767"/>
      <c r="AG120" s="767"/>
      <c r="AH120" s="767"/>
      <c r="AI120" s="767"/>
    </row>
    <row r="121" customFormat="false" ht="12.75" hidden="false" customHeight="false" outlineLevel="0" collapsed="false">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c r="AA121" s="767"/>
      <c r="AB121" s="767"/>
      <c r="AC121" s="767"/>
      <c r="AD121" s="767"/>
      <c r="AE121" s="767"/>
      <c r="AF121" s="767"/>
      <c r="AG121" s="767"/>
      <c r="AH121" s="767"/>
      <c r="AI121" s="767"/>
    </row>
    <row r="122" customFormat="false" ht="12.75" hidden="false" customHeight="false" outlineLevel="0" collapsed="false">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c r="AA122" s="767"/>
      <c r="AB122" s="767"/>
      <c r="AC122" s="767"/>
      <c r="AD122" s="767"/>
      <c r="AE122" s="767"/>
      <c r="AF122" s="767"/>
      <c r="AG122" s="767"/>
      <c r="AH122" s="767"/>
      <c r="AI122" s="767"/>
    </row>
    <row r="123" customFormat="false" ht="12.75" hidden="false" customHeight="false" outlineLevel="0" collapsed="false">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c r="AA123" s="767"/>
      <c r="AB123" s="767"/>
      <c r="AC123" s="767"/>
      <c r="AD123" s="767"/>
      <c r="AE123" s="767"/>
      <c r="AF123" s="767"/>
      <c r="AG123" s="767"/>
      <c r="AH123" s="767"/>
      <c r="AI123" s="767"/>
    </row>
    <row r="124" customFormat="false" ht="12.75" hidden="false" customHeight="false" outlineLevel="0" collapsed="false">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c r="AA124" s="767"/>
      <c r="AB124" s="767"/>
      <c r="AC124" s="767"/>
      <c r="AD124" s="767"/>
      <c r="AE124" s="767"/>
      <c r="AF124" s="767"/>
      <c r="AG124" s="767"/>
      <c r="AH124" s="767"/>
      <c r="AI124" s="767"/>
    </row>
    <row r="125" customFormat="false" ht="12.75" hidden="false" customHeight="false" outlineLevel="0" collapsed="false">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c r="AA125" s="767"/>
      <c r="AB125" s="767"/>
      <c r="AC125" s="767"/>
      <c r="AD125" s="767"/>
      <c r="AE125" s="767"/>
      <c r="AF125" s="767"/>
      <c r="AG125" s="767"/>
      <c r="AH125" s="767"/>
      <c r="AI125" s="767"/>
    </row>
  </sheetData>
  <sheetProtection algorithmName="SHA-512" hashValue="KXkmWRPqM+5NlmYV41+/suetgscwgMH0Xrsh5y7cy/35xU1bMEfVzcxFze7akKeeen0RwCVQZeJkVg+Ak354pw==" saltValue="qagytrE/r1zEkOi3zc575Q==" spinCount="100000" sheet="true" scenarios="true"/>
  <protectedRanges>
    <protectedRange name="Range1" sqref="H8 E12:G21 H27:I36 S1:AI41 A42:AI125"/>
    <protectedRange name="Range1_1" sqref="E22:G22"/>
  </protectedRanges>
  <mergeCells count="92">
    <mergeCell ref="A1:R1"/>
    <mergeCell ref="D3:J3"/>
    <mergeCell ref="O3:R3"/>
    <mergeCell ref="A5:R6"/>
    <mergeCell ref="H7:I7"/>
    <mergeCell ref="B8:G8"/>
    <mergeCell ref="H8:I8"/>
    <mergeCell ref="H9:I9"/>
    <mergeCell ref="B10:D11"/>
    <mergeCell ref="E10:G11"/>
    <mergeCell ref="H10:I11"/>
    <mergeCell ref="J10:K11"/>
    <mergeCell ref="L10:N11"/>
    <mergeCell ref="O10:Q11"/>
    <mergeCell ref="B12:D12"/>
    <mergeCell ref="E12:G12"/>
    <mergeCell ref="H12:I12"/>
    <mergeCell ref="J12:K12"/>
    <mergeCell ref="L12:N12"/>
    <mergeCell ref="B13:D13"/>
    <mergeCell ref="E13:G13"/>
    <mergeCell ref="H13:I13"/>
    <mergeCell ref="J13:K13"/>
    <mergeCell ref="L13:N13"/>
    <mergeCell ref="B14:D14"/>
    <mergeCell ref="E14:G14"/>
    <mergeCell ref="H14:I14"/>
    <mergeCell ref="J14:K14"/>
    <mergeCell ref="L14:N14"/>
    <mergeCell ref="B15:D15"/>
    <mergeCell ref="E15:G15"/>
    <mergeCell ref="H15:I15"/>
    <mergeCell ref="J15:K15"/>
    <mergeCell ref="L15:N15"/>
    <mergeCell ref="B16:D16"/>
    <mergeCell ref="E16:G16"/>
    <mergeCell ref="H16:I16"/>
    <mergeCell ref="J16:K16"/>
    <mergeCell ref="L16:N16"/>
    <mergeCell ref="B17:D17"/>
    <mergeCell ref="E17:G17"/>
    <mergeCell ref="H17:I17"/>
    <mergeCell ref="J17:K17"/>
    <mergeCell ref="L17:N17"/>
    <mergeCell ref="B18:D18"/>
    <mergeCell ref="E18:G18"/>
    <mergeCell ref="H18:I18"/>
    <mergeCell ref="J18:K18"/>
    <mergeCell ref="L18:N18"/>
    <mergeCell ref="B19:D19"/>
    <mergeCell ref="E19:G19"/>
    <mergeCell ref="H19:I19"/>
    <mergeCell ref="J19:K19"/>
    <mergeCell ref="L19:N19"/>
    <mergeCell ref="B20:D20"/>
    <mergeCell ref="E20:G20"/>
    <mergeCell ref="H20:I20"/>
    <mergeCell ref="J20:K20"/>
    <mergeCell ref="L20:N20"/>
    <mergeCell ref="B21:D21"/>
    <mergeCell ref="E21:G21"/>
    <mergeCell ref="H21:I21"/>
    <mergeCell ref="J21:K21"/>
    <mergeCell ref="L21:N21"/>
    <mergeCell ref="B22:D22"/>
    <mergeCell ref="E22:G22"/>
    <mergeCell ref="H22:I22"/>
    <mergeCell ref="J22:K22"/>
    <mergeCell ref="L22:N22"/>
    <mergeCell ref="B24:D25"/>
    <mergeCell ref="E24:G25"/>
    <mergeCell ref="H26:I26"/>
    <mergeCell ref="B27:G27"/>
    <mergeCell ref="H27:I27"/>
    <mergeCell ref="B28:G28"/>
    <mergeCell ref="H28:I28"/>
    <mergeCell ref="B29:G29"/>
    <mergeCell ref="H29:I29"/>
    <mergeCell ref="B30:G30"/>
    <mergeCell ref="H30:I30"/>
    <mergeCell ref="B31:G31"/>
    <mergeCell ref="H31:I31"/>
    <mergeCell ref="B32:G32"/>
    <mergeCell ref="H32:I32"/>
    <mergeCell ref="B33:G33"/>
    <mergeCell ref="H33:I33"/>
    <mergeCell ref="B34:G34"/>
    <mergeCell ref="H34:I34"/>
    <mergeCell ref="B35:G35"/>
    <mergeCell ref="H35:I35"/>
    <mergeCell ref="B36:G36"/>
    <mergeCell ref="H36:I36"/>
  </mergeCells>
  <conditionalFormatting sqref="H8:I8">
    <cfRule type="expression" priority="2" aboveAverage="0" equalAverage="0" bottom="0" percent="0" rank="0" text="" dxfId="434">
      <formula>H7="other"</formula>
    </cfRule>
    <cfRule type="expression" priority="3" aboveAverage="0" equalAverage="0" bottom="0" percent="0" rank="0" text="" dxfId="435">
      <formula>AND(H7="aluminium",H8&lt;3.2)</formula>
    </cfRule>
    <cfRule type="expression" priority="4" aboveAverage="0" equalAverage="0" bottom="0" percent="0" rank="0" text="" dxfId="436">
      <formula>AND(H7="aluminium",H8&gt;=3.2)</formula>
    </cfRule>
    <cfRule type="expression" priority="5" aboveAverage="0" equalAverage="0" bottom="0" percent="0" rank="0" text="" dxfId="437">
      <formula>AND(H7="steel",H8&lt;1.25)</formula>
    </cfRule>
    <cfRule type="expression" priority="6" aboveAverage="0" equalAverage="0" bottom="0" percent="0" rank="0" text="" dxfId="438">
      <formula>AND(H7="steel",H8&gt;=1.25)</formula>
    </cfRule>
  </conditionalFormatting>
  <conditionalFormatting sqref="H26:I26">
    <cfRule type="expression" priority="7" aboveAverage="0" equalAverage="0" bottom="0" percent="0" rank="0" text="" dxfId="439">
      <formula>H9="other"</formula>
    </cfRule>
    <cfRule type="expression" priority="8" aboveAverage="0" equalAverage="0" bottom="0" percent="0" rank="0" text="" dxfId="440">
      <formula>AND(H9="aluminium",H26&lt;2.3)</formula>
    </cfRule>
    <cfRule type="expression" priority="9" aboveAverage="0" equalAverage="0" bottom="0" percent="0" rank="0" text="" dxfId="441">
      <formula>AND(H9="aluminium",H26&gt;=2.3)</formula>
    </cfRule>
    <cfRule type="expression" priority="10" aboveAverage="0" equalAverage="0" bottom="0" percent="0" rank="0" text="" dxfId="442">
      <formula>AND(H9="steel",H26&lt;0.9)</formula>
    </cfRule>
    <cfRule type="expression" priority="11" aboveAverage="0" equalAverage="0" bottom="0" percent="0" rank="0" text="" dxfId="443">
      <formula>AND(H9="steel",H26&gt;=0.9)</formula>
    </cfRule>
  </conditionalFormatting>
  <conditionalFormatting sqref="E12:E16 E18">
    <cfRule type="cellIs" priority="12" operator="equal" aboveAverage="0" equalAverage="0" bottom="0" percent="0" rank="0" text="" dxfId="444">
      <formula>" "</formula>
    </cfRule>
  </conditionalFormatting>
  <conditionalFormatting sqref="E12:G13 E18:G18 E14:E16">
    <cfRule type="cellIs" priority="13" operator="equal" aboveAverage="0" equalAverage="0" bottom="0" percent="0" rank="0" text="" dxfId="445">
      <formula>"Yes"</formula>
    </cfRule>
    <cfRule type="cellIs" priority="14" operator="equal" aboveAverage="0" equalAverage="0" bottom="0" percent="0" rank="0" text="" dxfId="446">
      <formula>"n.a."</formula>
    </cfRule>
    <cfRule type="cellIs" priority="15" operator="equal" aboveAverage="0" equalAverage="0" bottom="0" percent="0" rank="0" text="" dxfId="447">
      <formula>"No"</formula>
    </cfRule>
  </conditionalFormatting>
  <conditionalFormatting sqref="E24">
    <cfRule type="expression" priority="16" aboveAverage="0" equalAverage="0" bottom="0" percent="0" rank="0" text="" dxfId="448">
      <formula>IF(COUNTIF($E$12:$G$21,"No")&gt;0,1,0)</formula>
    </cfRule>
    <cfRule type="expression" priority="17" aboveAverage="0" equalAverage="0" bottom="0" percent="0" rank="0" text="" dxfId="449">
      <formula>IF(COUNTIF($E$12:$G$21,"No")=0,1,0)</formula>
    </cfRule>
  </conditionalFormatting>
  <conditionalFormatting sqref="J8:S8">
    <cfRule type="expression" priority="18" aboveAverage="0" equalAverage="0" bottom="0" percent="0" rank="0" text="" dxfId="450">
      <formula>IF($H$8="Other",1,0)</formula>
    </cfRule>
  </conditionalFormatting>
  <conditionalFormatting sqref="E15">
    <cfRule type="cellIs" priority="19" operator="equal" aboveAverage="0" equalAverage="0" bottom="0" percent="0" rank="0" text="" dxfId="451">
      <formula>" "</formula>
    </cfRule>
  </conditionalFormatting>
  <conditionalFormatting sqref="E15">
    <cfRule type="cellIs" priority="20" operator="equal" aboveAverage="0" equalAverage="0" bottom="0" percent="0" rank="0" text="" dxfId="452">
      <formula>"Yes"</formula>
    </cfRule>
    <cfRule type="cellIs" priority="21" operator="equal" aboveAverage="0" equalAverage="0" bottom="0" percent="0" rank="0" text="" dxfId="453">
      <formula>"n.a."</formula>
    </cfRule>
    <cfRule type="cellIs" priority="22" operator="equal" aboveAverage="0" equalAverage="0" bottom="0" percent="0" rank="0" text="" dxfId="454">
      <formula>"No"</formula>
    </cfRule>
  </conditionalFormatting>
  <conditionalFormatting sqref="E19">
    <cfRule type="cellIs" priority="23" operator="equal" aboveAverage="0" equalAverage="0" bottom="0" percent="0" rank="0" text="" dxfId="455">
      <formula>" "</formula>
    </cfRule>
  </conditionalFormatting>
  <conditionalFormatting sqref="E19">
    <cfRule type="cellIs" priority="24" operator="equal" aboveAverage="0" equalAverage="0" bottom="0" percent="0" rank="0" text="" dxfId="456">
      <formula>"Yes"</formula>
    </cfRule>
    <cfRule type="cellIs" priority="25" operator="equal" aboveAverage="0" equalAverage="0" bottom="0" percent="0" rank="0" text="" dxfId="457">
      <formula>"n.a."</formula>
    </cfRule>
    <cfRule type="cellIs" priority="26" operator="equal" aboveAverage="0" equalAverage="0" bottom="0" percent="0" rank="0" text="" dxfId="458">
      <formula>"No"</formula>
    </cfRule>
  </conditionalFormatting>
  <conditionalFormatting sqref="E21">
    <cfRule type="cellIs" priority="27" operator="equal" aboveAverage="0" equalAverage="0" bottom="0" percent="0" rank="0" text="" dxfId="459">
      <formula>" "</formula>
    </cfRule>
  </conditionalFormatting>
  <conditionalFormatting sqref="E21">
    <cfRule type="cellIs" priority="28" operator="equal" aboveAverage="0" equalAverage="0" bottom="0" percent="0" rank="0" text="" dxfId="460">
      <formula>"Yes"</formula>
    </cfRule>
    <cfRule type="cellIs" priority="29" operator="equal" aboveAverage="0" equalAverage="0" bottom="0" percent="0" rank="0" text="" dxfId="461">
      <formula>"n.a."</formula>
    </cfRule>
    <cfRule type="cellIs" priority="30" operator="equal" aboveAverage="0" equalAverage="0" bottom="0" percent="0" rank="0" text="" dxfId="462">
      <formula>"No"</formula>
    </cfRule>
  </conditionalFormatting>
  <conditionalFormatting sqref="E17">
    <cfRule type="cellIs" priority="31" operator="equal" aboveAverage="0" equalAverage="0" bottom="0" percent="0" rank="0" text="" dxfId="463">
      <formula>" "</formula>
    </cfRule>
  </conditionalFormatting>
  <conditionalFormatting sqref="E17">
    <cfRule type="cellIs" priority="32" operator="equal" aboveAverage="0" equalAverage="0" bottom="0" percent="0" rank="0" text="" dxfId="464">
      <formula>"Yes"</formula>
    </cfRule>
    <cfRule type="cellIs" priority="33" operator="equal" aboveAverage="0" equalAverage="0" bottom="0" percent="0" rank="0" text="" dxfId="465">
      <formula>"n.a."</formula>
    </cfRule>
    <cfRule type="cellIs" priority="34" operator="equal" aboveAverage="0" equalAverage="0" bottom="0" percent="0" rank="0" text="" dxfId="466">
      <formula>"No"</formula>
    </cfRule>
  </conditionalFormatting>
  <conditionalFormatting sqref="E17">
    <cfRule type="cellIs" priority="35" operator="equal" aboveAverage="0" equalAverage="0" bottom="0" percent="0" rank="0" text="" dxfId="467">
      <formula>" "</formula>
    </cfRule>
  </conditionalFormatting>
  <conditionalFormatting sqref="E17">
    <cfRule type="cellIs" priority="36" operator="equal" aboveAverage="0" equalAverage="0" bottom="0" percent="0" rank="0" text="" dxfId="468">
      <formula>"Yes"</formula>
    </cfRule>
    <cfRule type="cellIs" priority="37" operator="equal" aboveAverage="0" equalAverage="0" bottom="0" percent="0" rank="0" text="" dxfId="469">
      <formula>"n.a."</formula>
    </cfRule>
    <cfRule type="cellIs" priority="38" operator="equal" aboveAverage="0" equalAverage="0" bottom="0" percent="0" rank="0" text="" dxfId="470">
      <formula>"No"</formula>
    </cfRule>
  </conditionalFormatting>
  <conditionalFormatting sqref="E20">
    <cfRule type="cellIs" priority="39" operator="equal" aboveAverage="0" equalAverage="0" bottom="0" percent="0" rank="0" text="" dxfId="471">
      <formula>" "</formula>
    </cfRule>
  </conditionalFormatting>
  <conditionalFormatting sqref="E20:G20">
    <cfRule type="cellIs" priority="40" operator="equal" aboveAverage="0" equalAverage="0" bottom="0" percent="0" rank="0" text="" dxfId="472">
      <formula>"Yes"</formula>
    </cfRule>
    <cfRule type="cellIs" priority="41" operator="equal" aboveAverage="0" equalAverage="0" bottom="0" percent="0" rank="0" text="" dxfId="473">
      <formula>"n.a."</formula>
    </cfRule>
    <cfRule type="cellIs" priority="42" operator="equal" aboveAverage="0" equalAverage="0" bottom="0" percent="0" rank="0" text="" dxfId="474">
      <formula>"No"</formula>
    </cfRule>
  </conditionalFormatting>
  <conditionalFormatting sqref="E20">
    <cfRule type="cellIs" priority="43" operator="equal" aboveAverage="0" equalAverage="0" bottom="0" percent="0" rank="0" text="" dxfId="475">
      <formula>" "</formula>
    </cfRule>
  </conditionalFormatting>
  <conditionalFormatting sqref="E22">
    <cfRule type="cellIs" priority="44" operator="equal" aboveAverage="0" equalAverage="0" bottom="0" percent="0" rank="0" text="" dxfId="476">
      <formula>" "</formula>
    </cfRule>
  </conditionalFormatting>
  <conditionalFormatting sqref="E22:G22">
    <cfRule type="cellIs" priority="45" operator="equal" aboveAverage="0" equalAverage="0" bottom="0" percent="0" rank="0" text="" dxfId="477">
      <formula>"Yes"</formula>
    </cfRule>
    <cfRule type="cellIs" priority="46" operator="equal" aboveAverage="0" equalAverage="0" bottom="0" percent="0" rank="0" text="" dxfId="478">
      <formula>"n.a."</formula>
    </cfRule>
    <cfRule type="cellIs" priority="47" operator="equal" aboveAverage="0" equalAverage="0" bottom="0" percent="0" rank="0" text="" dxfId="479">
      <formula>"No"</formula>
    </cfRule>
  </conditionalFormatting>
  <conditionalFormatting sqref="E22:G22">
    <cfRule type="expression" priority="48" aboveAverage="0" equalAverage="0" bottom="0" percent="0" rank="0" text="" dxfId="480">
      <formula>E22="N/A"</formula>
    </cfRule>
  </conditionalFormatting>
  <dataValidations count="6">
    <dataValidation allowBlank="true" operator="between" showDropDown="false" showErrorMessage="true" showInputMessage="true" sqref="H8:I8" type="list">
      <formula1>"Pouch,Cylinder,Other"</formula1>
      <formula2>0</formula2>
    </dataValidation>
    <dataValidation allowBlank="true" operator="between" showDropDown="false" showErrorMessage="true" showInputMessage="true" sqref="E12:G13 E14:E17 E19:E21 F20:G20" type="list">
      <formula1>"No,Yes"</formula1>
      <formula2>0</formula2>
    </dataValidation>
    <dataValidation allowBlank="true" operator="between" showDropDown="false" showErrorMessage="true" showInputMessage="true" sqref="H27:I36" type="list">
      <formula1>"N/A,0-8,8-12"</formula1>
      <formula2>0</formula2>
    </dataValidation>
    <dataValidation allowBlank="true" operator="between" showDropDown="false" showErrorMessage="true" showInputMessage="true" sqref="E18:G18" type="list">
      <formula1>"No,Yes,n.a."</formula1>
      <formula2>0</formula2>
    </dataValidation>
    <dataValidation allowBlank="true" operator="between" showDropDown="false" showErrorMessage="true" showInputMessage="true" sqref="J10:J19 J21 J23:J25" type="list">
      <formula1>"Steel,Aluminium,Other"</formula1>
      <formula2>0</formula2>
    </dataValidation>
    <dataValidation allowBlank="true" operator="between" showDropDown="false" showErrorMessage="true" showInputMessage="true" sqref="E22:G22" type="list">
      <formula1>"No,Yes,N/A"</formula1>
      <formula2>0</formula2>
    </dataValidation>
  </dataValidations>
  <hyperlinks>
    <hyperlink ref="L8" location="'Cover Sheet'!A1" display="BACK to COVER SHEET"/>
    <hyperlink ref="B40" location="Link_to_guidance_notes" display="Link to guidance note"/>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B1:V1024"/>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0" width="4.27"/>
    <col collapsed="false" customWidth="true" hidden="false" outlineLevel="0" max="2" min="2" style="0" width="36"/>
    <col collapsed="false" customWidth="true" hidden="false" outlineLevel="0" max="22" min="3" style="0" width="7.73"/>
    <col collapsed="false" customWidth="true" hidden="false" outlineLevel="0" max="1025" min="23" style="0" width="11.4"/>
  </cols>
  <sheetData>
    <row r="1" customFormat="false" ht="15" hidden="false" customHeight="false" outlineLevel="0" collapsed="false">
      <c r="B1" s="812" t="s">
        <v>634</v>
      </c>
      <c r="C1" s="812"/>
    </row>
    <row r="2" customFormat="false" ht="12.75" hidden="false" customHeight="true" outlineLevel="0" collapsed="false">
      <c r="C2" s="187"/>
      <c r="D2" s="187"/>
    </row>
    <row r="3" customFormat="false" ht="12.75" hidden="false" customHeight="true" outlineLevel="0" collapsed="false">
      <c r="B3" s="18" t="s">
        <v>635</v>
      </c>
      <c r="C3" s="19"/>
      <c r="D3" s="19"/>
      <c r="E3" s="19"/>
      <c r="F3" s="19"/>
      <c r="G3" s="19"/>
      <c r="H3" s="19"/>
      <c r="I3" s="19"/>
      <c r="J3" s="19"/>
      <c r="K3" s="19"/>
      <c r="M3" s="813"/>
      <c r="N3" s="813"/>
    </row>
    <row r="4" customFormat="false" ht="12.75" hidden="false" customHeight="true" outlineLevel="0" collapsed="false">
      <c r="B4" s="18" t="s">
        <v>636</v>
      </c>
      <c r="I4" s="814"/>
      <c r="M4" s="813"/>
      <c r="N4" s="813"/>
    </row>
    <row r="5" customFormat="false" ht="12.75" hidden="false" customHeight="true" outlineLevel="0" collapsed="false">
      <c r="B5" s="18" t="s">
        <v>637</v>
      </c>
      <c r="C5" s="13"/>
      <c r="I5" s="814"/>
      <c r="M5" s="813"/>
      <c r="N5" s="813"/>
    </row>
    <row r="6" customFormat="false" ht="12.75" hidden="false" customHeight="true" outlineLevel="0" collapsed="false">
      <c r="B6" s="18" t="s">
        <v>638</v>
      </c>
      <c r="C6" s="13"/>
      <c r="I6" s="814"/>
      <c r="M6" s="813"/>
      <c r="N6" s="813"/>
    </row>
    <row r="7" customFormat="false" ht="12.75" hidden="false" customHeight="true" outlineLevel="0" collapsed="false">
      <c r="B7" s="18"/>
      <c r="C7" s="13"/>
      <c r="I7" s="814"/>
      <c r="M7" s="813"/>
      <c r="N7" s="813"/>
    </row>
    <row r="8" customFormat="false" ht="12.75" hidden="false" customHeight="true" outlineLevel="0" collapsed="false">
      <c r="B8" s="469" t="s">
        <v>633</v>
      </c>
      <c r="C8" s="13"/>
      <c r="I8" s="814"/>
      <c r="M8" s="813"/>
      <c r="N8" s="813"/>
      <c r="S8" s="48" t="s">
        <v>259</v>
      </c>
    </row>
    <row r="9" customFormat="false" ht="12.75" hidden="false" customHeight="true" outlineLevel="0" collapsed="false">
      <c r="B9" s="10"/>
      <c r="I9" s="814"/>
      <c r="M9" s="813"/>
      <c r="N9" s="815"/>
    </row>
    <row r="10" s="433" customFormat="true" ht="13.15" hidden="false" customHeight="true" outlineLevel="0" collapsed="false">
      <c r="B10" s="343" t="s">
        <v>639</v>
      </c>
      <c r="C10" s="535" t="str">
        <f aca="false">IF(AND(D12="PASS",D17="PASS",D21="PASS",D22="pass"),"PASS","FAIL")</f>
        <v>FAIL</v>
      </c>
      <c r="D10" s="535"/>
      <c r="E10" s="216"/>
      <c r="F10" s="216"/>
      <c r="G10" s="216"/>
      <c r="H10" s="216"/>
      <c r="I10" s="216"/>
      <c r="J10" s="216"/>
      <c r="K10" s="216"/>
      <c r="L10" s="216"/>
      <c r="M10" s="216"/>
      <c r="N10" s="216"/>
      <c r="O10" s="216"/>
      <c r="P10" s="216"/>
      <c r="Q10" s="216"/>
      <c r="R10" s="216"/>
      <c r="S10" s="216"/>
      <c r="T10" s="216"/>
      <c r="U10" s="216"/>
      <c r="V10" s="217"/>
    </row>
    <row r="11" s="433" customFormat="true" ht="12.75" hidden="false" customHeight="false" outlineLevel="0" collapsed="false">
      <c r="B11" s="343"/>
      <c r="C11" s="816"/>
      <c r="D11" s="817"/>
      <c r="E11" s="96"/>
      <c r="F11" s="96"/>
      <c r="G11" s="96"/>
      <c r="H11" s="96"/>
      <c r="I11" s="96"/>
      <c r="J11" s="96"/>
      <c r="K11" s="96"/>
      <c r="L11" s="96"/>
      <c r="M11" s="96"/>
      <c r="N11" s="96"/>
      <c r="O11" s="96"/>
      <c r="P11" s="96"/>
      <c r="Q11" s="96"/>
      <c r="R11" s="96"/>
      <c r="S11" s="96"/>
      <c r="T11" s="96"/>
      <c r="U11" s="96"/>
      <c r="V11" s="135"/>
    </row>
    <row r="12" s="433" customFormat="true" ht="12.75" hidden="false" customHeight="false" outlineLevel="0" collapsed="false">
      <c r="B12" s="523" t="s">
        <v>476</v>
      </c>
      <c r="C12" s="587"/>
      <c r="D12" s="542" t="str">
        <f aca="false">IF(C12&gt;=4,"PASS","FAIL")</f>
        <v>FAIL</v>
      </c>
      <c r="E12" s="96"/>
      <c r="F12" s="96"/>
      <c r="G12" s="96"/>
      <c r="H12" s="96"/>
      <c r="I12" s="96"/>
      <c r="J12" s="96"/>
      <c r="K12" s="96"/>
      <c r="L12" s="96"/>
      <c r="M12" s="96"/>
      <c r="N12" s="96"/>
      <c r="O12" s="96"/>
      <c r="P12" s="96"/>
      <c r="Q12" s="96"/>
      <c r="R12" s="96"/>
      <c r="S12" s="96"/>
      <c r="T12" s="96"/>
      <c r="U12" s="96"/>
      <c r="V12" s="135"/>
    </row>
    <row r="13" s="433" customFormat="true" ht="12.75" hidden="false" customHeight="false" outlineLevel="0" collapsed="false">
      <c r="B13" s="552" t="s">
        <v>522</v>
      </c>
      <c r="C13" s="569"/>
      <c r="D13" s="547"/>
      <c r="E13" s="96"/>
      <c r="F13" s="96"/>
      <c r="G13" s="96"/>
      <c r="H13" s="96"/>
      <c r="I13" s="96"/>
      <c r="J13" s="96"/>
      <c r="K13" s="96"/>
      <c r="L13" s="96"/>
      <c r="M13" s="96"/>
      <c r="N13" s="96"/>
      <c r="O13" s="96"/>
      <c r="P13" s="96"/>
      <c r="Q13" s="96"/>
      <c r="R13" s="96"/>
      <c r="S13" s="96"/>
      <c r="T13" s="96"/>
      <c r="U13" s="96"/>
      <c r="V13" s="135"/>
    </row>
    <row r="14" s="433" customFormat="true" ht="12.75" hidden="false" customHeight="false" outlineLevel="0" collapsed="false">
      <c r="B14" s="552" t="s">
        <v>491</v>
      </c>
      <c r="C14" s="818"/>
      <c r="D14" s="547"/>
      <c r="E14" s="96"/>
      <c r="F14" s="96"/>
      <c r="G14" s="96"/>
      <c r="H14" s="96"/>
      <c r="I14" s="96"/>
      <c r="J14" s="96"/>
      <c r="K14" s="96"/>
      <c r="L14" s="96"/>
      <c r="M14" s="96"/>
      <c r="N14" s="96"/>
      <c r="O14" s="96"/>
      <c r="P14" s="96"/>
      <c r="Q14" s="96"/>
      <c r="R14" s="96"/>
      <c r="S14" s="96"/>
      <c r="T14" s="96"/>
      <c r="U14" s="96"/>
      <c r="V14" s="135"/>
    </row>
    <row r="15" s="433" customFormat="true" ht="12.75" hidden="false" customHeight="false" outlineLevel="0" collapsed="false">
      <c r="B15" s="552" t="s">
        <v>482</v>
      </c>
      <c r="C15" s="569"/>
      <c r="D15" s="547"/>
      <c r="E15" s="96"/>
      <c r="F15" s="96"/>
      <c r="G15" s="96"/>
      <c r="H15" s="96"/>
      <c r="I15" s="96"/>
      <c r="J15" s="96"/>
      <c r="K15" s="96"/>
      <c r="L15" s="96"/>
      <c r="M15" s="96"/>
      <c r="N15" s="96"/>
      <c r="O15" s="96"/>
      <c r="P15" s="96"/>
      <c r="Q15" s="96"/>
      <c r="R15" s="96"/>
      <c r="S15" s="96"/>
      <c r="T15" s="96"/>
      <c r="U15" s="96"/>
      <c r="V15" s="135"/>
    </row>
    <row r="16" s="433" customFormat="true" ht="12.75" hidden="false" customHeight="false" outlineLevel="0" collapsed="false">
      <c r="B16" s="552" t="s">
        <v>491</v>
      </c>
      <c r="C16" s="818"/>
      <c r="D16" s="547"/>
      <c r="E16" s="96"/>
      <c r="F16" s="96"/>
      <c r="G16" s="96"/>
      <c r="H16" s="96"/>
      <c r="I16" s="96"/>
      <c r="J16" s="96"/>
      <c r="K16" s="96"/>
      <c r="L16" s="96"/>
      <c r="M16" s="96"/>
      <c r="N16" s="96"/>
      <c r="O16" s="96"/>
      <c r="P16" s="96"/>
      <c r="Q16" s="96"/>
      <c r="R16" s="96"/>
      <c r="S16" s="96"/>
      <c r="T16" s="96"/>
      <c r="U16" s="96"/>
      <c r="V16" s="135"/>
    </row>
    <row r="17" s="433" customFormat="true" ht="12.75" hidden="false" customHeight="false" outlineLevel="0" collapsed="false">
      <c r="B17" s="348" t="s">
        <v>483</v>
      </c>
      <c r="C17" s="546"/>
      <c r="D17" s="547" t="str">
        <f aca="false">IF(C17&gt;=2,"PASS","FAIL")</f>
        <v>FAIL</v>
      </c>
      <c r="E17" s="96"/>
      <c r="F17" s="96"/>
      <c r="G17" s="96"/>
      <c r="H17" s="96"/>
      <c r="I17" s="96"/>
      <c r="J17" s="96"/>
      <c r="K17" s="96"/>
      <c r="L17" s="96"/>
      <c r="M17" s="96"/>
      <c r="N17" s="96"/>
      <c r="O17" s="96"/>
      <c r="P17" s="96"/>
      <c r="Q17" s="96"/>
      <c r="R17" s="96"/>
      <c r="S17" s="96"/>
      <c r="T17" s="96"/>
      <c r="U17" s="96"/>
      <c r="V17" s="135"/>
    </row>
    <row r="18" s="433" customFormat="true" ht="12.75" hidden="false" customHeight="false" outlineLevel="0" collapsed="false">
      <c r="B18" s="348" t="s">
        <v>484</v>
      </c>
      <c r="C18" s="546"/>
      <c r="D18" s="568"/>
      <c r="E18" s="96"/>
      <c r="F18" s="96"/>
      <c r="G18" s="96"/>
      <c r="H18" s="96"/>
      <c r="I18" s="96"/>
      <c r="J18" s="96"/>
      <c r="K18" s="96"/>
      <c r="L18" s="96"/>
      <c r="M18" s="96"/>
      <c r="N18" s="96"/>
      <c r="O18" s="96"/>
      <c r="P18" s="96"/>
      <c r="Q18" s="96"/>
      <c r="R18" s="96"/>
      <c r="S18" s="96"/>
      <c r="T18" s="96"/>
      <c r="U18" s="96"/>
      <c r="V18" s="135"/>
    </row>
    <row r="19" s="433" customFormat="true" ht="12.75" hidden="false" customHeight="false" outlineLevel="0" collapsed="false">
      <c r="B19" s="552" t="s">
        <v>485</v>
      </c>
      <c r="C19" s="569"/>
      <c r="D19" s="547"/>
      <c r="E19" s="96"/>
      <c r="F19" s="96"/>
      <c r="G19" s="96"/>
      <c r="H19" s="96"/>
      <c r="I19" s="96"/>
      <c r="J19" s="96"/>
      <c r="K19" s="96"/>
      <c r="L19" s="96"/>
      <c r="M19" s="96"/>
      <c r="N19" s="96"/>
      <c r="O19" s="96"/>
      <c r="P19" s="96"/>
      <c r="Q19" s="96"/>
      <c r="R19" s="96"/>
      <c r="S19" s="96"/>
      <c r="T19" s="96"/>
      <c r="U19" s="96"/>
      <c r="V19" s="135"/>
    </row>
    <row r="20" s="433" customFormat="true" ht="12.75" hidden="false" customHeight="false" outlineLevel="0" collapsed="false">
      <c r="B20" s="552" t="s">
        <v>489</v>
      </c>
      <c r="C20" s="569"/>
      <c r="D20" s="547"/>
      <c r="E20" s="96"/>
      <c r="F20" s="96"/>
      <c r="G20" s="96"/>
      <c r="H20" s="96"/>
      <c r="I20" s="96"/>
      <c r="J20" s="96"/>
      <c r="K20" s="96"/>
      <c r="L20" s="96"/>
      <c r="M20" s="96"/>
      <c r="N20" s="96"/>
      <c r="O20" s="96"/>
      <c r="P20" s="96"/>
      <c r="Q20" s="96"/>
      <c r="R20" s="96"/>
      <c r="S20" s="96"/>
      <c r="T20" s="96"/>
      <c r="U20" s="96"/>
      <c r="V20" s="135"/>
    </row>
    <row r="21" s="433" customFormat="true" ht="12.75" hidden="false" customHeight="false" outlineLevel="0" collapsed="false">
      <c r="B21" s="348" t="s">
        <v>493</v>
      </c>
      <c r="C21" s="558" t="n">
        <f aca="false">((C14*C15)+(C16*C18))*C20*0.001</f>
        <v>0</v>
      </c>
      <c r="D21" s="547" t="str">
        <f aca="false">IF(C21&gt;=23,"PASS","FAIL")</f>
        <v>FAIL</v>
      </c>
      <c r="E21" s="96"/>
      <c r="F21" s="96"/>
      <c r="G21" s="96"/>
      <c r="H21" s="96"/>
      <c r="I21" s="96"/>
      <c r="J21" s="96"/>
      <c r="K21" s="96"/>
      <c r="L21" s="96"/>
      <c r="M21" s="96"/>
      <c r="N21" s="96"/>
      <c r="O21" s="96"/>
      <c r="P21" s="96"/>
      <c r="Q21" s="96"/>
      <c r="R21" s="96"/>
      <c r="S21" s="96"/>
      <c r="T21" s="96"/>
      <c r="U21" s="96"/>
      <c r="V21" s="135"/>
    </row>
    <row r="22" s="433" customFormat="true" ht="12.75" hidden="false" customHeight="false" outlineLevel="0" collapsed="false">
      <c r="B22" s="146" t="s">
        <v>494</v>
      </c>
      <c r="C22" s="556" t="n">
        <f aca="false">C20*2*C19*(C14+C16)*0.001</f>
        <v>0</v>
      </c>
      <c r="D22" s="547" t="str">
        <f aca="false">IF(C22&gt;=23,"PASS","FAIL")</f>
        <v>FAIL</v>
      </c>
      <c r="E22" s="96"/>
      <c r="F22" s="96"/>
      <c r="G22" s="96"/>
      <c r="H22" s="96"/>
      <c r="I22" s="96"/>
      <c r="J22" s="96"/>
      <c r="K22" s="96"/>
      <c r="L22" s="96"/>
      <c r="M22" s="96"/>
      <c r="N22" s="96"/>
      <c r="O22" s="96"/>
      <c r="P22" s="96"/>
      <c r="Q22" s="96"/>
      <c r="R22" s="96"/>
      <c r="S22" s="96"/>
      <c r="T22" s="96"/>
      <c r="U22" s="96"/>
      <c r="V22" s="135"/>
    </row>
    <row r="23" s="433" customFormat="true" ht="12.75" hidden="false" customHeight="true" outlineLevel="0" collapsed="false">
      <c r="B23" s="525" t="s">
        <v>640</v>
      </c>
      <c r="C23" s="525"/>
      <c r="D23" s="525"/>
      <c r="E23" s="96"/>
      <c r="F23" s="96"/>
      <c r="G23" s="96"/>
      <c r="H23" s="96"/>
      <c r="I23" s="96"/>
      <c r="J23" s="96"/>
      <c r="K23" s="96"/>
      <c r="L23" s="96"/>
      <c r="M23" s="96"/>
      <c r="N23" s="96"/>
      <c r="O23" s="96"/>
      <c r="P23" s="96"/>
      <c r="Q23" s="96"/>
      <c r="R23" s="96"/>
      <c r="S23" s="96"/>
      <c r="T23" s="96"/>
      <c r="U23" s="96"/>
      <c r="V23" s="135"/>
    </row>
    <row r="24" s="433" customFormat="true" ht="12.75" hidden="false" customHeight="false" outlineLevel="0" collapsed="false">
      <c r="B24" s="525"/>
      <c r="C24" s="525"/>
      <c r="D24" s="525"/>
      <c r="E24" s="96"/>
      <c r="F24" s="96"/>
      <c r="G24" s="96"/>
      <c r="H24" s="96"/>
      <c r="I24" s="96"/>
      <c r="J24" s="96"/>
      <c r="K24" s="96"/>
      <c r="L24" s="96"/>
      <c r="M24" s="96"/>
      <c r="N24" s="96"/>
      <c r="O24" s="96"/>
      <c r="P24" s="96"/>
      <c r="Q24" s="96"/>
      <c r="R24" s="96"/>
      <c r="S24" s="96"/>
      <c r="T24" s="96"/>
      <c r="U24" s="96"/>
      <c r="V24" s="135"/>
    </row>
    <row r="25" s="433" customFormat="true" ht="12.75" hidden="false" customHeight="false" outlineLevel="0" collapsed="false">
      <c r="B25" s="134"/>
      <c r="C25" s="96"/>
      <c r="D25" s="96"/>
      <c r="E25" s="96"/>
      <c r="F25" s="96"/>
      <c r="G25" s="96"/>
      <c r="H25" s="96"/>
      <c r="I25" s="96"/>
      <c r="J25" s="96"/>
      <c r="K25" s="96"/>
      <c r="L25" s="96"/>
      <c r="M25" s="96"/>
      <c r="N25" s="96"/>
      <c r="O25" s="96"/>
      <c r="P25" s="96"/>
      <c r="Q25" s="96"/>
      <c r="R25" s="96"/>
      <c r="S25" s="96"/>
      <c r="T25" s="96"/>
      <c r="U25" s="96"/>
      <c r="V25" s="135"/>
    </row>
    <row r="26" s="433" customFormat="true" ht="12.75" hidden="false" customHeight="false" outlineLevel="0" collapsed="false">
      <c r="B26" s="134"/>
      <c r="C26" s="96"/>
      <c r="D26" s="96"/>
      <c r="E26" s="96"/>
      <c r="F26" s="96"/>
      <c r="G26" s="96"/>
      <c r="H26" s="96"/>
      <c r="I26" s="96"/>
      <c r="J26" s="96"/>
      <c r="K26" s="96"/>
      <c r="L26" s="96"/>
      <c r="M26" s="96"/>
      <c r="N26" s="96"/>
      <c r="O26" s="96"/>
      <c r="P26" s="96"/>
      <c r="Q26" s="96"/>
      <c r="R26" s="96"/>
      <c r="S26" s="96"/>
      <c r="T26" s="96"/>
      <c r="U26" s="96"/>
      <c r="V26" s="135"/>
    </row>
    <row r="27" s="433" customFormat="true" ht="12.75" hidden="false" customHeight="false" outlineLevel="0" collapsed="false">
      <c r="B27" s="560"/>
      <c r="C27" s="96"/>
      <c r="D27" s="96"/>
      <c r="E27" s="96"/>
      <c r="F27" s="96"/>
      <c r="G27" s="96"/>
      <c r="H27" s="96"/>
      <c r="I27" s="96"/>
      <c r="J27" s="96"/>
      <c r="K27" s="96"/>
      <c r="L27" s="96"/>
      <c r="M27" s="96"/>
      <c r="N27" s="96"/>
      <c r="O27" s="96"/>
      <c r="P27" s="96"/>
      <c r="Q27" s="96"/>
      <c r="R27" s="96"/>
      <c r="S27" s="96"/>
      <c r="T27" s="96"/>
      <c r="U27" s="96"/>
      <c r="V27" s="135"/>
    </row>
    <row r="28" s="433" customFormat="true" ht="12.75" hidden="false" customHeight="false" outlineLevel="0" collapsed="false">
      <c r="B28" s="560"/>
      <c r="C28" s="96"/>
      <c r="D28" s="96"/>
      <c r="E28" s="96"/>
      <c r="F28" s="96"/>
      <c r="G28" s="96"/>
      <c r="H28" s="96"/>
      <c r="I28" s="96"/>
      <c r="J28" s="96"/>
      <c r="K28" s="96"/>
      <c r="L28" s="96"/>
      <c r="M28" s="96"/>
      <c r="N28" s="96"/>
      <c r="O28" s="96"/>
      <c r="P28" s="96"/>
      <c r="Q28" s="96"/>
      <c r="R28" s="96"/>
      <c r="S28" s="96"/>
      <c r="T28" s="96"/>
      <c r="U28" s="96"/>
      <c r="V28" s="135"/>
    </row>
    <row r="29" s="433" customFormat="true" ht="12.75" hidden="false" customHeight="false" outlineLevel="0" collapsed="false">
      <c r="B29" s="134"/>
      <c r="C29" s="96"/>
      <c r="D29" s="96"/>
      <c r="E29" s="96"/>
      <c r="F29" s="96"/>
      <c r="G29" s="96"/>
      <c r="H29" s="96"/>
      <c r="I29" s="96"/>
      <c r="J29" s="96"/>
      <c r="K29" s="96"/>
      <c r="L29" s="96"/>
      <c r="M29" s="96"/>
      <c r="N29" s="96"/>
      <c r="O29" s="96"/>
      <c r="P29" s="96"/>
      <c r="Q29" s="96"/>
      <c r="R29" s="96"/>
      <c r="S29" s="96"/>
      <c r="T29" s="96"/>
      <c r="U29" s="96"/>
      <c r="V29" s="135"/>
    </row>
    <row r="30" s="433" customFormat="true" ht="12.75" hidden="false" customHeight="false" outlineLevel="0" collapsed="false">
      <c r="B30" s="134"/>
      <c r="C30" s="96"/>
      <c r="D30" s="96"/>
      <c r="E30" s="96"/>
      <c r="F30" s="96"/>
      <c r="G30" s="96"/>
      <c r="H30" s="96"/>
      <c r="I30" s="96"/>
      <c r="J30" s="96"/>
      <c r="K30" s="96"/>
      <c r="L30" s="96"/>
      <c r="M30" s="96"/>
      <c r="N30" s="96"/>
      <c r="O30" s="96"/>
      <c r="P30" s="96"/>
      <c r="Q30" s="96"/>
      <c r="R30" s="96"/>
      <c r="S30" s="96"/>
      <c r="T30" s="96"/>
      <c r="U30" s="96"/>
      <c r="V30" s="135"/>
    </row>
    <row r="31" s="433" customFormat="true" ht="12.75" hidden="false" customHeight="false" outlineLevel="0" collapsed="false">
      <c r="B31" s="134"/>
      <c r="C31" s="96"/>
      <c r="D31" s="96"/>
      <c r="E31" s="96"/>
      <c r="F31" s="96"/>
      <c r="G31" s="96"/>
      <c r="H31" s="96"/>
      <c r="I31" s="96"/>
      <c r="J31" s="96"/>
      <c r="K31" s="96"/>
      <c r="L31" s="96"/>
      <c r="M31" s="96"/>
      <c r="N31" s="96"/>
      <c r="O31" s="96"/>
      <c r="P31" s="96"/>
      <c r="Q31" s="96"/>
      <c r="R31" s="96"/>
      <c r="S31" s="96"/>
      <c r="T31" s="96"/>
      <c r="U31" s="96"/>
      <c r="V31" s="135"/>
    </row>
    <row r="32" s="433" customFormat="true" ht="12.75" hidden="false" customHeight="false" outlineLevel="0" collapsed="false">
      <c r="B32" s="134"/>
      <c r="C32" s="96"/>
      <c r="D32" s="96"/>
      <c r="E32" s="96"/>
      <c r="F32" s="96"/>
      <c r="G32" s="96"/>
      <c r="H32" s="96"/>
      <c r="I32" s="96"/>
      <c r="J32" s="96"/>
      <c r="K32" s="96"/>
      <c r="L32" s="96"/>
      <c r="M32" s="96"/>
      <c r="N32" s="96"/>
      <c r="O32" s="96"/>
      <c r="P32" s="96"/>
      <c r="Q32" s="96"/>
      <c r="R32" s="96"/>
      <c r="S32" s="96"/>
      <c r="T32" s="96"/>
      <c r="U32" s="96"/>
      <c r="V32" s="135"/>
    </row>
    <row r="33" s="433" customFormat="true" ht="12.75" hidden="false" customHeight="false" outlineLevel="0" collapsed="false">
      <c r="B33" s="134"/>
      <c r="C33" s="96"/>
      <c r="D33" s="96"/>
      <c r="E33" s="96"/>
      <c r="F33" s="96"/>
      <c r="G33" s="96"/>
      <c r="H33" s="96"/>
      <c r="I33" s="96"/>
      <c r="J33" s="96"/>
      <c r="K33" s="96"/>
      <c r="L33" s="96"/>
      <c r="M33" s="96"/>
      <c r="N33" s="96"/>
      <c r="O33" s="96"/>
      <c r="P33" s="96"/>
      <c r="Q33" s="96"/>
      <c r="R33" s="96"/>
      <c r="S33" s="96"/>
      <c r="T33" s="96"/>
      <c r="U33" s="96"/>
      <c r="V33" s="135"/>
    </row>
    <row r="34" s="433" customFormat="true" ht="12.75" hidden="false" customHeight="false" outlineLevel="0" collapsed="false">
      <c r="B34" s="134"/>
      <c r="C34" s="96"/>
      <c r="D34" s="96"/>
      <c r="E34" s="96"/>
      <c r="F34" s="96"/>
      <c r="G34" s="96"/>
      <c r="H34" s="96"/>
      <c r="I34" s="96"/>
      <c r="J34" s="96"/>
      <c r="K34" s="96"/>
      <c r="L34" s="96"/>
      <c r="M34" s="96"/>
      <c r="N34" s="96"/>
      <c r="O34" s="96"/>
      <c r="P34" s="96"/>
      <c r="Q34" s="96"/>
      <c r="R34" s="96"/>
      <c r="S34" s="96"/>
      <c r="T34" s="96"/>
      <c r="U34" s="96"/>
      <c r="V34" s="135"/>
    </row>
    <row r="35" s="433" customFormat="true" ht="12.75" hidden="false" customHeight="false" outlineLevel="0" collapsed="false">
      <c r="B35" s="134"/>
      <c r="C35" s="96"/>
      <c r="D35" s="96"/>
      <c r="E35" s="96"/>
      <c r="F35" s="96"/>
      <c r="G35" s="96"/>
      <c r="H35" s="96"/>
      <c r="I35" s="96"/>
      <c r="J35" s="96"/>
      <c r="K35" s="96"/>
      <c r="L35" s="96"/>
      <c r="M35" s="96"/>
      <c r="N35" s="96"/>
      <c r="O35" s="96"/>
      <c r="P35" s="96"/>
      <c r="Q35" s="96"/>
      <c r="R35" s="96"/>
      <c r="S35" s="96"/>
      <c r="T35" s="96"/>
      <c r="U35" s="96"/>
      <c r="V35" s="135"/>
    </row>
    <row r="36" s="433" customFormat="true" ht="12.75" hidden="false" customHeight="false" outlineLevel="0" collapsed="false">
      <c r="B36" s="134"/>
      <c r="C36" s="96"/>
      <c r="D36" s="96"/>
      <c r="E36" s="96"/>
      <c r="F36" s="96"/>
      <c r="G36" s="96"/>
      <c r="H36" s="96"/>
      <c r="I36" s="96"/>
      <c r="J36" s="96"/>
      <c r="K36" s="96"/>
      <c r="L36" s="96"/>
      <c r="M36" s="96"/>
      <c r="N36" s="96"/>
      <c r="O36" s="96"/>
      <c r="P36" s="96"/>
      <c r="Q36" s="96"/>
      <c r="R36" s="96"/>
      <c r="S36" s="96"/>
      <c r="T36" s="96"/>
      <c r="U36" s="96"/>
      <c r="V36" s="135"/>
    </row>
    <row r="37" s="433" customFormat="true" ht="12.75" hidden="false" customHeight="false" outlineLevel="0" collapsed="false">
      <c r="B37" s="134"/>
      <c r="C37" s="96"/>
      <c r="D37" s="96"/>
      <c r="E37" s="96"/>
      <c r="F37" s="96"/>
      <c r="G37" s="96"/>
      <c r="H37" s="96"/>
      <c r="I37" s="96"/>
      <c r="J37" s="96"/>
      <c r="K37" s="96"/>
      <c r="L37" s="96"/>
      <c r="M37" s="96"/>
      <c r="N37" s="96"/>
      <c r="O37" s="96"/>
      <c r="P37" s="96"/>
      <c r="Q37" s="96"/>
      <c r="R37" s="96"/>
      <c r="S37" s="96"/>
      <c r="T37" s="96"/>
      <c r="U37" s="96"/>
      <c r="V37" s="135"/>
    </row>
    <row r="38" s="433" customFormat="true" ht="12.75" hidden="false" customHeight="false" outlineLevel="0" collapsed="false">
      <c r="B38" s="134"/>
      <c r="C38" s="96"/>
      <c r="D38" s="96"/>
      <c r="E38" s="96"/>
      <c r="F38" s="96"/>
      <c r="G38" s="96"/>
      <c r="H38" s="96"/>
      <c r="I38" s="96"/>
      <c r="J38" s="96"/>
      <c r="K38" s="96"/>
      <c r="L38" s="96"/>
      <c r="M38" s="96"/>
      <c r="N38" s="96"/>
      <c r="O38" s="96"/>
      <c r="P38" s="96"/>
      <c r="Q38" s="96"/>
      <c r="R38" s="96"/>
      <c r="S38" s="96"/>
      <c r="T38" s="96"/>
      <c r="U38" s="96"/>
      <c r="V38" s="135"/>
    </row>
    <row r="39" s="433" customFormat="true" ht="12.75" hidden="false" customHeight="false" outlineLevel="0" collapsed="false">
      <c r="B39" s="134"/>
      <c r="C39" s="96"/>
      <c r="D39" s="96"/>
      <c r="E39" s="96"/>
      <c r="F39" s="96"/>
      <c r="G39" s="96"/>
      <c r="H39" s="96"/>
      <c r="I39" s="96"/>
      <c r="J39" s="96"/>
      <c r="K39" s="96"/>
      <c r="L39" s="96"/>
      <c r="M39" s="96"/>
      <c r="N39" s="96"/>
      <c r="O39" s="96"/>
      <c r="P39" s="96"/>
      <c r="Q39" s="96"/>
      <c r="R39" s="96"/>
      <c r="S39" s="96"/>
      <c r="T39" s="96"/>
      <c r="U39" s="96"/>
      <c r="V39" s="135"/>
    </row>
    <row r="40" s="433" customFormat="true" ht="12.75" hidden="false" customHeight="false" outlineLevel="0" collapsed="false">
      <c r="B40" s="134"/>
      <c r="C40" s="96"/>
      <c r="D40" s="96"/>
      <c r="E40" s="96"/>
      <c r="F40" s="96"/>
      <c r="G40" s="96"/>
      <c r="H40" s="96"/>
      <c r="I40" s="96"/>
      <c r="J40" s="96"/>
      <c r="K40" s="96"/>
      <c r="L40" s="96"/>
      <c r="M40" s="96"/>
      <c r="N40" s="96"/>
      <c r="O40" s="96"/>
      <c r="P40" s="96"/>
      <c r="Q40" s="96"/>
      <c r="R40" s="96"/>
      <c r="S40" s="96"/>
      <c r="T40" s="96"/>
      <c r="U40" s="96"/>
      <c r="V40" s="135"/>
    </row>
    <row r="41" s="433" customFormat="true" ht="12.75" hidden="false" customHeight="false" outlineLevel="0" collapsed="false">
      <c r="B41" s="134"/>
      <c r="C41" s="96"/>
      <c r="D41" s="96"/>
      <c r="E41" s="96"/>
      <c r="F41" s="96"/>
      <c r="G41" s="96"/>
      <c r="H41" s="96"/>
      <c r="I41" s="96"/>
      <c r="J41" s="96"/>
      <c r="K41" s="96"/>
      <c r="L41" s="96"/>
      <c r="M41" s="96"/>
      <c r="N41" s="96"/>
      <c r="O41" s="96"/>
      <c r="P41" s="96"/>
      <c r="Q41" s="96"/>
      <c r="R41" s="96"/>
      <c r="S41" s="96"/>
      <c r="T41" s="96"/>
      <c r="U41" s="96"/>
      <c r="V41" s="135"/>
    </row>
    <row r="42" s="433" customFormat="true" ht="12.75" hidden="false" customHeight="false" outlineLevel="0" collapsed="false">
      <c r="B42" s="134"/>
      <c r="C42" s="96"/>
      <c r="D42" s="96"/>
      <c r="E42" s="96"/>
      <c r="F42" s="96"/>
      <c r="G42" s="96"/>
      <c r="H42" s="96"/>
      <c r="I42" s="96"/>
      <c r="J42" s="96"/>
      <c r="K42" s="96"/>
      <c r="L42" s="96"/>
      <c r="M42" s="96"/>
      <c r="N42" s="96"/>
      <c r="O42" s="96"/>
      <c r="P42" s="96"/>
      <c r="Q42" s="96"/>
      <c r="R42" s="96"/>
      <c r="S42" s="96"/>
      <c r="T42" s="96"/>
      <c r="U42" s="96"/>
      <c r="V42" s="135"/>
    </row>
    <row r="43" s="433" customFormat="true" ht="12.75" hidden="false" customHeight="false" outlineLevel="0" collapsed="false">
      <c r="B43" s="134"/>
      <c r="C43" s="96"/>
      <c r="D43" s="96"/>
      <c r="E43" s="96"/>
      <c r="F43" s="96"/>
      <c r="G43" s="96"/>
      <c r="H43" s="96"/>
      <c r="I43" s="96"/>
      <c r="J43" s="96"/>
      <c r="K43" s="96"/>
      <c r="L43" s="96"/>
      <c r="M43" s="96"/>
      <c r="N43" s="96"/>
      <c r="O43" s="96"/>
      <c r="P43" s="96"/>
      <c r="Q43" s="96"/>
      <c r="R43" s="96"/>
      <c r="S43" s="96"/>
      <c r="T43" s="96"/>
      <c r="U43" s="96"/>
      <c r="V43" s="135"/>
    </row>
    <row r="44" s="433" customFormat="true" ht="12.75" hidden="false" customHeight="false" outlineLevel="0" collapsed="false">
      <c r="B44" s="134"/>
      <c r="C44" s="96"/>
      <c r="D44" s="96"/>
      <c r="E44" s="96"/>
      <c r="F44" s="96"/>
      <c r="G44" s="96"/>
      <c r="H44" s="96"/>
      <c r="I44" s="96"/>
      <c r="J44" s="96"/>
      <c r="K44" s="96"/>
      <c r="L44" s="96"/>
      <c r="M44" s="96"/>
      <c r="N44" s="96"/>
      <c r="O44" s="96"/>
      <c r="P44" s="96"/>
      <c r="Q44" s="96"/>
      <c r="R44" s="96"/>
      <c r="S44" s="96"/>
      <c r="T44" s="96"/>
      <c r="U44" s="96"/>
      <c r="V44" s="135"/>
    </row>
    <row r="45" s="433" customFormat="true" ht="12.75" hidden="false" customHeight="false" outlineLevel="0" collapsed="false">
      <c r="B45" s="134"/>
      <c r="C45" s="96"/>
      <c r="D45" s="96"/>
      <c r="E45" s="96"/>
      <c r="F45" s="96"/>
      <c r="G45" s="96"/>
      <c r="H45" s="96"/>
      <c r="I45" s="96"/>
      <c r="J45" s="96"/>
      <c r="K45" s="96"/>
      <c r="L45" s="96"/>
      <c r="M45" s="96"/>
      <c r="N45" s="96"/>
      <c r="O45" s="96"/>
      <c r="P45" s="96"/>
      <c r="Q45" s="96"/>
      <c r="R45" s="96"/>
      <c r="S45" s="96"/>
      <c r="T45" s="96"/>
      <c r="U45" s="96"/>
      <c r="V45" s="135"/>
    </row>
    <row r="46" s="433" customFormat="true" ht="12.75" hidden="false" customHeight="false" outlineLevel="0" collapsed="false">
      <c r="B46" s="134"/>
      <c r="C46" s="96"/>
      <c r="D46" s="96"/>
      <c r="E46" s="96"/>
      <c r="F46" s="96"/>
      <c r="G46" s="96"/>
      <c r="H46" s="96"/>
      <c r="I46" s="96"/>
      <c r="J46" s="96"/>
      <c r="K46" s="96"/>
      <c r="L46" s="96"/>
      <c r="M46" s="96"/>
      <c r="N46" s="96"/>
      <c r="O46" s="96"/>
      <c r="P46" s="96"/>
      <c r="Q46" s="96"/>
      <c r="R46" s="96"/>
      <c r="S46" s="96"/>
      <c r="T46" s="96"/>
      <c r="U46" s="96"/>
      <c r="V46" s="135"/>
    </row>
    <row r="47" s="433" customFormat="true" ht="12.75" hidden="false" customHeight="false" outlineLevel="0" collapsed="false">
      <c r="B47" s="134"/>
      <c r="C47" s="96"/>
      <c r="D47" s="96"/>
      <c r="E47" s="96"/>
      <c r="F47" s="96"/>
      <c r="G47" s="96"/>
      <c r="H47" s="96"/>
      <c r="I47" s="96"/>
      <c r="J47" s="96"/>
      <c r="K47" s="96"/>
      <c r="L47" s="96"/>
      <c r="M47" s="96"/>
      <c r="N47" s="96"/>
      <c r="O47" s="96"/>
      <c r="P47" s="96"/>
      <c r="Q47" s="96"/>
      <c r="R47" s="96"/>
      <c r="S47" s="96"/>
      <c r="T47" s="96"/>
      <c r="U47" s="96"/>
      <c r="V47" s="135"/>
    </row>
    <row r="48" s="433" customFormat="true" ht="12.75" hidden="false" customHeight="false" outlineLevel="0" collapsed="false">
      <c r="B48" s="134"/>
      <c r="C48" s="96"/>
      <c r="D48" s="96"/>
      <c r="E48" s="96"/>
      <c r="F48" s="96"/>
      <c r="G48" s="96"/>
      <c r="H48" s="96"/>
      <c r="I48" s="96"/>
      <c r="J48" s="96"/>
      <c r="K48" s="96"/>
      <c r="L48" s="96"/>
      <c r="M48" s="96"/>
      <c r="N48" s="96"/>
      <c r="O48" s="96"/>
      <c r="P48" s="96"/>
      <c r="Q48" s="96"/>
      <c r="R48" s="96"/>
      <c r="S48" s="96"/>
      <c r="T48" s="96"/>
      <c r="U48" s="96"/>
      <c r="V48" s="135"/>
    </row>
    <row r="49" s="433" customFormat="true" ht="12.75" hidden="false" customHeight="false" outlineLevel="0" collapsed="false">
      <c r="B49" s="134"/>
      <c r="C49" s="96"/>
      <c r="D49" s="96"/>
      <c r="E49" s="96"/>
      <c r="F49" s="96"/>
      <c r="G49" s="96"/>
      <c r="H49" s="96"/>
      <c r="I49" s="96"/>
      <c r="J49" s="96"/>
      <c r="K49" s="96"/>
      <c r="L49" s="96"/>
      <c r="M49" s="96"/>
      <c r="N49" s="96"/>
      <c r="O49" s="96"/>
      <c r="P49" s="96"/>
      <c r="Q49" s="96"/>
      <c r="R49" s="96"/>
      <c r="S49" s="96"/>
      <c r="T49" s="96"/>
      <c r="U49" s="96"/>
      <c r="V49" s="135"/>
    </row>
    <row r="50" s="433" customFormat="true" ht="12.75" hidden="false" customHeight="false" outlineLevel="0" collapsed="false">
      <c r="B50" s="134"/>
      <c r="C50" s="96"/>
      <c r="D50" s="96"/>
      <c r="E50" s="96"/>
      <c r="F50" s="96"/>
      <c r="G50" s="96"/>
      <c r="H50" s="96"/>
      <c r="I50" s="96"/>
      <c r="J50" s="96"/>
      <c r="K50" s="96"/>
      <c r="L50" s="96"/>
      <c r="M50" s="96"/>
      <c r="N50" s="96"/>
      <c r="O50" s="96"/>
      <c r="P50" s="96"/>
      <c r="Q50" s="96"/>
      <c r="R50" s="96"/>
      <c r="S50" s="96"/>
      <c r="T50" s="96"/>
      <c r="U50" s="96"/>
      <c r="V50" s="135"/>
    </row>
    <row r="51" s="433" customFormat="true" ht="12.75" hidden="false" customHeight="false" outlineLevel="0" collapsed="false">
      <c r="B51" s="134"/>
      <c r="C51" s="96"/>
      <c r="D51" s="96"/>
      <c r="E51" s="96"/>
      <c r="F51" s="96"/>
      <c r="G51" s="96"/>
      <c r="H51" s="96"/>
      <c r="I51" s="96"/>
      <c r="J51" s="96"/>
      <c r="K51" s="96"/>
      <c r="L51" s="96"/>
      <c r="M51" s="96"/>
      <c r="N51" s="96"/>
      <c r="O51" s="96"/>
      <c r="P51" s="96"/>
      <c r="Q51" s="96"/>
      <c r="R51" s="96"/>
      <c r="S51" s="96"/>
      <c r="T51" s="96"/>
      <c r="U51" s="96"/>
      <c r="V51" s="135"/>
    </row>
    <row r="52" s="433" customFormat="true" ht="12.75" hidden="false" customHeight="false" outlineLevel="0" collapsed="false">
      <c r="B52" s="134"/>
      <c r="C52" s="96"/>
      <c r="D52" s="96"/>
      <c r="E52" s="96"/>
      <c r="F52" s="96"/>
      <c r="G52" s="96"/>
      <c r="H52" s="96"/>
      <c r="I52" s="96"/>
      <c r="J52" s="96"/>
      <c r="K52" s="96"/>
      <c r="L52" s="96"/>
      <c r="M52" s="96"/>
      <c r="N52" s="96"/>
      <c r="O52" s="96"/>
      <c r="P52" s="96"/>
      <c r="Q52" s="96"/>
      <c r="R52" s="96"/>
      <c r="S52" s="96"/>
      <c r="T52" s="96"/>
      <c r="U52" s="96"/>
      <c r="V52" s="135"/>
    </row>
    <row r="53" s="433" customFormat="true" ht="12.75" hidden="false" customHeight="false" outlineLevel="0" collapsed="false">
      <c r="B53" s="134"/>
      <c r="C53" s="96"/>
      <c r="D53" s="96"/>
      <c r="E53" s="96"/>
      <c r="F53" s="96"/>
      <c r="G53" s="96"/>
      <c r="H53" s="96"/>
      <c r="I53" s="96"/>
      <c r="J53" s="96"/>
      <c r="K53" s="96"/>
      <c r="L53" s="96"/>
      <c r="M53" s="96"/>
      <c r="N53" s="96"/>
      <c r="O53" s="96"/>
      <c r="P53" s="96"/>
      <c r="Q53" s="96"/>
      <c r="R53" s="96"/>
      <c r="S53" s="96"/>
      <c r="T53" s="96"/>
      <c r="U53" s="96"/>
      <c r="V53" s="135"/>
    </row>
    <row r="54" s="433" customFormat="true" ht="12.75" hidden="false" customHeight="false" outlineLevel="0" collapsed="false">
      <c r="B54" s="134"/>
      <c r="C54" s="96"/>
      <c r="D54" s="96"/>
      <c r="E54" s="96"/>
      <c r="F54" s="96"/>
      <c r="G54" s="96"/>
      <c r="H54" s="96"/>
      <c r="I54" s="96"/>
      <c r="J54" s="96"/>
      <c r="K54" s="96"/>
      <c r="L54" s="96"/>
      <c r="M54" s="96"/>
      <c r="N54" s="96"/>
      <c r="O54" s="96"/>
      <c r="P54" s="96"/>
      <c r="Q54" s="96"/>
      <c r="R54" s="96"/>
      <c r="S54" s="96"/>
      <c r="T54" s="96"/>
      <c r="U54" s="96"/>
      <c r="V54" s="135"/>
    </row>
    <row r="55" s="433" customFormat="true" ht="12.75" hidden="false" customHeight="false" outlineLevel="0" collapsed="false">
      <c r="B55" s="134"/>
      <c r="C55" s="96"/>
      <c r="D55" s="96"/>
      <c r="E55" s="96"/>
      <c r="F55" s="96"/>
      <c r="G55" s="96"/>
      <c r="H55" s="96"/>
      <c r="I55" s="96"/>
      <c r="J55" s="96"/>
      <c r="K55" s="96"/>
      <c r="L55" s="96"/>
      <c r="M55" s="96"/>
      <c r="N55" s="96"/>
      <c r="O55" s="96"/>
      <c r="P55" s="96"/>
      <c r="Q55" s="96"/>
      <c r="R55" s="96"/>
      <c r="S55" s="96"/>
      <c r="T55" s="96"/>
      <c r="U55" s="96"/>
      <c r="V55" s="135"/>
    </row>
    <row r="56" s="433" customFormat="true" ht="12.75" hidden="false" customHeight="false" outlineLevel="0" collapsed="false">
      <c r="B56" s="134"/>
      <c r="C56" s="96"/>
      <c r="D56" s="96"/>
      <c r="E56" s="96"/>
      <c r="F56" s="96"/>
      <c r="G56" s="96"/>
      <c r="H56" s="96"/>
      <c r="I56" s="96"/>
      <c r="J56" s="96"/>
      <c r="K56" s="96"/>
      <c r="L56" s="96"/>
      <c r="M56" s="96"/>
      <c r="N56" s="96"/>
      <c r="O56" s="96"/>
      <c r="P56" s="96"/>
      <c r="Q56" s="96"/>
      <c r="R56" s="96"/>
      <c r="S56" s="96"/>
      <c r="T56" s="96"/>
      <c r="U56" s="96"/>
      <c r="V56" s="135"/>
    </row>
    <row r="57" s="433" customFormat="true" ht="12.75" hidden="false" customHeight="false" outlineLevel="0" collapsed="false">
      <c r="B57" s="134"/>
      <c r="C57" s="96"/>
      <c r="D57" s="96"/>
      <c r="E57" s="96"/>
      <c r="F57" s="96"/>
      <c r="G57" s="96"/>
      <c r="H57" s="96"/>
      <c r="I57" s="96"/>
      <c r="J57" s="96"/>
      <c r="K57" s="96"/>
      <c r="L57" s="96"/>
      <c r="M57" s="96"/>
      <c r="N57" s="96"/>
      <c r="O57" s="96"/>
      <c r="P57" s="96"/>
      <c r="Q57" s="96"/>
      <c r="R57" s="96"/>
      <c r="S57" s="96"/>
      <c r="T57" s="96"/>
      <c r="U57" s="96"/>
      <c r="V57" s="135"/>
    </row>
    <row r="58" s="433" customFormat="true" ht="12.75" hidden="false" customHeight="false" outlineLevel="0" collapsed="false">
      <c r="B58" s="134"/>
      <c r="C58" s="96"/>
      <c r="D58" s="96"/>
      <c r="E58" s="96"/>
      <c r="F58" s="96"/>
      <c r="G58" s="96"/>
      <c r="H58" s="96"/>
      <c r="I58" s="96"/>
      <c r="J58" s="96"/>
      <c r="K58" s="96"/>
      <c r="L58" s="96"/>
      <c r="M58" s="96"/>
      <c r="N58" s="96"/>
      <c r="O58" s="96"/>
      <c r="P58" s="96"/>
      <c r="Q58" s="96"/>
      <c r="R58" s="96"/>
      <c r="S58" s="96"/>
      <c r="T58" s="96"/>
      <c r="U58" s="96"/>
      <c r="V58" s="135"/>
    </row>
    <row r="59" s="433" customFormat="true" ht="12.75" hidden="false" customHeight="false" outlineLevel="0" collapsed="false">
      <c r="B59" s="134"/>
      <c r="C59" s="96"/>
      <c r="D59" s="96"/>
      <c r="E59" s="96"/>
      <c r="F59" s="96"/>
      <c r="G59" s="96"/>
      <c r="H59" s="96"/>
      <c r="I59" s="96"/>
      <c r="J59" s="96"/>
      <c r="K59" s="96"/>
      <c r="L59" s="96"/>
      <c r="M59" s="96"/>
      <c r="N59" s="96"/>
      <c r="O59" s="96"/>
      <c r="P59" s="96"/>
      <c r="Q59" s="96"/>
      <c r="R59" s="96"/>
      <c r="S59" s="96"/>
      <c r="T59" s="96"/>
      <c r="U59" s="96"/>
      <c r="V59" s="135"/>
    </row>
    <row r="60" s="433" customFormat="true" ht="12.75" hidden="false" customHeight="false" outlineLevel="0" collapsed="false">
      <c r="B60" s="134"/>
      <c r="C60" s="96"/>
      <c r="D60" s="96"/>
      <c r="E60" s="96"/>
      <c r="F60" s="96"/>
      <c r="G60" s="96"/>
      <c r="H60" s="96"/>
      <c r="I60" s="96"/>
      <c r="J60" s="96"/>
      <c r="K60" s="96"/>
      <c r="L60" s="96"/>
      <c r="M60" s="96"/>
      <c r="N60" s="96"/>
      <c r="O60" s="96"/>
      <c r="P60" s="96"/>
      <c r="Q60" s="96"/>
      <c r="R60" s="96"/>
      <c r="S60" s="96"/>
      <c r="T60" s="96"/>
      <c r="U60" s="96"/>
      <c r="V60" s="135"/>
    </row>
    <row r="61" s="433" customFormat="true" ht="12.75" hidden="false" customHeight="false" outlineLevel="0" collapsed="false">
      <c r="B61" s="134"/>
      <c r="C61" s="96"/>
      <c r="D61" s="96"/>
      <c r="E61" s="96"/>
      <c r="F61" s="96"/>
      <c r="G61" s="96"/>
      <c r="H61" s="96"/>
      <c r="I61" s="96"/>
      <c r="J61" s="96"/>
      <c r="K61" s="96"/>
      <c r="L61" s="96"/>
      <c r="M61" s="96"/>
      <c r="N61" s="96"/>
      <c r="O61" s="96"/>
      <c r="P61" s="96"/>
      <c r="Q61" s="96"/>
      <c r="R61" s="96"/>
      <c r="S61" s="96"/>
      <c r="T61" s="96"/>
      <c r="U61" s="96"/>
      <c r="V61" s="135"/>
    </row>
    <row r="62" s="433" customFormat="true" ht="12.75" hidden="false" customHeight="false" outlineLevel="0" collapsed="false">
      <c r="B62" s="134"/>
      <c r="C62" s="96"/>
      <c r="D62" s="96"/>
      <c r="E62" s="96"/>
      <c r="F62" s="96"/>
      <c r="G62" s="96"/>
      <c r="H62" s="96"/>
      <c r="I62" s="96"/>
      <c r="J62" s="96"/>
      <c r="K62" s="96"/>
      <c r="L62" s="96"/>
      <c r="M62" s="96"/>
      <c r="N62" s="96"/>
      <c r="O62" s="96"/>
      <c r="P62" s="96"/>
      <c r="Q62" s="96"/>
      <c r="R62" s="96"/>
      <c r="S62" s="96"/>
      <c r="T62" s="96"/>
      <c r="U62" s="96"/>
      <c r="V62" s="135"/>
    </row>
    <row r="63" s="433" customFormat="true" ht="12.75" hidden="false" customHeight="false" outlineLevel="0" collapsed="false">
      <c r="B63" s="134"/>
      <c r="C63" s="96"/>
      <c r="D63" s="96"/>
      <c r="E63" s="96"/>
      <c r="F63" s="96"/>
      <c r="G63" s="96"/>
      <c r="H63" s="96"/>
      <c r="I63" s="96"/>
      <c r="J63" s="96"/>
      <c r="K63" s="96"/>
      <c r="L63" s="96"/>
      <c r="M63" s="96"/>
      <c r="N63" s="96"/>
      <c r="O63" s="96"/>
      <c r="P63" s="96"/>
      <c r="Q63" s="96"/>
      <c r="R63" s="96"/>
      <c r="S63" s="96"/>
      <c r="T63" s="96"/>
      <c r="U63" s="96"/>
      <c r="V63" s="135"/>
    </row>
    <row r="64" s="433" customFormat="true" ht="12.75" hidden="false" customHeight="false" outlineLevel="0" collapsed="false">
      <c r="B64" s="134"/>
      <c r="C64" s="96"/>
      <c r="D64" s="96"/>
      <c r="E64" s="96"/>
      <c r="F64" s="96"/>
      <c r="G64" s="96"/>
      <c r="H64" s="96"/>
      <c r="I64" s="96"/>
      <c r="J64" s="96"/>
      <c r="K64" s="96"/>
      <c r="L64" s="96"/>
      <c r="M64" s="96"/>
      <c r="N64" s="96"/>
      <c r="O64" s="96"/>
      <c r="P64" s="96"/>
      <c r="Q64" s="96"/>
      <c r="R64" s="96"/>
      <c r="S64" s="96"/>
      <c r="T64" s="96"/>
      <c r="U64" s="96"/>
      <c r="V64" s="135"/>
    </row>
    <row r="65" s="433" customFormat="true" ht="12.75" hidden="false" customHeight="false" outlineLevel="0" collapsed="false">
      <c r="B65" s="134"/>
      <c r="C65" s="96"/>
      <c r="D65" s="96"/>
      <c r="E65" s="96"/>
      <c r="F65" s="96"/>
      <c r="G65" s="96"/>
      <c r="H65" s="96"/>
      <c r="I65" s="96"/>
      <c r="J65" s="96"/>
      <c r="K65" s="96"/>
      <c r="L65" s="96"/>
      <c r="M65" s="96"/>
      <c r="N65" s="96"/>
      <c r="O65" s="96"/>
      <c r="P65" s="96"/>
      <c r="Q65" s="96"/>
      <c r="R65" s="96"/>
      <c r="S65" s="96"/>
      <c r="T65" s="96"/>
      <c r="U65" s="96"/>
      <c r="V65" s="135"/>
    </row>
    <row r="66" s="433" customFormat="true" ht="12.75" hidden="false" customHeight="false" outlineLevel="0" collapsed="false">
      <c r="B66" s="134"/>
      <c r="C66" s="96"/>
      <c r="D66" s="96"/>
      <c r="E66" s="96"/>
      <c r="F66" s="96"/>
      <c r="G66" s="96"/>
      <c r="H66" s="96"/>
      <c r="I66" s="96"/>
      <c r="J66" s="96"/>
      <c r="K66" s="96"/>
      <c r="L66" s="96"/>
      <c r="M66" s="96"/>
      <c r="N66" s="96"/>
      <c r="O66" s="96"/>
      <c r="P66" s="96"/>
      <c r="Q66" s="96"/>
      <c r="R66" s="96"/>
      <c r="S66" s="96"/>
      <c r="T66" s="96"/>
      <c r="U66" s="96"/>
      <c r="V66" s="135"/>
    </row>
    <row r="67" s="433" customFormat="true" ht="12.75" hidden="false" customHeight="false" outlineLevel="0" collapsed="false">
      <c r="B67" s="134"/>
      <c r="C67" s="96"/>
      <c r="D67" s="96"/>
      <c r="E67" s="96"/>
      <c r="F67" s="96"/>
      <c r="G67" s="96"/>
      <c r="H67" s="96"/>
      <c r="I67" s="96"/>
      <c r="J67" s="96"/>
      <c r="K67" s="96"/>
      <c r="L67" s="96"/>
      <c r="M67" s="96"/>
      <c r="N67" s="96"/>
      <c r="O67" s="96"/>
      <c r="P67" s="96"/>
      <c r="Q67" s="96"/>
      <c r="R67" s="96"/>
      <c r="S67" s="96"/>
      <c r="T67" s="96"/>
      <c r="U67" s="96"/>
      <c r="V67" s="135"/>
    </row>
    <row r="68" s="433" customFormat="true" ht="12.75" hidden="false" customHeight="false" outlineLevel="0" collapsed="false">
      <c r="B68" s="134"/>
      <c r="C68" s="96"/>
      <c r="D68" s="96"/>
      <c r="E68" s="96"/>
      <c r="F68" s="96"/>
      <c r="G68" s="96"/>
      <c r="H68" s="96"/>
      <c r="I68" s="96"/>
      <c r="J68" s="96"/>
      <c r="K68" s="96"/>
      <c r="L68" s="96"/>
      <c r="M68" s="96"/>
      <c r="N68" s="96"/>
      <c r="O68" s="96"/>
      <c r="P68" s="96"/>
      <c r="Q68" s="96"/>
      <c r="R68" s="96"/>
      <c r="S68" s="96"/>
      <c r="T68" s="96"/>
      <c r="U68" s="96"/>
      <c r="V68" s="135"/>
    </row>
    <row r="69" s="433" customFormat="true" ht="12.75" hidden="false" customHeight="false" outlineLevel="0" collapsed="false">
      <c r="B69" s="134"/>
      <c r="C69" s="96"/>
      <c r="D69" s="96"/>
      <c r="E69" s="96"/>
      <c r="F69" s="96"/>
      <c r="G69" s="96"/>
      <c r="H69" s="96"/>
      <c r="I69" s="96"/>
      <c r="J69" s="96"/>
      <c r="K69" s="96"/>
      <c r="L69" s="96"/>
      <c r="M69" s="96"/>
      <c r="N69" s="96"/>
      <c r="O69" s="96"/>
      <c r="P69" s="96"/>
      <c r="Q69" s="96"/>
      <c r="R69" s="96"/>
      <c r="S69" s="96"/>
      <c r="T69" s="96"/>
      <c r="U69" s="96"/>
      <c r="V69" s="135"/>
    </row>
    <row r="70" s="433" customFormat="true" ht="12.75" hidden="false" customHeight="false" outlineLevel="0" collapsed="false">
      <c r="B70" s="134"/>
      <c r="C70" s="96"/>
      <c r="D70" s="96"/>
      <c r="E70" s="96"/>
      <c r="F70" s="96"/>
      <c r="G70" s="96"/>
      <c r="H70" s="96"/>
      <c r="I70" s="96"/>
      <c r="J70" s="96"/>
      <c r="K70" s="96"/>
      <c r="L70" s="96"/>
      <c r="M70" s="96"/>
      <c r="N70" s="96"/>
      <c r="O70" s="96"/>
      <c r="P70" s="96"/>
      <c r="Q70" s="96"/>
      <c r="R70" s="96"/>
      <c r="S70" s="96"/>
      <c r="T70" s="96"/>
      <c r="U70" s="96"/>
      <c r="V70" s="135"/>
    </row>
    <row r="71" s="433" customFormat="true" ht="12.75" hidden="false" customHeight="false" outlineLevel="0" collapsed="false">
      <c r="B71" s="134"/>
      <c r="C71" s="96"/>
      <c r="D71" s="96"/>
      <c r="E71" s="96"/>
      <c r="F71" s="96"/>
      <c r="G71" s="96"/>
      <c r="H71" s="96"/>
      <c r="I71" s="96"/>
      <c r="J71" s="96"/>
      <c r="K71" s="96"/>
      <c r="L71" s="96"/>
      <c r="M71" s="96"/>
      <c r="N71" s="96"/>
      <c r="O71" s="96"/>
      <c r="P71" s="96"/>
      <c r="Q71" s="96"/>
      <c r="R71" s="96"/>
      <c r="S71" s="96"/>
      <c r="T71" s="96"/>
      <c r="U71" s="96"/>
      <c r="V71" s="135"/>
    </row>
    <row r="72" s="433" customFormat="true" ht="12.75" hidden="false" customHeight="false" outlineLevel="0" collapsed="false">
      <c r="B72" s="134"/>
      <c r="C72" s="96"/>
      <c r="D72" s="96"/>
      <c r="E72" s="96"/>
      <c r="F72" s="96"/>
      <c r="G72" s="96"/>
      <c r="H72" s="96"/>
      <c r="I72" s="96"/>
      <c r="J72" s="96"/>
      <c r="K72" s="96"/>
      <c r="L72" s="96"/>
      <c r="M72" s="96"/>
      <c r="N72" s="96"/>
      <c r="O72" s="96"/>
      <c r="P72" s="96"/>
      <c r="Q72" s="96"/>
      <c r="R72" s="96"/>
      <c r="S72" s="96"/>
      <c r="T72" s="96"/>
      <c r="U72" s="96"/>
      <c r="V72" s="135"/>
    </row>
    <row r="73" s="433" customFormat="true" ht="12.75" hidden="false" customHeight="false" outlineLevel="0" collapsed="false">
      <c r="B73" s="134"/>
      <c r="C73" s="96"/>
      <c r="D73" s="96"/>
      <c r="E73" s="96"/>
      <c r="F73" s="96"/>
      <c r="G73" s="96"/>
      <c r="H73" s="96"/>
      <c r="I73" s="96"/>
      <c r="J73" s="96"/>
      <c r="K73" s="96"/>
      <c r="L73" s="96"/>
      <c r="M73" s="96"/>
      <c r="N73" s="96"/>
      <c r="O73" s="96"/>
      <c r="P73" s="96"/>
      <c r="Q73" s="96"/>
      <c r="R73" s="96"/>
      <c r="S73" s="96"/>
      <c r="T73" s="96"/>
      <c r="U73" s="96"/>
      <c r="V73" s="135"/>
    </row>
    <row r="74" s="433" customFormat="true" ht="12.75" hidden="false" customHeight="false" outlineLevel="0" collapsed="false">
      <c r="B74" s="134"/>
      <c r="C74" s="96"/>
      <c r="D74" s="96"/>
      <c r="E74" s="96"/>
      <c r="F74" s="96"/>
      <c r="G74" s="96"/>
      <c r="H74" s="96"/>
      <c r="I74" s="96"/>
      <c r="J74" s="96"/>
      <c r="K74" s="96"/>
      <c r="L74" s="96"/>
      <c r="M74" s="96"/>
      <c r="N74" s="96"/>
      <c r="O74" s="96"/>
      <c r="P74" s="96"/>
      <c r="Q74" s="96"/>
      <c r="R74" s="96"/>
      <c r="S74" s="96"/>
      <c r="T74" s="96"/>
      <c r="U74" s="96"/>
      <c r="V74" s="135"/>
    </row>
    <row r="75" s="433" customFormat="true" ht="12.75" hidden="false" customHeight="false" outlineLevel="0" collapsed="false">
      <c r="B75" s="134"/>
      <c r="C75" s="96"/>
      <c r="D75" s="96"/>
      <c r="E75" s="96"/>
      <c r="F75" s="96"/>
      <c r="G75" s="96"/>
      <c r="H75" s="96"/>
      <c r="I75" s="96"/>
      <c r="J75" s="96"/>
      <c r="K75" s="96"/>
      <c r="L75" s="96"/>
      <c r="M75" s="96"/>
      <c r="N75" s="96"/>
      <c r="O75" s="96"/>
      <c r="P75" s="96"/>
      <c r="Q75" s="96"/>
      <c r="R75" s="96"/>
      <c r="S75" s="96"/>
      <c r="T75" s="96"/>
      <c r="U75" s="96"/>
      <c r="V75" s="135"/>
    </row>
    <row r="76" s="433" customFormat="true" ht="12.75" hidden="false" customHeight="false" outlineLevel="0" collapsed="false">
      <c r="B76" s="134"/>
      <c r="C76" s="96"/>
      <c r="D76" s="96"/>
      <c r="E76" s="96"/>
      <c r="F76" s="96"/>
      <c r="G76" s="96"/>
      <c r="H76" s="96"/>
      <c r="I76" s="96"/>
      <c r="J76" s="96"/>
      <c r="K76" s="96"/>
      <c r="L76" s="96"/>
      <c r="M76" s="96"/>
      <c r="N76" s="96"/>
      <c r="O76" s="96"/>
      <c r="P76" s="96"/>
      <c r="Q76" s="96"/>
      <c r="R76" s="96"/>
      <c r="S76" s="96"/>
      <c r="T76" s="96"/>
      <c r="U76" s="96"/>
      <c r="V76" s="135"/>
    </row>
    <row r="77" s="433" customFormat="true" ht="12.75" hidden="false" customHeight="false" outlineLevel="0" collapsed="false">
      <c r="B77" s="134"/>
      <c r="C77" s="96"/>
      <c r="D77" s="96"/>
      <c r="E77" s="96"/>
      <c r="F77" s="96"/>
      <c r="G77" s="96"/>
      <c r="H77" s="96"/>
      <c r="I77" s="96"/>
      <c r="J77" s="96"/>
      <c r="K77" s="96"/>
      <c r="L77" s="96"/>
      <c r="M77" s="96"/>
      <c r="N77" s="96"/>
      <c r="O77" s="96"/>
      <c r="P77" s="96"/>
      <c r="Q77" s="96"/>
      <c r="R77" s="96"/>
      <c r="S77" s="96"/>
      <c r="T77" s="96"/>
      <c r="U77" s="96"/>
      <c r="V77" s="135"/>
    </row>
    <row r="78" s="433" customFormat="true" ht="12.75" hidden="false" customHeight="false" outlineLevel="0" collapsed="false">
      <c r="B78" s="134"/>
      <c r="C78" s="96"/>
      <c r="D78" s="96"/>
      <c r="E78" s="96"/>
      <c r="F78" s="96"/>
      <c r="G78" s="96"/>
      <c r="H78" s="96"/>
      <c r="I78" s="96"/>
      <c r="J78" s="96"/>
      <c r="K78" s="96"/>
      <c r="L78" s="96"/>
      <c r="M78" s="96"/>
      <c r="N78" s="96"/>
      <c r="O78" s="96"/>
      <c r="P78" s="96"/>
      <c r="Q78" s="96"/>
      <c r="R78" s="96"/>
      <c r="S78" s="96"/>
      <c r="T78" s="96"/>
      <c r="U78" s="96"/>
      <c r="V78" s="135"/>
    </row>
    <row r="79" s="433" customFormat="true" ht="12.75" hidden="false" customHeight="false" outlineLevel="0" collapsed="false">
      <c r="B79" s="134"/>
      <c r="C79" s="96"/>
      <c r="D79" s="96"/>
      <c r="E79" s="96"/>
      <c r="F79" s="96"/>
      <c r="G79" s="96"/>
      <c r="H79" s="96"/>
      <c r="I79" s="96"/>
      <c r="J79" s="96"/>
      <c r="K79" s="96"/>
      <c r="L79" s="96"/>
      <c r="M79" s="96"/>
      <c r="N79" s="96"/>
      <c r="O79" s="96"/>
      <c r="P79" s="96"/>
      <c r="Q79" s="96"/>
      <c r="R79" s="96"/>
      <c r="S79" s="96"/>
      <c r="T79" s="96"/>
      <c r="U79" s="96"/>
      <c r="V79" s="135"/>
    </row>
    <row r="80" s="433" customFormat="true" ht="12.75" hidden="false" customHeight="false" outlineLevel="0" collapsed="false">
      <c r="B80" s="134"/>
      <c r="C80" s="96"/>
      <c r="D80" s="96"/>
      <c r="E80" s="96"/>
      <c r="F80" s="96"/>
      <c r="G80" s="96"/>
      <c r="H80" s="96"/>
      <c r="I80" s="96"/>
      <c r="J80" s="96"/>
      <c r="K80" s="96"/>
      <c r="L80" s="96"/>
      <c r="M80" s="96"/>
      <c r="N80" s="96"/>
      <c r="O80" s="96"/>
      <c r="P80" s="96"/>
      <c r="Q80" s="96"/>
      <c r="R80" s="96"/>
      <c r="S80" s="96"/>
      <c r="T80" s="96"/>
      <c r="U80" s="96"/>
      <c r="V80" s="135"/>
    </row>
    <row r="81" s="433" customFormat="true" ht="12.75" hidden="false" customHeight="false" outlineLevel="0" collapsed="false">
      <c r="B81" s="134"/>
      <c r="C81" s="96"/>
      <c r="D81" s="96"/>
      <c r="E81" s="96"/>
      <c r="F81" s="96"/>
      <c r="G81" s="96"/>
      <c r="H81" s="96"/>
      <c r="I81" s="96"/>
      <c r="J81" s="96"/>
      <c r="K81" s="96"/>
      <c r="L81" s="96"/>
      <c r="M81" s="96"/>
      <c r="N81" s="96"/>
      <c r="O81" s="96"/>
      <c r="P81" s="96"/>
      <c r="Q81" s="96"/>
      <c r="R81" s="96"/>
      <c r="S81" s="96"/>
      <c r="T81" s="96"/>
      <c r="U81" s="96"/>
      <c r="V81" s="135"/>
    </row>
    <row r="82" s="433" customFormat="true" ht="12.75" hidden="false" customHeight="false" outlineLevel="0" collapsed="false">
      <c r="B82" s="134"/>
      <c r="C82" s="96"/>
      <c r="D82" s="96"/>
      <c r="E82" s="96"/>
      <c r="F82" s="96"/>
      <c r="G82" s="96"/>
      <c r="H82" s="96"/>
      <c r="I82" s="96"/>
      <c r="J82" s="96"/>
      <c r="K82" s="96"/>
      <c r="L82" s="96"/>
      <c r="M82" s="96"/>
      <c r="N82" s="96"/>
      <c r="O82" s="96"/>
      <c r="P82" s="96"/>
      <c r="Q82" s="96"/>
      <c r="R82" s="96"/>
      <c r="S82" s="96"/>
      <c r="T82" s="96"/>
      <c r="U82" s="96"/>
      <c r="V82" s="135"/>
    </row>
    <row r="83" s="433" customFormat="true" ht="12.75" hidden="false" customHeight="false" outlineLevel="0" collapsed="false">
      <c r="B83" s="134"/>
      <c r="C83" s="96"/>
      <c r="D83" s="96"/>
      <c r="E83" s="96"/>
      <c r="F83" s="96"/>
      <c r="G83" s="96"/>
      <c r="H83" s="96"/>
      <c r="I83" s="96"/>
      <c r="J83" s="96"/>
      <c r="K83" s="96"/>
      <c r="L83" s="96"/>
      <c r="M83" s="96"/>
      <c r="N83" s="96"/>
      <c r="O83" s="96"/>
      <c r="P83" s="96"/>
      <c r="Q83" s="96"/>
      <c r="R83" s="96"/>
      <c r="S83" s="96"/>
      <c r="T83" s="96"/>
      <c r="U83" s="96"/>
      <c r="V83" s="135"/>
    </row>
    <row r="84" s="433" customFormat="true" ht="12.75" hidden="false" customHeight="false" outlineLevel="0" collapsed="false">
      <c r="B84" s="134"/>
      <c r="C84" s="96"/>
      <c r="D84" s="96"/>
      <c r="E84" s="96"/>
      <c r="F84" s="96"/>
      <c r="G84" s="96"/>
      <c r="H84" s="96"/>
      <c r="I84" s="96"/>
      <c r="J84" s="96"/>
      <c r="K84" s="96"/>
      <c r="L84" s="96"/>
      <c r="M84" s="96"/>
      <c r="N84" s="96"/>
      <c r="O84" s="96"/>
      <c r="P84" s="96"/>
      <c r="Q84" s="96"/>
      <c r="R84" s="96"/>
      <c r="S84" s="96"/>
      <c r="T84" s="96"/>
      <c r="U84" s="96"/>
      <c r="V84" s="135"/>
    </row>
    <row r="85" s="433" customFormat="true" ht="12.75" hidden="false" customHeight="false" outlineLevel="0" collapsed="false">
      <c r="B85" s="134"/>
      <c r="C85" s="96"/>
      <c r="D85" s="96"/>
      <c r="E85" s="96"/>
      <c r="F85" s="96"/>
      <c r="G85" s="96"/>
      <c r="H85" s="96"/>
      <c r="I85" s="96"/>
      <c r="J85" s="96"/>
      <c r="K85" s="96"/>
      <c r="L85" s="96"/>
      <c r="M85" s="96"/>
      <c r="N85" s="96"/>
      <c r="O85" s="96"/>
      <c r="P85" s="96"/>
      <c r="Q85" s="96"/>
      <c r="R85" s="96"/>
      <c r="S85" s="96"/>
      <c r="T85" s="96"/>
      <c r="U85" s="96"/>
      <c r="V85" s="135"/>
    </row>
    <row r="86" s="433" customFormat="true" ht="12.75" hidden="false" customHeight="false" outlineLevel="0" collapsed="false">
      <c r="B86" s="134"/>
      <c r="C86" s="96"/>
      <c r="D86" s="96"/>
      <c r="E86" s="96"/>
      <c r="F86" s="96"/>
      <c r="G86" s="96"/>
      <c r="H86" s="96"/>
      <c r="I86" s="96"/>
      <c r="J86" s="96"/>
      <c r="K86" s="96"/>
      <c r="L86" s="96"/>
      <c r="M86" s="96"/>
      <c r="N86" s="96"/>
      <c r="O86" s="96"/>
      <c r="P86" s="96"/>
      <c r="Q86" s="96"/>
      <c r="R86" s="96"/>
      <c r="S86" s="96"/>
      <c r="T86" s="96"/>
      <c r="U86" s="96"/>
      <c r="V86" s="135"/>
    </row>
    <row r="87" s="433" customFormat="true" ht="12.75" hidden="false" customHeight="false" outlineLevel="0" collapsed="false">
      <c r="B87" s="134"/>
      <c r="C87" s="96"/>
      <c r="D87" s="96"/>
      <c r="E87" s="96"/>
      <c r="F87" s="96"/>
      <c r="G87" s="96"/>
      <c r="H87" s="96"/>
      <c r="I87" s="96"/>
      <c r="J87" s="96"/>
      <c r="K87" s="96"/>
      <c r="L87" s="96"/>
      <c r="M87" s="96"/>
      <c r="N87" s="96"/>
      <c r="O87" s="96"/>
      <c r="P87" s="96"/>
      <c r="Q87" s="96"/>
      <c r="R87" s="96"/>
      <c r="S87" s="96"/>
      <c r="T87" s="96"/>
      <c r="U87" s="96"/>
      <c r="V87" s="135"/>
    </row>
    <row r="88" s="433" customFormat="true" ht="12.75" hidden="false" customHeight="false" outlineLevel="0" collapsed="false">
      <c r="B88" s="134"/>
      <c r="C88" s="96"/>
      <c r="D88" s="96"/>
      <c r="E88" s="96"/>
      <c r="F88" s="96"/>
      <c r="G88" s="96"/>
      <c r="H88" s="96"/>
      <c r="I88" s="96"/>
      <c r="J88" s="96"/>
      <c r="K88" s="96"/>
      <c r="L88" s="96"/>
      <c r="M88" s="96"/>
      <c r="N88" s="96"/>
      <c r="O88" s="96"/>
      <c r="P88" s="96"/>
      <c r="Q88" s="96"/>
      <c r="R88" s="96"/>
      <c r="S88" s="96"/>
      <c r="T88" s="96"/>
      <c r="U88" s="96"/>
      <c r="V88" s="135"/>
    </row>
    <row r="89" s="433" customFormat="true" ht="12.75" hidden="false" customHeight="false" outlineLevel="0" collapsed="false">
      <c r="B89" s="134"/>
      <c r="C89" s="96"/>
      <c r="D89" s="96"/>
      <c r="E89" s="96"/>
      <c r="F89" s="96"/>
      <c r="G89" s="96"/>
      <c r="H89" s="96"/>
      <c r="I89" s="96"/>
      <c r="J89" s="96"/>
      <c r="K89" s="96"/>
      <c r="L89" s="96"/>
      <c r="M89" s="96"/>
      <c r="N89" s="96"/>
      <c r="O89" s="96"/>
      <c r="P89" s="96"/>
      <c r="Q89" s="96"/>
      <c r="R89" s="96"/>
      <c r="S89" s="96"/>
      <c r="T89" s="96"/>
      <c r="U89" s="96"/>
      <c r="V89" s="135"/>
    </row>
    <row r="90" s="433" customFormat="true" ht="12.75" hidden="false" customHeight="false" outlineLevel="0" collapsed="false">
      <c r="B90" s="134"/>
      <c r="C90" s="96"/>
      <c r="D90" s="96"/>
      <c r="E90" s="96"/>
      <c r="F90" s="96"/>
      <c r="G90" s="96"/>
      <c r="H90" s="96"/>
      <c r="I90" s="96"/>
      <c r="J90" s="96"/>
      <c r="K90" s="96"/>
      <c r="L90" s="96"/>
      <c r="M90" s="96"/>
      <c r="N90" s="96"/>
      <c r="O90" s="96"/>
      <c r="P90" s="96"/>
      <c r="Q90" s="96"/>
      <c r="R90" s="96"/>
      <c r="S90" s="96"/>
      <c r="T90" s="96"/>
      <c r="U90" s="96"/>
      <c r="V90" s="135"/>
    </row>
    <row r="91" s="433" customFormat="true" ht="12.75" hidden="false" customHeight="false" outlineLevel="0" collapsed="false">
      <c r="B91" s="134"/>
      <c r="C91" s="96"/>
      <c r="D91" s="96"/>
      <c r="E91" s="96"/>
      <c r="F91" s="96"/>
      <c r="G91" s="96"/>
      <c r="H91" s="96"/>
      <c r="I91" s="96"/>
      <c r="J91" s="96"/>
      <c r="K91" s="96"/>
      <c r="L91" s="96"/>
      <c r="M91" s="96"/>
      <c r="N91" s="96"/>
      <c r="O91" s="96"/>
      <c r="P91" s="96"/>
      <c r="Q91" s="96"/>
      <c r="R91" s="96"/>
      <c r="S91" s="96"/>
      <c r="T91" s="96"/>
      <c r="U91" s="96"/>
      <c r="V91" s="135"/>
    </row>
    <row r="92" s="433" customFormat="true" ht="12.75" hidden="false" customHeight="false" outlineLevel="0" collapsed="false">
      <c r="B92" s="134"/>
      <c r="C92" s="96"/>
      <c r="D92" s="96"/>
      <c r="E92" s="96"/>
      <c r="F92" s="96"/>
      <c r="G92" s="96"/>
      <c r="H92" s="96"/>
      <c r="I92" s="96"/>
      <c r="J92" s="96"/>
      <c r="K92" s="96"/>
      <c r="L92" s="96"/>
      <c r="M92" s="96"/>
      <c r="N92" s="96"/>
      <c r="O92" s="96"/>
      <c r="P92" s="96"/>
      <c r="Q92" s="96"/>
      <c r="R92" s="96"/>
      <c r="S92" s="96"/>
      <c r="T92" s="96"/>
      <c r="U92" s="96"/>
      <c r="V92" s="135"/>
    </row>
    <row r="93" s="433" customFormat="true" ht="12.75" hidden="false" customHeight="false" outlineLevel="0" collapsed="false">
      <c r="B93" s="134"/>
      <c r="C93" s="96"/>
      <c r="D93" s="96"/>
      <c r="E93" s="96"/>
      <c r="F93" s="96"/>
      <c r="G93" s="96"/>
      <c r="H93" s="96"/>
      <c r="I93" s="96"/>
      <c r="J93" s="96"/>
      <c r="K93" s="96"/>
      <c r="L93" s="96"/>
      <c r="M93" s="96"/>
      <c r="N93" s="96"/>
      <c r="O93" s="96"/>
      <c r="P93" s="96"/>
      <c r="Q93" s="96"/>
      <c r="R93" s="96"/>
      <c r="S93" s="96"/>
      <c r="T93" s="96"/>
      <c r="U93" s="96"/>
      <c r="V93" s="135"/>
    </row>
    <row r="94" s="433" customFormat="true" ht="12.75" hidden="false" customHeight="false" outlineLevel="0" collapsed="false">
      <c r="B94" s="134"/>
      <c r="C94" s="96"/>
      <c r="D94" s="96"/>
      <c r="E94" s="96"/>
      <c r="F94" s="96"/>
      <c r="G94" s="96"/>
      <c r="H94" s="96"/>
      <c r="I94" s="96"/>
      <c r="J94" s="96"/>
      <c r="K94" s="96"/>
      <c r="L94" s="96"/>
      <c r="M94" s="96"/>
      <c r="N94" s="96"/>
      <c r="O94" s="96"/>
      <c r="P94" s="96"/>
      <c r="Q94" s="96"/>
      <c r="R94" s="96"/>
      <c r="S94" s="96"/>
      <c r="T94" s="96"/>
      <c r="U94" s="96"/>
      <c r="V94" s="135"/>
    </row>
    <row r="95" s="433" customFormat="true" ht="12.75" hidden="false" customHeight="false" outlineLevel="0" collapsed="false">
      <c r="B95" s="134"/>
      <c r="C95" s="96"/>
      <c r="D95" s="96"/>
      <c r="E95" s="96"/>
      <c r="F95" s="96"/>
      <c r="G95" s="96"/>
      <c r="H95" s="96"/>
      <c r="I95" s="96"/>
      <c r="J95" s="96"/>
      <c r="K95" s="96"/>
      <c r="L95" s="96"/>
      <c r="M95" s="96"/>
      <c r="N95" s="96"/>
      <c r="O95" s="96"/>
      <c r="P95" s="96"/>
      <c r="Q95" s="96"/>
      <c r="R95" s="96"/>
      <c r="S95" s="96"/>
      <c r="T95" s="96"/>
      <c r="U95" s="96"/>
      <c r="V95" s="135"/>
    </row>
    <row r="96" s="433" customFormat="true" ht="12.75" hidden="false" customHeight="false" outlineLevel="0" collapsed="false">
      <c r="B96" s="134"/>
      <c r="C96" s="96"/>
      <c r="D96" s="96"/>
      <c r="E96" s="96"/>
      <c r="F96" s="96"/>
      <c r="G96" s="96"/>
      <c r="H96" s="96"/>
      <c r="I96" s="96"/>
      <c r="J96" s="96"/>
      <c r="K96" s="96"/>
      <c r="L96" s="96"/>
      <c r="M96" s="96"/>
      <c r="N96" s="96"/>
      <c r="O96" s="96"/>
      <c r="P96" s="96"/>
      <c r="Q96" s="96"/>
      <c r="R96" s="96"/>
      <c r="S96" s="96"/>
      <c r="T96" s="96"/>
      <c r="U96" s="96"/>
      <c r="V96" s="135"/>
    </row>
    <row r="97" s="433" customFormat="true" ht="12.75" hidden="false" customHeight="false" outlineLevel="0" collapsed="false">
      <c r="B97" s="134"/>
      <c r="C97" s="96"/>
      <c r="D97" s="96"/>
      <c r="E97" s="96"/>
      <c r="F97" s="96"/>
      <c r="G97" s="96"/>
      <c r="H97" s="96"/>
      <c r="I97" s="96"/>
      <c r="J97" s="96"/>
      <c r="K97" s="96"/>
      <c r="L97" s="96"/>
      <c r="M97" s="96"/>
      <c r="N97" s="96"/>
      <c r="O97" s="96"/>
      <c r="P97" s="96"/>
      <c r="Q97" s="96"/>
      <c r="R97" s="96"/>
      <c r="S97" s="96"/>
      <c r="T97" s="96"/>
      <c r="U97" s="96"/>
      <c r="V97" s="135"/>
    </row>
    <row r="98" s="433" customFormat="true" ht="12.75" hidden="false" customHeight="false" outlineLevel="0" collapsed="false">
      <c r="B98" s="134"/>
      <c r="C98" s="96"/>
      <c r="D98" s="96"/>
      <c r="E98" s="96"/>
      <c r="F98" s="96"/>
      <c r="G98" s="96"/>
      <c r="H98" s="96"/>
      <c r="I98" s="96"/>
      <c r="J98" s="96"/>
      <c r="K98" s="96"/>
      <c r="L98" s="96"/>
      <c r="M98" s="96"/>
      <c r="N98" s="96"/>
      <c r="O98" s="96"/>
      <c r="P98" s="96"/>
      <c r="Q98" s="96"/>
      <c r="R98" s="96"/>
      <c r="S98" s="96"/>
      <c r="T98" s="96"/>
      <c r="U98" s="96"/>
      <c r="V98" s="135"/>
    </row>
    <row r="99" s="433" customFormat="true" ht="12.75" hidden="false" customHeight="false" outlineLevel="0" collapsed="false">
      <c r="B99" s="134"/>
      <c r="C99" s="96"/>
      <c r="D99" s="96"/>
      <c r="E99" s="96"/>
      <c r="F99" s="96"/>
      <c r="G99" s="96"/>
      <c r="H99" s="96"/>
      <c r="I99" s="96"/>
      <c r="J99" s="96"/>
      <c r="K99" s="96"/>
      <c r="L99" s="96"/>
      <c r="M99" s="96"/>
      <c r="N99" s="96"/>
      <c r="O99" s="96"/>
      <c r="P99" s="96"/>
      <c r="Q99" s="96"/>
      <c r="R99" s="96"/>
      <c r="S99" s="96"/>
      <c r="T99" s="96"/>
      <c r="U99" s="96"/>
      <c r="V99" s="135"/>
    </row>
    <row r="100" s="433" customFormat="true" ht="12.75" hidden="false" customHeight="false" outlineLevel="0" collapsed="false">
      <c r="B100" s="134"/>
      <c r="C100" s="96"/>
      <c r="D100" s="96"/>
      <c r="E100" s="96"/>
      <c r="F100" s="96"/>
      <c r="G100" s="96"/>
      <c r="H100" s="96"/>
      <c r="I100" s="96"/>
      <c r="J100" s="96"/>
      <c r="K100" s="96"/>
      <c r="L100" s="96"/>
      <c r="M100" s="96"/>
      <c r="N100" s="96"/>
      <c r="O100" s="96"/>
      <c r="P100" s="96"/>
      <c r="Q100" s="96"/>
      <c r="R100" s="96"/>
      <c r="S100" s="96"/>
      <c r="T100" s="96"/>
      <c r="U100" s="96"/>
      <c r="V100" s="135"/>
    </row>
    <row r="101" s="433" customFormat="true" ht="12.75" hidden="false" customHeight="false" outlineLevel="0" collapsed="false">
      <c r="B101" s="134"/>
      <c r="C101" s="96"/>
      <c r="D101" s="96"/>
      <c r="E101" s="96"/>
      <c r="F101" s="96"/>
      <c r="G101" s="96"/>
      <c r="H101" s="96"/>
      <c r="I101" s="96"/>
      <c r="J101" s="96"/>
      <c r="K101" s="96"/>
      <c r="L101" s="96"/>
      <c r="M101" s="96"/>
      <c r="N101" s="96"/>
      <c r="O101" s="96"/>
      <c r="P101" s="96"/>
      <c r="Q101" s="96"/>
      <c r="R101" s="96"/>
      <c r="S101" s="96"/>
      <c r="T101" s="96"/>
      <c r="U101" s="96"/>
      <c r="V101" s="135"/>
    </row>
    <row r="102" s="433" customFormat="true" ht="12.75" hidden="false" customHeight="false" outlineLevel="0" collapsed="false">
      <c r="B102" s="134"/>
      <c r="C102" s="96"/>
      <c r="D102" s="96"/>
      <c r="E102" s="96"/>
      <c r="F102" s="96"/>
      <c r="G102" s="96"/>
      <c r="H102" s="96"/>
      <c r="I102" s="96"/>
      <c r="J102" s="96"/>
      <c r="K102" s="96"/>
      <c r="L102" s="96"/>
      <c r="M102" s="96"/>
      <c r="N102" s="96"/>
      <c r="O102" s="96"/>
      <c r="P102" s="96"/>
      <c r="Q102" s="96"/>
      <c r="R102" s="96"/>
      <c r="S102" s="96"/>
      <c r="T102" s="96"/>
      <c r="U102" s="96"/>
      <c r="V102" s="135"/>
    </row>
    <row r="103" s="433" customFormat="true" ht="12.75" hidden="false" customHeight="false" outlineLevel="0" collapsed="false">
      <c r="B103" s="134"/>
      <c r="C103" s="96"/>
      <c r="D103" s="96"/>
      <c r="E103" s="96"/>
      <c r="F103" s="96"/>
      <c r="G103" s="96"/>
      <c r="H103" s="96"/>
      <c r="I103" s="96"/>
      <c r="J103" s="96"/>
      <c r="K103" s="96"/>
      <c r="L103" s="96"/>
      <c r="M103" s="96"/>
      <c r="N103" s="96"/>
      <c r="O103" s="96"/>
      <c r="P103" s="96"/>
      <c r="Q103" s="96"/>
      <c r="R103" s="96"/>
      <c r="S103" s="96"/>
      <c r="T103" s="96"/>
      <c r="U103" s="96"/>
      <c r="V103" s="135"/>
    </row>
    <row r="104" s="433" customFormat="true" ht="12.75" hidden="false" customHeight="false" outlineLevel="0" collapsed="false">
      <c r="B104" s="134"/>
      <c r="C104" s="96"/>
      <c r="D104" s="96"/>
      <c r="E104" s="96"/>
      <c r="F104" s="96"/>
      <c r="G104" s="96"/>
      <c r="H104" s="96"/>
      <c r="I104" s="96"/>
      <c r="J104" s="96"/>
      <c r="K104" s="96"/>
      <c r="L104" s="96"/>
      <c r="M104" s="96"/>
      <c r="N104" s="96"/>
      <c r="O104" s="96"/>
      <c r="P104" s="96"/>
      <c r="Q104" s="96"/>
      <c r="R104" s="96"/>
      <c r="S104" s="96"/>
      <c r="T104" s="96"/>
      <c r="U104" s="96"/>
      <c r="V104" s="135"/>
    </row>
    <row r="105" s="433" customFormat="true" ht="12.75" hidden="false" customHeight="false" outlineLevel="0" collapsed="false">
      <c r="B105" s="134"/>
      <c r="C105" s="96"/>
      <c r="D105" s="96"/>
      <c r="E105" s="96"/>
      <c r="F105" s="96"/>
      <c r="G105" s="96"/>
      <c r="H105" s="96"/>
      <c r="I105" s="96"/>
      <c r="J105" s="96"/>
      <c r="K105" s="96"/>
      <c r="L105" s="96"/>
      <c r="M105" s="96"/>
      <c r="N105" s="96"/>
      <c r="O105" s="96"/>
      <c r="P105" s="96"/>
      <c r="Q105" s="96"/>
      <c r="R105" s="96"/>
      <c r="S105" s="96"/>
      <c r="T105" s="96"/>
      <c r="U105" s="96"/>
      <c r="V105" s="135"/>
    </row>
    <row r="106" s="433" customFormat="true" ht="12.75" hidden="false" customHeight="false" outlineLevel="0" collapsed="false">
      <c r="B106" s="134"/>
      <c r="C106" s="96"/>
      <c r="D106" s="96"/>
      <c r="E106" s="96"/>
      <c r="F106" s="96"/>
      <c r="G106" s="96"/>
      <c r="H106" s="96"/>
      <c r="I106" s="96"/>
      <c r="J106" s="96"/>
      <c r="K106" s="96"/>
      <c r="L106" s="96"/>
      <c r="M106" s="96"/>
      <c r="N106" s="96"/>
      <c r="O106" s="96"/>
      <c r="P106" s="96"/>
      <c r="Q106" s="96"/>
      <c r="R106" s="96"/>
      <c r="S106" s="96"/>
      <c r="T106" s="96"/>
      <c r="U106" s="96"/>
      <c r="V106" s="135"/>
    </row>
    <row r="107" s="433" customFormat="true" ht="12.75" hidden="false" customHeight="false" outlineLevel="0" collapsed="false">
      <c r="B107" s="134"/>
      <c r="C107" s="96"/>
      <c r="D107" s="96"/>
      <c r="E107" s="96"/>
      <c r="F107" s="96"/>
      <c r="G107" s="96"/>
      <c r="H107" s="96"/>
      <c r="I107" s="96"/>
      <c r="J107" s="96"/>
      <c r="K107" s="96"/>
      <c r="L107" s="96"/>
      <c r="M107" s="96"/>
      <c r="N107" s="96"/>
      <c r="O107" s="96"/>
      <c r="P107" s="96"/>
      <c r="Q107" s="96"/>
      <c r="R107" s="96"/>
      <c r="S107" s="96"/>
      <c r="T107" s="96"/>
      <c r="U107" s="96"/>
      <c r="V107" s="135"/>
    </row>
    <row r="108" s="433" customFormat="true" ht="12.75" hidden="false" customHeight="false" outlineLevel="0" collapsed="false">
      <c r="B108" s="134"/>
      <c r="C108" s="96"/>
      <c r="D108" s="96"/>
      <c r="E108" s="96"/>
      <c r="F108" s="96"/>
      <c r="G108" s="96"/>
      <c r="H108" s="96"/>
      <c r="I108" s="96"/>
      <c r="J108" s="96"/>
      <c r="K108" s="96"/>
      <c r="L108" s="96"/>
      <c r="M108" s="96"/>
      <c r="N108" s="96"/>
      <c r="O108" s="96"/>
      <c r="P108" s="96"/>
      <c r="Q108" s="96"/>
      <c r="R108" s="96"/>
      <c r="S108" s="96"/>
      <c r="T108" s="96"/>
      <c r="U108" s="96"/>
      <c r="V108" s="135"/>
    </row>
    <row r="109" s="433" customFormat="true" ht="12.75" hidden="false" customHeight="false" outlineLevel="0" collapsed="false">
      <c r="B109" s="134"/>
      <c r="C109" s="96"/>
      <c r="D109" s="96"/>
      <c r="E109" s="96"/>
      <c r="F109" s="96"/>
      <c r="G109" s="96"/>
      <c r="H109" s="96"/>
      <c r="I109" s="96"/>
      <c r="J109" s="96"/>
      <c r="K109" s="96"/>
      <c r="L109" s="96"/>
      <c r="M109" s="96"/>
      <c r="N109" s="96"/>
      <c r="O109" s="96"/>
      <c r="P109" s="96"/>
      <c r="Q109" s="96"/>
      <c r="R109" s="96"/>
      <c r="S109" s="96"/>
      <c r="T109" s="96"/>
      <c r="U109" s="96"/>
      <c r="V109" s="135"/>
    </row>
    <row r="110" s="433" customFormat="true" ht="12.75" hidden="false" customHeight="false" outlineLevel="0" collapsed="false">
      <c r="B110" s="134"/>
      <c r="C110" s="96"/>
      <c r="D110" s="96"/>
      <c r="E110" s="96"/>
      <c r="F110" s="96"/>
      <c r="G110" s="96"/>
      <c r="H110" s="96"/>
      <c r="I110" s="96"/>
      <c r="J110" s="96"/>
      <c r="K110" s="96"/>
      <c r="L110" s="96"/>
      <c r="M110" s="96"/>
      <c r="N110" s="96"/>
      <c r="O110" s="96"/>
      <c r="P110" s="96"/>
      <c r="Q110" s="96"/>
      <c r="R110" s="96"/>
      <c r="S110" s="96"/>
      <c r="T110" s="96"/>
      <c r="U110" s="96"/>
      <c r="V110" s="135"/>
    </row>
    <row r="111" s="433" customFormat="true" ht="12.75" hidden="false" customHeight="false" outlineLevel="0" collapsed="false">
      <c r="B111" s="134"/>
      <c r="C111" s="96"/>
      <c r="D111" s="96"/>
      <c r="E111" s="96"/>
      <c r="F111" s="96"/>
      <c r="G111" s="96"/>
      <c r="H111" s="96"/>
      <c r="I111" s="96"/>
      <c r="J111" s="96"/>
      <c r="K111" s="96"/>
      <c r="L111" s="96"/>
      <c r="M111" s="96"/>
      <c r="N111" s="96"/>
      <c r="O111" s="96"/>
      <c r="P111" s="96"/>
      <c r="Q111" s="96"/>
      <c r="R111" s="96"/>
      <c r="S111" s="96"/>
      <c r="T111" s="96"/>
      <c r="U111" s="96"/>
      <c r="V111" s="135"/>
    </row>
    <row r="112" s="433" customFormat="true" ht="12.75" hidden="false" customHeight="false" outlineLevel="0" collapsed="false">
      <c r="B112" s="134"/>
      <c r="C112" s="96"/>
      <c r="D112" s="96"/>
      <c r="E112" s="96"/>
      <c r="F112" s="96"/>
      <c r="G112" s="96"/>
      <c r="H112" s="96"/>
      <c r="I112" s="96"/>
      <c r="J112" s="96"/>
      <c r="K112" s="96"/>
      <c r="L112" s="96"/>
      <c r="M112" s="96"/>
      <c r="N112" s="96"/>
      <c r="O112" s="96"/>
      <c r="P112" s="96"/>
      <c r="Q112" s="96"/>
      <c r="R112" s="96"/>
      <c r="S112" s="96"/>
      <c r="T112" s="96"/>
      <c r="U112" s="96"/>
      <c r="V112" s="135"/>
    </row>
    <row r="113" s="433" customFormat="true" ht="12.75" hidden="false" customHeight="false" outlineLevel="0" collapsed="false">
      <c r="B113" s="134"/>
      <c r="C113" s="96"/>
      <c r="D113" s="96"/>
      <c r="E113" s="96"/>
      <c r="F113" s="96"/>
      <c r="G113" s="96"/>
      <c r="H113" s="96"/>
      <c r="I113" s="96"/>
      <c r="J113" s="96"/>
      <c r="K113" s="96"/>
      <c r="L113" s="96"/>
      <c r="M113" s="96"/>
      <c r="N113" s="96"/>
      <c r="O113" s="96"/>
      <c r="P113" s="96"/>
      <c r="Q113" s="96"/>
      <c r="R113" s="96"/>
      <c r="S113" s="96"/>
      <c r="T113" s="96"/>
      <c r="U113" s="96"/>
      <c r="V113" s="135"/>
    </row>
    <row r="114" s="433" customFormat="true" ht="12.75" hidden="false" customHeight="false" outlineLevel="0" collapsed="false">
      <c r="B114" s="134"/>
      <c r="C114" s="96"/>
      <c r="D114" s="96"/>
      <c r="E114" s="96"/>
      <c r="F114" s="96"/>
      <c r="G114" s="96"/>
      <c r="H114" s="96"/>
      <c r="I114" s="96"/>
      <c r="J114" s="96"/>
      <c r="K114" s="96"/>
      <c r="L114" s="96"/>
      <c r="M114" s="96"/>
      <c r="N114" s="96"/>
      <c r="O114" s="96"/>
      <c r="P114" s="96"/>
      <c r="Q114" s="96"/>
      <c r="R114" s="96"/>
      <c r="S114" s="96"/>
      <c r="T114" s="96"/>
      <c r="U114" s="96"/>
      <c r="V114" s="135"/>
    </row>
    <row r="115" s="433" customFormat="true" ht="12.75" hidden="false" customHeight="false" outlineLevel="0" collapsed="false">
      <c r="B115" s="134"/>
      <c r="C115" s="96"/>
      <c r="D115" s="96"/>
      <c r="E115" s="96"/>
      <c r="F115" s="96"/>
      <c r="G115" s="96"/>
      <c r="H115" s="96"/>
      <c r="I115" s="96"/>
      <c r="J115" s="96"/>
      <c r="K115" s="96"/>
      <c r="L115" s="96"/>
      <c r="M115" s="96"/>
      <c r="N115" s="96"/>
      <c r="O115" s="96"/>
      <c r="P115" s="96"/>
      <c r="Q115" s="96"/>
      <c r="R115" s="96"/>
      <c r="S115" s="96"/>
      <c r="T115" s="96"/>
      <c r="U115" s="96"/>
      <c r="V115" s="135"/>
    </row>
    <row r="116" s="433" customFormat="true" ht="12.75" hidden="false" customHeight="false" outlineLevel="0" collapsed="false">
      <c r="B116" s="134"/>
      <c r="C116" s="96"/>
      <c r="D116" s="96"/>
      <c r="E116" s="96"/>
      <c r="F116" s="96"/>
      <c r="G116" s="96"/>
      <c r="H116" s="96"/>
      <c r="I116" s="96"/>
      <c r="J116" s="96"/>
      <c r="K116" s="96"/>
      <c r="L116" s="96"/>
      <c r="M116" s="96"/>
      <c r="N116" s="96"/>
      <c r="O116" s="96"/>
      <c r="P116" s="96"/>
      <c r="Q116" s="96"/>
      <c r="R116" s="96"/>
      <c r="S116" s="96"/>
      <c r="T116" s="96"/>
      <c r="U116" s="96"/>
      <c r="V116" s="135"/>
    </row>
    <row r="117" s="433" customFormat="true" ht="12.75" hidden="false" customHeight="false" outlineLevel="0" collapsed="false">
      <c r="B117" s="134"/>
      <c r="C117" s="96"/>
      <c r="D117" s="96"/>
      <c r="E117" s="96"/>
      <c r="F117" s="96"/>
      <c r="G117" s="96"/>
      <c r="H117" s="96"/>
      <c r="I117" s="96"/>
      <c r="J117" s="96"/>
      <c r="K117" s="96"/>
      <c r="L117" s="96"/>
      <c r="M117" s="96"/>
      <c r="N117" s="96"/>
      <c r="O117" s="96"/>
      <c r="P117" s="96"/>
      <c r="Q117" s="96"/>
      <c r="R117" s="96"/>
      <c r="S117" s="96"/>
      <c r="T117" s="96"/>
      <c r="U117" s="96"/>
      <c r="V117" s="135"/>
    </row>
    <row r="118" s="433" customFormat="true" ht="12.75" hidden="false" customHeight="false" outlineLevel="0" collapsed="false">
      <c r="B118" s="134"/>
      <c r="C118" s="96"/>
      <c r="D118" s="96"/>
      <c r="E118" s="96"/>
      <c r="F118" s="96"/>
      <c r="G118" s="96"/>
      <c r="H118" s="96"/>
      <c r="I118" s="96"/>
      <c r="J118" s="96"/>
      <c r="K118" s="96"/>
      <c r="L118" s="96"/>
      <c r="M118" s="96"/>
      <c r="N118" s="96"/>
      <c r="O118" s="96"/>
      <c r="P118" s="96"/>
      <c r="Q118" s="96"/>
      <c r="R118" s="96"/>
      <c r="S118" s="96"/>
      <c r="T118" s="96"/>
      <c r="U118" s="96"/>
      <c r="V118" s="135"/>
    </row>
    <row r="119" s="433" customFormat="true" ht="12.75" hidden="false" customHeight="false" outlineLevel="0" collapsed="false">
      <c r="B119" s="134"/>
      <c r="C119" s="96"/>
      <c r="D119" s="96"/>
      <c r="E119" s="96"/>
      <c r="F119" s="96"/>
      <c r="G119" s="96"/>
      <c r="H119" s="96"/>
      <c r="I119" s="96"/>
      <c r="J119" s="96"/>
      <c r="K119" s="96"/>
      <c r="L119" s="96"/>
      <c r="M119" s="96"/>
      <c r="N119" s="96"/>
      <c r="O119" s="96"/>
      <c r="P119" s="96"/>
      <c r="Q119" s="96"/>
      <c r="R119" s="96"/>
      <c r="S119" s="96"/>
      <c r="T119" s="96"/>
      <c r="U119" s="96"/>
      <c r="V119" s="135"/>
    </row>
    <row r="120" s="433" customFormat="true" ht="12.75" hidden="false" customHeight="false" outlineLevel="0" collapsed="false">
      <c r="B120" s="134"/>
      <c r="C120" s="96"/>
      <c r="D120" s="96"/>
      <c r="E120" s="96"/>
      <c r="F120" s="96"/>
      <c r="G120" s="96"/>
      <c r="H120" s="96"/>
      <c r="I120" s="96"/>
      <c r="J120" s="96"/>
      <c r="K120" s="96"/>
      <c r="L120" s="96"/>
      <c r="M120" s="96"/>
      <c r="N120" s="96"/>
      <c r="O120" s="96"/>
      <c r="P120" s="96"/>
      <c r="Q120" s="96"/>
      <c r="R120" s="96"/>
      <c r="S120" s="96"/>
      <c r="T120" s="96"/>
      <c r="U120" s="96"/>
      <c r="V120" s="135"/>
    </row>
    <row r="121" s="433" customFormat="true" ht="12.75" hidden="false" customHeight="false" outlineLevel="0" collapsed="false">
      <c r="B121" s="134"/>
      <c r="C121" s="96"/>
      <c r="D121" s="96"/>
      <c r="E121" s="96"/>
      <c r="F121" s="96"/>
      <c r="G121" s="96"/>
      <c r="H121" s="96"/>
      <c r="I121" s="96"/>
      <c r="J121" s="96"/>
      <c r="K121" s="96"/>
      <c r="L121" s="96"/>
      <c r="M121" s="96"/>
      <c r="N121" s="96"/>
      <c r="O121" s="96"/>
      <c r="P121" s="96"/>
      <c r="Q121" s="96"/>
      <c r="R121" s="96"/>
      <c r="S121" s="96"/>
      <c r="T121" s="96"/>
      <c r="U121" s="96"/>
      <c r="V121" s="135"/>
    </row>
    <row r="122" s="433" customFormat="true" ht="12.75" hidden="false" customHeight="false" outlineLevel="0" collapsed="false">
      <c r="B122" s="134"/>
      <c r="C122" s="96"/>
      <c r="D122" s="96"/>
      <c r="E122" s="96"/>
      <c r="F122" s="96"/>
      <c r="G122" s="96"/>
      <c r="H122" s="96"/>
      <c r="I122" s="96"/>
      <c r="J122" s="96"/>
      <c r="K122" s="96"/>
      <c r="L122" s="96"/>
      <c r="M122" s="96"/>
      <c r="N122" s="96"/>
      <c r="O122" s="96"/>
      <c r="P122" s="96"/>
      <c r="Q122" s="96"/>
      <c r="R122" s="96"/>
      <c r="S122" s="96"/>
      <c r="T122" s="96"/>
      <c r="U122" s="96"/>
      <c r="V122" s="135"/>
    </row>
    <row r="123" s="433" customFormat="true" ht="12.75" hidden="false" customHeight="false" outlineLevel="0" collapsed="false">
      <c r="B123" s="134"/>
      <c r="C123" s="96"/>
      <c r="D123" s="96"/>
      <c r="E123" s="96"/>
      <c r="F123" s="96"/>
      <c r="G123" s="96"/>
      <c r="H123" s="96"/>
      <c r="I123" s="96"/>
      <c r="J123" s="96"/>
      <c r="K123" s="96"/>
      <c r="L123" s="96"/>
      <c r="M123" s="96"/>
      <c r="N123" s="96"/>
      <c r="O123" s="96"/>
      <c r="P123" s="96"/>
      <c r="Q123" s="96"/>
      <c r="R123" s="96"/>
      <c r="S123" s="96"/>
      <c r="T123" s="96"/>
      <c r="U123" s="96"/>
      <c r="V123" s="135"/>
    </row>
    <row r="124" s="433" customFormat="true" ht="12.75" hidden="false" customHeight="false" outlineLevel="0" collapsed="false">
      <c r="B124" s="134"/>
      <c r="C124" s="96"/>
      <c r="D124" s="96"/>
      <c r="E124" s="96"/>
      <c r="F124" s="96"/>
      <c r="G124" s="96"/>
      <c r="H124" s="96"/>
      <c r="I124" s="96"/>
      <c r="J124" s="96"/>
      <c r="K124" s="96"/>
      <c r="L124" s="96"/>
      <c r="M124" s="96"/>
      <c r="N124" s="96"/>
      <c r="O124" s="96"/>
      <c r="P124" s="96"/>
      <c r="Q124" s="96"/>
      <c r="R124" s="96"/>
      <c r="S124" s="96"/>
      <c r="T124" s="96"/>
      <c r="U124" s="96"/>
      <c r="V124" s="135"/>
    </row>
    <row r="125" s="433" customFormat="true" ht="12.75" hidden="false" customHeight="false" outlineLevel="0" collapsed="false">
      <c r="B125" s="134"/>
      <c r="C125" s="96"/>
      <c r="D125" s="96"/>
      <c r="E125" s="96"/>
      <c r="F125" s="96"/>
      <c r="G125" s="96"/>
      <c r="H125" s="96"/>
      <c r="I125" s="96"/>
      <c r="J125" s="96"/>
      <c r="K125" s="96"/>
      <c r="L125" s="96"/>
      <c r="M125" s="96"/>
      <c r="N125" s="96"/>
      <c r="O125" s="96"/>
      <c r="P125" s="96"/>
      <c r="Q125" s="96"/>
      <c r="R125" s="96"/>
      <c r="S125" s="96"/>
      <c r="T125" s="96"/>
      <c r="U125" s="96"/>
      <c r="V125" s="135"/>
    </row>
    <row r="126" s="433" customFormat="true" ht="12.75" hidden="false" customHeight="false" outlineLevel="0" collapsed="false">
      <c r="B126" s="134"/>
      <c r="C126" s="96"/>
      <c r="D126" s="96"/>
      <c r="E126" s="96"/>
      <c r="F126" s="96"/>
      <c r="G126" s="96"/>
      <c r="H126" s="96"/>
      <c r="I126" s="96"/>
      <c r="J126" s="96"/>
      <c r="K126" s="96"/>
      <c r="L126" s="96"/>
      <c r="M126" s="96"/>
      <c r="N126" s="96"/>
      <c r="O126" s="96"/>
      <c r="P126" s="96"/>
      <c r="Q126" s="96"/>
      <c r="R126" s="96"/>
      <c r="S126" s="96"/>
      <c r="T126" s="96"/>
      <c r="U126" s="96"/>
      <c r="V126" s="135"/>
    </row>
    <row r="127" s="433" customFormat="true" ht="12.75" hidden="false" customHeight="false" outlineLevel="0" collapsed="false">
      <c r="B127" s="134"/>
      <c r="C127" s="96"/>
      <c r="D127" s="96"/>
      <c r="E127" s="96"/>
      <c r="F127" s="96"/>
      <c r="G127" s="96"/>
      <c r="H127" s="96"/>
      <c r="I127" s="96"/>
      <c r="J127" s="96"/>
      <c r="K127" s="96"/>
      <c r="L127" s="96"/>
      <c r="M127" s="96"/>
      <c r="N127" s="96"/>
      <c r="O127" s="96"/>
      <c r="P127" s="96"/>
      <c r="Q127" s="96"/>
      <c r="R127" s="96"/>
      <c r="S127" s="96"/>
      <c r="T127" s="96"/>
      <c r="U127" s="96"/>
      <c r="V127" s="135"/>
    </row>
    <row r="128" s="433" customFormat="true" ht="12.75" hidden="false" customHeight="false" outlineLevel="0" collapsed="false">
      <c r="B128" s="134"/>
      <c r="C128" s="96"/>
      <c r="D128" s="96"/>
      <c r="E128" s="96"/>
      <c r="F128" s="96"/>
      <c r="G128" s="96"/>
      <c r="H128" s="96"/>
      <c r="I128" s="96"/>
      <c r="J128" s="96"/>
      <c r="K128" s="96"/>
      <c r="L128" s="96"/>
      <c r="M128" s="96"/>
      <c r="N128" s="96"/>
      <c r="O128" s="96"/>
      <c r="P128" s="96"/>
      <c r="Q128" s="96"/>
      <c r="R128" s="96"/>
      <c r="S128" s="96"/>
      <c r="T128" s="96"/>
      <c r="U128" s="96"/>
      <c r="V128" s="135"/>
    </row>
    <row r="129" s="433" customFormat="true" ht="12.75" hidden="false" customHeight="false" outlineLevel="0" collapsed="false">
      <c r="B129" s="134"/>
      <c r="C129" s="96"/>
      <c r="D129" s="96"/>
      <c r="E129" s="96"/>
      <c r="F129" s="96"/>
      <c r="G129" s="96"/>
      <c r="H129" s="96"/>
      <c r="I129" s="96"/>
      <c r="J129" s="96"/>
      <c r="K129" s="96"/>
      <c r="L129" s="96"/>
      <c r="M129" s="96"/>
      <c r="N129" s="96"/>
      <c r="O129" s="96"/>
      <c r="P129" s="96"/>
      <c r="Q129" s="96"/>
      <c r="R129" s="96"/>
      <c r="S129" s="96"/>
      <c r="T129" s="96"/>
      <c r="U129" s="96"/>
      <c r="V129" s="135"/>
    </row>
    <row r="130" s="433" customFormat="true" ht="12.75" hidden="false" customHeight="false" outlineLevel="0" collapsed="false">
      <c r="B130" s="134"/>
      <c r="C130" s="96"/>
      <c r="D130" s="96"/>
      <c r="E130" s="96"/>
      <c r="F130" s="96"/>
      <c r="G130" s="96"/>
      <c r="H130" s="96"/>
      <c r="I130" s="96"/>
      <c r="J130" s="96"/>
      <c r="K130" s="96"/>
      <c r="L130" s="96"/>
      <c r="M130" s="96"/>
      <c r="N130" s="96"/>
      <c r="O130" s="96"/>
      <c r="P130" s="96"/>
      <c r="Q130" s="96"/>
      <c r="R130" s="96"/>
      <c r="S130" s="96"/>
      <c r="T130" s="96"/>
      <c r="U130" s="96"/>
      <c r="V130" s="135"/>
    </row>
    <row r="131" s="433" customFormat="true" ht="12.75" hidden="false" customHeight="false" outlineLevel="0" collapsed="false">
      <c r="B131" s="134"/>
      <c r="C131" s="96"/>
      <c r="D131" s="96"/>
      <c r="E131" s="96"/>
      <c r="F131" s="96"/>
      <c r="G131" s="96"/>
      <c r="H131" s="96"/>
      <c r="I131" s="96"/>
      <c r="J131" s="96"/>
      <c r="K131" s="96"/>
      <c r="L131" s="96"/>
      <c r="M131" s="96"/>
      <c r="N131" s="96"/>
      <c r="O131" s="96"/>
      <c r="P131" s="96"/>
      <c r="Q131" s="96"/>
      <c r="R131" s="96"/>
      <c r="S131" s="96"/>
      <c r="T131" s="96"/>
      <c r="U131" s="96"/>
      <c r="V131" s="135"/>
    </row>
    <row r="132" s="433" customFormat="true" ht="12.75" hidden="false" customHeight="false" outlineLevel="0" collapsed="false">
      <c r="B132" s="134"/>
      <c r="C132" s="96"/>
      <c r="D132" s="96"/>
      <c r="E132" s="96"/>
      <c r="F132" s="96"/>
      <c r="G132" s="96"/>
      <c r="H132" s="96"/>
      <c r="I132" s="96"/>
      <c r="J132" s="96"/>
      <c r="K132" s="96"/>
      <c r="L132" s="96"/>
      <c r="M132" s="96"/>
      <c r="N132" s="96"/>
      <c r="O132" s="96"/>
      <c r="P132" s="96"/>
      <c r="Q132" s="96"/>
      <c r="R132" s="96"/>
      <c r="S132" s="96"/>
      <c r="T132" s="96"/>
      <c r="U132" s="96"/>
      <c r="V132" s="135"/>
    </row>
    <row r="133" s="433" customFormat="true" ht="12.75" hidden="false" customHeight="false" outlineLevel="0" collapsed="false">
      <c r="B133" s="134"/>
      <c r="C133" s="96"/>
      <c r="D133" s="96"/>
      <c r="E133" s="96"/>
      <c r="F133" s="96"/>
      <c r="G133" s="96"/>
      <c r="H133" s="96"/>
      <c r="I133" s="96"/>
      <c r="J133" s="96"/>
      <c r="K133" s="96"/>
      <c r="L133" s="96"/>
      <c r="M133" s="96"/>
      <c r="N133" s="96"/>
      <c r="O133" s="96"/>
      <c r="P133" s="96"/>
      <c r="Q133" s="96"/>
      <c r="R133" s="96"/>
      <c r="S133" s="96"/>
      <c r="T133" s="96"/>
      <c r="U133" s="96"/>
      <c r="V133" s="135"/>
    </row>
    <row r="134" s="433" customFormat="true" ht="12.75" hidden="false" customHeight="false" outlineLevel="0" collapsed="false">
      <c r="B134" s="134"/>
      <c r="C134" s="96"/>
      <c r="D134" s="96"/>
      <c r="E134" s="96"/>
      <c r="F134" s="96"/>
      <c r="G134" s="96"/>
      <c r="H134" s="96"/>
      <c r="I134" s="96"/>
      <c r="J134" s="96"/>
      <c r="K134" s="96"/>
      <c r="L134" s="96"/>
      <c r="M134" s="96"/>
      <c r="N134" s="96"/>
      <c r="O134" s="96"/>
      <c r="P134" s="96"/>
      <c r="Q134" s="96"/>
      <c r="R134" s="96"/>
      <c r="S134" s="96"/>
      <c r="T134" s="96"/>
      <c r="U134" s="96"/>
      <c r="V134" s="135"/>
    </row>
    <row r="135" s="433" customFormat="true" ht="12.75" hidden="false" customHeight="false" outlineLevel="0" collapsed="false">
      <c r="B135" s="134"/>
      <c r="C135" s="96"/>
      <c r="D135" s="96"/>
      <c r="E135" s="96"/>
      <c r="F135" s="96"/>
      <c r="G135" s="96"/>
      <c r="H135" s="96"/>
      <c r="I135" s="96"/>
      <c r="J135" s="96"/>
      <c r="K135" s="96"/>
      <c r="L135" s="96"/>
      <c r="M135" s="96"/>
      <c r="N135" s="96"/>
      <c r="O135" s="96"/>
      <c r="P135" s="96"/>
      <c r="Q135" s="96"/>
      <c r="R135" s="96"/>
      <c r="S135" s="96"/>
      <c r="T135" s="96"/>
      <c r="U135" s="96"/>
      <c r="V135" s="135"/>
    </row>
    <row r="136" s="433" customFormat="true" ht="12.75" hidden="false" customHeight="false" outlineLevel="0" collapsed="false">
      <c r="B136" s="134"/>
      <c r="C136" s="96"/>
      <c r="D136" s="96"/>
      <c r="E136" s="96"/>
      <c r="F136" s="96"/>
      <c r="G136" s="96"/>
      <c r="H136" s="96"/>
      <c r="I136" s="96"/>
      <c r="J136" s="96"/>
      <c r="K136" s="96"/>
      <c r="L136" s="96"/>
      <c r="M136" s="96"/>
      <c r="N136" s="96"/>
      <c r="O136" s="96"/>
      <c r="P136" s="96"/>
      <c r="Q136" s="96"/>
      <c r="R136" s="96"/>
      <c r="S136" s="96"/>
      <c r="T136" s="96"/>
      <c r="U136" s="96"/>
      <c r="V136" s="135"/>
    </row>
    <row r="137" s="433" customFormat="true" ht="12.75" hidden="false" customHeight="false" outlineLevel="0" collapsed="false">
      <c r="B137" s="134"/>
      <c r="C137" s="96"/>
      <c r="D137" s="96"/>
      <c r="E137" s="96"/>
      <c r="F137" s="96"/>
      <c r="G137" s="96"/>
      <c r="H137" s="96"/>
      <c r="I137" s="96"/>
      <c r="J137" s="96"/>
      <c r="K137" s="96"/>
      <c r="L137" s="96"/>
      <c r="M137" s="96"/>
      <c r="N137" s="96"/>
      <c r="O137" s="96"/>
      <c r="P137" s="96"/>
      <c r="Q137" s="96"/>
      <c r="R137" s="96"/>
      <c r="S137" s="96"/>
      <c r="T137" s="96"/>
      <c r="U137" s="96"/>
      <c r="V137" s="135"/>
    </row>
    <row r="138" s="433" customFormat="true" ht="12.75" hidden="false" customHeight="false" outlineLevel="0" collapsed="false">
      <c r="B138" s="134"/>
      <c r="C138" s="96"/>
      <c r="D138" s="96"/>
      <c r="E138" s="96"/>
      <c r="F138" s="96"/>
      <c r="G138" s="96"/>
      <c r="H138" s="96"/>
      <c r="I138" s="96"/>
      <c r="J138" s="96"/>
      <c r="K138" s="96"/>
      <c r="L138" s="96"/>
      <c r="M138" s="96"/>
      <c r="N138" s="96"/>
      <c r="O138" s="96"/>
      <c r="P138" s="96"/>
      <c r="Q138" s="96"/>
      <c r="R138" s="96"/>
      <c r="S138" s="96"/>
      <c r="T138" s="96"/>
      <c r="U138" s="96"/>
      <c r="V138" s="135"/>
    </row>
    <row r="139" s="433" customFormat="true" ht="12.75" hidden="false" customHeight="false" outlineLevel="0" collapsed="false">
      <c r="B139" s="134"/>
      <c r="C139" s="96"/>
      <c r="D139" s="96"/>
      <c r="E139" s="96"/>
      <c r="F139" s="96"/>
      <c r="G139" s="96"/>
      <c r="H139" s="96"/>
      <c r="I139" s="96"/>
      <c r="J139" s="96"/>
      <c r="K139" s="96"/>
      <c r="L139" s="96"/>
      <c r="M139" s="96"/>
      <c r="N139" s="96"/>
      <c r="O139" s="96"/>
      <c r="P139" s="96"/>
      <c r="Q139" s="96"/>
      <c r="R139" s="96"/>
      <c r="S139" s="96"/>
      <c r="T139" s="96"/>
      <c r="U139" s="96"/>
      <c r="V139" s="135"/>
    </row>
    <row r="140" s="433" customFormat="true" ht="12.75" hidden="false" customHeight="false" outlineLevel="0" collapsed="false">
      <c r="B140" s="141"/>
      <c r="C140" s="142"/>
      <c r="D140" s="142"/>
      <c r="E140" s="142"/>
      <c r="F140" s="142"/>
      <c r="G140" s="142"/>
      <c r="H140" s="142"/>
      <c r="I140" s="142"/>
      <c r="J140" s="142"/>
      <c r="K140" s="142"/>
      <c r="L140" s="142"/>
      <c r="M140" s="142"/>
      <c r="N140" s="142"/>
      <c r="O140" s="142"/>
      <c r="P140" s="142"/>
      <c r="Q140" s="142"/>
      <c r="R140" s="142"/>
      <c r="S140" s="142"/>
      <c r="T140" s="142"/>
      <c r="U140" s="142"/>
      <c r="V140" s="219"/>
    </row>
    <row r="141" s="433" customFormat="true" ht="12.75" hidden="false" customHeight="false" outlineLevel="0" collapsed="false"/>
    <row r="142" s="433" customFormat="true" ht="12.75" hidden="false" customHeight="false" outlineLevel="0" collapsed="false"/>
    <row r="143" s="433" customFormat="true" ht="12.75" hidden="false" customHeight="false" outlineLevel="0" collapsed="false"/>
    <row r="144" s="433" customFormat="true" ht="12.75" hidden="false" customHeight="false" outlineLevel="0" collapsed="false"/>
    <row r="145" s="433" customFormat="true" ht="12.75" hidden="false" customHeight="false" outlineLevel="0" collapsed="false"/>
    <row r="146" s="433" customFormat="true" ht="12.75" hidden="false" customHeight="false" outlineLevel="0" collapsed="false"/>
    <row r="147" s="433" customFormat="true" ht="12.75" hidden="false" customHeight="false" outlineLevel="0" collapsed="false"/>
    <row r="148" s="433" customFormat="true" ht="12.75" hidden="false" customHeight="false" outlineLevel="0" collapsed="false"/>
    <row r="149" s="433" customFormat="true" ht="12.75" hidden="false" customHeight="false" outlineLevel="0" collapsed="false"/>
    <row r="150" s="433" customFormat="true" ht="12.75" hidden="false" customHeight="false" outlineLevel="0" collapsed="false"/>
    <row r="151" s="433" customFormat="true" ht="12.75" hidden="false" customHeight="false" outlineLevel="0" collapsed="false"/>
    <row r="152" s="433" customFormat="true" ht="12.75" hidden="false" customHeight="false" outlineLevel="0" collapsed="false"/>
    <row r="153" s="433" customFormat="true" ht="12.75" hidden="false" customHeight="false" outlineLevel="0" collapsed="false"/>
    <row r="154" s="433" customFormat="true" ht="12.75" hidden="false" customHeight="false" outlineLevel="0" collapsed="false"/>
    <row r="155" s="433" customFormat="true" ht="12.75" hidden="false" customHeight="false" outlineLevel="0" collapsed="false"/>
    <row r="156" s="433" customFormat="true" ht="12.75" hidden="false" customHeight="false" outlineLevel="0" collapsed="false"/>
    <row r="157" s="433" customFormat="true" ht="12.75" hidden="false" customHeight="false" outlineLevel="0" collapsed="false"/>
    <row r="158" s="433" customFormat="true" ht="12.75" hidden="false" customHeight="false" outlineLevel="0" collapsed="false"/>
    <row r="159" s="433" customFormat="true" ht="12.75" hidden="false" customHeight="false" outlineLevel="0" collapsed="false"/>
    <row r="160" s="433" customFormat="true" ht="12.75" hidden="false" customHeight="false" outlineLevel="0" collapsed="false"/>
    <row r="161" s="433" customFormat="true" ht="12.75" hidden="false" customHeight="false" outlineLevel="0" collapsed="false"/>
    <row r="162" s="433" customFormat="true" ht="12.75" hidden="false" customHeight="false" outlineLevel="0" collapsed="false"/>
    <row r="163" s="433" customFormat="true" ht="12.75" hidden="false" customHeight="false" outlineLevel="0" collapsed="false"/>
    <row r="164" s="433" customFormat="true" ht="12.75" hidden="false" customHeight="false" outlineLevel="0" collapsed="false"/>
    <row r="165" s="433" customFormat="true" ht="12.75" hidden="false" customHeight="false" outlineLevel="0" collapsed="false"/>
    <row r="166" s="433" customFormat="true" ht="12.75" hidden="false" customHeight="false" outlineLevel="0" collapsed="false"/>
    <row r="167" s="433" customFormat="true" ht="12.75" hidden="false" customHeight="false" outlineLevel="0" collapsed="false"/>
    <row r="168" s="433" customFormat="true" ht="12.75" hidden="false" customHeight="false" outlineLevel="0" collapsed="false"/>
    <row r="169" s="433" customFormat="true" ht="12.75" hidden="false" customHeight="false" outlineLevel="0" collapsed="false"/>
    <row r="170" s="433" customFormat="true" ht="12.75" hidden="false" customHeight="false" outlineLevel="0" collapsed="false"/>
    <row r="171" s="433" customFormat="true" ht="12.75" hidden="false" customHeight="false" outlineLevel="0" collapsed="false"/>
    <row r="172" s="433" customFormat="true" ht="12.75" hidden="false" customHeight="false" outlineLevel="0" collapsed="false"/>
    <row r="173" s="433" customFormat="true" ht="12.75" hidden="false" customHeight="false" outlineLevel="0" collapsed="false"/>
    <row r="174" s="433" customFormat="true" ht="12.75" hidden="false" customHeight="false" outlineLevel="0" collapsed="false"/>
    <row r="175" s="433" customFormat="true" ht="12.75" hidden="false" customHeight="false" outlineLevel="0" collapsed="false"/>
    <row r="176" s="433" customFormat="true" ht="12.75" hidden="false" customHeight="false" outlineLevel="0" collapsed="false"/>
    <row r="177" s="433" customFormat="true" ht="12.75" hidden="false" customHeight="false" outlineLevel="0" collapsed="false"/>
    <row r="178" s="433" customFormat="true" ht="12.75" hidden="false" customHeight="false" outlineLevel="0" collapsed="false"/>
    <row r="179" s="433" customFormat="true" ht="12.75" hidden="false" customHeight="false" outlineLevel="0" collapsed="false"/>
    <row r="180" s="433" customFormat="true" ht="12.75" hidden="false" customHeight="false" outlineLevel="0" collapsed="false"/>
    <row r="181" s="433" customFormat="true" ht="12.75" hidden="false" customHeight="false" outlineLevel="0" collapsed="false"/>
    <row r="182" s="433" customFormat="true" ht="12.75" hidden="false" customHeight="false" outlineLevel="0" collapsed="false"/>
    <row r="183" s="433" customFormat="true" ht="12.75" hidden="false" customHeight="false" outlineLevel="0" collapsed="false"/>
    <row r="184" s="433" customFormat="true" ht="12.75" hidden="false" customHeight="false" outlineLevel="0" collapsed="false"/>
    <row r="185" s="433" customFormat="true" ht="12.75" hidden="false" customHeight="false" outlineLevel="0" collapsed="false"/>
    <row r="186" s="433" customFormat="true" ht="12.75" hidden="false" customHeight="false" outlineLevel="0" collapsed="false"/>
    <row r="187" s="433" customFormat="true" ht="12.75" hidden="false" customHeight="false" outlineLevel="0" collapsed="false"/>
    <row r="188" s="433" customFormat="true" ht="12.75" hidden="false" customHeight="false" outlineLevel="0" collapsed="false"/>
    <row r="189" s="433" customFormat="true" ht="12.75" hidden="false" customHeight="false" outlineLevel="0" collapsed="false"/>
    <row r="190" s="433" customFormat="true" ht="12.75" hidden="false" customHeight="false" outlineLevel="0" collapsed="false"/>
    <row r="191" s="433" customFormat="true" ht="12.75" hidden="false" customHeight="false" outlineLevel="0" collapsed="false"/>
    <row r="192" s="433" customFormat="true" ht="12.75" hidden="false" customHeight="false" outlineLevel="0" collapsed="false"/>
    <row r="193" s="433" customFormat="true" ht="12.75" hidden="false" customHeight="false" outlineLevel="0" collapsed="false"/>
    <row r="194" s="433" customFormat="true" ht="12.75" hidden="false" customHeight="false" outlineLevel="0" collapsed="false"/>
    <row r="195" s="433" customFormat="true" ht="12.75" hidden="false" customHeight="false" outlineLevel="0" collapsed="false"/>
    <row r="196" s="433" customFormat="true" ht="12.75" hidden="false" customHeight="false" outlineLevel="0" collapsed="false"/>
    <row r="197" s="433" customFormat="true" ht="12.75" hidden="false" customHeight="false" outlineLevel="0" collapsed="false"/>
    <row r="198" s="433" customFormat="true" ht="12.75" hidden="false" customHeight="false" outlineLevel="0" collapsed="false"/>
    <row r="199" s="433" customFormat="true" ht="12.75" hidden="false" customHeight="false" outlineLevel="0" collapsed="false"/>
    <row r="200" s="433" customFormat="true" ht="12.75" hidden="false" customHeight="false" outlineLevel="0" collapsed="false"/>
    <row r="201" s="433" customFormat="true" ht="12.75" hidden="false" customHeight="false" outlineLevel="0" collapsed="false"/>
    <row r="202" s="433" customFormat="true" ht="12.75" hidden="false" customHeight="false" outlineLevel="0" collapsed="false"/>
    <row r="203" s="433" customFormat="true" ht="12.75" hidden="false" customHeight="false" outlineLevel="0" collapsed="false"/>
    <row r="204" s="433" customFormat="true" ht="12.75" hidden="false" customHeight="false" outlineLevel="0" collapsed="false"/>
    <row r="205" s="433" customFormat="true" ht="12.75" hidden="false" customHeight="false" outlineLevel="0" collapsed="false"/>
    <row r="206" s="433" customFormat="true" ht="12.75" hidden="false" customHeight="false" outlineLevel="0" collapsed="false"/>
    <row r="207" s="433" customFormat="true" ht="12.75" hidden="false" customHeight="false" outlineLevel="0" collapsed="false"/>
    <row r="208" s="433" customFormat="true" ht="12.75" hidden="false" customHeight="false" outlineLevel="0" collapsed="false"/>
    <row r="209" s="433" customFormat="true" ht="12.75" hidden="false" customHeight="false" outlineLevel="0" collapsed="false"/>
    <row r="210" s="433" customFormat="true" ht="12.75" hidden="false" customHeight="false" outlineLevel="0" collapsed="false"/>
    <row r="211" s="433" customFormat="true" ht="12.75" hidden="false" customHeight="false" outlineLevel="0" collapsed="false"/>
    <row r="212" s="433" customFormat="true" ht="12.75" hidden="false" customHeight="false" outlineLevel="0" collapsed="false"/>
    <row r="213" s="433" customFormat="true" ht="12.75" hidden="false" customHeight="false" outlineLevel="0" collapsed="false"/>
    <row r="214" s="433" customFormat="true" ht="12.75" hidden="false" customHeight="false" outlineLevel="0" collapsed="false"/>
    <row r="215" s="433" customFormat="true" ht="12.75" hidden="false" customHeight="false" outlineLevel="0" collapsed="false"/>
    <row r="216" s="433" customFormat="true" ht="12.75" hidden="false" customHeight="false" outlineLevel="0" collapsed="false"/>
    <row r="217" s="433" customFormat="true" ht="12.75" hidden="false" customHeight="false" outlineLevel="0" collapsed="false"/>
    <row r="218" s="433" customFormat="true" ht="12.75" hidden="false" customHeight="false" outlineLevel="0" collapsed="false"/>
    <row r="219" s="433" customFormat="true" ht="12.75" hidden="false" customHeight="false" outlineLevel="0" collapsed="false"/>
    <row r="220" s="433" customFormat="true" ht="12.75" hidden="false" customHeight="false" outlineLevel="0" collapsed="false"/>
    <row r="221" s="433" customFormat="true" ht="12.75" hidden="false" customHeight="false" outlineLevel="0" collapsed="false"/>
    <row r="222" s="433" customFormat="true" ht="12.75" hidden="false" customHeight="false" outlineLevel="0" collapsed="false"/>
    <row r="223" s="433" customFormat="true" ht="12.75" hidden="false" customHeight="false" outlineLevel="0" collapsed="false"/>
    <row r="224" s="433" customFormat="true" ht="12.75" hidden="false" customHeight="false" outlineLevel="0" collapsed="false"/>
    <row r="225" s="433" customFormat="true" ht="12.75" hidden="false" customHeight="false" outlineLevel="0" collapsed="false"/>
    <row r="226" s="433" customFormat="true" ht="12.75" hidden="false" customHeight="false" outlineLevel="0" collapsed="false"/>
    <row r="227" s="433" customFormat="true" ht="12.75" hidden="false" customHeight="false" outlineLevel="0" collapsed="false"/>
    <row r="228" s="433" customFormat="true" ht="12.75" hidden="false" customHeight="false" outlineLevel="0" collapsed="false"/>
    <row r="229" s="433" customFormat="true" ht="12.75" hidden="false" customHeight="false" outlineLevel="0" collapsed="false"/>
    <row r="230" s="433" customFormat="true" ht="12.75" hidden="false" customHeight="false" outlineLevel="0" collapsed="false"/>
    <row r="231" s="433" customFormat="true" ht="12.75" hidden="false" customHeight="false" outlineLevel="0" collapsed="false"/>
    <row r="232" s="433" customFormat="true" ht="12.75" hidden="false" customHeight="false" outlineLevel="0" collapsed="false"/>
    <row r="233" s="433" customFormat="true" ht="12.75" hidden="false" customHeight="false" outlineLevel="0" collapsed="false"/>
    <row r="234" s="433" customFormat="true" ht="12.75" hidden="false" customHeight="false" outlineLevel="0" collapsed="false"/>
    <row r="235" s="433" customFormat="true" ht="12.75" hidden="false" customHeight="false" outlineLevel="0" collapsed="false"/>
    <row r="236" s="433" customFormat="true" ht="12.75" hidden="false" customHeight="false" outlineLevel="0" collapsed="false"/>
    <row r="237" s="433" customFormat="true" ht="12.75" hidden="false" customHeight="false" outlineLevel="0" collapsed="false"/>
    <row r="238" s="433" customFormat="true" ht="12.75" hidden="false" customHeight="false" outlineLevel="0" collapsed="false"/>
    <row r="239" s="433" customFormat="true" ht="12.75" hidden="false" customHeight="false" outlineLevel="0" collapsed="false"/>
    <row r="240" s="433" customFormat="true" ht="12.75" hidden="false" customHeight="false" outlineLevel="0" collapsed="false"/>
    <row r="241" s="433" customFormat="true" ht="12.75" hidden="false" customHeight="false" outlineLevel="0" collapsed="false"/>
    <row r="242" s="433" customFormat="true" ht="12.75" hidden="false" customHeight="false" outlineLevel="0" collapsed="false"/>
    <row r="243" s="433" customFormat="true" ht="12.75" hidden="false" customHeight="false" outlineLevel="0" collapsed="false"/>
    <row r="244" s="433" customFormat="true" ht="12.75" hidden="false" customHeight="false" outlineLevel="0" collapsed="false"/>
    <row r="245" s="433" customFormat="true" ht="12.75" hidden="false" customHeight="false" outlineLevel="0" collapsed="false"/>
    <row r="246" s="433" customFormat="true" ht="12.75" hidden="false" customHeight="false" outlineLevel="0" collapsed="false"/>
    <row r="247" s="433" customFormat="true" ht="12.75" hidden="false" customHeight="false" outlineLevel="0" collapsed="false"/>
    <row r="248" s="433" customFormat="true" ht="12.75" hidden="false" customHeight="false" outlineLevel="0" collapsed="false"/>
    <row r="249" s="433" customFormat="true" ht="12.75" hidden="false" customHeight="false" outlineLevel="0" collapsed="false"/>
    <row r="250" s="433" customFormat="true" ht="12.75" hidden="false" customHeight="false" outlineLevel="0" collapsed="false"/>
    <row r="251" s="433" customFormat="true" ht="12.75" hidden="false" customHeight="false" outlineLevel="0" collapsed="false"/>
    <row r="252" s="433" customFormat="true" ht="12.75" hidden="false" customHeight="false" outlineLevel="0" collapsed="false"/>
    <row r="253" s="433" customFormat="true" ht="12.75" hidden="false" customHeight="false" outlineLevel="0" collapsed="false"/>
    <row r="254" s="433" customFormat="true" ht="12.75" hidden="false" customHeight="false" outlineLevel="0" collapsed="false"/>
    <row r="255" s="433" customFormat="true" ht="12.75" hidden="false" customHeight="false" outlineLevel="0" collapsed="false"/>
    <row r="256" s="433" customFormat="true" ht="12.75" hidden="false" customHeight="false" outlineLevel="0" collapsed="false"/>
    <row r="257" s="433" customFormat="true" ht="12.75" hidden="false" customHeight="false" outlineLevel="0" collapsed="false"/>
    <row r="258" s="433" customFormat="true" ht="12.75" hidden="false" customHeight="false" outlineLevel="0" collapsed="false"/>
    <row r="259" s="433" customFormat="true" ht="12.75" hidden="false" customHeight="false" outlineLevel="0" collapsed="false"/>
    <row r="260" s="433" customFormat="true" ht="12.75" hidden="false" customHeight="false" outlineLevel="0" collapsed="false"/>
    <row r="261" s="433" customFormat="true" ht="12.75" hidden="false" customHeight="false" outlineLevel="0" collapsed="false"/>
    <row r="262" s="433" customFormat="true" ht="12.75" hidden="false" customHeight="false" outlineLevel="0" collapsed="false"/>
    <row r="263" s="433" customFormat="true" ht="12.75" hidden="false" customHeight="false" outlineLevel="0" collapsed="false"/>
    <row r="264" s="433" customFormat="true" ht="12.75" hidden="false" customHeight="false" outlineLevel="0" collapsed="false"/>
    <row r="265" s="433" customFormat="true" ht="12.75" hidden="false" customHeight="false" outlineLevel="0" collapsed="false"/>
    <row r="266" s="433" customFormat="true" ht="12.75" hidden="false" customHeight="false" outlineLevel="0" collapsed="false"/>
    <row r="267" s="433" customFormat="true" ht="12.75" hidden="false" customHeight="false" outlineLevel="0" collapsed="false"/>
    <row r="268" s="433" customFormat="true" ht="12.75" hidden="false" customHeight="false" outlineLevel="0" collapsed="false"/>
    <row r="269" s="433" customFormat="true" ht="12.75" hidden="false" customHeight="false" outlineLevel="0" collapsed="false"/>
    <row r="270" s="433" customFormat="true" ht="12.75" hidden="false" customHeight="false" outlineLevel="0" collapsed="false"/>
    <row r="271" s="433" customFormat="true" ht="12.75" hidden="false" customHeight="false" outlineLevel="0" collapsed="false"/>
    <row r="272" s="433" customFormat="true" ht="12.75" hidden="false" customHeight="false" outlineLevel="0" collapsed="false"/>
    <row r="273" s="433" customFormat="true" ht="12.75" hidden="false" customHeight="false" outlineLevel="0" collapsed="false"/>
    <row r="274" s="433" customFormat="true" ht="12.75" hidden="false" customHeight="false" outlineLevel="0" collapsed="false"/>
    <row r="275" s="433" customFormat="true" ht="12.75" hidden="false" customHeight="false" outlineLevel="0" collapsed="false"/>
    <row r="276" s="433" customFormat="true" ht="12.75" hidden="false" customHeight="false" outlineLevel="0" collapsed="false"/>
    <row r="277" s="433" customFormat="true" ht="12.75" hidden="false" customHeight="false" outlineLevel="0" collapsed="false"/>
    <row r="278" s="433" customFormat="true" ht="12.75" hidden="false" customHeight="false" outlineLevel="0" collapsed="false"/>
    <row r="279" s="433" customFormat="true" ht="12.75" hidden="false" customHeight="false" outlineLevel="0" collapsed="false"/>
    <row r="280" s="433" customFormat="true" ht="12.75" hidden="false" customHeight="false" outlineLevel="0" collapsed="false"/>
    <row r="281" s="433" customFormat="true" ht="12.75" hidden="false" customHeight="false" outlineLevel="0" collapsed="false"/>
    <row r="282" s="433" customFormat="true" ht="12.75" hidden="false" customHeight="false" outlineLevel="0" collapsed="false"/>
    <row r="283" s="433" customFormat="true" ht="12.75" hidden="false" customHeight="false" outlineLevel="0" collapsed="false"/>
    <row r="284" s="433" customFormat="true" ht="12.75" hidden="false" customHeight="false" outlineLevel="0" collapsed="false"/>
    <row r="285" s="433" customFormat="true" ht="12.75" hidden="false" customHeight="false" outlineLevel="0" collapsed="false"/>
    <row r="286" s="433" customFormat="true" ht="12.75" hidden="false" customHeight="false" outlineLevel="0" collapsed="false"/>
    <row r="287" s="433" customFormat="true" ht="12.75" hidden="false" customHeight="false" outlineLevel="0" collapsed="false"/>
    <row r="288" s="433" customFormat="true" ht="12.75" hidden="false" customHeight="false" outlineLevel="0" collapsed="false"/>
    <row r="289" s="433" customFormat="true" ht="12.75" hidden="false" customHeight="false" outlineLevel="0" collapsed="false"/>
    <row r="290" s="433" customFormat="true" ht="12.75" hidden="false" customHeight="false" outlineLevel="0" collapsed="false"/>
    <row r="291" s="433" customFormat="true" ht="12.75" hidden="false" customHeight="false" outlineLevel="0" collapsed="false"/>
    <row r="292" s="433" customFormat="true" ht="12.75" hidden="false" customHeight="false" outlineLevel="0" collapsed="false"/>
    <row r="293" s="433" customFormat="true" ht="12.75" hidden="false" customHeight="false" outlineLevel="0" collapsed="false"/>
    <row r="294" s="433" customFormat="true" ht="12.75" hidden="false" customHeight="false" outlineLevel="0" collapsed="false"/>
    <row r="295" s="433" customFormat="true" ht="12.75" hidden="false" customHeight="false" outlineLevel="0" collapsed="false"/>
    <row r="296" s="433" customFormat="true" ht="12.75" hidden="false" customHeight="false" outlineLevel="0" collapsed="false"/>
    <row r="297" s="433" customFormat="true" ht="12.75" hidden="false" customHeight="false" outlineLevel="0" collapsed="false"/>
    <row r="298" s="433" customFormat="true" ht="12.75" hidden="false" customHeight="false" outlineLevel="0" collapsed="false"/>
    <row r="299" s="433" customFormat="true" ht="12.75" hidden="false" customHeight="false" outlineLevel="0" collapsed="false"/>
    <row r="300" s="433" customFormat="true" ht="12.75" hidden="false" customHeight="false" outlineLevel="0" collapsed="false"/>
    <row r="301" s="433" customFormat="true" ht="12.75" hidden="false" customHeight="false" outlineLevel="0" collapsed="false"/>
    <row r="302" s="433" customFormat="true" ht="12.75" hidden="false" customHeight="false" outlineLevel="0" collapsed="false"/>
    <row r="303" s="433" customFormat="true" ht="12.75" hidden="false" customHeight="false" outlineLevel="0" collapsed="false"/>
    <row r="304" s="433" customFormat="true" ht="12.75" hidden="false" customHeight="false" outlineLevel="0" collapsed="false"/>
    <row r="305" s="433" customFormat="true" ht="12.75" hidden="false" customHeight="false" outlineLevel="0" collapsed="false"/>
    <row r="306" s="433" customFormat="true" ht="12.75" hidden="false" customHeight="false" outlineLevel="0" collapsed="false"/>
    <row r="307" s="433" customFormat="true" ht="12.75" hidden="false" customHeight="false" outlineLevel="0" collapsed="false"/>
    <row r="308" s="433" customFormat="true" ht="12.75" hidden="false" customHeight="false" outlineLevel="0" collapsed="false"/>
    <row r="309" s="433" customFormat="true" ht="12.75" hidden="false" customHeight="false" outlineLevel="0" collapsed="false"/>
    <row r="310" s="433" customFormat="true" ht="12.75" hidden="false" customHeight="false" outlineLevel="0" collapsed="false"/>
    <row r="311" s="433" customFormat="true" ht="12.75" hidden="false" customHeight="false" outlineLevel="0" collapsed="false"/>
    <row r="312" s="433" customFormat="true" ht="12.75" hidden="false" customHeight="false" outlineLevel="0" collapsed="false"/>
    <row r="313" s="433" customFormat="true" ht="12.75" hidden="false" customHeight="false" outlineLevel="0" collapsed="false"/>
    <row r="314" s="433" customFormat="true" ht="12.75" hidden="false" customHeight="false" outlineLevel="0" collapsed="false"/>
    <row r="315" s="433" customFormat="true" ht="12.75" hidden="false" customHeight="false" outlineLevel="0" collapsed="false"/>
    <row r="316" s="433" customFormat="true" ht="12.75" hidden="false" customHeight="false" outlineLevel="0" collapsed="false"/>
    <row r="317" s="433" customFormat="true" ht="12.75" hidden="false" customHeight="false" outlineLevel="0" collapsed="false"/>
    <row r="318" s="433" customFormat="true" ht="12.75" hidden="false" customHeight="false" outlineLevel="0" collapsed="false"/>
    <row r="319" s="433" customFormat="true" ht="12.75" hidden="false" customHeight="false" outlineLevel="0" collapsed="false"/>
    <row r="320" s="433" customFormat="true" ht="12.75" hidden="false" customHeight="false" outlineLevel="0" collapsed="false"/>
    <row r="321" s="433" customFormat="true" ht="12.75" hidden="false" customHeight="false" outlineLevel="0" collapsed="false"/>
    <row r="322" s="433" customFormat="true" ht="12.75" hidden="false" customHeight="false" outlineLevel="0" collapsed="false"/>
    <row r="323" s="433" customFormat="true" ht="12.75" hidden="false" customHeight="false" outlineLevel="0" collapsed="false"/>
    <row r="324" s="433" customFormat="true" ht="12.75" hidden="false" customHeight="false" outlineLevel="0" collapsed="false"/>
    <row r="325" s="433" customFormat="true" ht="12.75" hidden="false" customHeight="false" outlineLevel="0" collapsed="false"/>
    <row r="326" s="433" customFormat="true" ht="12.75" hidden="false" customHeight="false" outlineLevel="0" collapsed="false"/>
    <row r="327" s="433" customFormat="true" ht="12.75" hidden="false" customHeight="false" outlineLevel="0" collapsed="false"/>
    <row r="328" s="433" customFormat="true" ht="12.75" hidden="false" customHeight="false" outlineLevel="0" collapsed="false"/>
    <row r="329" s="433" customFormat="true" ht="12.75" hidden="false" customHeight="false" outlineLevel="0" collapsed="false"/>
    <row r="330" s="433" customFormat="true" ht="12.75" hidden="false" customHeight="false" outlineLevel="0" collapsed="false"/>
    <row r="331" s="433" customFormat="true" ht="12.75" hidden="false" customHeight="false" outlineLevel="0" collapsed="false"/>
    <row r="332" s="433" customFormat="true" ht="12.75" hidden="false" customHeight="false" outlineLevel="0" collapsed="false"/>
    <row r="333" s="433" customFormat="true" ht="12.75" hidden="false" customHeight="false" outlineLevel="0" collapsed="false"/>
    <row r="334" s="433" customFormat="true" ht="12.75" hidden="false" customHeight="false" outlineLevel="0" collapsed="false"/>
    <row r="335" s="433" customFormat="true" ht="12.75" hidden="false" customHeight="false" outlineLevel="0" collapsed="false"/>
    <row r="336" s="433" customFormat="true" ht="12.75" hidden="false" customHeight="false" outlineLevel="0" collapsed="false"/>
    <row r="337" s="433" customFormat="true" ht="12.75" hidden="false" customHeight="false" outlineLevel="0" collapsed="false"/>
    <row r="338" s="433" customFormat="true" ht="12.75" hidden="false" customHeight="false" outlineLevel="0" collapsed="false"/>
    <row r="339" s="433" customFormat="true" ht="12.75" hidden="false" customHeight="false" outlineLevel="0" collapsed="false"/>
    <row r="340" s="433" customFormat="true" ht="12.75" hidden="false" customHeight="false" outlineLevel="0" collapsed="false"/>
    <row r="341" s="433" customFormat="true" ht="12.75" hidden="false" customHeight="false" outlineLevel="0" collapsed="false"/>
    <row r="342" s="433" customFormat="true" ht="12.75" hidden="false" customHeight="false" outlineLevel="0" collapsed="false"/>
    <row r="343" s="433" customFormat="true" ht="12.75" hidden="false" customHeight="false" outlineLevel="0" collapsed="false"/>
    <row r="344" s="433" customFormat="true" ht="12.75" hidden="false" customHeight="false" outlineLevel="0" collapsed="false"/>
    <row r="345" s="433" customFormat="true" ht="12.75" hidden="false" customHeight="false" outlineLevel="0" collapsed="false"/>
    <row r="346" s="433" customFormat="true" ht="12.75" hidden="false" customHeight="false" outlineLevel="0" collapsed="false"/>
    <row r="347" s="433" customFormat="true" ht="12.75" hidden="false" customHeight="false" outlineLevel="0" collapsed="false"/>
    <row r="348" s="433" customFormat="true" ht="12.75" hidden="false" customHeight="false" outlineLevel="0" collapsed="false"/>
    <row r="349" s="433" customFormat="true" ht="12.75" hidden="false" customHeight="false" outlineLevel="0" collapsed="false"/>
    <row r="350" s="433" customFormat="true" ht="12.75" hidden="false" customHeight="false" outlineLevel="0" collapsed="false"/>
    <row r="351" s="433" customFormat="true" ht="12.75" hidden="false" customHeight="false" outlineLevel="0" collapsed="false"/>
    <row r="352" s="433" customFormat="true" ht="12.75" hidden="false" customHeight="false" outlineLevel="0" collapsed="false"/>
    <row r="353" s="433" customFormat="true" ht="12.75" hidden="false" customHeight="false" outlineLevel="0" collapsed="false"/>
    <row r="354" s="433" customFormat="true" ht="12.75" hidden="false" customHeight="false" outlineLevel="0" collapsed="false"/>
    <row r="355" s="433" customFormat="true" ht="12.75" hidden="false" customHeight="false" outlineLevel="0" collapsed="false"/>
    <row r="356" s="433" customFormat="true" ht="12.75" hidden="false" customHeight="false" outlineLevel="0" collapsed="false"/>
    <row r="357" s="433" customFormat="true" ht="12.75" hidden="false" customHeight="false" outlineLevel="0" collapsed="false"/>
    <row r="358" s="433" customFormat="true" ht="12.75" hidden="false" customHeight="false" outlineLevel="0" collapsed="false"/>
    <row r="359" s="433" customFormat="true" ht="12.75" hidden="false" customHeight="false" outlineLevel="0" collapsed="false"/>
    <row r="360" s="433" customFormat="true" ht="12.75" hidden="false" customHeight="false" outlineLevel="0" collapsed="false"/>
    <row r="361" s="433" customFormat="true" ht="12.75" hidden="false" customHeight="false" outlineLevel="0" collapsed="false"/>
    <row r="362" s="433" customFormat="true" ht="12.75" hidden="false" customHeight="false" outlineLevel="0" collapsed="false"/>
    <row r="363" s="433" customFormat="true" ht="12.75" hidden="false" customHeight="false" outlineLevel="0" collapsed="false"/>
    <row r="364" s="433" customFormat="true" ht="12.75" hidden="false" customHeight="false" outlineLevel="0" collapsed="false"/>
    <row r="365" s="433" customFormat="true" ht="12.75" hidden="false" customHeight="false" outlineLevel="0" collapsed="false"/>
    <row r="366" s="433" customFormat="true" ht="12.75" hidden="false" customHeight="false" outlineLevel="0" collapsed="false"/>
    <row r="367" s="433" customFormat="true" ht="12.75" hidden="false" customHeight="false" outlineLevel="0" collapsed="false"/>
    <row r="368" s="433" customFormat="true" ht="12.75" hidden="false" customHeight="false" outlineLevel="0" collapsed="false"/>
    <row r="369" s="433" customFormat="true" ht="12.75" hidden="false" customHeight="false" outlineLevel="0" collapsed="false"/>
    <row r="370" s="433" customFormat="true" ht="12.75" hidden="false" customHeight="false" outlineLevel="0" collapsed="false"/>
    <row r="371" s="433" customFormat="true" ht="12.75" hidden="false" customHeight="false" outlineLevel="0" collapsed="false"/>
    <row r="372" s="433" customFormat="true" ht="12.75" hidden="false" customHeight="false" outlineLevel="0" collapsed="false"/>
    <row r="373" s="433" customFormat="true" ht="12.75" hidden="false" customHeight="false" outlineLevel="0" collapsed="false"/>
    <row r="374" s="433" customFormat="true" ht="12.75" hidden="false" customHeight="false" outlineLevel="0" collapsed="false"/>
    <row r="375" s="433" customFormat="true" ht="12.75" hidden="false" customHeight="false" outlineLevel="0" collapsed="false"/>
    <row r="376" s="433" customFormat="true" ht="12.75" hidden="false" customHeight="false" outlineLevel="0" collapsed="false"/>
    <row r="377" s="433" customFormat="true" ht="12.75" hidden="false" customHeight="false" outlineLevel="0" collapsed="false"/>
    <row r="378" s="433" customFormat="true" ht="12.75" hidden="false" customHeight="false" outlineLevel="0" collapsed="false"/>
    <row r="379" s="433" customFormat="true" ht="12.75" hidden="false" customHeight="false" outlineLevel="0" collapsed="false"/>
    <row r="380" s="433" customFormat="true" ht="12.75" hidden="false" customHeight="false" outlineLevel="0" collapsed="false"/>
    <row r="381" s="433" customFormat="true" ht="12.75" hidden="false" customHeight="false" outlineLevel="0" collapsed="false"/>
    <row r="382" s="433" customFormat="true" ht="12.75" hidden="false" customHeight="false" outlineLevel="0" collapsed="false"/>
    <row r="383" s="433" customFormat="true" ht="12.75" hidden="false" customHeight="false" outlineLevel="0" collapsed="false"/>
    <row r="384" s="433" customFormat="true" ht="12.75" hidden="false" customHeight="false" outlineLevel="0" collapsed="false"/>
    <row r="385" s="433" customFormat="true" ht="12.75" hidden="false" customHeight="false" outlineLevel="0" collapsed="false"/>
    <row r="386" s="433" customFormat="true" ht="12.75" hidden="false" customHeight="false" outlineLevel="0" collapsed="false"/>
    <row r="387" s="433" customFormat="true" ht="12.75" hidden="false" customHeight="false" outlineLevel="0" collapsed="false"/>
    <row r="388" s="433" customFormat="true" ht="12.75" hidden="false" customHeight="false" outlineLevel="0" collapsed="false"/>
    <row r="389" s="433" customFormat="true" ht="12.75" hidden="false" customHeight="false" outlineLevel="0" collapsed="false"/>
    <row r="390" s="433" customFormat="true" ht="12.75" hidden="false" customHeight="false" outlineLevel="0" collapsed="false"/>
    <row r="391" s="433" customFormat="true" ht="12.75" hidden="false" customHeight="false" outlineLevel="0" collapsed="false"/>
    <row r="392" s="433" customFormat="true" ht="12.75" hidden="false" customHeight="false" outlineLevel="0" collapsed="false"/>
    <row r="393" s="433" customFormat="true" ht="12.75" hidden="false" customHeight="false" outlineLevel="0" collapsed="false"/>
    <row r="394" s="433" customFormat="true" ht="12.75" hidden="false" customHeight="false" outlineLevel="0" collapsed="false"/>
    <row r="395" s="433" customFormat="true" ht="12.75" hidden="false" customHeight="false" outlineLevel="0" collapsed="false"/>
    <row r="396" s="433" customFormat="true" ht="12.75" hidden="false" customHeight="false" outlineLevel="0" collapsed="false"/>
    <row r="397" s="433" customFormat="true" ht="12.75" hidden="false" customHeight="false" outlineLevel="0" collapsed="false"/>
    <row r="398" s="433" customFormat="true" ht="12.75" hidden="false" customHeight="false" outlineLevel="0" collapsed="false"/>
    <row r="399" s="433" customFormat="true" ht="12.75" hidden="false" customHeight="false" outlineLevel="0" collapsed="false"/>
    <row r="400" s="433" customFormat="true" ht="12.75" hidden="false" customHeight="false" outlineLevel="0" collapsed="false"/>
    <row r="401" s="433" customFormat="true" ht="12.75" hidden="false" customHeight="false" outlineLevel="0" collapsed="false"/>
    <row r="402" s="433" customFormat="true" ht="12.75" hidden="false" customHeight="false" outlineLevel="0" collapsed="false"/>
    <row r="403" s="433" customFormat="true" ht="12.75" hidden="false" customHeight="false" outlineLevel="0" collapsed="false"/>
    <row r="404" s="433" customFormat="true" ht="12.75" hidden="false" customHeight="false" outlineLevel="0" collapsed="false"/>
    <row r="405" s="433" customFormat="true" ht="12.75" hidden="false" customHeight="false" outlineLevel="0" collapsed="false"/>
    <row r="406" s="433" customFormat="true" ht="12.75" hidden="false" customHeight="false" outlineLevel="0" collapsed="false"/>
    <row r="407" s="433" customFormat="true" ht="12.75" hidden="false" customHeight="false" outlineLevel="0" collapsed="false"/>
    <row r="408" s="433" customFormat="true" ht="12.75" hidden="false" customHeight="false" outlineLevel="0" collapsed="false"/>
    <row r="409" s="433" customFormat="true" ht="12.75" hidden="false" customHeight="false" outlineLevel="0" collapsed="false"/>
    <row r="410" s="433" customFormat="true" ht="12.75" hidden="false" customHeight="false" outlineLevel="0" collapsed="false"/>
    <row r="411" s="433" customFormat="true" ht="12.75" hidden="false" customHeight="false" outlineLevel="0" collapsed="false"/>
    <row r="412" s="433" customFormat="true" ht="12.75" hidden="false" customHeight="false" outlineLevel="0" collapsed="false"/>
    <row r="413" s="433" customFormat="true" ht="12.75" hidden="false" customHeight="false" outlineLevel="0" collapsed="false"/>
    <row r="414" s="433" customFormat="true" ht="12.75" hidden="false" customHeight="false" outlineLevel="0" collapsed="false"/>
    <row r="415" s="433" customFormat="true" ht="12.75" hidden="false" customHeight="false" outlineLevel="0" collapsed="false"/>
    <row r="416" s="433" customFormat="true" ht="12.75" hidden="false" customHeight="false" outlineLevel="0" collapsed="false"/>
    <row r="417" s="433" customFormat="true" ht="12.75" hidden="false" customHeight="false" outlineLevel="0" collapsed="false"/>
    <row r="418" s="433" customFormat="true" ht="12.75" hidden="false" customHeight="false" outlineLevel="0" collapsed="false"/>
    <row r="419" s="433" customFormat="true" ht="12.75" hidden="false" customHeight="false" outlineLevel="0" collapsed="false"/>
    <row r="420" s="433" customFormat="true" ht="12.75" hidden="false" customHeight="false" outlineLevel="0" collapsed="false"/>
    <row r="421" s="433" customFormat="true" ht="12.75" hidden="false" customHeight="false" outlineLevel="0" collapsed="false"/>
    <row r="422" s="433" customFormat="true" ht="12.75" hidden="false" customHeight="false" outlineLevel="0" collapsed="false"/>
    <row r="423" s="433" customFormat="true" ht="12.75" hidden="false" customHeight="false" outlineLevel="0" collapsed="false"/>
    <row r="424" s="433" customFormat="true" ht="12.75" hidden="false" customHeight="false" outlineLevel="0" collapsed="false"/>
    <row r="425" s="433" customFormat="true" ht="12.75" hidden="false" customHeight="false" outlineLevel="0" collapsed="false"/>
    <row r="426" s="433" customFormat="true" ht="12.75" hidden="false" customHeight="false" outlineLevel="0" collapsed="false"/>
    <row r="427" s="433" customFormat="true" ht="12.75" hidden="false" customHeight="false" outlineLevel="0" collapsed="false"/>
    <row r="428" s="433" customFormat="true" ht="12.75" hidden="false" customHeight="false" outlineLevel="0" collapsed="false"/>
    <row r="429" s="433" customFormat="true" ht="12.75" hidden="false" customHeight="false" outlineLevel="0" collapsed="false"/>
    <row r="430" s="433" customFormat="true" ht="12.75" hidden="false" customHeight="false" outlineLevel="0" collapsed="false"/>
    <row r="431" s="433" customFormat="true" ht="12.75" hidden="false" customHeight="false" outlineLevel="0" collapsed="false"/>
    <row r="432" s="433" customFormat="true" ht="12.75" hidden="false" customHeight="false" outlineLevel="0" collapsed="false"/>
    <row r="433" s="433" customFormat="true" ht="12.75" hidden="false" customHeight="false" outlineLevel="0" collapsed="false"/>
    <row r="434" s="433" customFormat="true" ht="12.75" hidden="false" customHeight="false" outlineLevel="0" collapsed="false"/>
    <row r="435" s="433" customFormat="true" ht="12.75" hidden="false" customHeight="false" outlineLevel="0" collapsed="false"/>
    <row r="436" s="433" customFormat="true" ht="12.75" hidden="false" customHeight="false" outlineLevel="0" collapsed="false"/>
    <row r="437" s="433" customFormat="true" ht="12.75" hidden="false" customHeight="false" outlineLevel="0" collapsed="false"/>
    <row r="438" s="433" customFormat="true" ht="12.75" hidden="false" customHeight="false" outlineLevel="0" collapsed="false"/>
    <row r="439" s="433" customFormat="true" ht="12.75" hidden="false" customHeight="false" outlineLevel="0" collapsed="false"/>
    <row r="440" s="433" customFormat="true" ht="12.75" hidden="false" customHeight="false" outlineLevel="0" collapsed="false"/>
    <row r="441" s="433" customFormat="true" ht="12.75" hidden="false" customHeight="false" outlineLevel="0" collapsed="false"/>
    <row r="442" s="433" customFormat="true" ht="12.75" hidden="false" customHeight="false" outlineLevel="0" collapsed="false"/>
    <row r="443" s="433" customFormat="true" ht="12.75" hidden="false" customHeight="false" outlineLevel="0" collapsed="false"/>
    <row r="444" s="433" customFormat="true" ht="12.75" hidden="false" customHeight="false" outlineLevel="0" collapsed="false"/>
    <row r="445" s="433" customFormat="true" ht="12.75" hidden="false" customHeight="false" outlineLevel="0" collapsed="false"/>
    <row r="446" s="433" customFormat="true" ht="12.75" hidden="false" customHeight="false" outlineLevel="0" collapsed="false"/>
    <row r="447" s="433" customFormat="true" ht="12.75" hidden="false" customHeight="false" outlineLevel="0" collapsed="false"/>
    <row r="448" s="433" customFormat="true" ht="12.75" hidden="false" customHeight="false" outlineLevel="0" collapsed="false"/>
    <row r="449" s="433" customFormat="true" ht="12.75" hidden="false" customHeight="false" outlineLevel="0" collapsed="false"/>
    <row r="450" s="433" customFormat="true" ht="12.75" hidden="false" customHeight="false" outlineLevel="0" collapsed="false"/>
    <row r="451" s="433" customFormat="true" ht="12.75" hidden="false" customHeight="false" outlineLevel="0" collapsed="false"/>
    <row r="452" s="433" customFormat="true" ht="12.75" hidden="false" customHeight="false" outlineLevel="0" collapsed="false"/>
    <row r="453" s="433" customFormat="true" ht="12.75" hidden="false" customHeight="false" outlineLevel="0" collapsed="false"/>
    <row r="454" s="433" customFormat="true" ht="12.75" hidden="false" customHeight="false" outlineLevel="0" collapsed="false"/>
    <row r="455" s="433" customFormat="true" ht="12.75" hidden="false" customHeight="false" outlineLevel="0" collapsed="false"/>
    <row r="456" s="433" customFormat="true" ht="12.75" hidden="false" customHeight="false" outlineLevel="0" collapsed="false"/>
    <row r="457" s="433" customFormat="true" ht="12.75" hidden="false" customHeight="false" outlineLevel="0" collapsed="false"/>
    <row r="458" s="433" customFormat="true" ht="12.75" hidden="false" customHeight="false" outlineLevel="0" collapsed="false"/>
    <row r="459" s="433" customFormat="true" ht="12.75" hidden="false" customHeight="false" outlineLevel="0" collapsed="false"/>
    <row r="460" s="433" customFormat="true" ht="12.75" hidden="false" customHeight="false" outlineLevel="0" collapsed="false"/>
    <row r="461" s="433" customFormat="true" ht="12.75" hidden="false" customHeight="false" outlineLevel="0" collapsed="false"/>
    <row r="462" s="433" customFormat="true" ht="12.75" hidden="false" customHeight="false" outlineLevel="0" collapsed="false"/>
    <row r="463" s="433" customFormat="true" ht="12.75" hidden="false" customHeight="false" outlineLevel="0" collapsed="false"/>
    <row r="464" s="433" customFormat="true" ht="12.75" hidden="false" customHeight="false" outlineLevel="0" collapsed="false"/>
    <row r="465" s="433" customFormat="true" ht="12.75" hidden="false" customHeight="false" outlineLevel="0" collapsed="false"/>
    <row r="466" s="433" customFormat="true" ht="12.75" hidden="false" customHeight="false" outlineLevel="0" collapsed="false"/>
    <row r="467" s="433" customFormat="true" ht="12.75" hidden="false" customHeight="false" outlineLevel="0" collapsed="false"/>
    <row r="468" s="433" customFormat="true" ht="12.75" hidden="false" customHeight="false" outlineLevel="0" collapsed="false"/>
    <row r="469" s="433" customFormat="true" ht="12.75" hidden="false" customHeight="false" outlineLevel="0" collapsed="false"/>
    <row r="470" s="433" customFormat="true" ht="12.75" hidden="false" customHeight="false" outlineLevel="0" collapsed="false"/>
    <row r="471" s="433" customFormat="true" ht="12.75" hidden="false" customHeight="false" outlineLevel="0" collapsed="false"/>
    <row r="472" s="433" customFormat="true" ht="12.75" hidden="false" customHeight="false" outlineLevel="0" collapsed="false"/>
    <row r="473" s="433" customFormat="true" ht="12.75" hidden="false" customHeight="false" outlineLevel="0" collapsed="false"/>
    <row r="474" s="433" customFormat="true" ht="12.75" hidden="false" customHeight="false" outlineLevel="0" collapsed="false"/>
    <row r="475" s="433" customFormat="true" ht="12.75" hidden="false" customHeight="false" outlineLevel="0" collapsed="false"/>
    <row r="476" s="433" customFormat="true" ht="12.75" hidden="false" customHeight="false" outlineLevel="0" collapsed="false"/>
    <row r="477" s="433" customFormat="true" ht="12.75" hidden="false" customHeight="false" outlineLevel="0" collapsed="false"/>
    <row r="478" s="433" customFormat="true" ht="12.75" hidden="false" customHeight="false" outlineLevel="0" collapsed="false"/>
    <row r="479" s="433" customFormat="true" ht="12.75" hidden="false" customHeight="false" outlineLevel="0" collapsed="false"/>
    <row r="480" s="433" customFormat="true" ht="12.75" hidden="false" customHeight="false" outlineLevel="0" collapsed="false"/>
    <row r="481" s="433" customFormat="true" ht="12.75" hidden="false" customHeight="false" outlineLevel="0" collapsed="false"/>
    <row r="482" s="433" customFormat="true" ht="12.75" hidden="false" customHeight="false" outlineLevel="0" collapsed="false"/>
    <row r="483" s="433" customFormat="true" ht="12.75" hidden="false" customHeight="false" outlineLevel="0" collapsed="false"/>
    <row r="484" s="433" customFormat="true" ht="12.75" hidden="false" customHeight="false" outlineLevel="0" collapsed="false"/>
    <row r="485" s="433" customFormat="true" ht="12.75" hidden="false" customHeight="false" outlineLevel="0" collapsed="false"/>
    <row r="486" s="433" customFormat="true" ht="12.75" hidden="false" customHeight="false" outlineLevel="0" collapsed="false"/>
    <row r="487" s="433" customFormat="true" ht="12.75" hidden="false" customHeight="false" outlineLevel="0" collapsed="false"/>
    <row r="488" s="433" customFormat="true" ht="12.75" hidden="false" customHeight="false" outlineLevel="0" collapsed="false"/>
    <row r="489" s="433" customFormat="true" ht="12.75" hidden="false" customHeight="false" outlineLevel="0" collapsed="false"/>
    <row r="490" s="433" customFormat="true" ht="12.75" hidden="false" customHeight="false" outlineLevel="0" collapsed="false"/>
    <row r="491" s="433" customFormat="true" ht="12.75" hidden="false" customHeight="false" outlineLevel="0" collapsed="false"/>
    <row r="492" s="433" customFormat="true" ht="12.75" hidden="false" customHeight="false" outlineLevel="0" collapsed="false"/>
    <row r="493" s="433" customFormat="true" ht="12.75" hidden="false" customHeight="false" outlineLevel="0" collapsed="false"/>
    <row r="494" s="433" customFormat="true" ht="12.75" hidden="false" customHeight="false" outlineLevel="0" collapsed="false"/>
    <row r="495" s="433" customFormat="true" ht="12.75" hidden="false" customHeight="false" outlineLevel="0" collapsed="false"/>
    <row r="496" s="433" customFormat="true" ht="12.75" hidden="false" customHeight="false" outlineLevel="0" collapsed="false"/>
    <row r="497" s="433" customFormat="true" ht="12.75" hidden="false" customHeight="false" outlineLevel="0" collapsed="false"/>
    <row r="498" s="433" customFormat="true" ht="12.75" hidden="false" customHeight="false" outlineLevel="0" collapsed="false"/>
    <row r="499" s="433" customFormat="true" ht="12.75" hidden="false" customHeight="false" outlineLevel="0" collapsed="false"/>
    <row r="500" s="433" customFormat="true" ht="12.75" hidden="false" customHeight="false" outlineLevel="0" collapsed="false"/>
    <row r="501" s="433" customFormat="true" ht="12.75" hidden="false" customHeight="false" outlineLevel="0" collapsed="false"/>
    <row r="502" s="433" customFormat="true" ht="12.75" hidden="false" customHeight="false" outlineLevel="0" collapsed="false"/>
    <row r="503" s="433" customFormat="true" ht="12.75" hidden="false" customHeight="false" outlineLevel="0" collapsed="false"/>
    <row r="504" s="433" customFormat="true" ht="12.75" hidden="false" customHeight="false" outlineLevel="0" collapsed="false"/>
    <row r="505" s="433" customFormat="true" ht="12.75" hidden="false" customHeight="false" outlineLevel="0" collapsed="false"/>
    <row r="506" s="433" customFormat="true" ht="12.75" hidden="false" customHeight="false" outlineLevel="0" collapsed="false"/>
    <row r="507" s="433" customFormat="true" ht="12.75" hidden="false" customHeight="false" outlineLevel="0" collapsed="false"/>
    <row r="508" s="433" customFormat="true" ht="12.75" hidden="false" customHeight="false" outlineLevel="0" collapsed="false"/>
    <row r="509" s="433" customFormat="true" ht="12.75" hidden="false" customHeight="false" outlineLevel="0" collapsed="false"/>
    <row r="510" s="433" customFormat="true" ht="12.75" hidden="false" customHeight="false" outlineLevel="0" collapsed="false"/>
    <row r="511" s="433" customFormat="true" ht="12.75" hidden="false" customHeight="false" outlineLevel="0" collapsed="false"/>
    <row r="512" s="433" customFormat="true" ht="12.75" hidden="false" customHeight="false" outlineLevel="0" collapsed="false"/>
    <row r="513" s="433" customFormat="true" ht="12.75" hidden="false" customHeight="false" outlineLevel="0" collapsed="false"/>
    <row r="514" s="433" customFormat="true" ht="12.75" hidden="false" customHeight="false" outlineLevel="0" collapsed="false"/>
    <row r="515" s="433" customFormat="true" ht="12.75" hidden="false" customHeight="false" outlineLevel="0" collapsed="false"/>
    <row r="516" s="433" customFormat="true" ht="12.75" hidden="false" customHeight="false" outlineLevel="0" collapsed="false"/>
    <row r="517" s="433" customFormat="true" ht="12.75" hidden="false" customHeight="false" outlineLevel="0" collapsed="false"/>
    <row r="518" s="433" customFormat="true" ht="12.75" hidden="false" customHeight="false" outlineLevel="0" collapsed="false"/>
    <row r="519" s="433" customFormat="true" ht="12.75" hidden="false" customHeight="false" outlineLevel="0" collapsed="false"/>
    <row r="520" s="433" customFormat="true" ht="12.75" hidden="false" customHeight="false" outlineLevel="0" collapsed="false"/>
    <row r="521" s="433" customFormat="true" ht="12.75" hidden="false" customHeight="false" outlineLevel="0" collapsed="false"/>
    <row r="522" s="433" customFormat="true" ht="12.75" hidden="false" customHeight="false" outlineLevel="0" collapsed="false"/>
    <row r="523" s="433" customFormat="true" ht="12.75" hidden="false" customHeight="false" outlineLevel="0" collapsed="false"/>
    <row r="524" s="433" customFormat="true" ht="12.75" hidden="false" customHeight="false" outlineLevel="0" collapsed="false"/>
    <row r="525" s="433" customFormat="true" ht="12.75" hidden="false" customHeight="false" outlineLevel="0" collapsed="false"/>
    <row r="526" s="433" customFormat="true" ht="12.75" hidden="false" customHeight="false" outlineLevel="0" collapsed="false"/>
    <row r="527" s="433" customFormat="true" ht="12.75" hidden="false" customHeight="false" outlineLevel="0" collapsed="false"/>
    <row r="528" s="433" customFormat="true" ht="12.75" hidden="false" customHeight="false" outlineLevel="0" collapsed="false"/>
    <row r="529" s="433" customFormat="true" ht="12.75" hidden="false" customHeight="false" outlineLevel="0" collapsed="false"/>
    <row r="530" s="433" customFormat="true" ht="12.75" hidden="false" customHeight="false" outlineLevel="0" collapsed="false"/>
    <row r="531" s="433" customFormat="true" ht="12.75" hidden="false" customHeight="false" outlineLevel="0" collapsed="false"/>
    <row r="532" s="433" customFormat="true" ht="12.75" hidden="false" customHeight="false" outlineLevel="0" collapsed="false"/>
    <row r="533" s="433" customFormat="true" ht="12.75" hidden="false" customHeight="false" outlineLevel="0" collapsed="false"/>
    <row r="534" s="433" customFormat="true" ht="12.75" hidden="false" customHeight="false" outlineLevel="0" collapsed="false"/>
    <row r="535" s="433" customFormat="true" ht="12.75" hidden="false" customHeight="false" outlineLevel="0" collapsed="false"/>
    <row r="536" s="433" customFormat="true" ht="12.75" hidden="false" customHeight="false" outlineLevel="0" collapsed="false"/>
    <row r="537" s="433" customFormat="true" ht="12.75" hidden="false" customHeight="false" outlineLevel="0" collapsed="false"/>
    <row r="538" s="433" customFormat="true" ht="12.75" hidden="false" customHeight="false" outlineLevel="0" collapsed="false"/>
    <row r="539" s="433" customFormat="true" ht="12.75" hidden="false" customHeight="false" outlineLevel="0" collapsed="false"/>
    <row r="540" s="433" customFormat="true" ht="12.75" hidden="false" customHeight="false" outlineLevel="0" collapsed="false"/>
    <row r="541" s="433" customFormat="true" ht="12.75" hidden="false" customHeight="false" outlineLevel="0" collapsed="false"/>
    <row r="542" s="433" customFormat="true" ht="12.75" hidden="false" customHeight="false" outlineLevel="0" collapsed="false"/>
    <row r="543" s="433" customFormat="true" ht="12.75" hidden="false" customHeight="false" outlineLevel="0" collapsed="false"/>
    <row r="544" s="433" customFormat="true" ht="12.75" hidden="false" customHeight="false" outlineLevel="0" collapsed="false"/>
    <row r="545" s="433" customFormat="true" ht="12.75" hidden="false" customHeight="false" outlineLevel="0" collapsed="false"/>
    <row r="546" s="433" customFormat="true" ht="12.75" hidden="false" customHeight="false" outlineLevel="0" collapsed="false"/>
    <row r="547" s="433" customFormat="true" ht="12.75" hidden="false" customHeight="false" outlineLevel="0" collapsed="false"/>
    <row r="548" s="433" customFormat="true" ht="12.75" hidden="false" customHeight="false" outlineLevel="0" collapsed="false"/>
    <row r="549" s="433" customFormat="true" ht="12.75" hidden="false" customHeight="false" outlineLevel="0" collapsed="false"/>
    <row r="550" s="433" customFormat="true" ht="12.75" hidden="false" customHeight="false" outlineLevel="0" collapsed="false"/>
    <row r="551" s="433" customFormat="true" ht="12.75" hidden="false" customHeight="false" outlineLevel="0" collapsed="false"/>
    <row r="552" s="433" customFormat="true" ht="12.75" hidden="false" customHeight="false" outlineLevel="0" collapsed="false"/>
    <row r="553" s="433" customFormat="true" ht="12.75" hidden="false" customHeight="false" outlineLevel="0" collapsed="false"/>
    <row r="554" s="433" customFormat="true" ht="12.75" hidden="false" customHeight="false" outlineLevel="0" collapsed="false"/>
    <row r="555" s="433" customFormat="true" ht="12.75" hidden="false" customHeight="false" outlineLevel="0" collapsed="false"/>
    <row r="556" s="433" customFormat="true" ht="12.75" hidden="false" customHeight="false" outlineLevel="0" collapsed="false"/>
    <row r="557" s="433" customFormat="true" ht="12.75" hidden="false" customHeight="false" outlineLevel="0" collapsed="false"/>
    <row r="558" s="433" customFormat="true" ht="12.75" hidden="false" customHeight="false" outlineLevel="0" collapsed="false"/>
    <row r="559" s="433" customFormat="true" ht="12.75" hidden="false" customHeight="false" outlineLevel="0" collapsed="false"/>
    <row r="560" s="433" customFormat="true" ht="12.75" hidden="false" customHeight="false" outlineLevel="0" collapsed="false"/>
    <row r="561" s="433" customFormat="true" ht="12.75" hidden="false" customHeight="false" outlineLevel="0" collapsed="false"/>
    <row r="562" s="433" customFormat="true" ht="12.75" hidden="false" customHeight="false" outlineLevel="0" collapsed="false"/>
    <row r="563" s="433" customFormat="true" ht="12.75" hidden="false" customHeight="false" outlineLevel="0" collapsed="false"/>
    <row r="564" s="433" customFormat="true" ht="12.75" hidden="false" customHeight="false" outlineLevel="0" collapsed="false"/>
    <row r="565" s="433" customFormat="true" ht="12.75" hidden="false" customHeight="false" outlineLevel="0" collapsed="false"/>
    <row r="566" s="433" customFormat="true" ht="12.75" hidden="false" customHeight="false" outlineLevel="0" collapsed="false"/>
    <row r="567" s="433" customFormat="true" ht="12.75" hidden="false" customHeight="false" outlineLevel="0" collapsed="false"/>
    <row r="568" s="433" customFormat="true" ht="12.75" hidden="false" customHeight="false" outlineLevel="0" collapsed="false"/>
    <row r="569" s="433" customFormat="true" ht="12.75" hidden="false" customHeight="false" outlineLevel="0" collapsed="false"/>
    <row r="570" s="433" customFormat="true" ht="12.75" hidden="false" customHeight="false" outlineLevel="0" collapsed="false"/>
    <row r="571" s="433" customFormat="true" ht="12.75" hidden="false" customHeight="false" outlineLevel="0" collapsed="false"/>
    <row r="572" s="433" customFormat="true" ht="12.75" hidden="false" customHeight="false" outlineLevel="0" collapsed="false"/>
    <row r="573" s="433" customFormat="true" ht="12.75" hidden="false" customHeight="false" outlineLevel="0" collapsed="false"/>
    <row r="574" s="433" customFormat="true" ht="12.75" hidden="false" customHeight="false" outlineLevel="0" collapsed="false"/>
    <row r="575" s="433" customFormat="true" ht="12.75" hidden="false" customHeight="false" outlineLevel="0" collapsed="false"/>
    <row r="576" s="433" customFormat="true" ht="12.75" hidden="false" customHeight="false" outlineLevel="0" collapsed="false"/>
    <row r="577" s="433" customFormat="true" ht="12.75" hidden="false" customHeight="false" outlineLevel="0" collapsed="false"/>
    <row r="578" s="433" customFormat="true" ht="12.75" hidden="false" customHeight="false" outlineLevel="0" collapsed="false"/>
    <row r="579" s="433" customFormat="true" ht="12.75" hidden="false" customHeight="false" outlineLevel="0" collapsed="false"/>
    <row r="580" s="433" customFormat="true" ht="12.75" hidden="false" customHeight="false" outlineLevel="0" collapsed="false"/>
    <row r="581" s="433" customFormat="true" ht="12.75" hidden="false" customHeight="false" outlineLevel="0" collapsed="false"/>
    <row r="582" s="433" customFormat="true" ht="12.75" hidden="false" customHeight="false" outlineLevel="0" collapsed="false"/>
    <row r="583" s="433" customFormat="true" ht="12.75" hidden="false" customHeight="false" outlineLevel="0" collapsed="false"/>
    <row r="584" s="433" customFormat="true" ht="12.75" hidden="false" customHeight="false" outlineLevel="0" collapsed="false"/>
    <row r="585" s="433" customFormat="true" ht="12.75" hidden="false" customHeight="false" outlineLevel="0" collapsed="false"/>
    <row r="586" s="433" customFormat="true" ht="12.75" hidden="false" customHeight="false" outlineLevel="0" collapsed="false"/>
    <row r="587" s="433" customFormat="true" ht="12.75" hidden="false" customHeight="false" outlineLevel="0" collapsed="false"/>
    <row r="588" s="433" customFormat="true" ht="12.75" hidden="false" customHeight="false" outlineLevel="0" collapsed="false"/>
    <row r="589" s="433" customFormat="true" ht="12.75" hidden="false" customHeight="false" outlineLevel="0" collapsed="false"/>
    <row r="590" s="433" customFormat="true" ht="12.75" hidden="false" customHeight="false" outlineLevel="0" collapsed="false"/>
    <row r="591" s="433" customFormat="true" ht="12.75" hidden="false" customHeight="false" outlineLevel="0" collapsed="false"/>
    <row r="592" s="433" customFormat="true" ht="12.75" hidden="false" customHeight="false" outlineLevel="0" collapsed="false"/>
    <row r="593" s="433" customFormat="true" ht="12.75" hidden="false" customHeight="false" outlineLevel="0" collapsed="false"/>
    <row r="594" s="433" customFormat="true" ht="12.75" hidden="false" customHeight="false" outlineLevel="0" collapsed="false"/>
    <row r="595" s="433" customFormat="true" ht="12.75" hidden="false" customHeight="false" outlineLevel="0" collapsed="false"/>
    <row r="596" s="433" customFormat="true" ht="12.75" hidden="false" customHeight="false" outlineLevel="0" collapsed="false"/>
    <row r="597" s="433" customFormat="true" ht="12.75" hidden="false" customHeight="false" outlineLevel="0" collapsed="false"/>
    <row r="598" s="433" customFormat="true" ht="12.75" hidden="false" customHeight="false" outlineLevel="0" collapsed="false"/>
    <row r="599" s="433" customFormat="true" ht="12.75" hidden="false" customHeight="false" outlineLevel="0" collapsed="false"/>
    <row r="600" s="433" customFormat="true" ht="12.75" hidden="false" customHeight="false" outlineLevel="0" collapsed="false"/>
    <row r="601" s="433" customFormat="true" ht="12.75" hidden="false" customHeight="false" outlineLevel="0" collapsed="false"/>
    <row r="602" s="433" customFormat="true" ht="12.75" hidden="false" customHeight="false" outlineLevel="0" collapsed="false"/>
    <row r="603" s="433" customFormat="true" ht="12.75" hidden="false" customHeight="false" outlineLevel="0" collapsed="false"/>
    <row r="604" s="433" customFormat="true" ht="12.75" hidden="false" customHeight="false" outlineLevel="0" collapsed="false"/>
    <row r="605" s="433" customFormat="true" ht="12.75" hidden="false" customHeight="false" outlineLevel="0" collapsed="false"/>
    <row r="606" s="433" customFormat="true" ht="12.75" hidden="false" customHeight="false" outlineLevel="0" collapsed="false"/>
    <row r="607" s="433" customFormat="true" ht="12.75" hidden="false" customHeight="false" outlineLevel="0" collapsed="false"/>
    <row r="608" s="433" customFormat="true" ht="12.75" hidden="false" customHeight="false" outlineLevel="0" collapsed="false"/>
    <row r="609" s="433" customFormat="true" ht="12.75" hidden="false" customHeight="false" outlineLevel="0" collapsed="false"/>
    <row r="610" s="433" customFormat="true" ht="12.75" hidden="false" customHeight="false" outlineLevel="0" collapsed="false"/>
    <row r="611" s="433" customFormat="true" ht="12.75" hidden="false" customHeight="false" outlineLevel="0" collapsed="false"/>
    <row r="612" s="433" customFormat="true" ht="12.75" hidden="false" customHeight="false" outlineLevel="0" collapsed="false"/>
    <row r="613" s="433" customFormat="true" ht="12.75" hidden="false" customHeight="false" outlineLevel="0" collapsed="false"/>
    <row r="614" s="433" customFormat="true" ht="12.75" hidden="false" customHeight="false" outlineLevel="0" collapsed="false"/>
    <row r="615" s="433" customFormat="true" ht="12.75" hidden="false" customHeight="false" outlineLevel="0" collapsed="false"/>
    <row r="616" s="433" customFormat="true" ht="12.75" hidden="false" customHeight="false" outlineLevel="0" collapsed="false"/>
    <row r="617" s="433" customFormat="true" ht="12.75" hidden="false" customHeight="false" outlineLevel="0" collapsed="false"/>
    <row r="618" s="433" customFormat="true" ht="12.75" hidden="false" customHeight="false" outlineLevel="0" collapsed="false"/>
    <row r="619" s="433" customFormat="true" ht="12.75" hidden="false" customHeight="false" outlineLevel="0" collapsed="false"/>
    <row r="620" s="433" customFormat="true" ht="12.75" hidden="false" customHeight="false" outlineLevel="0" collapsed="false"/>
    <row r="621" s="433" customFormat="true" ht="12.75" hidden="false" customHeight="false" outlineLevel="0" collapsed="false"/>
    <row r="622" s="433" customFormat="true" ht="12.75" hidden="false" customHeight="false" outlineLevel="0" collapsed="false"/>
    <row r="623" s="433" customFormat="true" ht="12.75" hidden="false" customHeight="false" outlineLevel="0" collapsed="false"/>
    <row r="624" s="433" customFormat="true" ht="12.75" hidden="false" customHeight="false" outlineLevel="0" collapsed="false"/>
    <row r="625" s="433" customFormat="true" ht="12.75" hidden="false" customHeight="false" outlineLevel="0" collapsed="false"/>
    <row r="626" s="433" customFormat="true" ht="12.75" hidden="false" customHeight="false" outlineLevel="0" collapsed="false"/>
    <row r="627" s="433" customFormat="true" ht="12.75" hidden="false" customHeight="false" outlineLevel="0" collapsed="false"/>
    <row r="628" s="433" customFormat="true" ht="12.75" hidden="false" customHeight="false" outlineLevel="0" collapsed="false"/>
    <row r="629" s="433" customFormat="true" ht="12.75" hidden="false" customHeight="false" outlineLevel="0" collapsed="false"/>
    <row r="630" s="433" customFormat="true" ht="12.75" hidden="false" customHeight="false" outlineLevel="0" collapsed="false"/>
    <row r="631" s="433" customFormat="true" ht="12.75" hidden="false" customHeight="false" outlineLevel="0" collapsed="false"/>
    <row r="632" s="433" customFormat="true" ht="12.75" hidden="false" customHeight="false" outlineLevel="0" collapsed="false"/>
    <row r="633" s="433" customFormat="true" ht="12.75" hidden="false" customHeight="false" outlineLevel="0" collapsed="false"/>
    <row r="634" s="433" customFormat="true" ht="12.75" hidden="false" customHeight="false" outlineLevel="0" collapsed="false"/>
    <row r="635" s="433" customFormat="true" ht="12.75" hidden="false" customHeight="false" outlineLevel="0" collapsed="false"/>
    <row r="636" s="433" customFormat="true" ht="12.75" hidden="false" customHeight="false" outlineLevel="0" collapsed="false"/>
    <row r="637" s="433" customFormat="true" ht="12.75" hidden="false" customHeight="false" outlineLevel="0" collapsed="false"/>
    <row r="638" s="433" customFormat="true" ht="12.75" hidden="false" customHeight="false" outlineLevel="0" collapsed="false"/>
    <row r="639" s="433" customFormat="true" ht="12.75" hidden="false" customHeight="false" outlineLevel="0" collapsed="false"/>
    <row r="640" s="433" customFormat="true" ht="12.75" hidden="false" customHeight="false" outlineLevel="0" collapsed="false"/>
    <row r="641" s="433" customFormat="true" ht="12.75" hidden="false" customHeight="false" outlineLevel="0" collapsed="false"/>
    <row r="642" s="433" customFormat="true" ht="12.75" hidden="false" customHeight="false" outlineLevel="0" collapsed="false"/>
    <row r="643" s="433" customFormat="true" ht="12.75" hidden="false" customHeight="false" outlineLevel="0" collapsed="false"/>
    <row r="644" s="433" customFormat="true" ht="12.75" hidden="false" customHeight="false" outlineLevel="0" collapsed="false"/>
    <row r="645" s="433" customFormat="true" ht="12.75" hidden="false" customHeight="false" outlineLevel="0" collapsed="false"/>
    <row r="646" s="433" customFormat="true" ht="12.75" hidden="false" customHeight="false" outlineLevel="0" collapsed="false"/>
    <row r="647" s="433" customFormat="true" ht="12.75" hidden="false" customHeight="false" outlineLevel="0" collapsed="false"/>
    <row r="648" s="433" customFormat="true" ht="12.75" hidden="false" customHeight="false" outlineLevel="0" collapsed="false"/>
    <row r="649" s="433" customFormat="true" ht="12.75" hidden="false" customHeight="false" outlineLevel="0" collapsed="false"/>
    <row r="650" s="433" customFormat="true" ht="12.75" hidden="false" customHeight="false" outlineLevel="0" collapsed="false"/>
    <row r="651" s="433" customFormat="true" ht="12.75" hidden="false" customHeight="false" outlineLevel="0" collapsed="false"/>
    <row r="652" s="433" customFormat="true" ht="12.75" hidden="false" customHeight="false" outlineLevel="0" collapsed="false"/>
    <row r="653" s="433" customFormat="true" ht="12.75" hidden="false" customHeight="false" outlineLevel="0" collapsed="false"/>
    <row r="654" s="433" customFormat="true" ht="12.75" hidden="false" customHeight="false" outlineLevel="0" collapsed="false"/>
    <row r="655" s="433" customFormat="true" ht="12.75" hidden="false" customHeight="false" outlineLevel="0" collapsed="false"/>
    <row r="656" s="433" customFormat="true" ht="12.75" hidden="false" customHeight="false" outlineLevel="0" collapsed="false"/>
    <row r="657" s="433" customFormat="true" ht="12.75" hidden="false" customHeight="false" outlineLevel="0" collapsed="false"/>
    <row r="658" s="433" customFormat="true" ht="12.75" hidden="false" customHeight="false" outlineLevel="0" collapsed="false"/>
    <row r="659" s="433" customFormat="true" ht="12.75" hidden="false" customHeight="false" outlineLevel="0" collapsed="false"/>
    <row r="660" s="433" customFormat="true" ht="12.75" hidden="false" customHeight="false" outlineLevel="0" collapsed="false"/>
    <row r="661" s="433" customFormat="true" ht="12.75" hidden="false" customHeight="false" outlineLevel="0" collapsed="false"/>
    <row r="662" s="433" customFormat="true" ht="12.75" hidden="false" customHeight="false" outlineLevel="0" collapsed="false"/>
    <row r="663" s="433" customFormat="true" ht="12.75" hidden="false" customHeight="false" outlineLevel="0" collapsed="false"/>
    <row r="664" s="433" customFormat="true" ht="12.75" hidden="false" customHeight="false" outlineLevel="0" collapsed="false"/>
    <row r="665" s="433" customFormat="true" ht="12.75" hidden="false" customHeight="false" outlineLevel="0" collapsed="false"/>
    <row r="666" s="433" customFormat="true" ht="12.75" hidden="false" customHeight="false" outlineLevel="0" collapsed="false"/>
    <row r="667" s="433" customFormat="true" ht="12.75" hidden="false" customHeight="false" outlineLevel="0" collapsed="false"/>
    <row r="668" s="433" customFormat="true" ht="12.75" hidden="false" customHeight="false" outlineLevel="0" collapsed="false"/>
    <row r="669" s="433" customFormat="true" ht="12.75" hidden="false" customHeight="false" outlineLevel="0" collapsed="false"/>
    <row r="670" s="433" customFormat="true" ht="12.75" hidden="false" customHeight="false" outlineLevel="0" collapsed="false"/>
    <row r="671" s="433" customFormat="true" ht="12.75" hidden="false" customHeight="false" outlineLevel="0" collapsed="false"/>
    <row r="672" s="433" customFormat="true" ht="12.75" hidden="false" customHeight="false" outlineLevel="0" collapsed="false"/>
    <row r="673" s="433" customFormat="true" ht="12.75" hidden="false" customHeight="false" outlineLevel="0" collapsed="false"/>
    <row r="674" s="433" customFormat="true" ht="12.75" hidden="false" customHeight="false" outlineLevel="0" collapsed="false"/>
    <row r="675" s="433" customFormat="true" ht="12.75" hidden="false" customHeight="false" outlineLevel="0" collapsed="false"/>
    <row r="676" s="433" customFormat="true" ht="12.75" hidden="false" customHeight="false" outlineLevel="0" collapsed="false"/>
    <row r="677" s="433" customFormat="true" ht="12.75" hidden="false" customHeight="false" outlineLevel="0" collapsed="false"/>
    <row r="678" s="433" customFormat="true" ht="12.75" hidden="false" customHeight="false" outlineLevel="0" collapsed="false"/>
    <row r="679" s="433" customFormat="true" ht="12.75" hidden="false" customHeight="false" outlineLevel="0" collapsed="false"/>
    <row r="680" s="433" customFormat="true" ht="12.75" hidden="false" customHeight="false" outlineLevel="0" collapsed="false"/>
    <row r="681" s="433" customFormat="true" ht="12.75" hidden="false" customHeight="false" outlineLevel="0" collapsed="false"/>
    <row r="682" s="433" customFormat="true" ht="12.75" hidden="false" customHeight="false" outlineLevel="0" collapsed="false"/>
    <row r="683" s="433" customFormat="true" ht="12.75" hidden="false" customHeight="false" outlineLevel="0" collapsed="false"/>
    <row r="684" s="433" customFormat="true" ht="12.75" hidden="false" customHeight="false" outlineLevel="0" collapsed="false"/>
    <row r="685" s="433" customFormat="true" ht="12.75" hidden="false" customHeight="false" outlineLevel="0" collapsed="false"/>
    <row r="686" s="433" customFormat="true" ht="12.75" hidden="false" customHeight="false" outlineLevel="0" collapsed="false"/>
    <row r="687" s="433" customFormat="true" ht="12.75" hidden="false" customHeight="false" outlineLevel="0" collapsed="false"/>
    <row r="688" s="433" customFormat="true" ht="12.75" hidden="false" customHeight="false" outlineLevel="0" collapsed="false"/>
    <row r="689" s="433" customFormat="true" ht="12.75" hidden="false" customHeight="false" outlineLevel="0" collapsed="false"/>
    <row r="690" s="433" customFormat="true" ht="12.75" hidden="false" customHeight="false" outlineLevel="0" collapsed="false"/>
    <row r="691" s="433" customFormat="true" ht="12.75" hidden="false" customHeight="false" outlineLevel="0" collapsed="false"/>
    <row r="692" s="433" customFormat="true" ht="12.75" hidden="false" customHeight="false" outlineLevel="0" collapsed="false"/>
    <row r="693" s="433" customFormat="true" ht="12.75" hidden="false" customHeight="false" outlineLevel="0" collapsed="false"/>
    <row r="694" s="433" customFormat="true" ht="12.75" hidden="false" customHeight="false" outlineLevel="0" collapsed="false"/>
    <row r="695" s="433" customFormat="true" ht="12.75" hidden="false" customHeight="false" outlineLevel="0" collapsed="false"/>
    <row r="696" s="433" customFormat="true" ht="12.75" hidden="false" customHeight="false" outlineLevel="0" collapsed="false"/>
    <row r="697" s="433" customFormat="true" ht="12.75" hidden="false" customHeight="false" outlineLevel="0" collapsed="false"/>
    <row r="698" s="433" customFormat="true" ht="12.75" hidden="false" customHeight="false" outlineLevel="0" collapsed="false"/>
    <row r="699" s="433" customFormat="true" ht="12.75" hidden="false" customHeight="false" outlineLevel="0" collapsed="false"/>
    <row r="700" s="433" customFormat="true" ht="12.75" hidden="false" customHeight="false" outlineLevel="0" collapsed="false"/>
    <row r="701" s="433" customFormat="true" ht="12.75" hidden="false" customHeight="false" outlineLevel="0" collapsed="false"/>
    <row r="702" s="433" customFormat="true" ht="12.75" hidden="false" customHeight="false" outlineLevel="0" collapsed="false"/>
    <row r="703" s="433" customFormat="true" ht="12.75" hidden="false" customHeight="false" outlineLevel="0" collapsed="false"/>
    <row r="704" s="433" customFormat="true" ht="12.75" hidden="false" customHeight="false" outlineLevel="0" collapsed="false"/>
    <row r="705" s="433" customFormat="true" ht="12.75" hidden="false" customHeight="false" outlineLevel="0" collapsed="false"/>
    <row r="706" s="433" customFormat="true" ht="12.75" hidden="false" customHeight="false" outlineLevel="0" collapsed="false"/>
    <row r="707" s="433" customFormat="true" ht="12.75" hidden="false" customHeight="false" outlineLevel="0" collapsed="false"/>
    <row r="708" s="433" customFormat="true" ht="12.75" hidden="false" customHeight="false" outlineLevel="0" collapsed="false"/>
    <row r="709" s="433" customFormat="true" ht="12.75" hidden="false" customHeight="false" outlineLevel="0" collapsed="false"/>
    <row r="710" s="433" customFormat="true" ht="12.75" hidden="false" customHeight="false" outlineLevel="0" collapsed="false"/>
    <row r="711" s="433" customFormat="true" ht="12.75" hidden="false" customHeight="false" outlineLevel="0" collapsed="false"/>
    <row r="712" s="433" customFormat="true" ht="12.75" hidden="false" customHeight="false" outlineLevel="0" collapsed="false"/>
    <row r="713" s="433" customFormat="true" ht="12.75" hidden="false" customHeight="false" outlineLevel="0" collapsed="false"/>
    <row r="714" s="433" customFormat="true" ht="12.75" hidden="false" customHeight="false" outlineLevel="0" collapsed="false"/>
    <row r="715" s="433" customFormat="true" ht="12.75" hidden="false" customHeight="false" outlineLevel="0" collapsed="false"/>
    <row r="716" s="433" customFormat="true" ht="12.75" hidden="false" customHeight="false" outlineLevel="0" collapsed="false"/>
    <row r="717" s="433" customFormat="true" ht="12.75" hidden="false" customHeight="false" outlineLevel="0" collapsed="false"/>
    <row r="718" s="433" customFormat="true" ht="12.75" hidden="false" customHeight="false" outlineLevel="0" collapsed="false"/>
    <row r="719" s="433" customFormat="true" ht="12.75" hidden="false" customHeight="false" outlineLevel="0" collapsed="false"/>
    <row r="720" s="433" customFormat="true" ht="12.75" hidden="false" customHeight="false" outlineLevel="0" collapsed="false"/>
    <row r="721" s="433" customFormat="true" ht="12.75" hidden="false" customHeight="false" outlineLevel="0" collapsed="false"/>
    <row r="722" s="433" customFormat="true" ht="12.75" hidden="false" customHeight="false" outlineLevel="0" collapsed="false"/>
    <row r="723" s="433" customFormat="true" ht="12.75" hidden="false" customHeight="false" outlineLevel="0" collapsed="false"/>
    <row r="724" s="433" customFormat="true" ht="12.75" hidden="false" customHeight="false" outlineLevel="0" collapsed="false"/>
    <row r="725" s="433" customFormat="true" ht="12.75" hidden="false" customHeight="false" outlineLevel="0" collapsed="false"/>
    <row r="726" s="433" customFormat="true" ht="12.75" hidden="false" customHeight="false" outlineLevel="0" collapsed="false"/>
    <row r="727" s="433" customFormat="true" ht="12.75" hidden="false" customHeight="false" outlineLevel="0" collapsed="false"/>
    <row r="728" s="433" customFormat="true" ht="12.75" hidden="false" customHeight="false" outlineLevel="0" collapsed="false"/>
    <row r="729" s="433" customFormat="true" ht="12.75" hidden="false" customHeight="false" outlineLevel="0" collapsed="false"/>
    <row r="730" s="433" customFormat="true" ht="12.75" hidden="false" customHeight="false" outlineLevel="0" collapsed="false"/>
    <row r="731" s="433" customFormat="true" ht="12.75" hidden="false" customHeight="false" outlineLevel="0" collapsed="false"/>
    <row r="732" s="433" customFormat="true" ht="12.75" hidden="false" customHeight="false" outlineLevel="0" collapsed="false"/>
    <row r="733" s="433" customFormat="true" ht="12.75" hidden="false" customHeight="false" outlineLevel="0" collapsed="false"/>
    <row r="734" s="433" customFormat="true" ht="12.75" hidden="false" customHeight="false" outlineLevel="0" collapsed="false"/>
    <row r="735" s="433" customFormat="true" ht="12.75" hidden="false" customHeight="false" outlineLevel="0" collapsed="false"/>
    <row r="736" s="433" customFormat="true" ht="12.75" hidden="false" customHeight="false" outlineLevel="0" collapsed="false"/>
    <row r="737" s="433" customFormat="true" ht="12.75" hidden="false" customHeight="false" outlineLevel="0" collapsed="false"/>
    <row r="738" s="433" customFormat="true" ht="12.75" hidden="false" customHeight="false" outlineLevel="0" collapsed="false"/>
    <row r="739" s="433" customFormat="true" ht="12.75" hidden="false" customHeight="false" outlineLevel="0" collapsed="false"/>
    <row r="740" s="433" customFormat="true" ht="12.75" hidden="false" customHeight="false" outlineLevel="0" collapsed="false"/>
    <row r="741" s="433" customFormat="true" ht="12.75" hidden="false" customHeight="false" outlineLevel="0" collapsed="false"/>
    <row r="742" s="433" customFormat="true" ht="12.75" hidden="false" customHeight="false" outlineLevel="0" collapsed="false"/>
    <row r="743" s="433" customFormat="true" ht="12.75" hidden="false" customHeight="false" outlineLevel="0" collapsed="false"/>
    <row r="744" s="433" customFormat="true" ht="12.75" hidden="false" customHeight="false" outlineLevel="0" collapsed="false"/>
    <row r="745" s="433" customFormat="true" ht="12.75" hidden="false" customHeight="false" outlineLevel="0" collapsed="false"/>
    <row r="746" s="433" customFormat="true" ht="12.75" hidden="false" customHeight="false" outlineLevel="0" collapsed="false"/>
    <row r="747" s="433" customFormat="true" ht="12.75" hidden="false" customHeight="false" outlineLevel="0" collapsed="false"/>
    <row r="748" s="433" customFormat="true" ht="12.75" hidden="false" customHeight="false" outlineLevel="0" collapsed="false"/>
    <row r="749" s="433" customFormat="true" ht="12.75" hidden="false" customHeight="false" outlineLevel="0" collapsed="false"/>
    <row r="750" s="433" customFormat="true" ht="12.75" hidden="false" customHeight="false" outlineLevel="0" collapsed="false"/>
    <row r="751" s="433" customFormat="true" ht="12.75" hidden="false" customHeight="false" outlineLevel="0" collapsed="false"/>
    <row r="752" s="433" customFormat="true" ht="12.75" hidden="false" customHeight="false" outlineLevel="0" collapsed="false"/>
    <row r="753" s="433" customFormat="true" ht="12.75" hidden="false" customHeight="false" outlineLevel="0" collapsed="false"/>
    <row r="754" s="433" customFormat="true" ht="12.75" hidden="false" customHeight="false" outlineLevel="0" collapsed="false"/>
    <row r="755" s="433" customFormat="true" ht="12.75" hidden="false" customHeight="false" outlineLevel="0" collapsed="false"/>
    <row r="756" s="433" customFormat="true" ht="12.75" hidden="false" customHeight="false" outlineLevel="0" collapsed="false"/>
    <row r="757" s="433" customFormat="true" ht="12.75" hidden="false" customHeight="false" outlineLevel="0" collapsed="false"/>
    <row r="758" s="433" customFormat="true" ht="12.75" hidden="false" customHeight="false" outlineLevel="0" collapsed="false"/>
    <row r="759" s="433" customFormat="true" ht="12.75" hidden="false" customHeight="false" outlineLevel="0" collapsed="false"/>
    <row r="760" s="433" customFormat="true" ht="12.75" hidden="false" customHeight="false" outlineLevel="0" collapsed="false"/>
    <row r="761" s="433" customFormat="true" ht="12.75" hidden="false" customHeight="false" outlineLevel="0" collapsed="false"/>
    <row r="762" s="433" customFormat="true" ht="12.75" hidden="false" customHeight="false" outlineLevel="0" collapsed="false"/>
    <row r="763" s="433" customFormat="true" ht="12.75" hidden="false" customHeight="false" outlineLevel="0" collapsed="false"/>
    <row r="764" s="433" customFormat="true" ht="12.75" hidden="false" customHeight="false" outlineLevel="0" collapsed="false"/>
    <row r="765" s="433" customFormat="true" ht="12.75" hidden="false" customHeight="false" outlineLevel="0" collapsed="false"/>
    <row r="766" s="433" customFormat="true" ht="12.75" hidden="false" customHeight="false" outlineLevel="0" collapsed="false"/>
    <row r="767" s="433" customFormat="true" ht="12.75" hidden="false" customHeight="false" outlineLevel="0" collapsed="false"/>
    <row r="768" s="433" customFormat="true" ht="12.75" hidden="false" customHeight="false" outlineLevel="0" collapsed="false"/>
    <row r="769" s="433" customFormat="true" ht="12.75" hidden="false" customHeight="false" outlineLevel="0" collapsed="false"/>
    <row r="770" s="433" customFormat="true" ht="12.75" hidden="false" customHeight="false" outlineLevel="0" collapsed="false"/>
    <row r="771" s="433" customFormat="true" ht="12.75" hidden="false" customHeight="false" outlineLevel="0" collapsed="false"/>
    <row r="772" s="433" customFormat="true" ht="12.75" hidden="false" customHeight="false" outlineLevel="0" collapsed="false"/>
    <row r="773" s="433" customFormat="true" ht="12.75" hidden="false" customHeight="false" outlineLevel="0" collapsed="false"/>
    <row r="774" s="433" customFormat="true" ht="12.75" hidden="false" customHeight="false" outlineLevel="0" collapsed="false"/>
    <row r="775" s="433" customFormat="true" ht="12.75" hidden="false" customHeight="false" outlineLevel="0" collapsed="false"/>
    <row r="776" s="433" customFormat="true" ht="12.75" hidden="false" customHeight="false" outlineLevel="0" collapsed="false"/>
    <row r="777" s="433" customFormat="true" ht="12.75" hidden="false" customHeight="false" outlineLevel="0" collapsed="false"/>
    <row r="778" s="433" customFormat="true" ht="12.75" hidden="false" customHeight="false" outlineLevel="0" collapsed="false"/>
    <row r="779" s="433" customFormat="true" ht="12.75" hidden="false" customHeight="false" outlineLevel="0" collapsed="false"/>
    <row r="780" s="433" customFormat="true" ht="12.75" hidden="false" customHeight="false" outlineLevel="0" collapsed="false"/>
    <row r="781" s="433" customFormat="true" ht="12.75" hidden="false" customHeight="false" outlineLevel="0" collapsed="false"/>
    <row r="782" s="433" customFormat="true" ht="12.75" hidden="false" customHeight="false" outlineLevel="0" collapsed="false"/>
    <row r="783" s="433" customFormat="true" ht="12.75" hidden="false" customHeight="false" outlineLevel="0" collapsed="false"/>
    <row r="784" s="433" customFormat="true" ht="12.75" hidden="false" customHeight="false" outlineLevel="0" collapsed="false"/>
    <row r="785" s="433" customFormat="true" ht="12.75" hidden="false" customHeight="false" outlineLevel="0" collapsed="false"/>
    <row r="786" s="433" customFormat="true" ht="12.75" hidden="false" customHeight="false" outlineLevel="0" collapsed="false"/>
    <row r="787" s="433" customFormat="true" ht="12.75" hidden="false" customHeight="false" outlineLevel="0" collapsed="false"/>
    <row r="788" s="433" customFormat="true" ht="12.75" hidden="false" customHeight="false" outlineLevel="0" collapsed="false"/>
    <row r="789" s="433" customFormat="true" ht="12.75" hidden="false" customHeight="false" outlineLevel="0" collapsed="false"/>
    <row r="790" s="433" customFormat="true" ht="12.75" hidden="false" customHeight="false" outlineLevel="0" collapsed="false"/>
    <row r="791" s="433" customFormat="true" ht="12.75" hidden="false" customHeight="false" outlineLevel="0" collapsed="false"/>
    <row r="792" s="433" customFormat="true" ht="12.75" hidden="false" customHeight="false" outlineLevel="0" collapsed="false"/>
    <row r="793" s="433" customFormat="true" ht="12.75" hidden="false" customHeight="false" outlineLevel="0" collapsed="false"/>
    <row r="794" s="433" customFormat="true" ht="12.75" hidden="false" customHeight="false" outlineLevel="0" collapsed="false"/>
    <row r="795" s="433" customFormat="true" ht="12.75" hidden="false" customHeight="false" outlineLevel="0" collapsed="false"/>
    <row r="796" s="433" customFormat="true" ht="12.75" hidden="false" customHeight="false" outlineLevel="0" collapsed="false"/>
    <row r="797" s="433" customFormat="true" ht="12.75" hidden="false" customHeight="false" outlineLevel="0" collapsed="false"/>
    <row r="798" s="433" customFormat="true" ht="12.75" hidden="false" customHeight="false" outlineLevel="0" collapsed="false"/>
    <row r="799" s="433" customFormat="true" ht="12.75" hidden="false" customHeight="false" outlineLevel="0" collapsed="false"/>
    <row r="800" s="433" customFormat="true" ht="12.75" hidden="false" customHeight="false" outlineLevel="0" collapsed="false"/>
    <row r="801" s="433" customFormat="true" ht="12.75" hidden="false" customHeight="false" outlineLevel="0" collapsed="false"/>
    <row r="802" s="433" customFormat="true" ht="12.75" hidden="false" customHeight="false" outlineLevel="0" collapsed="false"/>
    <row r="803" s="433" customFormat="true" ht="12.75" hidden="false" customHeight="false" outlineLevel="0" collapsed="false"/>
    <row r="804" s="433" customFormat="true" ht="12.75" hidden="false" customHeight="false" outlineLevel="0" collapsed="false"/>
    <row r="805" s="433" customFormat="true" ht="12.75" hidden="false" customHeight="false" outlineLevel="0" collapsed="false"/>
    <row r="806" s="433" customFormat="true" ht="12.75" hidden="false" customHeight="false" outlineLevel="0" collapsed="false"/>
    <row r="807" s="433" customFormat="true" ht="12.75" hidden="false" customHeight="false" outlineLevel="0" collapsed="false"/>
    <row r="808" s="433" customFormat="true" ht="12.75" hidden="false" customHeight="false" outlineLevel="0" collapsed="false"/>
    <row r="809" s="433" customFormat="true" ht="12.75" hidden="false" customHeight="false" outlineLevel="0" collapsed="false"/>
    <row r="810" s="433" customFormat="true" ht="12.75" hidden="false" customHeight="false" outlineLevel="0" collapsed="false"/>
    <row r="811" s="433" customFormat="true" ht="12.75" hidden="false" customHeight="false" outlineLevel="0" collapsed="false"/>
    <row r="812" s="433" customFormat="true" ht="12.75" hidden="false" customHeight="false" outlineLevel="0" collapsed="false"/>
    <row r="813" s="433" customFormat="true" ht="12.75" hidden="false" customHeight="false" outlineLevel="0" collapsed="false"/>
    <row r="814" s="433" customFormat="true" ht="12.75" hidden="false" customHeight="false" outlineLevel="0" collapsed="false"/>
    <row r="815" s="433" customFormat="true" ht="12.75" hidden="false" customHeight="false" outlineLevel="0" collapsed="false"/>
    <row r="816" s="433" customFormat="true" ht="12.75" hidden="false" customHeight="false" outlineLevel="0" collapsed="false"/>
    <row r="817" s="433" customFormat="true" ht="12.75" hidden="false" customHeight="false" outlineLevel="0" collapsed="false"/>
    <row r="818" s="433" customFormat="true" ht="12.75" hidden="false" customHeight="false" outlineLevel="0" collapsed="false"/>
    <row r="819" s="433" customFormat="true" ht="12.75" hidden="false" customHeight="false" outlineLevel="0" collapsed="false"/>
    <row r="820" s="433" customFormat="true" ht="12.75" hidden="false" customHeight="false" outlineLevel="0" collapsed="false"/>
    <row r="821" s="433" customFormat="true" ht="12.75" hidden="false" customHeight="false" outlineLevel="0" collapsed="false"/>
    <row r="822" s="433" customFormat="true" ht="12.75" hidden="false" customHeight="false" outlineLevel="0" collapsed="false"/>
    <row r="823" s="433" customFormat="true" ht="12.75" hidden="false" customHeight="false" outlineLevel="0" collapsed="false"/>
    <row r="824" s="433" customFormat="true" ht="12.75" hidden="false" customHeight="false" outlineLevel="0" collapsed="false"/>
    <row r="825" s="433" customFormat="true" ht="12.75" hidden="false" customHeight="false" outlineLevel="0" collapsed="false"/>
    <row r="826" s="433" customFormat="true" ht="12.75" hidden="false" customHeight="false" outlineLevel="0" collapsed="false"/>
    <row r="827" s="433" customFormat="true" ht="12.75" hidden="false" customHeight="false" outlineLevel="0" collapsed="false"/>
    <row r="828" s="433" customFormat="true" ht="12.75" hidden="false" customHeight="false" outlineLevel="0" collapsed="false"/>
    <row r="829" s="433" customFormat="true" ht="12.75" hidden="false" customHeight="false" outlineLevel="0" collapsed="false"/>
    <row r="830" s="433" customFormat="true" ht="12.75" hidden="false" customHeight="false" outlineLevel="0" collapsed="false"/>
    <row r="831" s="433" customFormat="true" ht="12.75" hidden="false" customHeight="false" outlineLevel="0" collapsed="false"/>
    <row r="832" s="433" customFormat="true" ht="12.75" hidden="false" customHeight="false" outlineLevel="0" collapsed="false"/>
    <row r="833" s="433" customFormat="true" ht="12.75" hidden="false" customHeight="false" outlineLevel="0" collapsed="false"/>
    <row r="834" s="433" customFormat="true" ht="12.75" hidden="false" customHeight="false" outlineLevel="0" collapsed="false"/>
    <row r="835" s="433" customFormat="true" ht="12.75" hidden="false" customHeight="false" outlineLevel="0" collapsed="false"/>
    <row r="836" s="433" customFormat="true" ht="12.75" hidden="false" customHeight="false" outlineLevel="0" collapsed="false"/>
    <row r="837" s="433" customFormat="true" ht="12.75" hidden="false" customHeight="false" outlineLevel="0" collapsed="false"/>
    <row r="838" s="433" customFormat="true" ht="12.75" hidden="false" customHeight="false" outlineLevel="0" collapsed="false"/>
    <row r="839" s="433" customFormat="true" ht="12.75" hidden="false" customHeight="false" outlineLevel="0" collapsed="false"/>
    <row r="840" s="433" customFormat="true" ht="12.75" hidden="false" customHeight="false" outlineLevel="0" collapsed="false"/>
    <row r="841" s="433" customFormat="true" ht="12.75" hidden="false" customHeight="false" outlineLevel="0" collapsed="false"/>
    <row r="842" s="433" customFormat="true" ht="12.75" hidden="false" customHeight="false" outlineLevel="0" collapsed="false"/>
    <row r="843" s="433" customFormat="true" ht="12.75" hidden="false" customHeight="false" outlineLevel="0" collapsed="false"/>
    <row r="844" s="433" customFormat="true" ht="12.75" hidden="false" customHeight="false" outlineLevel="0" collapsed="false"/>
    <row r="845" s="433" customFormat="true" ht="12.75" hidden="false" customHeight="false" outlineLevel="0" collapsed="false"/>
    <row r="846" s="433" customFormat="true" ht="12.75" hidden="false" customHeight="false" outlineLevel="0" collapsed="false"/>
    <row r="847" s="433" customFormat="true" ht="12.75" hidden="false" customHeight="false" outlineLevel="0" collapsed="false"/>
    <row r="848" s="433" customFormat="true" ht="12.75" hidden="false" customHeight="false" outlineLevel="0" collapsed="false"/>
    <row r="849" s="433" customFormat="true" ht="12.75" hidden="false" customHeight="false" outlineLevel="0" collapsed="false"/>
    <row r="850" s="433" customFormat="true" ht="12.75" hidden="false" customHeight="false" outlineLevel="0" collapsed="false"/>
    <row r="851" s="433" customFormat="true" ht="12.75" hidden="false" customHeight="false" outlineLevel="0" collapsed="false"/>
    <row r="852" s="433" customFormat="true" ht="12.75" hidden="false" customHeight="false" outlineLevel="0" collapsed="false"/>
    <row r="853" s="433" customFormat="true" ht="12.75" hidden="false" customHeight="false" outlineLevel="0" collapsed="false"/>
    <row r="854" s="433" customFormat="true" ht="12.75" hidden="false" customHeight="false" outlineLevel="0" collapsed="false"/>
    <row r="855" s="433" customFormat="true" ht="12.75" hidden="false" customHeight="false" outlineLevel="0" collapsed="false"/>
    <row r="856" s="433" customFormat="true" ht="12.75" hidden="false" customHeight="false" outlineLevel="0" collapsed="false"/>
    <row r="857" s="433" customFormat="true" ht="12.75" hidden="false" customHeight="false" outlineLevel="0" collapsed="false"/>
    <row r="858" s="433" customFormat="true" ht="12.75" hidden="false" customHeight="false" outlineLevel="0" collapsed="false"/>
    <row r="859" s="433" customFormat="true" ht="12.75" hidden="false" customHeight="false" outlineLevel="0" collapsed="false"/>
    <row r="860" s="433" customFormat="true" ht="12.75" hidden="false" customHeight="false" outlineLevel="0" collapsed="false"/>
    <row r="861" s="433" customFormat="true" ht="12.75" hidden="false" customHeight="false" outlineLevel="0" collapsed="false"/>
    <row r="862" s="433" customFormat="true" ht="12.75" hidden="false" customHeight="false" outlineLevel="0" collapsed="false"/>
    <row r="863" s="433" customFormat="true" ht="12.75" hidden="false" customHeight="false" outlineLevel="0" collapsed="false"/>
    <row r="864" s="433" customFormat="true" ht="12.75" hidden="false" customHeight="false" outlineLevel="0" collapsed="false"/>
    <row r="865" s="433" customFormat="true" ht="12.75" hidden="false" customHeight="false" outlineLevel="0" collapsed="false"/>
    <row r="866" s="433" customFormat="true" ht="12.75" hidden="false" customHeight="false" outlineLevel="0" collapsed="false"/>
    <row r="867" s="433" customFormat="true" ht="12.75" hidden="false" customHeight="false" outlineLevel="0" collapsed="false"/>
    <row r="868" s="433" customFormat="true" ht="12.75" hidden="false" customHeight="false" outlineLevel="0" collapsed="false"/>
    <row r="869" s="433" customFormat="true" ht="12.75" hidden="false" customHeight="false" outlineLevel="0" collapsed="false"/>
    <row r="870" s="433" customFormat="true" ht="12.75" hidden="false" customHeight="false" outlineLevel="0" collapsed="false"/>
    <row r="871" s="433" customFormat="true" ht="12.75" hidden="false" customHeight="false" outlineLevel="0" collapsed="false"/>
    <row r="872" s="433" customFormat="true" ht="12.75" hidden="false" customHeight="false" outlineLevel="0" collapsed="false"/>
    <row r="873" s="433" customFormat="true" ht="12.75" hidden="false" customHeight="false" outlineLevel="0" collapsed="false"/>
    <row r="874" s="433" customFormat="true" ht="12.75" hidden="false" customHeight="false" outlineLevel="0" collapsed="false"/>
    <row r="875" s="433" customFormat="true" ht="12.75" hidden="false" customHeight="false" outlineLevel="0" collapsed="false"/>
    <row r="876" s="433" customFormat="true" ht="12.75" hidden="false" customHeight="false" outlineLevel="0" collapsed="false"/>
    <row r="877" s="433" customFormat="true" ht="12.75" hidden="false" customHeight="false" outlineLevel="0" collapsed="false"/>
    <row r="878" s="433" customFormat="true" ht="12.75" hidden="false" customHeight="false" outlineLevel="0" collapsed="false"/>
    <row r="879" s="433" customFormat="true" ht="12.75" hidden="false" customHeight="false" outlineLevel="0" collapsed="false"/>
    <row r="880" s="433" customFormat="true" ht="12.75" hidden="false" customHeight="false" outlineLevel="0" collapsed="false"/>
    <row r="881" s="433" customFormat="true" ht="12.75" hidden="false" customHeight="false" outlineLevel="0" collapsed="false"/>
    <row r="882" s="433" customFormat="true" ht="12.75" hidden="false" customHeight="false" outlineLevel="0" collapsed="false"/>
    <row r="883" s="433" customFormat="true" ht="12.75" hidden="false" customHeight="false" outlineLevel="0" collapsed="false"/>
    <row r="884" s="433" customFormat="true" ht="12.75" hidden="false" customHeight="false" outlineLevel="0" collapsed="false"/>
    <row r="885" s="433" customFormat="true" ht="12.75" hidden="false" customHeight="false" outlineLevel="0" collapsed="false"/>
    <row r="886" s="433" customFormat="true" ht="12.75" hidden="false" customHeight="false" outlineLevel="0" collapsed="false"/>
    <row r="887" s="433" customFormat="true" ht="12.75" hidden="false" customHeight="false" outlineLevel="0" collapsed="false"/>
    <row r="888" s="433" customFormat="true" ht="12.75" hidden="false" customHeight="false" outlineLevel="0" collapsed="false"/>
    <row r="889" s="433" customFormat="true" ht="12.75" hidden="false" customHeight="false" outlineLevel="0" collapsed="false"/>
    <row r="890" s="433" customFormat="true" ht="12.75" hidden="false" customHeight="false" outlineLevel="0" collapsed="false"/>
    <row r="891" s="433" customFormat="true" ht="12.75" hidden="false" customHeight="false" outlineLevel="0" collapsed="false"/>
    <row r="892" s="433" customFormat="true" ht="12.75" hidden="false" customHeight="false" outlineLevel="0" collapsed="false"/>
    <row r="893" s="433" customFormat="true" ht="12.75" hidden="false" customHeight="false" outlineLevel="0" collapsed="false"/>
    <row r="894" s="433" customFormat="true" ht="12.75" hidden="false" customHeight="false" outlineLevel="0" collapsed="false"/>
    <row r="895" s="433" customFormat="true" ht="12.75" hidden="false" customHeight="false" outlineLevel="0" collapsed="false"/>
    <row r="896" s="433" customFormat="true" ht="12.75" hidden="false" customHeight="false" outlineLevel="0" collapsed="false"/>
    <row r="897" s="433" customFormat="true" ht="12.75" hidden="false" customHeight="false" outlineLevel="0" collapsed="false"/>
    <row r="898" s="433" customFormat="true" ht="12.75" hidden="false" customHeight="false" outlineLevel="0" collapsed="false"/>
    <row r="899" s="433" customFormat="true" ht="12.75" hidden="false" customHeight="false" outlineLevel="0" collapsed="false"/>
    <row r="900" s="433" customFormat="true" ht="12.75" hidden="false" customHeight="false" outlineLevel="0" collapsed="false"/>
    <row r="901" s="433" customFormat="true" ht="12.75" hidden="false" customHeight="false" outlineLevel="0" collapsed="false"/>
    <row r="902" s="433" customFormat="true" ht="12.75" hidden="false" customHeight="false" outlineLevel="0" collapsed="false"/>
    <row r="903" s="433" customFormat="true" ht="12.75" hidden="false" customHeight="false" outlineLevel="0" collapsed="false"/>
    <row r="904" s="433" customFormat="true" ht="12.75" hidden="false" customHeight="false" outlineLevel="0" collapsed="false"/>
    <row r="905" s="433" customFormat="true" ht="12.75" hidden="false" customHeight="false" outlineLevel="0" collapsed="false"/>
    <row r="906" s="433" customFormat="true" ht="12.75" hidden="false" customHeight="false" outlineLevel="0" collapsed="false"/>
    <row r="907" s="433" customFormat="true" ht="12.75" hidden="false" customHeight="false" outlineLevel="0" collapsed="false"/>
    <row r="908" s="433" customFormat="true" ht="12.75" hidden="false" customHeight="false" outlineLevel="0" collapsed="false"/>
    <row r="909" s="433" customFormat="true" ht="12.75" hidden="false" customHeight="false" outlineLevel="0" collapsed="false"/>
    <row r="910" s="433" customFormat="true" ht="12.75" hidden="false" customHeight="false" outlineLevel="0" collapsed="false"/>
    <row r="911" s="433" customFormat="true" ht="12.75" hidden="false" customHeight="false" outlineLevel="0" collapsed="false"/>
    <row r="912" s="433" customFormat="true" ht="12.75" hidden="false" customHeight="false" outlineLevel="0" collapsed="false"/>
    <row r="913" s="433" customFormat="true" ht="12.75" hidden="false" customHeight="false" outlineLevel="0" collapsed="false"/>
    <row r="914" s="433" customFormat="true" ht="12.75" hidden="false" customHeight="false" outlineLevel="0" collapsed="false"/>
    <row r="915" s="433" customFormat="true" ht="12.75" hidden="false" customHeight="false" outlineLevel="0" collapsed="false"/>
    <row r="916" s="433" customFormat="true" ht="12.75" hidden="false" customHeight="false" outlineLevel="0" collapsed="false"/>
    <row r="917" s="433" customFormat="true" ht="12.75" hidden="false" customHeight="false" outlineLevel="0" collapsed="false"/>
    <row r="918" s="433" customFormat="true" ht="12.75" hidden="false" customHeight="false" outlineLevel="0" collapsed="false"/>
    <row r="919" s="433" customFormat="true" ht="12.75" hidden="false" customHeight="false" outlineLevel="0" collapsed="false"/>
    <row r="920" s="433" customFormat="true" ht="12.75" hidden="false" customHeight="false" outlineLevel="0" collapsed="false"/>
    <row r="921" s="433" customFormat="true" ht="12.75" hidden="false" customHeight="false" outlineLevel="0" collapsed="false"/>
    <row r="922" s="433" customFormat="true" ht="12.75" hidden="false" customHeight="false" outlineLevel="0" collapsed="false"/>
    <row r="923" s="433" customFormat="true" ht="12.75" hidden="false" customHeight="false" outlineLevel="0" collapsed="false"/>
    <row r="924" s="433" customFormat="true" ht="12.75" hidden="false" customHeight="false" outlineLevel="0" collapsed="false"/>
    <row r="925" s="433" customFormat="true" ht="12.75" hidden="false" customHeight="false" outlineLevel="0" collapsed="false"/>
    <row r="926" s="433" customFormat="true" ht="12.75" hidden="false" customHeight="false" outlineLevel="0" collapsed="false"/>
    <row r="927" s="433" customFormat="true" ht="12.75" hidden="false" customHeight="false" outlineLevel="0" collapsed="false"/>
    <row r="928" s="433" customFormat="true" ht="12.75" hidden="false" customHeight="false" outlineLevel="0" collapsed="false"/>
    <row r="929" s="433" customFormat="true" ht="12.75" hidden="false" customHeight="false" outlineLevel="0" collapsed="false"/>
    <row r="930" s="433" customFormat="true" ht="12.75" hidden="false" customHeight="false" outlineLevel="0" collapsed="false"/>
    <row r="931" s="433" customFormat="true" ht="12.75" hidden="false" customHeight="false" outlineLevel="0" collapsed="false"/>
    <row r="932" s="433" customFormat="true" ht="12.75" hidden="false" customHeight="false" outlineLevel="0" collapsed="false"/>
    <row r="933" s="433" customFormat="true" ht="12.75" hidden="false" customHeight="false" outlineLevel="0" collapsed="false"/>
    <row r="934" s="433" customFormat="true" ht="12.75" hidden="false" customHeight="false" outlineLevel="0" collapsed="false"/>
    <row r="935" s="433" customFormat="true" ht="12.75" hidden="false" customHeight="false" outlineLevel="0" collapsed="false"/>
    <row r="936" s="433" customFormat="true" ht="12.75" hidden="false" customHeight="false" outlineLevel="0" collapsed="false"/>
    <row r="937" s="433" customFormat="true" ht="12.75" hidden="false" customHeight="false" outlineLevel="0" collapsed="false"/>
    <row r="938" s="433" customFormat="true" ht="12.75" hidden="false" customHeight="false" outlineLevel="0" collapsed="false"/>
    <row r="939" s="433" customFormat="true" ht="12.75" hidden="false" customHeight="false" outlineLevel="0" collapsed="false"/>
    <row r="940" s="433" customFormat="true" ht="12.75" hidden="false" customHeight="false" outlineLevel="0" collapsed="false"/>
    <row r="941" s="433" customFormat="true" ht="12.75" hidden="false" customHeight="false" outlineLevel="0" collapsed="false"/>
    <row r="942" s="433" customFormat="true" ht="12.75" hidden="false" customHeight="false" outlineLevel="0" collapsed="false"/>
    <row r="943" s="433" customFormat="true" ht="12.75" hidden="false" customHeight="false" outlineLevel="0" collapsed="false"/>
    <row r="944" s="433" customFormat="true" ht="12.75" hidden="false" customHeight="false" outlineLevel="0" collapsed="false"/>
    <row r="945" s="433" customFormat="true" ht="12.75" hidden="false" customHeight="false" outlineLevel="0" collapsed="false"/>
    <row r="946" s="433" customFormat="true" ht="12.75" hidden="false" customHeight="false" outlineLevel="0" collapsed="false"/>
    <row r="947" s="433" customFormat="true" ht="12.75" hidden="false" customHeight="false" outlineLevel="0" collapsed="false"/>
    <row r="948" s="433" customFormat="true" ht="12.75" hidden="false" customHeight="false" outlineLevel="0" collapsed="false"/>
    <row r="949" s="433" customFormat="true" ht="12.75" hidden="false" customHeight="false" outlineLevel="0" collapsed="false"/>
    <row r="950" s="433" customFormat="true" ht="12.75" hidden="false" customHeight="false" outlineLevel="0" collapsed="false"/>
    <row r="951" s="433" customFormat="true" ht="12.75" hidden="false" customHeight="false" outlineLevel="0" collapsed="false"/>
    <row r="952" s="433" customFormat="true" ht="12.75" hidden="false" customHeight="false" outlineLevel="0" collapsed="false"/>
    <row r="953" s="433" customFormat="true" ht="12.75" hidden="false" customHeight="false" outlineLevel="0" collapsed="false"/>
    <row r="954" s="433" customFormat="true" ht="12.75" hidden="false" customHeight="false" outlineLevel="0" collapsed="false"/>
    <row r="955" s="433" customFormat="true" ht="12.75" hidden="false" customHeight="false" outlineLevel="0" collapsed="false"/>
    <row r="956" s="433" customFormat="true" ht="12.75" hidden="false" customHeight="false" outlineLevel="0" collapsed="false"/>
    <row r="957" s="433" customFormat="true" ht="12.75" hidden="false" customHeight="false" outlineLevel="0" collapsed="false"/>
    <row r="958" s="433" customFormat="true" ht="12.75" hidden="false" customHeight="false" outlineLevel="0" collapsed="false"/>
    <row r="959" s="433" customFormat="true" ht="12.75" hidden="false" customHeight="false" outlineLevel="0" collapsed="false"/>
    <row r="960" s="433" customFormat="true" ht="12.75" hidden="false" customHeight="false" outlineLevel="0" collapsed="false"/>
    <row r="961" s="433" customFormat="true" ht="12.75" hidden="false" customHeight="false" outlineLevel="0" collapsed="false"/>
    <row r="962" s="433" customFormat="true" ht="12.75" hidden="false" customHeight="false" outlineLevel="0" collapsed="false"/>
    <row r="963" s="433" customFormat="true" ht="12.75" hidden="false" customHeight="false" outlineLevel="0" collapsed="false"/>
    <row r="964" s="433" customFormat="true" ht="12.75" hidden="false" customHeight="false" outlineLevel="0" collapsed="false"/>
    <row r="965" s="433" customFormat="true" ht="12.75" hidden="false" customHeight="false" outlineLevel="0" collapsed="false"/>
    <row r="966" s="433" customFormat="true" ht="12.75" hidden="false" customHeight="false" outlineLevel="0" collapsed="false"/>
    <row r="967" s="433" customFormat="true" ht="12.75" hidden="false" customHeight="false" outlineLevel="0" collapsed="false"/>
    <row r="968" s="433" customFormat="true" ht="12.75" hidden="false" customHeight="false" outlineLevel="0" collapsed="false"/>
    <row r="969" s="433" customFormat="true" ht="12.75" hidden="false" customHeight="false" outlineLevel="0" collapsed="false"/>
    <row r="970" s="433" customFormat="true" ht="12.75" hidden="false" customHeight="false" outlineLevel="0" collapsed="false"/>
    <row r="971" s="433" customFormat="true" ht="12.75" hidden="false" customHeight="false" outlineLevel="0" collapsed="false"/>
    <row r="972" s="433" customFormat="true" ht="12.75" hidden="false" customHeight="false" outlineLevel="0" collapsed="false"/>
    <row r="973" s="433" customFormat="true" ht="12.75" hidden="false" customHeight="false" outlineLevel="0" collapsed="false"/>
    <row r="974" s="433" customFormat="true" ht="12.75" hidden="false" customHeight="false" outlineLevel="0" collapsed="false"/>
    <row r="975" s="433" customFormat="true" ht="12.75" hidden="false" customHeight="false" outlineLevel="0" collapsed="false"/>
    <row r="976" s="433" customFormat="true" ht="12.75" hidden="false" customHeight="false" outlineLevel="0" collapsed="false"/>
    <row r="977" s="433" customFormat="true" ht="12.75" hidden="false" customHeight="false" outlineLevel="0" collapsed="false"/>
    <row r="978" s="433" customFormat="true" ht="12.75" hidden="false" customHeight="false" outlineLevel="0" collapsed="false"/>
    <row r="979" s="433" customFormat="true" ht="12.75" hidden="false" customHeight="false" outlineLevel="0" collapsed="false"/>
    <row r="980" s="433" customFormat="true" ht="12.75" hidden="false" customHeight="false" outlineLevel="0" collapsed="false"/>
    <row r="981" s="433" customFormat="true" ht="12.75" hidden="false" customHeight="false" outlineLevel="0" collapsed="false"/>
    <row r="982" s="433" customFormat="true" ht="12.75" hidden="false" customHeight="false" outlineLevel="0" collapsed="false"/>
    <row r="983" s="433" customFormat="true" ht="12.75" hidden="false" customHeight="false" outlineLevel="0" collapsed="false"/>
    <row r="984" s="433" customFormat="true" ht="12.75" hidden="false" customHeight="false" outlineLevel="0" collapsed="false"/>
    <row r="985" s="433" customFormat="true" ht="12.75" hidden="false" customHeight="false" outlineLevel="0" collapsed="false"/>
    <row r="986" s="433" customFormat="true" ht="12.75" hidden="false" customHeight="false" outlineLevel="0" collapsed="false"/>
    <row r="987" s="433" customFormat="true" ht="12.75" hidden="false" customHeight="false" outlineLevel="0" collapsed="false"/>
    <row r="988" s="433" customFormat="true" ht="12.75" hidden="false" customHeight="false" outlineLevel="0" collapsed="false"/>
    <row r="989" s="433" customFormat="true" ht="12.75" hidden="false" customHeight="false" outlineLevel="0" collapsed="false"/>
    <row r="990" s="433" customFormat="true" ht="12.75" hidden="false" customHeight="false" outlineLevel="0" collapsed="false"/>
    <row r="991" s="433" customFormat="true" ht="12.75" hidden="false" customHeight="false" outlineLevel="0" collapsed="false"/>
    <row r="992" s="433" customFormat="true" ht="12.75" hidden="false" customHeight="false" outlineLevel="0" collapsed="false"/>
    <row r="993" s="433" customFormat="true" ht="12.75" hidden="false" customHeight="false" outlineLevel="0" collapsed="false"/>
    <row r="994" s="433" customFormat="true" ht="12.75" hidden="false" customHeight="false" outlineLevel="0" collapsed="false"/>
    <row r="995" s="433" customFormat="true" ht="12.75" hidden="false" customHeight="false" outlineLevel="0" collapsed="false"/>
    <row r="996" s="433" customFormat="true" ht="12.75" hidden="false" customHeight="false" outlineLevel="0" collapsed="false"/>
    <row r="997" s="433" customFormat="true" ht="12.75" hidden="false" customHeight="false" outlineLevel="0" collapsed="false"/>
    <row r="998" s="433" customFormat="true" ht="12.75" hidden="false" customHeight="false" outlineLevel="0" collapsed="false"/>
    <row r="999" s="433" customFormat="true" ht="12.75" hidden="false" customHeight="false" outlineLevel="0" collapsed="false"/>
    <row r="1000" s="433" customFormat="true" ht="12.75" hidden="false" customHeight="false" outlineLevel="0" collapsed="false"/>
    <row r="1001" s="433" customFormat="true" ht="12.75" hidden="false" customHeight="false" outlineLevel="0" collapsed="false"/>
    <row r="1002" s="433" customFormat="true" ht="12.75" hidden="false" customHeight="false" outlineLevel="0" collapsed="false"/>
    <row r="1003" s="433" customFormat="true" ht="12.75" hidden="false" customHeight="false" outlineLevel="0" collapsed="false"/>
    <row r="1004" s="433" customFormat="true" ht="12.75" hidden="false" customHeight="false" outlineLevel="0" collapsed="false"/>
    <row r="1005" s="433" customFormat="true" ht="12.75" hidden="false" customHeight="false" outlineLevel="0" collapsed="false"/>
    <row r="1006" s="433" customFormat="true" ht="12.75" hidden="false" customHeight="false" outlineLevel="0" collapsed="false"/>
    <row r="1007" s="433" customFormat="true" ht="12.75" hidden="false" customHeight="false" outlineLevel="0" collapsed="false"/>
    <row r="1008" s="433" customFormat="true" ht="12.75" hidden="false" customHeight="false" outlineLevel="0" collapsed="false"/>
    <row r="1009" s="433" customFormat="true" ht="12.75" hidden="false" customHeight="false" outlineLevel="0" collapsed="false"/>
    <row r="1010" s="433" customFormat="true" ht="12.75" hidden="false" customHeight="false" outlineLevel="0" collapsed="false"/>
    <row r="1011" s="433" customFormat="true" ht="12.75" hidden="false" customHeight="false" outlineLevel="0" collapsed="false"/>
    <row r="1012" s="433" customFormat="true" ht="12.75" hidden="false" customHeight="false" outlineLevel="0" collapsed="false"/>
    <row r="1013" s="433" customFormat="true" ht="12.75" hidden="false" customHeight="false" outlineLevel="0" collapsed="false"/>
    <row r="1014" s="433" customFormat="true" ht="12.75" hidden="false" customHeight="false" outlineLevel="0" collapsed="false"/>
    <row r="1015" s="433" customFormat="true" ht="12.75" hidden="false" customHeight="false" outlineLevel="0" collapsed="false"/>
    <row r="1016" s="433" customFormat="true" ht="12.75" hidden="false" customHeight="false" outlineLevel="0" collapsed="false"/>
    <row r="1017" s="433" customFormat="true" ht="12.75" hidden="false" customHeight="false" outlineLevel="0" collapsed="false"/>
    <row r="1018" s="433" customFormat="true" ht="12.75" hidden="false" customHeight="false" outlineLevel="0" collapsed="false"/>
    <row r="1019" s="433" customFormat="true" ht="12.75" hidden="false" customHeight="false" outlineLevel="0" collapsed="false"/>
    <row r="1020" s="433" customFormat="true" ht="12.75" hidden="false" customHeight="false" outlineLevel="0" collapsed="false"/>
    <row r="1021" s="433" customFormat="true" ht="12.75" hidden="false" customHeight="false" outlineLevel="0" collapsed="false"/>
    <row r="1022" s="433" customFormat="true" ht="12.75" hidden="false" customHeight="false" outlineLevel="0" collapsed="false"/>
    <row r="1023" s="433" customFormat="true" ht="12.75" hidden="false" customHeight="false" outlineLevel="0" collapsed="false"/>
    <row r="1024" s="433" customFormat="true" ht="12.75" hidden="false" customHeight="false" outlineLevel="0" collapsed="false"/>
  </sheetData>
  <sheetProtection algorithmName="SHA-512" hashValue="Q+SuqMVVvl7RlQRwxGdrhJdQtfIvx1ghsGJoq+u+S2VvK21K82dqNBgaf1I7+yXTafvcXgi6VXZTrt6IitPEHw==" saltValue="INSgU/ngWQz2Oo5ZpdrOfw==" spinCount="100000" sheet="true" scenarios="true"/>
  <protectedRanges>
    <protectedRange name="Range1" sqref="C12:C20 E10:V24 B25:V140"/>
  </protectedRanges>
  <mergeCells count="4">
    <mergeCell ref="B1:C1"/>
    <mergeCell ref="B10:B11"/>
    <mergeCell ref="C10:D10"/>
    <mergeCell ref="B23:D24"/>
  </mergeCells>
  <conditionalFormatting sqref="D17 D21 D12">
    <cfRule type="expression" priority="2" aboveAverage="0" equalAverage="0" bottom="0" percent="0" rank="0" text="" dxfId="481">
      <formula>D12="PASS"</formula>
    </cfRule>
    <cfRule type="expression" priority="3" aboveAverage="0" equalAverage="0" bottom="0" percent="0" rank="0" text="" dxfId="482">
      <formula>D12="FAIL"</formula>
    </cfRule>
  </conditionalFormatting>
  <conditionalFormatting sqref="C10:D10">
    <cfRule type="expression" priority="4" aboveAverage="0" equalAverage="0" bottom="0" percent="0" rank="0" text="" dxfId="483">
      <formula>C10="PASS"</formula>
    </cfRule>
    <cfRule type="expression" priority="5" aboveAverage="0" equalAverage="0" bottom="0" percent="0" rank="0" text="" dxfId="484">
      <formula>C10="FAIL"</formula>
    </cfRule>
    <cfRule type="expression" priority="6" aboveAverage="0" equalAverage="0" bottom="0" percent="0" rank="0" text="" dxfId="485">
      <formula>C10="N/A"</formula>
    </cfRule>
  </conditionalFormatting>
  <conditionalFormatting sqref="D22">
    <cfRule type="expression" priority="7" aboveAverage="0" equalAverage="0" bottom="0" percent="0" rank="0" text="" dxfId="486">
      <formula>D22="PASS"</formula>
    </cfRule>
    <cfRule type="expression" priority="8" aboveAverage="0" equalAverage="0" bottom="0" percent="0" rank="0" text="" dxfId="487">
      <formula>D22="FAIL"</formula>
    </cfRule>
  </conditionalFormatting>
  <hyperlinks>
    <hyperlink ref="B8" location="Link_to_guidance_notes_TSAC_attachment" display="Link to guidance note"/>
    <hyperlink ref="S8"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CQ383"/>
  <sheetViews>
    <sheetView showFormulas="false" showGridLines="false" showRowColHeaders="true" showZeros="true" rightToLeft="false" tabSelected="false" showOutlineSymbols="true" defaultGridColor="true" view="pageBreakPreview" topLeftCell="N30" colorId="64" zoomScale="140" zoomScaleNormal="100" zoomScalePageLayoutView="140" workbookViewId="0">
      <selection pane="topLeft" activeCell="BH62" activeCellId="0" sqref="BH62"/>
    </sheetView>
  </sheetViews>
  <sheetFormatPr defaultRowHeight="12.75" zeroHeight="false" outlineLevelRow="0" outlineLevelCol="0"/>
  <cols>
    <col collapsed="false" customWidth="true" hidden="false" outlineLevel="0" max="95" min="1" style="0" width="5.01"/>
    <col collapsed="false" customWidth="true" hidden="false" outlineLevel="0" max="1025" min="96" style="0" width="11.4"/>
  </cols>
  <sheetData>
    <row r="1" customFormat="false" ht="13.15" hidden="false" customHeight="false" outlineLevel="0" collapsed="false">
      <c r="A1" s="377" t="s">
        <v>641</v>
      </c>
      <c r="B1" s="377"/>
      <c r="C1" s="377"/>
      <c r="D1" s="377"/>
      <c r="E1" s="377"/>
      <c r="F1" s="377"/>
      <c r="G1" s="377"/>
      <c r="H1" s="377"/>
      <c r="I1" s="377"/>
      <c r="J1" s="377"/>
      <c r="K1" s="377"/>
      <c r="L1" s="377"/>
      <c r="M1" s="377"/>
      <c r="N1" s="377"/>
      <c r="O1" s="377"/>
      <c r="P1" s="377"/>
      <c r="Q1" s="377"/>
      <c r="R1" s="377"/>
      <c r="S1" s="377"/>
      <c r="T1" s="377" t="s">
        <v>642</v>
      </c>
      <c r="U1" s="377"/>
      <c r="V1" s="377"/>
      <c r="W1" s="377"/>
      <c r="X1" s="377"/>
      <c r="Y1" s="377"/>
      <c r="Z1" s="377"/>
      <c r="AA1" s="377"/>
      <c r="AB1" s="377"/>
      <c r="AC1" s="377"/>
      <c r="AD1" s="377"/>
      <c r="AE1" s="377"/>
      <c r="AF1" s="377"/>
      <c r="AG1" s="377"/>
      <c r="AH1" s="377"/>
      <c r="AI1" s="377"/>
      <c r="AJ1" s="377"/>
      <c r="AK1" s="377"/>
      <c r="AL1" s="377"/>
      <c r="AM1" s="377" t="s">
        <v>643</v>
      </c>
      <c r="AN1" s="377"/>
      <c r="AO1" s="377"/>
      <c r="AP1" s="377"/>
      <c r="AQ1" s="377"/>
      <c r="AR1" s="377"/>
      <c r="AS1" s="377"/>
      <c r="AT1" s="377"/>
      <c r="AU1" s="377"/>
      <c r="AV1" s="377"/>
      <c r="AW1" s="377"/>
      <c r="AX1" s="377"/>
      <c r="AY1" s="377"/>
      <c r="AZ1" s="377"/>
      <c r="BA1" s="377"/>
      <c r="BB1" s="377"/>
      <c r="BC1" s="377"/>
      <c r="BD1" s="377"/>
      <c r="BE1" s="377"/>
      <c r="BF1" s="377" t="s">
        <v>644</v>
      </c>
      <c r="BG1" s="377"/>
      <c r="BH1" s="377"/>
      <c r="BI1" s="377"/>
      <c r="BJ1" s="377"/>
      <c r="BK1" s="377"/>
      <c r="BL1" s="377"/>
      <c r="BM1" s="377"/>
      <c r="BN1" s="377"/>
      <c r="BO1" s="377"/>
      <c r="BP1" s="377"/>
      <c r="BQ1" s="377"/>
      <c r="BR1" s="377"/>
      <c r="BS1" s="377"/>
      <c r="BT1" s="377"/>
      <c r="BU1" s="377"/>
      <c r="BV1" s="377"/>
      <c r="BW1" s="377"/>
      <c r="BX1" s="377"/>
      <c r="BY1" s="377" t="s">
        <v>645</v>
      </c>
      <c r="BZ1" s="377"/>
      <c r="CA1" s="377"/>
      <c r="CB1" s="377"/>
      <c r="CC1" s="377"/>
      <c r="CD1" s="377"/>
      <c r="CE1" s="377"/>
      <c r="CF1" s="377"/>
      <c r="CG1" s="377"/>
      <c r="CH1" s="377"/>
      <c r="CI1" s="377"/>
      <c r="CJ1" s="377"/>
      <c r="CK1" s="377"/>
      <c r="CL1" s="377"/>
      <c r="CM1" s="377"/>
      <c r="CN1" s="377"/>
      <c r="CO1" s="377"/>
      <c r="CP1" s="377"/>
      <c r="CQ1" s="377"/>
    </row>
    <row r="2" customFormat="false" ht="12.75" hidden="false" customHeight="false" outlineLevel="0" collapsed="false">
      <c r="A2" s="346"/>
      <c r="S2" s="347"/>
      <c r="T2" s="346"/>
      <c r="AL2" s="347"/>
      <c r="AM2" s="346"/>
      <c r="BE2" s="347"/>
      <c r="BF2" s="346"/>
      <c r="BX2" s="347"/>
      <c r="BY2" s="346"/>
      <c r="CQ2" s="347"/>
    </row>
    <row r="3" customFormat="false" ht="12.75" hidden="false" customHeight="false" outlineLevel="0" collapsed="false">
      <c r="A3" s="0" t="s">
        <v>48</v>
      </c>
      <c r="D3" s="100" t="str">
        <f aca="false">IF('Cover Sheet'!$D$14&gt;0,'Cover Sheet'!$D$14,"")</f>
        <v>Ecole Centrale Lyon</v>
      </c>
      <c r="E3" s="100"/>
      <c r="F3" s="100"/>
      <c r="G3" s="100"/>
      <c r="H3" s="100"/>
      <c r="I3" s="100"/>
      <c r="J3" s="100"/>
      <c r="K3" s="0" t="s">
        <v>50</v>
      </c>
      <c r="O3" s="100" t="str">
        <f aca="false">IF('Cover Sheet'!$O$14&gt;0,'Cover Sheet'!$O$14,"")</f>
        <v/>
      </c>
      <c r="P3" s="100"/>
      <c r="Q3" s="100"/>
      <c r="R3" s="100"/>
      <c r="S3" s="100"/>
      <c r="T3" s="0" t="s">
        <v>48</v>
      </c>
      <c r="W3" s="100" t="str">
        <f aca="false">IF('Cover Sheet'!$D$14&gt;0,'Cover Sheet'!$D$14,"")</f>
        <v>Ecole Centrale Lyon</v>
      </c>
      <c r="X3" s="100"/>
      <c r="Y3" s="100"/>
      <c r="Z3" s="100"/>
      <c r="AA3" s="100"/>
      <c r="AB3" s="100"/>
      <c r="AC3" s="100"/>
      <c r="AD3" s="0" t="s">
        <v>50</v>
      </c>
      <c r="AH3" s="819" t="str">
        <f aca="false">IF('Cover Sheet'!$O$14&gt;0,'Cover Sheet'!$O$14,"")</f>
        <v/>
      </c>
      <c r="AI3" s="819"/>
      <c r="AJ3" s="819"/>
      <c r="AK3" s="819"/>
      <c r="AL3" s="819"/>
      <c r="AM3" s="0" t="s">
        <v>48</v>
      </c>
      <c r="AP3" s="100" t="str">
        <f aca="false">IF('Cover Sheet'!$D$14&gt;0,'Cover Sheet'!$D$14,"")</f>
        <v>Ecole Centrale Lyon</v>
      </c>
      <c r="AQ3" s="100"/>
      <c r="AR3" s="100"/>
      <c r="AS3" s="100"/>
      <c r="AT3" s="100"/>
      <c r="AU3" s="100"/>
      <c r="AV3" s="100"/>
      <c r="AW3" s="0" t="s">
        <v>50</v>
      </c>
      <c r="BA3" s="819" t="str">
        <f aca="false">IF('Cover Sheet'!$O$14&gt;0,'Cover Sheet'!$O$14,"")</f>
        <v/>
      </c>
      <c r="BB3" s="819"/>
      <c r="BC3" s="819"/>
      <c r="BD3" s="819"/>
      <c r="BE3" s="819"/>
      <c r="BF3" s="0" t="s">
        <v>48</v>
      </c>
      <c r="BI3" s="100" t="str">
        <f aca="false">IF('Cover Sheet'!$D$14&gt;0,'Cover Sheet'!$D$14,"")</f>
        <v>Ecole Centrale Lyon</v>
      </c>
      <c r="BJ3" s="100"/>
      <c r="BK3" s="100"/>
      <c r="BL3" s="100"/>
      <c r="BM3" s="100"/>
      <c r="BN3" s="100"/>
      <c r="BO3" s="100"/>
      <c r="BP3" s="0" t="s">
        <v>50</v>
      </c>
      <c r="BT3" s="819" t="str">
        <f aca="false">IF('Cover Sheet'!$O$14&gt;0,'Cover Sheet'!$O$14,"")</f>
        <v/>
      </c>
      <c r="BU3" s="819"/>
      <c r="BV3" s="819"/>
      <c r="BW3" s="819"/>
      <c r="BX3" s="819"/>
      <c r="BY3" s="0" t="s">
        <v>48</v>
      </c>
      <c r="CB3" s="100" t="str">
        <f aca="false">IF('Cover Sheet'!$D$14&gt;0,'Cover Sheet'!$D$14,"")</f>
        <v>Ecole Centrale Lyon</v>
      </c>
      <c r="CC3" s="100"/>
      <c r="CD3" s="100"/>
      <c r="CE3" s="100"/>
      <c r="CF3" s="100"/>
      <c r="CG3" s="100"/>
      <c r="CH3" s="100"/>
      <c r="CI3" s="0" t="s">
        <v>50</v>
      </c>
      <c r="CM3" s="819" t="str">
        <f aca="false">IF('Cover Sheet'!$O$14&gt;0,'Cover Sheet'!$O$14,"")</f>
        <v/>
      </c>
      <c r="CN3" s="819"/>
      <c r="CO3" s="819"/>
      <c r="CP3" s="819"/>
      <c r="CQ3" s="819"/>
    </row>
    <row r="4" customFormat="false" ht="12.75" hidden="false" customHeight="false" outlineLevel="0" collapsed="false">
      <c r="A4" s="346"/>
      <c r="S4" s="347"/>
      <c r="T4" s="346"/>
      <c r="AL4" s="347"/>
      <c r="AM4" s="346"/>
      <c r="BE4" s="347"/>
      <c r="BF4" s="346"/>
      <c r="BX4" s="347"/>
      <c r="BY4" s="346"/>
      <c r="CQ4" s="347"/>
    </row>
    <row r="5" customFormat="false" ht="12.75" hidden="false" customHeight="true" outlineLevel="0" collapsed="false">
      <c r="A5" s="459"/>
      <c r="B5" s="459"/>
      <c r="C5" s="459"/>
      <c r="D5" s="459"/>
      <c r="E5" s="459"/>
      <c r="F5" s="459"/>
      <c r="G5" s="459"/>
      <c r="H5" s="459"/>
      <c r="I5" s="459"/>
      <c r="J5" s="459"/>
      <c r="K5" s="459"/>
      <c r="L5" s="459"/>
      <c r="M5" s="459"/>
      <c r="N5" s="459"/>
      <c r="O5" s="459"/>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59"/>
      <c r="AS5" s="459"/>
      <c r="AT5" s="459"/>
      <c r="AU5" s="459"/>
      <c r="AV5" s="459"/>
      <c r="AW5" s="459"/>
      <c r="AX5" s="459"/>
      <c r="AY5" s="459"/>
      <c r="AZ5" s="459"/>
      <c r="BA5" s="459"/>
      <c r="BB5" s="459"/>
      <c r="BC5" s="459"/>
      <c r="BD5" s="459"/>
      <c r="BE5" s="459"/>
      <c r="BF5" s="459"/>
      <c r="BG5" s="459"/>
      <c r="BH5" s="459"/>
      <c r="BI5" s="459"/>
      <c r="BJ5" s="459"/>
      <c r="BK5" s="459"/>
      <c r="BL5" s="459"/>
      <c r="BM5" s="459"/>
      <c r="BN5" s="459"/>
      <c r="BO5" s="459"/>
      <c r="BP5" s="459"/>
      <c r="BQ5" s="459"/>
      <c r="BR5" s="459"/>
      <c r="BS5" s="459"/>
      <c r="BT5" s="459"/>
      <c r="BU5" s="459"/>
      <c r="BV5" s="459"/>
      <c r="BW5" s="459"/>
      <c r="BX5" s="459"/>
      <c r="BY5" s="215"/>
      <c r="BZ5" s="216"/>
      <c r="CA5" s="216"/>
      <c r="CB5" s="216"/>
      <c r="CC5" s="216"/>
      <c r="CD5" s="216"/>
      <c r="CE5" s="216"/>
      <c r="CF5" s="216"/>
      <c r="CG5" s="216"/>
      <c r="CH5" s="216"/>
      <c r="CI5" s="216"/>
      <c r="CJ5" s="216"/>
      <c r="CK5" s="216"/>
      <c r="CL5" s="216"/>
      <c r="CM5" s="216"/>
      <c r="CN5" s="216"/>
      <c r="CO5" s="216"/>
      <c r="CP5" s="216"/>
      <c r="CQ5" s="217"/>
    </row>
    <row r="6" customFormat="false" ht="12.75" hidden="false" customHeight="false" outlineLevel="0" collapsed="false">
      <c r="A6" s="383"/>
      <c r="B6" s="383"/>
      <c r="C6" s="96"/>
      <c r="D6" s="383"/>
      <c r="E6" s="96"/>
      <c r="F6" s="96"/>
      <c r="G6" s="96"/>
      <c r="H6" s="96"/>
      <c r="I6" s="96"/>
      <c r="J6" s="96"/>
      <c r="K6" s="96"/>
      <c r="L6" s="96"/>
      <c r="M6" s="96"/>
      <c r="N6" s="96"/>
      <c r="O6" s="96"/>
      <c r="P6" s="96"/>
      <c r="Q6" s="96"/>
      <c r="R6" s="96"/>
      <c r="S6" s="135"/>
      <c r="T6" s="383"/>
      <c r="U6" s="383"/>
      <c r="V6" s="96"/>
      <c r="W6" s="383"/>
      <c r="X6" s="96"/>
      <c r="Y6" s="96"/>
      <c r="Z6" s="96"/>
      <c r="AA6" s="96"/>
      <c r="AB6" s="96"/>
      <c r="AC6" s="96"/>
      <c r="AD6" s="96"/>
      <c r="AE6" s="96"/>
      <c r="AF6" s="96"/>
      <c r="AG6" s="96"/>
      <c r="AH6" s="96"/>
      <c r="AI6" s="96"/>
      <c r="AJ6" s="96"/>
      <c r="AK6" s="96"/>
      <c r="AL6" s="135"/>
      <c r="AM6" s="383"/>
      <c r="AN6" s="383"/>
      <c r="AO6" s="96"/>
      <c r="AP6" s="383"/>
      <c r="AQ6" s="96"/>
      <c r="AR6" s="96"/>
      <c r="AS6" s="96"/>
      <c r="AT6" s="96"/>
      <c r="AU6" s="96"/>
      <c r="AV6" s="96"/>
      <c r="AW6" s="96"/>
      <c r="AX6" s="96"/>
      <c r="AY6" s="96"/>
      <c r="AZ6" s="96"/>
      <c r="BA6" s="96"/>
      <c r="BB6" s="96"/>
      <c r="BC6" s="96"/>
      <c r="BD6" s="96"/>
      <c r="BE6" s="135"/>
      <c r="BF6" s="383"/>
      <c r="BG6" s="383"/>
      <c r="BH6" s="96"/>
      <c r="BI6" s="383"/>
      <c r="BJ6" s="96"/>
      <c r="BK6" s="96"/>
      <c r="BL6" s="96"/>
      <c r="BM6" s="96"/>
      <c r="BN6" s="96"/>
      <c r="BO6" s="96"/>
      <c r="BP6" s="96"/>
      <c r="BQ6" s="96"/>
      <c r="BR6" s="96"/>
      <c r="BS6" s="96"/>
      <c r="BT6" s="96"/>
      <c r="BU6" s="96"/>
      <c r="BV6" s="96"/>
      <c r="BW6" s="96"/>
      <c r="BX6" s="135"/>
      <c r="BY6" s="134"/>
      <c r="BZ6" s="96"/>
      <c r="CA6" s="96"/>
      <c r="CB6" s="96"/>
      <c r="CC6" s="96"/>
      <c r="CD6" s="96"/>
      <c r="CE6" s="96"/>
      <c r="CF6" s="96"/>
      <c r="CG6" s="96"/>
      <c r="CH6" s="96"/>
      <c r="CI6" s="96"/>
      <c r="CJ6" s="96"/>
      <c r="CK6" s="96"/>
      <c r="CL6" s="96"/>
      <c r="CM6" s="96"/>
      <c r="CN6" s="96"/>
      <c r="CO6" s="96"/>
      <c r="CP6" s="96"/>
      <c r="CQ6" s="135"/>
    </row>
    <row r="7" customFormat="false" ht="12.75" hidden="false" customHeight="false" outlineLevel="0" collapsed="false">
      <c r="A7" s="383"/>
      <c r="B7" s="382" t="s">
        <v>367</v>
      </c>
      <c r="C7" s="96"/>
      <c r="D7" s="383"/>
      <c r="E7" s="96"/>
      <c r="F7" s="96"/>
      <c r="G7" s="96"/>
      <c r="H7" s="96"/>
      <c r="I7" s="96"/>
      <c r="J7" s="96"/>
      <c r="K7" s="96"/>
      <c r="L7" s="96"/>
      <c r="M7" s="96"/>
      <c r="N7" s="96"/>
      <c r="O7" s="96"/>
      <c r="P7" s="96"/>
      <c r="Q7" s="96"/>
      <c r="R7" s="96"/>
      <c r="S7" s="135"/>
      <c r="T7" s="383"/>
      <c r="U7" s="382" t="s">
        <v>367</v>
      </c>
      <c r="V7" s="96"/>
      <c r="W7" s="383"/>
      <c r="X7" s="96"/>
      <c r="Y7" s="96"/>
      <c r="Z7" s="96"/>
      <c r="AA7" s="96"/>
      <c r="AB7" s="96"/>
      <c r="AC7" s="96"/>
      <c r="AD7" s="96"/>
      <c r="AE7" s="96"/>
      <c r="AF7" s="96"/>
      <c r="AG7" s="96"/>
      <c r="AH7" s="96"/>
      <c r="AI7" s="96"/>
      <c r="AJ7" s="96"/>
      <c r="AK7" s="96"/>
      <c r="AL7" s="135"/>
      <c r="AM7" s="383"/>
      <c r="AN7" s="382" t="s">
        <v>367</v>
      </c>
      <c r="AO7" s="96"/>
      <c r="AP7" s="383"/>
      <c r="AQ7" s="96"/>
      <c r="AR7" s="96"/>
      <c r="AS7" s="96"/>
      <c r="AT7" s="96"/>
      <c r="AU7" s="96"/>
      <c r="AV7" s="96"/>
      <c r="AW7" s="96"/>
      <c r="AX7" s="96"/>
      <c r="AY7" s="96"/>
      <c r="AZ7" s="96"/>
      <c r="BA7" s="96"/>
      <c r="BB7" s="96"/>
      <c r="BC7" s="96"/>
      <c r="BD7" s="96"/>
      <c r="BE7" s="135"/>
      <c r="BF7" s="383"/>
      <c r="BG7" s="382" t="s">
        <v>367</v>
      </c>
      <c r="BH7" s="96"/>
      <c r="BI7" s="383"/>
      <c r="BJ7" s="96"/>
      <c r="BK7" s="96"/>
      <c r="BL7" s="96"/>
      <c r="BM7" s="96"/>
      <c r="BN7" s="96"/>
      <c r="BO7" s="96"/>
      <c r="BP7" s="96"/>
      <c r="BQ7" s="96"/>
      <c r="BR7" s="96"/>
      <c r="BS7" s="96"/>
      <c r="BT7" s="96"/>
      <c r="BU7" s="96"/>
      <c r="BV7" s="96"/>
      <c r="BW7" s="96"/>
      <c r="BX7" s="135"/>
      <c r="BY7" s="134"/>
      <c r="BZ7" s="382" t="s">
        <v>367</v>
      </c>
      <c r="CA7" s="96"/>
      <c r="CB7" s="96"/>
      <c r="CC7" s="96"/>
      <c r="CD7" s="96"/>
      <c r="CE7" s="96"/>
      <c r="CF7" s="96"/>
      <c r="CG7" s="96"/>
      <c r="CH7" s="96"/>
      <c r="CI7" s="96"/>
      <c r="CJ7" s="96"/>
      <c r="CK7" s="96"/>
      <c r="CL7" s="96"/>
      <c r="CM7" s="96"/>
      <c r="CN7" s="96"/>
      <c r="CO7" s="96"/>
      <c r="CP7" s="96"/>
      <c r="CQ7" s="135"/>
    </row>
    <row r="8" customFormat="false" ht="12.75" hidden="false" customHeight="false" outlineLevel="0" collapsed="false">
      <c r="A8" s="383"/>
      <c r="B8" s="98"/>
      <c r="C8" s="96"/>
      <c r="D8" s="383"/>
      <c r="E8" s="96"/>
      <c r="F8" s="96"/>
      <c r="G8" s="96"/>
      <c r="H8" s="96"/>
      <c r="I8" s="96"/>
      <c r="J8" s="96"/>
      <c r="K8" s="96"/>
      <c r="L8" s="96"/>
      <c r="M8" s="96"/>
      <c r="N8" s="96"/>
      <c r="O8" s="96"/>
      <c r="P8" s="96"/>
      <c r="Q8" s="96"/>
      <c r="R8" s="96"/>
      <c r="S8" s="135"/>
      <c r="T8" s="383"/>
      <c r="U8" s="98"/>
      <c r="V8" s="96"/>
      <c r="W8" s="383"/>
      <c r="X8" s="96"/>
      <c r="Y8" s="96"/>
      <c r="Z8" s="96"/>
      <c r="AA8" s="96"/>
      <c r="AB8" s="96"/>
      <c r="AC8" s="96"/>
      <c r="AD8" s="96"/>
      <c r="AE8" s="96"/>
      <c r="AF8" s="96"/>
      <c r="AG8" s="96"/>
      <c r="AH8" s="96"/>
      <c r="AI8" s="96"/>
      <c r="AJ8" s="96"/>
      <c r="AK8" s="96"/>
      <c r="AL8" s="135"/>
      <c r="AM8" s="383"/>
      <c r="AN8" s="98"/>
      <c r="AO8" s="96"/>
      <c r="AP8" s="383"/>
      <c r="AQ8" s="96"/>
      <c r="AR8" s="96"/>
      <c r="AS8" s="96"/>
      <c r="AT8" s="96"/>
      <c r="AU8" s="96"/>
      <c r="AV8" s="96"/>
      <c r="AW8" s="96"/>
      <c r="AX8" s="96"/>
      <c r="AY8" s="96"/>
      <c r="AZ8" s="96"/>
      <c r="BA8" s="96"/>
      <c r="BB8" s="96"/>
      <c r="BC8" s="96"/>
      <c r="BD8" s="96"/>
      <c r="BE8" s="135"/>
      <c r="BF8" s="383"/>
      <c r="BG8" s="98"/>
      <c r="BH8" s="96"/>
      <c r="BI8" s="383"/>
      <c r="BJ8" s="96"/>
      <c r="BK8" s="96"/>
      <c r="BL8" s="96"/>
      <c r="BM8" s="96"/>
      <c r="BN8" s="96"/>
      <c r="BO8" s="96"/>
      <c r="BP8" s="96"/>
      <c r="BQ8" s="96"/>
      <c r="BR8" s="96"/>
      <c r="BS8" s="96"/>
      <c r="BT8" s="96"/>
      <c r="BU8" s="96"/>
      <c r="BV8" s="96"/>
      <c r="BW8" s="96"/>
      <c r="BX8" s="135"/>
      <c r="BY8" s="134"/>
      <c r="BZ8" s="98"/>
      <c r="CA8" s="96"/>
      <c r="CB8" s="96"/>
      <c r="CC8" s="96"/>
      <c r="CD8" s="96"/>
      <c r="CE8" s="96"/>
      <c r="CF8" s="96"/>
      <c r="CG8" s="96"/>
      <c r="CH8" s="96"/>
      <c r="CI8" s="96"/>
      <c r="CJ8" s="96"/>
      <c r="CK8" s="96"/>
      <c r="CL8" s="96"/>
      <c r="CM8" s="96"/>
      <c r="CN8" s="96"/>
      <c r="CO8" s="96"/>
      <c r="CP8" s="96"/>
      <c r="CQ8" s="135"/>
    </row>
    <row r="9" customFormat="false" ht="12.75" hidden="false" customHeight="false" outlineLevel="0" collapsed="false">
      <c r="A9" s="383"/>
      <c r="B9" s="382" t="s">
        <v>368</v>
      </c>
      <c r="C9" s="96"/>
      <c r="D9" s="383"/>
      <c r="E9" s="96"/>
      <c r="F9" s="96"/>
      <c r="G9" s="96"/>
      <c r="H9" s="96"/>
      <c r="I9" s="96"/>
      <c r="J9" s="96"/>
      <c r="K9" s="96"/>
      <c r="L9" s="96"/>
      <c r="M9" s="96"/>
      <c r="N9" s="96"/>
      <c r="O9" s="96"/>
      <c r="P9" s="96"/>
      <c r="Q9" s="96"/>
      <c r="R9" s="96"/>
      <c r="S9" s="135"/>
      <c r="T9" s="383"/>
      <c r="U9" s="382" t="s">
        <v>368</v>
      </c>
      <c r="V9" s="96"/>
      <c r="W9" s="383"/>
      <c r="X9" s="96"/>
      <c r="Y9" s="96"/>
      <c r="Z9" s="96"/>
      <c r="AA9" s="96"/>
      <c r="AB9" s="96"/>
      <c r="AC9" s="96"/>
      <c r="AD9" s="96"/>
      <c r="AE9" s="96"/>
      <c r="AF9" s="96"/>
      <c r="AG9" s="96"/>
      <c r="AH9" s="96"/>
      <c r="AI9" s="96"/>
      <c r="AJ9" s="96"/>
      <c r="AK9" s="96"/>
      <c r="AL9" s="135"/>
      <c r="AM9" s="383"/>
      <c r="AN9" s="382" t="s">
        <v>368</v>
      </c>
      <c r="AO9" s="96"/>
      <c r="AP9" s="383"/>
      <c r="AQ9" s="96"/>
      <c r="AR9" s="96"/>
      <c r="AS9" s="96"/>
      <c r="AT9" s="96"/>
      <c r="AU9" s="96"/>
      <c r="AV9" s="96"/>
      <c r="AW9" s="96"/>
      <c r="AX9" s="96"/>
      <c r="AY9" s="96"/>
      <c r="AZ9" s="96"/>
      <c r="BA9" s="96"/>
      <c r="BB9" s="96"/>
      <c r="BC9" s="96"/>
      <c r="BD9" s="96"/>
      <c r="BE9" s="135"/>
      <c r="BF9" s="383"/>
      <c r="BG9" s="382" t="s">
        <v>368</v>
      </c>
      <c r="BH9" s="96"/>
      <c r="BI9" s="383"/>
      <c r="BJ9" s="96"/>
      <c r="BK9" s="96"/>
      <c r="BL9" s="96"/>
      <c r="BM9" s="96"/>
      <c r="BN9" s="96"/>
      <c r="BO9" s="96"/>
      <c r="BP9" s="96"/>
      <c r="BQ9" s="96"/>
      <c r="BR9" s="96"/>
      <c r="BS9" s="96"/>
      <c r="BT9" s="96"/>
      <c r="BU9" s="96"/>
      <c r="BV9" s="96"/>
      <c r="BW9" s="96"/>
      <c r="BX9" s="135"/>
      <c r="BY9" s="134"/>
      <c r="BZ9" s="382" t="s">
        <v>368</v>
      </c>
      <c r="CA9" s="96"/>
      <c r="CB9" s="96"/>
      <c r="CC9" s="96"/>
      <c r="CD9" s="96"/>
      <c r="CE9" s="96"/>
      <c r="CF9" s="96"/>
      <c r="CG9" s="96"/>
      <c r="CH9" s="96"/>
      <c r="CI9" s="96"/>
      <c r="CJ9" s="96"/>
      <c r="CK9" s="96"/>
      <c r="CL9" s="96"/>
      <c r="CM9" s="96"/>
      <c r="CN9" s="96"/>
      <c r="CO9" s="96"/>
      <c r="CP9" s="96"/>
      <c r="CQ9" s="135"/>
    </row>
    <row r="10" customFormat="false" ht="12.75" hidden="false" customHeight="false" outlineLevel="0" collapsed="false">
      <c r="A10" s="383"/>
      <c r="B10" s="98"/>
      <c r="C10" s="96"/>
      <c r="D10" s="96"/>
      <c r="E10" s="96"/>
      <c r="F10" s="96"/>
      <c r="G10" s="96"/>
      <c r="H10" s="96"/>
      <c r="I10" s="96"/>
      <c r="J10" s="96"/>
      <c r="K10" s="96"/>
      <c r="L10" s="96"/>
      <c r="M10" s="96"/>
      <c r="N10" s="96"/>
      <c r="O10" s="96"/>
      <c r="P10" s="96"/>
      <c r="Q10" s="96"/>
      <c r="R10" s="96"/>
      <c r="S10" s="135"/>
      <c r="T10" s="383"/>
      <c r="U10" s="98"/>
      <c r="V10" s="96"/>
      <c r="W10" s="96"/>
      <c r="X10" s="96"/>
      <c r="Y10" s="96"/>
      <c r="Z10" s="96"/>
      <c r="AA10" s="96"/>
      <c r="AB10" s="96"/>
      <c r="AC10" s="96"/>
      <c r="AD10" s="96"/>
      <c r="AE10" s="96"/>
      <c r="AF10" s="96"/>
      <c r="AG10" s="96"/>
      <c r="AH10" s="96"/>
      <c r="AI10" s="96"/>
      <c r="AJ10" s="96"/>
      <c r="AK10" s="96"/>
      <c r="AL10" s="135"/>
      <c r="AM10" s="383"/>
      <c r="AN10" s="98"/>
      <c r="AO10" s="96"/>
      <c r="AP10" s="96"/>
      <c r="AQ10" s="96"/>
      <c r="AR10" s="96"/>
      <c r="AS10" s="96"/>
      <c r="AT10" s="96"/>
      <c r="AU10" s="96"/>
      <c r="AV10" s="96"/>
      <c r="AW10" s="96"/>
      <c r="AX10" s="96"/>
      <c r="AY10" s="96"/>
      <c r="AZ10" s="96"/>
      <c r="BA10" s="96"/>
      <c r="BB10" s="96"/>
      <c r="BC10" s="96"/>
      <c r="BD10" s="96"/>
      <c r="BE10" s="135"/>
      <c r="BF10" s="383"/>
      <c r="BG10" s="98"/>
      <c r="BH10" s="96"/>
      <c r="BI10" s="96"/>
      <c r="BJ10" s="96"/>
      <c r="BK10" s="96"/>
      <c r="BL10" s="96"/>
      <c r="BM10" s="96"/>
      <c r="BN10" s="96"/>
      <c r="BO10" s="96"/>
      <c r="BP10" s="96"/>
      <c r="BQ10" s="96"/>
      <c r="BR10" s="96"/>
      <c r="BS10" s="96"/>
      <c r="BT10" s="96"/>
      <c r="BU10" s="96"/>
      <c r="BV10" s="96"/>
      <c r="BW10" s="96"/>
      <c r="BX10" s="135"/>
      <c r="BY10" s="134"/>
      <c r="BZ10" s="98"/>
      <c r="CA10" s="96"/>
      <c r="CB10" s="96"/>
      <c r="CC10" s="96"/>
      <c r="CD10" s="96"/>
      <c r="CE10" s="96"/>
      <c r="CF10" s="96"/>
      <c r="CG10" s="96"/>
      <c r="CH10" s="96"/>
      <c r="CI10" s="96"/>
      <c r="CJ10" s="96"/>
      <c r="CK10" s="96"/>
      <c r="CL10" s="96"/>
      <c r="CM10" s="96"/>
      <c r="CN10" s="96"/>
      <c r="CO10" s="96"/>
      <c r="CP10" s="96"/>
      <c r="CQ10" s="135"/>
    </row>
    <row r="11" customFormat="false" ht="12.75" hidden="false" customHeight="false" outlineLevel="0" collapsed="false">
      <c r="A11" s="134"/>
      <c r="B11" s="382" t="s">
        <v>369</v>
      </c>
      <c r="C11" s="96"/>
      <c r="D11" s="96"/>
      <c r="E11" s="96"/>
      <c r="F11" s="96"/>
      <c r="G11" s="96"/>
      <c r="H11" s="96"/>
      <c r="I11" s="96"/>
      <c r="J11" s="96"/>
      <c r="K11" s="96"/>
      <c r="L11" s="96"/>
      <c r="M11" s="96"/>
      <c r="N11" s="96"/>
      <c r="O11" s="96"/>
      <c r="P11" s="96"/>
      <c r="Q11" s="96"/>
      <c r="R11" s="96"/>
      <c r="S11" s="135"/>
      <c r="T11" s="134"/>
      <c r="U11" s="382" t="s">
        <v>369</v>
      </c>
      <c r="V11" s="96"/>
      <c r="W11" s="96"/>
      <c r="X11" s="96"/>
      <c r="Y11" s="96"/>
      <c r="Z11" s="96"/>
      <c r="AA11" s="96"/>
      <c r="AB11" s="96"/>
      <c r="AC11" s="96"/>
      <c r="AD11" s="96"/>
      <c r="AE11" s="96"/>
      <c r="AF11" s="96"/>
      <c r="AG11" s="96"/>
      <c r="AH11" s="96"/>
      <c r="AI11" s="96"/>
      <c r="AJ11" s="96"/>
      <c r="AK11" s="96"/>
      <c r="AL11" s="135"/>
      <c r="AM11" s="134"/>
      <c r="AN11" s="382" t="s">
        <v>369</v>
      </c>
      <c r="AO11" s="96"/>
      <c r="AP11" s="96"/>
      <c r="AQ11" s="96"/>
      <c r="AR11" s="96"/>
      <c r="AS11" s="96"/>
      <c r="AT11" s="96"/>
      <c r="AU11" s="96"/>
      <c r="AV11" s="96"/>
      <c r="AW11" s="96"/>
      <c r="AX11" s="96"/>
      <c r="AY11" s="96"/>
      <c r="AZ11" s="96"/>
      <c r="BA11" s="96"/>
      <c r="BB11" s="96"/>
      <c r="BC11" s="96"/>
      <c r="BD11" s="96"/>
      <c r="BE11" s="135"/>
      <c r="BF11" s="134"/>
      <c r="BG11" s="382" t="s">
        <v>369</v>
      </c>
      <c r="BH11" s="96"/>
      <c r="BI11" s="96"/>
      <c r="BJ11" s="96"/>
      <c r="BK11" s="96"/>
      <c r="BL11" s="96"/>
      <c r="BM11" s="96"/>
      <c r="BN11" s="96"/>
      <c r="BO11" s="96"/>
      <c r="BP11" s="96"/>
      <c r="BQ11" s="96"/>
      <c r="BR11" s="96"/>
      <c r="BS11" s="96"/>
      <c r="BT11" s="96"/>
      <c r="BU11" s="96"/>
      <c r="BV11" s="96"/>
      <c r="BW11" s="96"/>
      <c r="BX11" s="135"/>
      <c r="BY11" s="134"/>
      <c r="BZ11" s="382" t="s">
        <v>369</v>
      </c>
      <c r="CA11" s="96"/>
      <c r="CB11" s="96"/>
      <c r="CC11" s="383"/>
      <c r="CD11" s="96"/>
      <c r="CE11" s="383"/>
      <c r="CF11" s="96"/>
      <c r="CG11" s="96"/>
      <c r="CH11" s="96"/>
      <c r="CI11" s="96"/>
      <c r="CJ11" s="96"/>
      <c r="CK11" s="96"/>
      <c r="CL11" s="96"/>
      <c r="CM11" s="96"/>
      <c r="CN11" s="96"/>
      <c r="CO11" s="96"/>
      <c r="CP11" s="96"/>
      <c r="CQ11" s="135"/>
    </row>
    <row r="12" customFormat="false" ht="12.75" hidden="false" customHeight="false" outlineLevel="0" collapsed="false">
      <c r="A12" s="134"/>
      <c r="B12" s="96"/>
      <c r="C12" s="96"/>
      <c r="D12" s="96"/>
      <c r="E12" s="96"/>
      <c r="F12" s="96"/>
      <c r="G12" s="383"/>
      <c r="H12" s="96"/>
      <c r="I12" s="96"/>
      <c r="J12" s="96"/>
      <c r="K12" s="96"/>
      <c r="L12" s="96"/>
      <c r="M12" s="96"/>
      <c r="N12" s="96"/>
      <c r="O12" s="96"/>
      <c r="P12" s="96"/>
      <c r="Q12" s="96"/>
      <c r="R12" s="96"/>
      <c r="S12" s="135"/>
      <c r="T12" s="134"/>
      <c r="U12" s="96"/>
      <c r="V12" s="96"/>
      <c r="W12" s="96"/>
      <c r="X12" s="96"/>
      <c r="Y12" s="96"/>
      <c r="Z12" s="383"/>
      <c r="AA12" s="96"/>
      <c r="AB12" s="96"/>
      <c r="AC12" s="96"/>
      <c r="AD12" s="96"/>
      <c r="AE12" s="96"/>
      <c r="AF12" s="96"/>
      <c r="AG12" s="96"/>
      <c r="AH12" s="96"/>
      <c r="AI12" s="96"/>
      <c r="AJ12" s="96"/>
      <c r="AK12" s="96"/>
      <c r="AL12" s="135"/>
      <c r="AM12" s="134"/>
      <c r="AN12" s="96"/>
      <c r="AO12" s="96"/>
      <c r="AP12" s="96"/>
      <c r="AQ12" s="96"/>
      <c r="AR12" s="96"/>
      <c r="AS12" s="383"/>
      <c r="AT12" s="96"/>
      <c r="AU12" s="96"/>
      <c r="AV12" s="96"/>
      <c r="AW12" s="96"/>
      <c r="AX12" s="96"/>
      <c r="AY12" s="96"/>
      <c r="AZ12" s="96"/>
      <c r="BA12" s="96"/>
      <c r="BB12" s="96"/>
      <c r="BC12" s="96"/>
      <c r="BD12" s="96"/>
      <c r="BE12" s="135"/>
      <c r="BF12" s="134"/>
      <c r="BG12" s="96"/>
      <c r="BH12" s="96"/>
      <c r="BI12" s="96"/>
      <c r="BJ12" s="96"/>
      <c r="BK12" s="96"/>
      <c r="BL12" s="96"/>
      <c r="BM12" s="96"/>
      <c r="BN12" s="96"/>
      <c r="BO12" s="96"/>
      <c r="BP12" s="96"/>
      <c r="BQ12" s="96"/>
      <c r="BR12" s="96"/>
      <c r="BS12" s="96"/>
      <c r="BT12" s="96"/>
      <c r="BU12" s="96"/>
      <c r="BV12" s="96"/>
      <c r="BW12" s="96"/>
      <c r="BX12" s="135"/>
      <c r="BY12" s="134"/>
      <c r="BZ12" s="96"/>
      <c r="CA12" s="96"/>
      <c r="CB12" s="96"/>
      <c r="CC12" s="96"/>
      <c r="CD12" s="96"/>
      <c r="CE12" s="96"/>
      <c r="CF12" s="96"/>
      <c r="CG12" s="96"/>
      <c r="CH12" s="96"/>
      <c r="CI12" s="96"/>
      <c r="CJ12" s="96"/>
      <c r="CK12" s="96"/>
      <c r="CL12" s="96"/>
      <c r="CM12" s="96"/>
      <c r="CN12" s="96"/>
      <c r="CO12" s="96"/>
      <c r="CP12" s="96"/>
      <c r="CQ12" s="135"/>
    </row>
    <row r="13" customFormat="false" ht="12.75" hidden="false" customHeight="false" outlineLevel="0" collapsed="false">
      <c r="A13" s="134"/>
      <c r="B13" s="96"/>
      <c r="C13" s="96"/>
      <c r="D13" s="96"/>
      <c r="E13" s="96"/>
      <c r="F13" s="96"/>
      <c r="G13" s="383"/>
      <c r="H13" s="96"/>
      <c r="I13" s="96"/>
      <c r="J13" s="96"/>
      <c r="K13" s="96"/>
      <c r="L13" s="96"/>
      <c r="M13" s="96"/>
      <c r="N13" s="96"/>
      <c r="O13" s="96"/>
      <c r="P13" s="96"/>
      <c r="Q13" s="96"/>
      <c r="R13" s="96"/>
      <c r="S13" s="135"/>
      <c r="T13" s="134"/>
      <c r="U13" s="96"/>
      <c r="V13" s="96"/>
      <c r="W13" s="96"/>
      <c r="X13" s="96"/>
      <c r="Y13" s="96"/>
      <c r="Z13" s="383"/>
      <c r="AA13" s="96"/>
      <c r="AB13" s="96"/>
      <c r="AC13" s="96"/>
      <c r="AD13" s="96"/>
      <c r="AE13" s="96"/>
      <c r="AF13" s="96"/>
      <c r="AG13" s="96"/>
      <c r="AH13" s="96"/>
      <c r="AI13" s="96"/>
      <c r="AJ13" s="96"/>
      <c r="AK13" s="96"/>
      <c r="AL13" s="135"/>
      <c r="AM13" s="134"/>
      <c r="AN13" s="96"/>
      <c r="AO13" s="96"/>
      <c r="AP13" s="96"/>
      <c r="AQ13" s="96"/>
      <c r="AR13" s="96"/>
      <c r="AS13" s="383"/>
      <c r="AT13" s="96"/>
      <c r="AU13" s="96"/>
      <c r="AV13" s="96"/>
      <c r="AW13" s="96"/>
      <c r="AX13" s="96"/>
      <c r="AY13" s="96"/>
      <c r="AZ13" s="96"/>
      <c r="BA13" s="96"/>
      <c r="BB13" s="96"/>
      <c r="BC13" s="96"/>
      <c r="BD13" s="96"/>
      <c r="BE13" s="135"/>
      <c r="BF13" s="134"/>
      <c r="BG13" s="96"/>
      <c r="BH13" s="96"/>
      <c r="BI13" s="96"/>
      <c r="BJ13" s="96"/>
      <c r="BK13" s="96"/>
      <c r="BL13" s="383"/>
      <c r="BM13" s="96"/>
      <c r="BN13" s="96"/>
      <c r="BO13" s="96"/>
      <c r="BP13" s="96"/>
      <c r="BQ13" s="96"/>
      <c r="BR13" s="96"/>
      <c r="BS13" s="96"/>
      <c r="BT13" s="96"/>
      <c r="BU13" s="96"/>
      <c r="BV13" s="96"/>
      <c r="BW13" s="96"/>
      <c r="BX13" s="135"/>
      <c r="BY13" s="134"/>
      <c r="BZ13" s="96"/>
      <c r="CA13" s="96"/>
      <c r="CB13" s="96"/>
      <c r="CC13" s="96"/>
      <c r="CD13" s="96"/>
      <c r="CE13" s="383"/>
      <c r="CF13" s="96"/>
      <c r="CG13" s="96"/>
      <c r="CH13" s="96"/>
      <c r="CI13" s="96"/>
      <c r="CJ13" s="96"/>
      <c r="CK13" s="96"/>
      <c r="CL13" s="96"/>
      <c r="CM13" s="96"/>
      <c r="CN13" s="96"/>
      <c r="CO13" s="96"/>
      <c r="CP13" s="96"/>
      <c r="CQ13" s="135"/>
    </row>
    <row r="14" customFormat="false" ht="12.75" hidden="false" customHeight="false" outlineLevel="0" collapsed="false">
      <c r="A14" s="134"/>
      <c r="B14" s="96"/>
      <c r="C14" s="96"/>
      <c r="D14" s="96"/>
      <c r="E14" s="96"/>
      <c r="F14" s="96"/>
      <c r="G14" s="383"/>
      <c r="H14" s="96"/>
      <c r="I14" s="96"/>
      <c r="J14" s="96"/>
      <c r="K14" s="96"/>
      <c r="L14" s="96"/>
      <c r="M14" s="96"/>
      <c r="N14" s="96"/>
      <c r="O14" s="96"/>
      <c r="P14" s="96"/>
      <c r="Q14" s="96"/>
      <c r="R14" s="96"/>
      <c r="S14" s="135"/>
      <c r="T14" s="134"/>
      <c r="U14" s="96"/>
      <c r="V14" s="96"/>
      <c r="W14" s="96"/>
      <c r="X14" s="96"/>
      <c r="Y14" s="96"/>
      <c r="Z14" s="383"/>
      <c r="AA14" s="96"/>
      <c r="AB14" s="96"/>
      <c r="AC14" s="96"/>
      <c r="AD14" s="96"/>
      <c r="AE14" s="96"/>
      <c r="AF14" s="96"/>
      <c r="AG14" s="96"/>
      <c r="AH14" s="96"/>
      <c r="AI14" s="96"/>
      <c r="AJ14" s="96"/>
      <c r="AK14" s="96"/>
      <c r="AL14" s="135"/>
      <c r="AM14" s="134"/>
      <c r="AN14" s="96"/>
      <c r="AO14" s="96"/>
      <c r="AP14" s="96"/>
      <c r="AQ14" s="96"/>
      <c r="AR14" s="96"/>
      <c r="AS14" s="383"/>
      <c r="AT14" s="96"/>
      <c r="AU14" s="96"/>
      <c r="AV14" s="96"/>
      <c r="AW14" s="96"/>
      <c r="AX14" s="96"/>
      <c r="AY14" s="96"/>
      <c r="AZ14" s="96"/>
      <c r="BA14" s="96"/>
      <c r="BB14" s="96"/>
      <c r="BC14" s="96"/>
      <c r="BD14" s="96"/>
      <c r="BE14" s="135"/>
      <c r="BF14" s="134"/>
      <c r="BG14" s="96"/>
      <c r="BH14" s="96"/>
      <c r="BI14" s="96"/>
      <c r="BJ14" s="96"/>
      <c r="BK14" s="96"/>
      <c r="BL14" s="383"/>
      <c r="BM14" s="96"/>
      <c r="BN14" s="96"/>
      <c r="BO14" s="96"/>
      <c r="BP14" s="96"/>
      <c r="BQ14" s="96"/>
      <c r="BR14" s="96"/>
      <c r="BS14" s="96"/>
      <c r="BT14" s="96"/>
      <c r="BU14" s="96"/>
      <c r="BV14" s="96"/>
      <c r="BW14" s="96"/>
      <c r="BX14" s="135"/>
      <c r="BY14" s="134"/>
      <c r="BZ14" s="96"/>
      <c r="CA14" s="96"/>
      <c r="CB14" s="96"/>
      <c r="CC14" s="96"/>
      <c r="CD14" s="96"/>
      <c r="CE14" s="96"/>
      <c r="CF14" s="96"/>
      <c r="CG14" s="96"/>
      <c r="CH14" s="96"/>
      <c r="CI14" s="96"/>
      <c r="CJ14" s="96"/>
      <c r="CK14" s="96"/>
      <c r="CL14" s="96"/>
      <c r="CM14" s="96"/>
      <c r="CN14" s="96"/>
      <c r="CO14" s="96"/>
      <c r="CP14" s="96"/>
      <c r="CQ14" s="135"/>
    </row>
    <row r="15" customFormat="false" ht="12.75" hidden="false" customHeight="false" outlineLevel="0" collapsed="false">
      <c r="A15" s="134"/>
      <c r="B15" s="96"/>
      <c r="C15" s="96"/>
      <c r="D15" s="96"/>
      <c r="E15" s="96"/>
      <c r="F15" s="96"/>
      <c r="G15" s="96"/>
      <c r="H15" s="96"/>
      <c r="I15" s="96"/>
      <c r="J15" s="96"/>
      <c r="K15" s="96"/>
      <c r="L15" s="96"/>
      <c r="M15" s="96"/>
      <c r="N15" s="96"/>
      <c r="O15" s="96"/>
      <c r="P15" s="96"/>
      <c r="Q15" s="96"/>
      <c r="R15" s="96"/>
      <c r="S15" s="135"/>
      <c r="T15" s="134"/>
      <c r="U15" s="96"/>
      <c r="V15" s="96"/>
      <c r="W15" s="96"/>
      <c r="X15" s="96"/>
      <c r="Y15" s="96"/>
      <c r="Z15" s="96"/>
      <c r="AA15" s="96"/>
      <c r="AB15" s="96"/>
      <c r="AC15" s="96"/>
      <c r="AD15" s="96"/>
      <c r="AE15" s="96"/>
      <c r="AF15" s="96"/>
      <c r="AG15" s="96"/>
      <c r="AH15" s="96"/>
      <c r="AI15" s="96"/>
      <c r="AJ15" s="96"/>
      <c r="AK15" s="96"/>
      <c r="AL15" s="135"/>
      <c r="AM15" s="134"/>
      <c r="AN15" s="96"/>
      <c r="AO15" s="96"/>
      <c r="AP15" s="96"/>
      <c r="AQ15" s="96"/>
      <c r="AR15" s="96"/>
      <c r="AS15" s="96"/>
      <c r="AT15" s="96"/>
      <c r="AU15" s="96"/>
      <c r="AV15" s="96"/>
      <c r="AW15" s="96"/>
      <c r="AX15" s="96"/>
      <c r="AY15" s="96"/>
      <c r="AZ15" s="96"/>
      <c r="BA15" s="96"/>
      <c r="BB15" s="96"/>
      <c r="BC15" s="96"/>
      <c r="BD15" s="96"/>
      <c r="BE15" s="135"/>
      <c r="BF15" s="134"/>
      <c r="BG15" s="96"/>
      <c r="BH15" s="96"/>
      <c r="BI15" s="96"/>
      <c r="BJ15" s="96"/>
      <c r="BK15" s="96"/>
      <c r="BL15" s="96"/>
      <c r="BM15" s="96"/>
      <c r="BN15" s="96"/>
      <c r="BO15" s="96"/>
      <c r="BP15" s="96"/>
      <c r="BQ15" s="96"/>
      <c r="BR15" s="96"/>
      <c r="BS15" s="96"/>
      <c r="BT15" s="96"/>
      <c r="BU15" s="96"/>
      <c r="BV15" s="96"/>
      <c r="BW15" s="96"/>
      <c r="BX15" s="135"/>
      <c r="BY15" s="134"/>
      <c r="BZ15" s="96"/>
      <c r="CA15" s="96"/>
      <c r="CB15" s="96"/>
      <c r="CC15" s="96"/>
      <c r="CD15" s="96"/>
      <c r="CE15" s="96"/>
      <c r="CF15" s="96"/>
      <c r="CG15" s="96"/>
      <c r="CH15" s="96"/>
      <c r="CI15" s="96"/>
      <c r="CJ15" s="96"/>
      <c r="CK15" s="96"/>
      <c r="CL15" s="96"/>
      <c r="CM15" s="96"/>
      <c r="CN15" s="96"/>
      <c r="CO15" s="96"/>
      <c r="CP15" s="96"/>
      <c r="CQ15" s="135"/>
    </row>
    <row r="16" customFormat="false" ht="12.75" hidden="false" customHeight="false" outlineLevel="0" collapsed="false">
      <c r="A16" s="134"/>
      <c r="B16" s="96"/>
      <c r="C16" s="96"/>
      <c r="D16" s="96"/>
      <c r="E16" s="96"/>
      <c r="F16" s="96"/>
      <c r="G16" s="96"/>
      <c r="H16" s="96"/>
      <c r="I16" s="96"/>
      <c r="J16" s="96"/>
      <c r="K16" s="96"/>
      <c r="L16" s="96"/>
      <c r="M16" s="96"/>
      <c r="N16" s="96"/>
      <c r="O16" s="96"/>
      <c r="P16" s="96"/>
      <c r="Q16" s="96"/>
      <c r="R16" s="96"/>
      <c r="S16" s="135"/>
      <c r="T16" s="134"/>
      <c r="U16" s="96"/>
      <c r="V16" s="96"/>
      <c r="W16" s="96"/>
      <c r="X16" s="96"/>
      <c r="Y16" s="96"/>
      <c r="Z16" s="96"/>
      <c r="AA16" s="96"/>
      <c r="AB16" s="96"/>
      <c r="AC16" s="96"/>
      <c r="AD16" s="96"/>
      <c r="AE16" s="96"/>
      <c r="AF16" s="96"/>
      <c r="AG16" s="96"/>
      <c r="AH16" s="96"/>
      <c r="AI16" s="96"/>
      <c r="AJ16" s="96"/>
      <c r="AK16" s="96"/>
      <c r="AL16" s="135"/>
      <c r="AM16" s="134"/>
      <c r="AN16" s="96"/>
      <c r="AO16" s="96"/>
      <c r="AP16" s="96"/>
      <c r="AQ16" s="96"/>
      <c r="AR16" s="96"/>
      <c r="AS16" s="96"/>
      <c r="AT16" s="96"/>
      <c r="AU16" s="96"/>
      <c r="AV16" s="96"/>
      <c r="AW16" s="96"/>
      <c r="AX16" s="96"/>
      <c r="AY16" s="96"/>
      <c r="AZ16" s="96"/>
      <c r="BA16" s="96"/>
      <c r="BB16" s="96"/>
      <c r="BC16" s="96"/>
      <c r="BD16" s="96"/>
      <c r="BE16" s="135"/>
      <c r="BF16" s="134"/>
      <c r="BG16" s="96"/>
      <c r="BH16" s="96"/>
      <c r="BI16" s="96"/>
      <c r="BJ16" s="96"/>
      <c r="BK16" s="96"/>
      <c r="BL16" s="96"/>
      <c r="BM16" s="96"/>
      <c r="BN16" s="96"/>
      <c r="BO16" s="96"/>
      <c r="BP16" s="96"/>
      <c r="BQ16" s="96"/>
      <c r="BR16" s="96"/>
      <c r="BS16" s="96"/>
      <c r="BT16" s="96"/>
      <c r="BU16" s="96"/>
      <c r="BV16" s="96"/>
      <c r="BW16" s="96"/>
      <c r="BX16" s="135"/>
      <c r="BY16" s="134"/>
      <c r="BZ16" s="96"/>
      <c r="CA16" s="96"/>
      <c r="CB16" s="96"/>
      <c r="CC16" s="96"/>
      <c r="CD16" s="96"/>
      <c r="CE16" s="96"/>
      <c r="CF16" s="96"/>
      <c r="CG16" s="96"/>
      <c r="CH16" s="96"/>
      <c r="CI16" s="96"/>
      <c r="CJ16" s="96"/>
      <c r="CK16" s="96"/>
      <c r="CL16" s="96"/>
      <c r="CM16" s="96"/>
      <c r="CN16" s="96"/>
      <c r="CO16" s="96"/>
      <c r="CP16" s="96"/>
      <c r="CQ16" s="135"/>
    </row>
    <row r="17" customFormat="false" ht="12.75" hidden="false" customHeight="false" outlineLevel="0" collapsed="false">
      <c r="A17" s="134"/>
      <c r="B17" s="96"/>
      <c r="C17" s="96"/>
      <c r="D17" s="96"/>
      <c r="E17" s="96"/>
      <c r="F17" s="96"/>
      <c r="G17" s="96"/>
      <c r="H17" s="96"/>
      <c r="I17" s="96"/>
      <c r="J17" s="96"/>
      <c r="K17" s="96"/>
      <c r="L17" s="96"/>
      <c r="M17" s="96"/>
      <c r="N17" s="96"/>
      <c r="O17" s="96"/>
      <c r="P17" s="96"/>
      <c r="Q17" s="96"/>
      <c r="R17" s="96"/>
      <c r="S17" s="135"/>
      <c r="T17" s="134"/>
      <c r="U17" s="96"/>
      <c r="V17" s="96"/>
      <c r="W17" s="96"/>
      <c r="X17" s="96"/>
      <c r="Y17" s="96"/>
      <c r="Z17" s="96"/>
      <c r="AA17" s="96"/>
      <c r="AB17" s="96"/>
      <c r="AC17" s="96"/>
      <c r="AD17" s="96"/>
      <c r="AE17" s="96"/>
      <c r="AF17" s="96"/>
      <c r="AG17" s="96"/>
      <c r="AH17" s="96"/>
      <c r="AI17" s="96"/>
      <c r="AJ17" s="96"/>
      <c r="AK17" s="96"/>
      <c r="AL17" s="135"/>
      <c r="AM17" s="134"/>
      <c r="AN17" s="96"/>
      <c r="AO17" s="96"/>
      <c r="AP17" s="96"/>
      <c r="AQ17" s="96"/>
      <c r="AR17" s="96"/>
      <c r="AS17" s="96"/>
      <c r="AT17" s="96"/>
      <c r="AU17" s="96"/>
      <c r="AV17" s="96"/>
      <c r="AW17" s="96"/>
      <c r="AX17" s="96"/>
      <c r="AY17" s="96"/>
      <c r="AZ17" s="96"/>
      <c r="BA17" s="96"/>
      <c r="BB17" s="96"/>
      <c r="BC17" s="96"/>
      <c r="BD17" s="96"/>
      <c r="BE17" s="135"/>
      <c r="BF17" s="134"/>
      <c r="BG17" s="96"/>
      <c r="BH17" s="96"/>
      <c r="BI17" s="96"/>
      <c r="BJ17" s="96"/>
      <c r="BK17" s="96"/>
      <c r="BL17" s="96"/>
      <c r="BM17" s="96"/>
      <c r="BN17" s="96"/>
      <c r="BO17" s="96"/>
      <c r="BP17" s="96"/>
      <c r="BQ17" s="96"/>
      <c r="BR17" s="96"/>
      <c r="BS17" s="96"/>
      <c r="BT17" s="96"/>
      <c r="BU17" s="96"/>
      <c r="BV17" s="96"/>
      <c r="BW17" s="96"/>
      <c r="BX17" s="135"/>
      <c r="BY17" s="134"/>
      <c r="BZ17" s="96"/>
      <c r="CA17" s="96"/>
      <c r="CB17" s="96"/>
      <c r="CC17" s="96"/>
      <c r="CD17" s="96"/>
      <c r="CE17" s="96"/>
      <c r="CF17" s="96"/>
      <c r="CG17" s="96"/>
      <c r="CH17" s="96"/>
      <c r="CI17" s="96"/>
      <c r="CJ17" s="96"/>
      <c r="CK17" s="96"/>
      <c r="CL17" s="96"/>
      <c r="CM17" s="96"/>
      <c r="CN17" s="96"/>
      <c r="CO17" s="96"/>
      <c r="CP17" s="96"/>
      <c r="CQ17" s="135"/>
    </row>
    <row r="18" customFormat="false" ht="12.75" hidden="false" customHeight="false" outlineLevel="0" collapsed="false">
      <c r="A18" s="141"/>
      <c r="B18" s="142"/>
      <c r="C18" s="142"/>
      <c r="D18" s="142"/>
      <c r="E18" s="142"/>
      <c r="F18" s="142"/>
      <c r="G18" s="142"/>
      <c r="H18" s="142"/>
      <c r="I18" s="142"/>
      <c r="J18" s="142"/>
      <c r="K18" s="142"/>
      <c r="L18" s="142"/>
      <c r="M18" s="142"/>
      <c r="N18" s="142"/>
      <c r="O18" s="142"/>
      <c r="P18" s="142"/>
      <c r="Q18" s="142"/>
      <c r="R18" s="142"/>
      <c r="S18" s="219"/>
      <c r="T18" s="141"/>
      <c r="U18" s="142"/>
      <c r="V18" s="142"/>
      <c r="W18" s="142"/>
      <c r="X18" s="142"/>
      <c r="Y18" s="142"/>
      <c r="Z18" s="142"/>
      <c r="AA18" s="142"/>
      <c r="AB18" s="142"/>
      <c r="AC18" s="142"/>
      <c r="AD18" s="142"/>
      <c r="AE18" s="142"/>
      <c r="AF18" s="142"/>
      <c r="AG18" s="142"/>
      <c r="AH18" s="142"/>
      <c r="AI18" s="142"/>
      <c r="AJ18" s="142"/>
      <c r="AK18" s="142"/>
      <c r="AL18" s="219"/>
      <c r="AM18" s="141"/>
      <c r="AN18" s="142"/>
      <c r="AO18" s="142"/>
      <c r="AP18" s="142"/>
      <c r="AQ18" s="142"/>
      <c r="AR18" s="142"/>
      <c r="AS18" s="142"/>
      <c r="AT18" s="142"/>
      <c r="AU18" s="142"/>
      <c r="AV18" s="142"/>
      <c r="AW18" s="142"/>
      <c r="AX18" s="142"/>
      <c r="AY18" s="142"/>
      <c r="AZ18" s="142"/>
      <c r="BA18" s="142"/>
      <c r="BB18" s="142"/>
      <c r="BC18" s="142"/>
      <c r="BD18" s="142"/>
      <c r="BE18" s="219"/>
      <c r="BF18" s="141"/>
      <c r="BG18" s="142"/>
      <c r="BH18" s="142"/>
      <c r="BI18" s="142"/>
      <c r="BJ18" s="142"/>
      <c r="BK18" s="142"/>
      <c r="BL18" s="142"/>
      <c r="BM18" s="142"/>
      <c r="BN18" s="142"/>
      <c r="BO18" s="142"/>
      <c r="BP18" s="142"/>
      <c r="BQ18" s="142"/>
      <c r="BR18" s="142"/>
      <c r="BS18" s="142"/>
      <c r="BT18" s="142"/>
      <c r="BU18" s="142"/>
      <c r="BV18" s="142"/>
      <c r="BW18" s="142"/>
      <c r="BX18" s="219"/>
      <c r="BY18" s="141"/>
      <c r="BZ18" s="142"/>
      <c r="CA18" s="142"/>
      <c r="CB18" s="142"/>
      <c r="CC18" s="142"/>
      <c r="CD18" s="142"/>
      <c r="CE18" s="142"/>
      <c r="CF18" s="142"/>
      <c r="CG18" s="142"/>
      <c r="CH18" s="142"/>
      <c r="CI18" s="142"/>
      <c r="CJ18" s="142"/>
      <c r="CK18" s="142"/>
      <c r="CL18" s="142"/>
      <c r="CM18" s="142"/>
      <c r="CN18" s="142"/>
      <c r="CO18" s="142"/>
      <c r="CP18" s="142"/>
      <c r="CQ18" s="219"/>
    </row>
    <row r="19" customFormat="false" ht="12.75" hidden="false" customHeight="false" outlineLevel="0" collapsed="false">
      <c r="A19" s="460" t="s">
        <v>441</v>
      </c>
      <c r="B19" s="95"/>
      <c r="C19" s="95"/>
      <c r="D19" s="95"/>
      <c r="E19" s="95"/>
      <c r="F19" s="95"/>
      <c r="G19" s="95"/>
      <c r="H19" s="95"/>
      <c r="I19" s="95"/>
      <c r="J19" s="95"/>
      <c r="K19" s="95"/>
      <c r="L19" s="95"/>
      <c r="M19" s="95"/>
      <c r="N19" s="95"/>
      <c r="O19" s="95"/>
      <c r="P19" s="95"/>
      <c r="Q19" s="95"/>
      <c r="R19" s="95"/>
      <c r="S19" s="387"/>
      <c r="T19" s="460" t="s">
        <v>441</v>
      </c>
      <c r="U19" s="95"/>
      <c r="V19" s="95"/>
      <c r="W19" s="95"/>
      <c r="X19" s="95"/>
      <c r="Y19" s="95"/>
      <c r="Z19" s="95"/>
      <c r="AA19" s="95"/>
      <c r="AB19" s="95"/>
      <c r="AC19" s="95"/>
      <c r="AD19" s="95"/>
      <c r="AE19" s="95"/>
      <c r="AF19" s="95"/>
      <c r="AG19" s="95"/>
      <c r="AH19" s="95"/>
      <c r="AI19" s="95"/>
      <c r="AJ19" s="95"/>
      <c r="AK19" s="95"/>
      <c r="AL19" s="387"/>
      <c r="AM19" s="460" t="s">
        <v>441</v>
      </c>
      <c r="AN19" s="95"/>
      <c r="AO19" s="95"/>
      <c r="AP19" s="95"/>
      <c r="AQ19" s="95"/>
      <c r="AR19" s="95"/>
      <c r="AS19" s="95"/>
      <c r="AT19" s="95"/>
      <c r="AU19" s="95"/>
      <c r="AV19" s="95"/>
      <c r="AW19" s="95"/>
      <c r="AX19" s="95"/>
      <c r="AY19" s="95"/>
      <c r="AZ19" s="95"/>
      <c r="BA19" s="95"/>
      <c r="BB19" s="95"/>
      <c r="BC19" s="95"/>
      <c r="BD19" s="95"/>
      <c r="BE19" s="387"/>
      <c r="BF19" s="460" t="s">
        <v>441</v>
      </c>
      <c r="BG19" s="95"/>
      <c r="BH19" s="95"/>
      <c r="BI19" s="95"/>
      <c r="BJ19" s="95"/>
      <c r="BK19" s="95"/>
      <c r="BL19" s="95"/>
      <c r="BM19" s="95"/>
      <c r="BN19" s="95"/>
      <c r="BO19" s="95"/>
      <c r="BP19" s="95"/>
      <c r="BQ19" s="95"/>
      <c r="BR19" s="95"/>
      <c r="BS19" s="95"/>
      <c r="BT19" s="95"/>
      <c r="BU19" s="95"/>
      <c r="BV19" s="95"/>
      <c r="BW19" s="95"/>
      <c r="BX19" s="387"/>
      <c r="BY19" s="386" t="s">
        <v>442</v>
      </c>
      <c r="CQ19" s="347"/>
    </row>
    <row r="20" customFormat="false" ht="12.75" hidden="false" customHeight="false" outlineLevel="0" collapsed="false">
      <c r="A20" s="388"/>
      <c r="B20" s="95"/>
      <c r="C20" s="95"/>
      <c r="D20" s="95"/>
      <c r="E20" s="95"/>
      <c r="F20" s="95"/>
      <c r="G20" s="95"/>
      <c r="H20" s="95"/>
      <c r="I20" s="95"/>
      <c r="J20" s="95"/>
      <c r="K20" s="95"/>
      <c r="L20" s="95"/>
      <c r="M20" s="95"/>
      <c r="N20" s="95"/>
      <c r="O20" s="95"/>
      <c r="P20" s="95"/>
      <c r="Q20" s="95"/>
      <c r="R20" s="95"/>
      <c r="S20" s="387"/>
      <c r="T20" s="388"/>
      <c r="U20" s="95"/>
      <c r="V20" s="95"/>
      <c r="W20" s="95"/>
      <c r="X20" s="95"/>
      <c r="Y20" s="95"/>
      <c r="Z20" s="95"/>
      <c r="AA20" s="95"/>
      <c r="AB20" s="95"/>
      <c r="AC20" s="95"/>
      <c r="AD20" s="95"/>
      <c r="AE20" s="95"/>
      <c r="AF20" s="95"/>
      <c r="AG20" s="95"/>
      <c r="AH20" s="95"/>
      <c r="AI20" s="95"/>
      <c r="AJ20" s="95"/>
      <c r="AK20" s="95"/>
      <c r="AL20" s="387"/>
      <c r="AM20" s="388"/>
      <c r="AN20" s="95"/>
      <c r="AO20" s="95"/>
      <c r="AP20" s="95"/>
      <c r="AQ20" s="95"/>
      <c r="AR20" s="95"/>
      <c r="AS20" s="95"/>
      <c r="AT20" s="95"/>
      <c r="AU20" s="95"/>
      <c r="AV20" s="95"/>
      <c r="AW20" s="95"/>
      <c r="AX20" s="95"/>
      <c r="AY20" s="95"/>
      <c r="AZ20" s="95"/>
      <c r="BA20" s="95"/>
      <c r="BB20" s="95"/>
      <c r="BC20" s="95"/>
      <c r="BD20" s="95"/>
      <c r="BE20" s="387"/>
      <c r="BF20" s="388"/>
      <c r="BG20" s="95"/>
      <c r="BH20" s="95"/>
      <c r="BI20" s="95"/>
      <c r="BJ20" s="95"/>
      <c r="BK20" s="95"/>
      <c r="BL20" s="95"/>
      <c r="BM20" s="95"/>
      <c r="BN20" s="95"/>
      <c r="BO20" s="95"/>
      <c r="BP20" s="95"/>
      <c r="BQ20" s="95"/>
      <c r="BR20" s="95"/>
      <c r="BS20" s="95"/>
      <c r="BT20" s="95"/>
      <c r="BU20" s="95"/>
      <c r="BV20" s="95"/>
      <c r="BW20" s="95"/>
      <c r="BX20" s="387"/>
      <c r="BY20" s="346"/>
      <c r="CQ20" s="347"/>
    </row>
    <row r="21" customFormat="false" ht="12.75" hidden="false" customHeight="false" outlineLevel="0" collapsed="false">
      <c r="A21" s="215"/>
      <c r="B21" s="216"/>
      <c r="C21" s="216"/>
      <c r="D21" s="216"/>
      <c r="E21" s="216"/>
      <c r="F21" s="216"/>
      <c r="G21" s="216"/>
      <c r="H21" s="216"/>
      <c r="I21" s="216"/>
      <c r="J21" s="216"/>
      <c r="K21" s="216"/>
      <c r="L21" s="216"/>
      <c r="M21" s="216"/>
      <c r="N21" s="216"/>
      <c r="O21" s="216"/>
      <c r="P21" s="216"/>
      <c r="Q21" s="216"/>
      <c r="R21" s="216"/>
      <c r="S21" s="217"/>
      <c r="T21" s="215"/>
      <c r="U21" s="216"/>
      <c r="V21" s="216"/>
      <c r="W21" s="216"/>
      <c r="X21" s="216"/>
      <c r="Y21" s="216"/>
      <c r="Z21" s="216"/>
      <c r="AA21" s="216"/>
      <c r="AB21" s="216"/>
      <c r="AC21" s="216"/>
      <c r="AD21" s="216"/>
      <c r="AE21" s="216"/>
      <c r="AF21" s="216"/>
      <c r="AG21" s="216"/>
      <c r="AH21" s="216"/>
      <c r="AI21" s="216"/>
      <c r="AJ21" s="216"/>
      <c r="AK21" s="216"/>
      <c r="AL21" s="217"/>
      <c r="AM21" s="215"/>
      <c r="AN21" s="216"/>
      <c r="AO21" s="216"/>
      <c r="AP21" s="216"/>
      <c r="AQ21" s="216"/>
      <c r="AR21" s="216"/>
      <c r="AS21" s="216"/>
      <c r="AT21" s="216"/>
      <c r="AU21" s="216"/>
      <c r="AV21" s="216"/>
      <c r="AW21" s="216"/>
      <c r="AX21" s="216"/>
      <c r="AY21" s="216"/>
      <c r="AZ21" s="216"/>
      <c r="BA21" s="216"/>
      <c r="BB21" s="216"/>
      <c r="BC21" s="216"/>
      <c r="BD21" s="216"/>
      <c r="BE21" s="217"/>
      <c r="BF21" s="215"/>
      <c r="BG21" s="216"/>
      <c r="BH21" s="216"/>
      <c r="BI21" s="216"/>
      <c r="BJ21" s="216"/>
      <c r="BK21" s="216"/>
      <c r="BL21" s="216"/>
      <c r="BM21" s="216"/>
      <c r="BN21" s="216"/>
      <c r="BO21" s="216"/>
      <c r="BP21" s="216"/>
      <c r="BQ21" s="216"/>
      <c r="BR21" s="216"/>
      <c r="BS21" s="216"/>
      <c r="BT21" s="216"/>
      <c r="BU21" s="216"/>
      <c r="BV21" s="216"/>
      <c r="BW21" s="216"/>
      <c r="BX21" s="217"/>
      <c r="BY21" s="215"/>
      <c r="BZ21" s="216"/>
      <c r="CA21" s="216"/>
      <c r="CB21" s="216"/>
      <c r="CC21" s="216"/>
      <c r="CD21" s="216"/>
      <c r="CE21" s="216"/>
      <c r="CF21" s="216"/>
      <c r="CG21" s="216"/>
      <c r="CH21" s="216"/>
      <c r="CI21" s="216"/>
      <c r="CJ21" s="216"/>
      <c r="CK21" s="216"/>
      <c r="CL21" s="216"/>
      <c r="CM21" s="216"/>
      <c r="CN21" s="216"/>
      <c r="CO21" s="216"/>
      <c r="CP21" s="216"/>
      <c r="CQ21" s="217"/>
    </row>
    <row r="22" customFormat="false" ht="12.75" hidden="false" customHeight="false" outlineLevel="0" collapsed="false">
      <c r="A22" s="134"/>
      <c r="B22" s="96"/>
      <c r="C22" s="96"/>
      <c r="D22" s="96"/>
      <c r="E22" s="96"/>
      <c r="F22" s="96"/>
      <c r="G22" s="96"/>
      <c r="H22" s="96"/>
      <c r="I22" s="96"/>
      <c r="J22" s="96"/>
      <c r="K22" s="96"/>
      <c r="L22" s="96"/>
      <c r="M22" s="96"/>
      <c r="N22" s="96"/>
      <c r="O22" s="96"/>
      <c r="P22" s="96"/>
      <c r="Q22" s="96"/>
      <c r="R22" s="96"/>
      <c r="S22" s="135"/>
      <c r="T22" s="134"/>
      <c r="U22" s="96"/>
      <c r="V22" s="96"/>
      <c r="W22" s="96"/>
      <c r="X22" s="96"/>
      <c r="Y22" s="96"/>
      <c r="Z22" s="96"/>
      <c r="AA22" s="96"/>
      <c r="AB22" s="96"/>
      <c r="AC22" s="96"/>
      <c r="AD22" s="96"/>
      <c r="AE22" s="96"/>
      <c r="AF22" s="96"/>
      <c r="AG22" s="96"/>
      <c r="AH22" s="96"/>
      <c r="AI22" s="96"/>
      <c r="AJ22" s="96"/>
      <c r="AK22" s="96"/>
      <c r="AL22" s="135"/>
      <c r="AM22" s="134"/>
      <c r="AN22" s="96"/>
      <c r="AO22" s="96"/>
      <c r="AP22" s="96"/>
      <c r="AQ22" s="96"/>
      <c r="AR22" s="96"/>
      <c r="AS22" s="96"/>
      <c r="AT22" s="96"/>
      <c r="AU22" s="96"/>
      <c r="AV22" s="96"/>
      <c r="AW22" s="96"/>
      <c r="AX22" s="96"/>
      <c r="AY22" s="96"/>
      <c r="AZ22" s="96"/>
      <c r="BA22" s="96"/>
      <c r="BB22" s="96"/>
      <c r="BC22" s="96"/>
      <c r="BD22" s="96"/>
      <c r="BE22" s="135"/>
      <c r="BF22" s="134"/>
      <c r="BG22" s="96"/>
      <c r="BH22" s="96"/>
      <c r="BI22" s="96"/>
      <c r="BJ22" s="96"/>
      <c r="BK22" s="96"/>
      <c r="BL22" s="96"/>
      <c r="BM22" s="96"/>
      <c r="BN22" s="96"/>
      <c r="BO22" s="96"/>
      <c r="BP22" s="96"/>
      <c r="BQ22" s="96"/>
      <c r="BR22" s="96"/>
      <c r="BS22" s="96"/>
      <c r="BT22" s="96"/>
      <c r="BU22" s="96"/>
      <c r="BV22" s="96"/>
      <c r="BW22" s="96"/>
      <c r="BX22" s="135"/>
      <c r="BY22" s="134"/>
      <c r="BZ22" s="96"/>
      <c r="CA22" s="96"/>
      <c r="CB22" s="96"/>
      <c r="CC22" s="96"/>
      <c r="CD22" s="96"/>
      <c r="CE22" s="96"/>
      <c r="CF22" s="96"/>
      <c r="CG22" s="96"/>
      <c r="CH22" s="96"/>
      <c r="CI22" s="96"/>
      <c r="CJ22" s="96"/>
      <c r="CK22" s="96"/>
      <c r="CL22" s="96"/>
      <c r="CM22" s="96"/>
      <c r="CN22" s="96"/>
      <c r="CO22" s="96"/>
      <c r="CP22" s="96"/>
      <c r="CQ22" s="135"/>
    </row>
    <row r="23" customFormat="false" ht="12.75" hidden="false" customHeight="false" outlineLevel="0" collapsed="false">
      <c r="A23" s="134"/>
      <c r="B23" s="382" t="s">
        <v>372</v>
      </c>
      <c r="C23" s="96"/>
      <c r="D23" s="96"/>
      <c r="E23" s="96"/>
      <c r="F23" s="96"/>
      <c r="G23" s="96"/>
      <c r="H23" s="96"/>
      <c r="I23" s="96"/>
      <c r="J23" s="96"/>
      <c r="K23" s="96"/>
      <c r="L23" s="96"/>
      <c r="M23" s="96"/>
      <c r="N23" s="96"/>
      <c r="O23" s="96"/>
      <c r="P23" s="96"/>
      <c r="Q23" s="96"/>
      <c r="R23" s="96"/>
      <c r="S23" s="135"/>
      <c r="T23" s="134"/>
      <c r="U23" s="382" t="s">
        <v>372</v>
      </c>
      <c r="V23" s="96"/>
      <c r="W23" s="96"/>
      <c r="X23" s="96"/>
      <c r="Y23" s="96"/>
      <c r="Z23" s="96"/>
      <c r="AA23" s="96"/>
      <c r="AB23" s="96"/>
      <c r="AC23" s="96"/>
      <c r="AD23" s="96"/>
      <c r="AE23" s="96"/>
      <c r="AF23" s="96"/>
      <c r="AG23" s="96"/>
      <c r="AH23" s="96"/>
      <c r="AI23" s="96"/>
      <c r="AJ23" s="96"/>
      <c r="AK23" s="96"/>
      <c r="AL23" s="135"/>
      <c r="AM23" s="134"/>
      <c r="AN23" s="382" t="s">
        <v>372</v>
      </c>
      <c r="AO23" s="96"/>
      <c r="AP23" s="96"/>
      <c r="AQ23" s="96"/>
      <c r="AR23" s="96"/>
      <c r="AS23" s="96"/>
      <c r="AT23" s="96"/>
      <c r="AU23" s="96"/>
      <c r="AV23" s="96"/>
      <c r="AW23" s="96"/>
      <c r="AX23" s="96"/>
      <c r="AY23" s="96"/>
      <c r="AZ23" s="96"/>
      <c r="BA23" s="96"/>
      <c r="BB23" s="96"/>
      <c r="BC23" s="96"/>
      <c r="BD23" s="96"/>
      <c r="BE23" s="135"/>
      <c r="BF23" s="134"/>
      <c r="BG23" s="382" t="s">
        <v>372</v>
      </c>
      <c r="BH23" s="96"/>
      <c r="BI23" s="96"/>
      <c r="BJ23" s="96"/>
      <c r="BK23" s="96"/>
      <c r="BL23" s="96"/>
      <c r="BM23" s="96"/>
      <c r="BN23" s="96"/>
      <c r="BO23" s="96"/>
      <c r="BP23" s="96"/>
      <c r="BQ23" s="96"/>
      <c r="BR23" s="96"/>
      <c r="BS23" s="96"/>
      <c r="BT23" s="96"/>
      <c r="BU23" s="96"/>
      <c r="BV23" s="96"/>
      <c r="BW23" s="96"/>
      <c r="BX23" s="135"/>
      <c r="BY23" s="134"/>
      <c r="BZ23" s="382" t="s">
        <v>372</v>
      </c>
      <c r="CA23" s="96"/>
      <c r="CB23" s="96"/>
      <c r="CC23" s="96"/>
      <c r="CD23" s="96"/>
      <c r="CE23" s="96"/>
      <c r="CF23" s="96"/>
      <c r="CG23" s="96"/>
      <c r="CH23" s="96"/>
      <c r="CI23" s="96"/>
      <c r="CJ23" s="96"/>
      <c r="CK23" s="96"/>
      <c r="CL23" s="96"/>
      <c r="CM23" s="96"/>
      <c r="CN23" s="96"/>
      <c r="CO23" s="96"/>
      <c r="CP23" s="96"/>
      <c r="CQ23" s="135"/>
    </row>
    <row r="24" customFormat="false" ht="12.75" hidden="false" customHeight="false" outlineLevel="0" collapsed="false">
      <c r="A24" s="134"/>
      <c r="B24" s="97"/>
      <c r="C24" s="96"/>
      <c r="D24" s="96"/>
      <c r="E24" s="96"/>
      <c r="F24" s="96"/>
      <c r="G24" s="96"/>
      <c r="H24" s="96"/>
      <c r="I24" s="96"/>
      <c r="J24" s="96"/>
      <c r="K24" s="96"/>
      <c r="L24" s="96"/>
      <c r="M24" s="96"/>
      <c r="N24" s="96"/>
      <c r="O24" s="96"/>
      <c r="P24" s="96"/>
      <c r="Q24" s="96"/>
      <c r="R24" s="96"/>
      <c r="S24" s="135"/>
      <c r="T24" s="134"/>
      <c r="U24" s="97"/>
      <c r="V24" s="96"/>
      <c r="W24" s="96"/>
      <c r="X24" s="96"/>
      <c r="Y24" s="96"/>
      <c r="Z24" s="96"/>
      <c r="AA24" s="96"/>
      <c r="AB24" s="96"/>
      <c r="AC24" s="96"/>
      <c r="AD24" s="96"/>
      <c r="AE24" s="96"/>
      <c r="AF24" s="96"/>
      <c r="AG24" s="96"/>
      <c r="AH24" s="96"/>
      <c r="AI24" s="96"/>
      <c r="AJ24" s="96"/>
      <c r="AK24" s="96"/>
      <c r="AL24" s="135"/>
      <c r="AM24" s="134"/>
      <c r="AN24" s="97"/>
      <c r="AO24" s="96"/>
      <c r="AP24" s="96"/>
      <c r="AQ24" s="96"/>
      <c r="AR24" s="96"/>
      <c r="AS24" s="96"/>
      <c r="AT24" s="96"/>
      <c r="AU24" s="96"/>
      <c r="AV24" s="96"/>
      <c r="AW24" s="96"/>
      <c r="AX24" s="96"/>
      <c r="AY24" s="96"/>
      <c r="AZ24" s="96"/>
      <c r="BA24" s="96"/>
      <c r="BB24" s="96"/>
      <c r="BC24" s="96"/>
      <c r="BD24" s="96"/>
      <c r="BE24" s="135"/>
      <c r="BF24" s="134"/>
      <c r="BG24" s="97"/>
      <c r="BH24" s="96"/>
      <c r="BI24" s="96"/>
      <c r="BJ24" s="96"/>
      <c r="BK24" s="96"/>
      <c r="BL24" s="96"/>
      <c r="BM24" s="96"/>
      <c r="BN24" s="96"/>
      <c r="BO24" s="96"/>
      <c r="BP24" s="96"/>
      <c r="BQ24" s="96"/>
      <c r="BR24" s="96"/>
      <c r="BS24" s="96"/>
      <c r="BT24" s="96"/>
      <c r="BU24" s="96"/>
      <c r="BV24" s="96"/>
      <c r="BW24" s="96"/>
      <c r="BX24" s="135"/>
      <c r="BY24" s="134"/>
      <c r="BZ24" s="97"/>
      <c r="CA24" s="96"/>
      <c r="CB24" s="96"/>
      <c r="CC24" s="96"/>
      <c r="CD24" s="96"/>
      <c r="CE24" s="96"/>
      <c r="CF24" s="96"/>
      <c r="CG24" s="96"/>
      <c r="CH24" s="96"/>
      <c r="CI24" s="96"/>
      <c r="CJ24" s="96"/>
      <c r="CK24" s="96"/>
      <c r="CL24" s="96"/>
      <c r="CM24" s="96"/>
      <c r="CN24" s="96"/>
      <c r="CO24" s="96"/>
      <c r="CP24" s="96"/>
      <c r="CQ24" s="135"/>
    </row>
    <row r="25" customFormat="false" ht="12.75" hidden="false" customHeight="false" outlineLevel="0" collapsed="false">
      <c r="A25" s="134"/>
      <c r="B25" s="382" t="s">
        <v>373</v>
      </c>
      <c r="C25" s="96"/>
      <c r="D25" s="96"/>
      <c r="E25" s="96"/>
      <c r="F25" s="96"/>
      <c r="G25" s="96"/>
      <c r="H25" s="96"/>
      <c r="I25" s="96"/>
      <c r="J25" s="96"/>
      <c r="K25" s="96"/>
      <c r="L25" s="96"/>
      <c r="M25" s="96"/>
      <c r="N25" s="96"/>
      <c r="O25" s="96"/>
      <c r="P25" s="96"/>
      <c r="Q25" s="96"/>
      <c r="R25" s="96"/>
      <c r="S25" s="135"/>
      <c r="T25" s="134"/>
      <c r="U25" s="382" t="s">
        <v>373</v>
      </c>
      <c r="V25" s="96"/>
      <c r="W25" s="96"/>
      <c r="X25" s="96"/>
      <c r="Y25" s="96"/>
      <c r="Z25" s="96"/>
      <c r="AA25" s="96"/>
      <c r="AB25" s="96"/>
      <c r="AC25" s="96"/>
      <c r="AD25" s="96"/>
      <c r="AE25" s="96"/>
      <c r="AF25" s="96"/>
      <c r="AG25" s="96"/>
      <c r="AH25" s="96"/>
      <c r="AI25" s="96"/>
      <c r="AJ25" s="96"/>
      <c r="AK25" s="96"/>
      <c r="AL25" s="135"/>
      <c r="AM25" s="134"/>
      <c r="AN25" s="382" t="s">
        <v>373</v>
      </c>
      <c r="AO25" s="96"/>
      <c r="AP25" s="96"/>
      <c r="AQ25" s="96"/>
      <c r="AR25" s="96"/>
      <c r="AS25" s="96"/>
      <c r="AT25" s="96"/>
      <c r="AU25" s="96"/>
      <c r="AV25" s="96"/>
      <c r="AW25" s="96"/>
      <c r="AX25" s="96"/>
      <c r="AY25" s="96"/>
      <c r="AZ25" s="96"/>
      <c r="BA25" s="96"/>
      <c r="BB25" s="96"/>
      <c r="BC25" s="96"/>
      <c r="BD25" s="96"/>
      <c r="BE25" s="135"/>
      <c r="BF25" s="134"/>
      <c r="BG25" s="382" t="s">
        <v>373</v>
      </c>
      <c r="BH25" s="96"/>
      <c r="BI25" s="96"/>
      <c r="BJ25" s="96"/>
      <c r="BK25" s="96"/>
      <c r="BL25" s="96"/>
      <c r="BM25" s="96"/>
      <c r="BN25" s="96"/>
      <c r="BO25" s="96"/>
      <c r="BP25" s="96"/>
      <c r="BQ25" s="96"/>
      <c r="BR25" s="96"/>
      <c r="BS25" s="96"/>
      <c r="BT25" s="96"/>
      <c r="BU25" s="96"/>
      <c r="BV25" s="96"/>
      <c r="BW25" s="96"/>
      <c r="BX25" s="135"/>
      <c r="BY25" s="134"/>
      <c r="BZ25" s="382" t="s">
        <v>373</v>
      </c>
      <c r="CA25" s="96"/>
      <c r="CB25" s="96"/>
      <c r="CC25" s="96"/>
      <c r="CD25" s="96"/>
      <c r="CE25" s="96"/>
      <c r="CF25" s="96"/>
      <c r="CG25" s="96"/>
      <c r="CH25" s="96"/>
      <c r="CI25" s="96"/>
      <c r="CJ25" s="96"/>
      <c r="CK25" s="96"/>
      <c r="CL25" s="96"/>
      <c r="CM25" s="96"/>
      <c r="CN25" s="96"/>
      <c r="CO25" s="96"/>
      <c r="CP25" s="96"/>
      <c r="CQ25" s="135"/>
    </row>
    <row r="26" customFormat="false" ht="12.75" hidden="false" customHeight="false" outlineLevel="0" collapsed="false">
      <c r="A26" s="134"/>
      <c r="B26" s="97"/>
      <c r="C26" s="96"/>
      <c r="D26" s="96"/>
      <c r="E26" s="96"/>
      <c r="F26" s="96"/>
      <c r="G26" s="96"/>
      <c r="H26" s="96"/>
      <c r="I26" s="96"/>
      <c r="J26" s="96"/>
      <c r="K26" s="96"/>
      <c r="L26" s="96"/>
      <c r="M26" s="96"/>
      <c r="N26" s="96"/>
      <c r="O26" s="96"/>
      <c r="P26" s="96"/>
      <c r="Q26" s="96"/>
      <c r="R26" s="96"/>
      <c r="S26" s="135"/>
      <c r="T26" s="134"/>
      <c r="U26" s="97"/>
      <c r="V26" s="96"/>
      <c r="W26" s="96"/>
      <c r="X26" s="96"/>
      <c r="Y26" s="96"/>
      <c r="Z26" s="96"/>
      <c r="AA26" s="96"/>
      <c r="AB26" s="96"/>
      <c r="AC26" s="96"/>
      <c r="AD26" s="96"/>
      <c r="AE26" s="96"/>
      <c r="AF26" s="96"/>
      <c r="AG26" s="96"/>
      <c r="AH26" s="96"/>
      <c r="AI26" s="96"/>
      <c r="AJ26" s="96"/>
      <c r="AK26" s="96"/>
      <c r="AL26" s="135"/>
      <c r="AM26" s="134"/>
      <c r="AN26" s="97"/>
      <c r="AO26" s="96"/>
      <c r="AP26" s="96"/>
      <c r="AQ26" s="96"/>
      <c r="AR26" s="96"/>
      <c r="AS26" s="96"/>
      <c r="AT26" s="96"/>
      <c r="AU26" s="96"/>
      <c r="AV26" s="96"/>
      <c r="AW26" s="96"/>
      <c r="AX26" s="96"/>
      <c r="AY26" s="96"/>
      <c r="AZ26" s="96"/>
      <c r="BA26" s="96"/>
      <c r="BB26" s="96"/>
      <c r="BC26" s="96"/>
      <c r="BD26" s="96"/>
      <c r="BE26" s="135"/>
      <c r="BF26" s="134"/>
      <c r="BG26" s="97"/>
      <c r="BH26" s="96"/>
      <c r="BI26" s="96"/>
      <c r="BJ26" s="96"/>
      <c r="BK26" s="96"/>
      <c r="BL26" s="96"/>
      <c r="BM26" s="96"/>
      <c r="BN26" s="96"/>
      <c r="BO26" s="96"/>
      <c r="BP26" s="96"/>
      <c r="BQ26" s="96"/>
      <c r="BR26" s="96"/>
      <c r="BS26" s="96"/>
      <c r="BT26" s="96"/>
      <c r="BU26" s="96"/>
      <c r="BV26" s="96"/>
      <c r="BW26" s="96"/>
      <c r="BX26" s="135"/>
      <c r="BY26" s="134"/>
      <c r="BZ26" s="97"/>
      <c r="CA26" s="96"/>
      <c r="CB26" s="96"/>
      <c r="CC26" s="96"/>
      <c r="CD26" s="96"/>
      <c r="CE26" s="96"/>
      <c r="CF26" s="96"/>
      <c r="CG26" s="96"/>
      <c r="CH26" s="96"/>
      <c r="CI26" s="96"/>
      <c r="CJ26" s="96"/>
      <c r="CK26" s="96"/>
      <c r="CL26" s="96"/>
      <c r="CM26" s="96"/>
      <c r="CN26" s="96"/>
      <c r="CO26" s="96"/>
      <c r="CP26" s="96"/>
      <c r="CQ26" s="135"/>
    </row>
    <row r="27" customFormat="false" ht="12.75" hidden="false" customHeight="false" outlineLevel="0" collapsed="false">
      <c r="A27" s="134"/>
      <c r="B27" s="382" t="s">
        <v>374</v>
      </c>
      <c r="C27" s="96"/>
      <c r="D27" s="96"/>
      <c r="E27" s="96"/>
      <c r="F27" s="96"/>
      <c r="G27" s="96"/>
      <c r="H27" s="96"/>
      <c r="I27" s="96"/>
      <c r="J27" s="96"/>
      <c r="K27" s="96"/>
      <c r="L27" s="96"/>
      <c r="M27" s="96"/>
      <c r="N27" s="96"/>
      <c r="O27" s="96"/>
      <c r="P27" s="96"/>
      <c r="Q27" s="96"/>
      <c r="R27" s="96"/>
      <c r="S27" s="135"/>
      <c r="T27" s="134"/>
      <c r="U27" s="382" t="s">
        <v>374</v>
      </c>
      <c r="V27" s="96"/>
      <c r="W27" s="96"/>
      <c r="X27" s="96"/>
      <c r="Y27" s="96"/>
      <c r="Z27" s="96"/>
      <c r="AA27" s="96"/>
      <c r="AB27" s="96"/>
      <c r="AC27" s="96"/>
      <c r="AD27" s="96"/>
      <c r="AE27" s="96"/>
      <c r="AF27" s="96"/>
      <c r="AG27" s="96"/>
      <c r="AH27" s="96"/>
      <c r="AI27" s="96"/>
      <c r="AJ27" s="96"/>
      <c r="AK27" s="96"/>
      <c r="AL27" s="135"/>
      <c r="AM27" s="134"/>
      <c r="AN27" s="382" t="s">
        <v>374</v>
      </c>
      <c r="AO27" s="96"/>
      <c r="AP27" s="96"/>
      <c r="AQ27" s="96"/>
      <c r="AR27" s="96"/>
      <c r="AS27" s="96"/>
      <c r="AT27" s="96"/>
      <c r="AU27" s="96"/>
      <c r="AV27" s="96"/>
      <c r="AW27" s="96"/>
      <c r="AX27" s="96"/>
      <c r="AY27" s="96"/>
      <c r="AZ27" s="96"/>
      <c r="BA27" s="96"/>
      <c r="BB27" s="96"/>
      <c r="BC27" s="96"/>
      <c r="BD27" s="96"/>
      <c r="BE27" s="135"/>
      <c r="BF27" s="134"/>
      <c r="BG27" s="382" t="s">
        <v>374</v>
      </c>
      <c r="BH27" s="96"/>
      <c r="BI27" s="96"/>
      <c r="BJ27" s="96"/>
      <c r="BK27" s="96"/>
      <c r="BL27" s="96"/>
      <c r="BM27" s="96"/>
      <c r="BN27" s="96"/>
      <c r="BO27" s="96"/>
      <c r="BP27" s="96"/>
      <c r="BQ27" s="96"/>
      <c r="BR27" s="96"/>
      <c r="BS27" s="96"/>
      <c r="BT27" s="96"/>
      <c r="BU27" s="96"/>
      <c r="BV27" s="96"/>
      <c r="BW27" s="96"/>
      <c r="BX27" s="135"/>
      <c r="BY27" s="134"/>
      <c r="BZ27" s="382" t="s">
        <v>374</v>
      </c>
      <c r="CA27" s="96"/>
      <c r="CB27" s="96"/>
      <c r="CC27" s="96"/>
      <c r="CD27" s="96"/>
      <c r="CE27" s="96"/>
      <c r="CF27" s="96"/>
      <c r="CG27" s="96"/>
      <c r="CH27" s="96"/>
      <c r="CI27" s="96"/>
      <c r="CJ27" s="96"/>
      <c r="CK27" s="96"/>
      <c r="CL27" s="96"/>
      <c r="CM27" s="96"/>
      <c r="CN27" s="96"/>
      <c r="CO27" s="96"/>
      <c r="CP27" s="96"/>
      <c r="CQ27" s="135"/>
    </row>
    <row r="28" customFormat="false" ht="12.75" hidden="false" customHeight="false" outlineLevel="0" collapsed="false">
      <c r="A28" s="134"/>
      <c r="B28" s="97"/>
      <c r="C28" s="96"/>
      <c r="D28" s="96"/>
      <c r="E28" s="96"/>
      <c r="F28" s="96"/>
      <c r="G28" s="96"/>
      <c r="H28" s="96"/>
      <c r="I28" s="96"/>
      <c r="J28" s="96"/>
      <c r="K28" s="96"/>
      <c r="L28" s="96"/>
      <c r="M28" s="96"/>
      <c r="N28" s="96"/>
      <c r="O28" s="96"/>
      <c r="P28" s="96"/>
      <c r="Q28" s="96"/>
      <c r="R28" s="96"/>
      <c r="S28" s="135"/>
      <c r="T28" s="134"/>
      <c r="U28" s="97"/>
      <c r="V28" s="96"/>
      <c r="W28" s="96"/>
      <c r="X28" s="96"/>
      <c r="Y28" s="96"/>
      <c r="Z28" s="96"/>
      <c r="AA28" s="96"/>
      <c r="AB28" s="96"/>
      <c r="AC28" s="96"/>
      <c r="AD28" s="96"/>
      <c r="AE28" s="96"/>
      <c r="AF28" s="96"/>
      <c r="AG28" s="96"/>
      <c r="AH28" s="96"/>
      <c r="AI28" s="96"/>
      <c r="AJ28" s="96"/>
      <c r="AK28" s="96"/>
      <c r="AL28" s="135"/>
      <c r="AM28" s="134"/>
      <c r="AN28" s="97"/>
      <c r="AO28" s="96"/>
      <c r="AP28" s="96"/>
      <c r="AQ28" s="96"/>
      <c r="AR28" s="96"/>
      <c r="AS28" s="96"/>
      <c r="AT28" s="96"/>
      <c r="AU28" s="96"/>
      <c r="AV28" s="96"/>
      <c r="AW28" s="96"/>
      <c r="AX28" s="96"/>
      <c r="AY28" s="96"/>
      <c r="AZ28" s="96"/>
      <c r="BA28" s="96"/>
      <c r="BB28" s="96"/>
      <c r="BC28" s="96"/>
      <c r="BD28" s="96"/>
      <c r="BE28" s="135"/>
      <c r="BF28" s="134"/>
      <c r="BG28" s="97"/>
      <c r="BH28" s="96"/>
      <c r="BI28" s="96"/>
      <c r="BJ28" s="96"/>
      <c r="BK28" s="96"/>
      <c r="BL28" s="96"/>
      <c r="BM28" s="96"/>
      <c r="BN28" s="96"/>
      <c r="BO28" s="96"/>
      <c r="BP28" s="96"/>
      <c r="BQ28" s="96"/>
      <c r="BR28" s="96"/>
      <c r="BS28" s="96"/>
      <c r="BT28" s="96"/>
      <c r="BU28" s="96"/>
      <c r="BV28" s="96"/>
      <c r="BW28" s="96"/>
      <c r="BX28" s="135"/>
      <c r="BY28" s="134"/>
      <c r="BZ28" s="97"/>
      <c r="CA28" s="96"/>
      <c r="CB28" s="96"/>
      <c r="CC28" s="96"/>
      <c r="CD28" s="96"/>
      <c r="CE28" s="96"/>
      <c r="CF28" s="96"/>
      <c r="CG28" s="96"/>
      <c r="CH28" s="96"/>
      <c r="CI28" s="96"/>
      <c r="CJ28" s="96"/>
      <c r="CK28" s="96"/>
      <c r="CL28" s="96"/>
      <c r="CM28" s="96"/>
      <c r="CN28" s="96"/>
      <c r="CO28" s="96"/>
      <c r="CP28" s="96"/>
      <c r="CQ28" s="135"/>
    </row>
    <row r="29" customFormat="false" ht="12.75" hidden="false" customHeight="false" outlineLevel="0" collapsed="false">
      <c r="A29" s="134"/>
      <c r="B29" s="382" t="s">
        <v>375</v>
      </c>
      <c r="C29" s="96"/>
      <c r="D29" s="96"/>
      <c r="E29" s="96"/>
      <c r="F29" s="96"/>
      <c r="G29" s="96"/>
      <c r="H29" s="96"/>
      <c r="I29" s="96"/>
      <c r="J29" s="96"/>
      <c r="K29" s="96"/>
      <c r="L29" s="96"/>
      <c r="M29" s="96"/>
      <c r="N29" s="96"/>
      <c r="O29" s="96"/>
      <c r="P29" s="96"/>
      <c r="Q29" s="96"/>
      <c r="R29" s="96"/>
      <c r="S29" s="135"/>
      <c r="T29" s="134"/>
      <c r="U29" s="382" t="s">
        <v>375</v>
      </c>
      <c r="V29" s="96"/>
      <c r="W29" s="96"/>
      <c r="X29" s="96"/>
      <c r="Y29" s="96"/>
      <c r="Z29" s="96"/>
      <c r="AA29" s="96"/>
      <c r="AB29" s="96"/>
      <c r="AC29" s="96"/>
      <c r="AD29" s="96"/>
      <c r="AE29" s="96"/>
      <c r="AF29" s="96"/>
      <c r="AG29" s="96"/>
      <c r="AH29" s="96"/>
      <c r="AI29" s="96"/>
      <c r="AJ29" s="96"/>
      <c r="AK29" s="96"/>
      <c r="AL29" s="135"/>
      <c r="AM29" s="134"/>
      <c r="AN29" s="382" t="s">
        <v>375</v>
      </c>
      <c r="AO29" s="96"/>
      <c r="AP29" s="96"/>
      <c r="AQ29" s="96"/>
      <c r="AR29" s="96"/>
      <c r="AS29" s="96"/>
      <c r="AT29" s="96"/>
      <c r="AU29" s="96"/>
      <c r="AV29" s="96"/>
      <c r="AW29" s="96"/>
      <c r="AX29" s="96"/>
      <c r="AY29" s="96"/>
      <c r="AZ29" s="96"/>
      <c r="BA29" s="96"/>
      <c r="BB29" s="96"/>
      <c r="BC29" s="96"/>
      <c r="BD29" s="96"/>
      <c r="BE29" s="135"/>
      <c r="BF29" s="134"/>
      <c r="BG29" s="382" t="s">
        <v>375</v>
      </c>
      <c r="BH29" s="96"/>
      <c r="BI29" s="96"/>
      <c r="BJ29" s="96"/>
      <c r="BK29" s="96"/>
      <c r="BL29" s="96"/>
      <c r="BM29" s="96"/>
      <c r="BN29" s="96"/>
      <c r="BO29" s="96"/>
      <c r="BP29" s="96"/>
      <c r="BQ29" s="96"/>
      <c r="BR29" s="96"/>
      <c r="BS29" s="96"/>
      <c r="BT29" s="96"/>
      <c r="BU29" s="96"/>
      <c r="BV29" s="96"/>
      <c r="BW29" s="96"/>
      <c r="BX29" s="135"/>
      <c r="BY29" s="134"/>
      <c r="BZ29" s="382" t="s">
        <v>375</v>
      </c>
      <c r="CA29" s="96"/>
      <c r="CB29" s="96"/>
      <c r="CC29" s="96"/>
      <c r="CD29" s="96"/>
      <c r="CE29" s="96"/>
      <c r="CF29" s="96"/>
      <c r="CG29" s="96"/>
      <c r="CH29" s="96"/>
      <c r="CI29" s="96"/>
      <c r="CJ29" s="96"/>
      <c r="CK29" s="96"/>
      <c r="CL29" s="96"/>
      <c r="CM29" s="96"/>
      <c r="CN29" s="96"/>
      <c r="CO29" s="96"/>
      <c r="CP29" s="96"/>
      <c r="CQ29" s="135"/>
    </row>
    <row r="30" customFormat="false" ht="12.75" hidden="false" customHeight="false" outlineLevel="0" collapsed="false">
      <c r="A30" s="134"/>
      <c r="B30" s="382" t="s">
        <v>376</v>
      </c>
      <c r="C30" s="96"/>
      <c r="D30" s="96"/>
      <c r="E30" s="96"/>
      <c r="F30" s="96"/>
      <c r="G30" s="96"/>
      <c r="H30" s="96"/>
      <c r="I30" s="96"/>
      <c r="J30" s="96"/>
      <c r="K30" s="96"/>
      <c r="L30" s="96"/>
      <c r="M30" s="96"/>
      <c r="N30" s="96"/>
      <c r="O30" s="96"/>
      <c r="P30" s="96"/>
      <c r="Q30" s="96"/>
      <c r="R30" s="96"/>
      <c r="S30" s="135"/>
      <c r="T30" s="134"/>
      <c r="U30" s="382" t="s">
        <v>376</v>
      </c>
      <c r="V30" s="96"/>
      <c r="W30" s="96"/>
      <c r="X30" s="96"/>
      <c r="Y30" s="96"/>
      <c r="Z30" s="96"/>
      <c r="AA30" s="96"/>
      <c r="AB30" s="96"/>
      <c r="AC30" s="96"/>
      <c r="AD30" s="96"/>
      <c r="AE30" s="96"/>
      <c r="AF30" s="96"/>
      <c r="AG30" s="96"/>
      <c r="AH30" s="96"/>
      <c r="AI30" s="96"/>
      <c r="AJ30" s="96"/>
      <c r="AK30" s="96"/>
      <c r="AL30" s="135"/>
      <c r="AM30" s="134"/>
      <c r="AN30" s="382" t="s">
        <v>376</v>
      </c>
      <c r="AO30" s="96"/>
      <c r="AP30" s="96"/>
      <c r="AQ30" s="96"/>
      <c r="AR30" s="96"/>
      <c r="AS30" s="96"/>
      <c r="AT30" s="96"/>
      <c r="AU30" s="96"/>
      <c r="AV30" s="96"/>
      <c r="AW30" s="96"/>
      <c r="AX30" s="96"/>
      <c r="AY30" s="96"/>
      <c r="AZ30" s="96"/>
      <c r="BA30" s="96"/>
      <c r="BB30" s="96"/>
      <c r="BC30" s="96"/>
      <c r="BD30" s="96"/>
      <c r="BE30" s="135"/>
      <c r="BF30" s="134"/>
      <c r="BG30" s="382" t="s">
        <v>376</v>
      </c>
      <c r="BH30" s="96"/>
      <c r="BI30" s="96"/>
      <c r="BJ30" s="96"/>
      <c r="BK30" s="96"/>
      <c r="BL30" s="96"/>
      <c r="BM30" s="96"/>
      <c r="BN30" s="96"/>
      <c r="BO30" s="96"/>
      <c r="BP30" s="96"/>
      <c r="BQ30" s="96"/>
      <c r="BR30" s="96"/>
      <c r="BS30" s="96"/>
      <c r="BT30" s="96"/>
      <c r="BU30" s="96"/>
      <c r="BV30" s="96"/>
      <c r="BW30" s="96"/>
      <c r="BX30" s="135"/>
      <c r="BY30" s="134"/>
      <c r="BZ30" s="382" t="s">
        <v>376</v>
      </c>
      <c r="CA30" s="96"/>
      <c r="CB30" s="96"/>
      <c r="CC30" s="96"/>
      <c r="CD30" s="96"/>
      <c r="CE30" s="96"/>
      <c r="CF30" s="96"/>
      <c r="CG30" s="96"/>
      <c r="CH30" s="96"/>
      <c r="CI30" s="96"/>
      <c r="CJ30" s="96"/>
      <c r="CK30" s="96"/>
      <c r="CL30" s="96"/>
      <c r="CM30" s="96"/>
      <c r="CN30" s="96"/>
      <c r="CO30" s="96"/>
      <c r="CP30" s="96"/>
      <c r="CQ30" s="135"/>
    </row>
    <row r="31" customFormat="false" ht="12.75" hidden="false" customHeight="false" outlineLevel="0" collapsed="false">
      <c r="A31" s="134"/>
      <c r="B31" s="96"/>
      <c r="C31" s="96"/>
      <c r="D31" s="96"/>
      <c r="E31" s="96"/>
      <c r="F31" s="96"/>
      <c r="G31" s="96"/>
      <c r="H31" s="96"/>
      <c r="I31" s="96"/>
      <c r="J31" s="96"/>
      <c r="K31" s="96"/>
      <c r="L31" s="96"/>
      <c r="M31" s="96"/>
      <c r="N31" s="96"/>
      <c r="O31" s="96"/>
      <c r="P31" s="96"/>
      <c r="Q31" s="96"/>
      <c r="R31" s="96"/>
      <c r="S31" s="135"/>
      <c r="T31" s="134"/>
      <c r="U31" s="96"/>
      <c r="V31" s="96"/>
      <c r="W31" s="96"/>
      <c r="X31" s="96"/>
      <c r="Y31" s="96"/>
      <c r="Z31" s="96"/>
      <c r="AA31" s="96"/>
      <c r="AB31" s="96"/>
      <c r="AC31" s="96"/>
      <c r="AD31" s="96"/>
      <c r="AE31" s="96"/>
      <c r="AF31" s="96"/>
      <c r="AG31" s="96"/>
      <c r="AH31" s="96"/>
      <c r="AI31" s="96"/>
      <c r="AJ31" s="96"/>
      <c r="AK31" s="96"/>
      <c r="AL31" s="135"/>
      <c r="AM31" s="134"/>
      <c r="AN31" s="96"/>
      <c r="AO31" s="96"/>
      <c r="AP31" s="96"/>
      <c r="AQ31" s="96"/>
      <c r="AR31" s="96"/>
      <c r="AS31" s="96"/>
      <c r="AT31" s="96"/>
      <c r="AU31" s="96"/>
      <c r="AV31" s="96"/>
      <c r="AW31" s="96"/>
      <c r="AX31" s="96"/>
      <c r="AY31" s="96"/>
      <c r="AZ31" s="96"/>
      <c r="BA31" s="96"/>
      <c r="BB31" s="96"/>
      <c r="BC31" s="96"/>
      <c r="BD31" s="96"/>
      <c r="BE31" s="135"/>
      <c r="BF31" s="134"/>
      <c r="BG31" s="96"/>
      <c r="BH31" s="96"/>
      <c r="BI31" s="96"/>
      <c r="BJ31" s="96"/>
      <c r="BK31" s="96"/>
      <c r="BL31" s="96"/>
      <c r="BM31" s="96"/>
      <c r="BN31" s="96"/>
      <c r="BO31" s="96"/>
      <c r="BP31" s="96"/>
      <c r="BQ31" s="96"/>
      <c r="BR31" s="96"/>
      <c r="BS31" s="96"/>
      <c r="BT31" s="96"/>
      <c r="BU31" s="96"/>
      <c r="BV31" s="96"/>
      <c r="BW31" s="96"/>
      <c r="BX31" s="135"/>
      <c r="BY31" s="134"/>
      <c r="BZ31" s="96"/>
      <c r="CA31" s="96"/>
      <c r="CB31" s="96"/>
      <c r="CC31" s="96"/>
      <c r="CD31" s="96"/>
      <c r="CE31" s="96"/>
      <c r="CF31" s="96"/>
      <c r="CG31" s="96"/>
      <c r="CH31" s="96"/>
      <c r="CI31" s="96"/>
      <c r="CJ31" s="96"/>
      <c r="CK31" s="96"/>
      <c r="CL31" s="96"/>
      <c r="CM31" s="96"/>
      <c r="CN31" s="96"/>
      <c r="CO31" s="96"/>
      <c r="CP31" s="96"/>
      <c r="CQ31" s="135"/>
    </row>
    <row r="32" customFormat="false" ht="12.75" hidden="false" customHeight="false" outlineLevel="0" collapsed="false">
      <c r="A32" s="134"/>
      <c r="B32" s="96"/>
      <c r="C32" s="96"/>
      <c r="D32" s="96"/>
      <c r="E32" s="96"/>
      <c r="F32" s="96"/>
      <c r="G32" s="383"/>
      <c r="H32" s="96"/>
      <c r="I32" s="96"/>
      <c r="J32" s="96"/>
      <c r="K32" s="96"/>
      <c r="L32" s="96"/>
      <c r="M32" s="96"/>
      <c r="N32" s="96"/>
      <c r="O32" s="96"/>
      <c r="P32" s="96"/>
      <c r="Q32" s="96"/>
      <c r="R32" s="96"/>
      <c r="S32" s="135"/>
      <c r="T32" s="134"/>
      <c r="U32" s="96"/>
      <c r="V32" s="96"/>
      <c r="W32" s="96"/>
      <c r="X32" s="96"/>
      <c r="Y32" s="96"/>
      <c r="Z32" s="383"/>
      <c r="AA32" s="96"/>
      <c r="AB32" s="96"/>
      <c r="AC32" s="96"/>
      <c r="AD32" s="96"/>
      <c r="AE32" s="96"/>
      <c r="AF32" s="96"/>
      <c r="AG32" s="96"/>
      <c r="AH32" s="96"/>
      <c r="AI32" s="96"/>
      <c r="AJ32" s="96"/>
      <c r="AK32" s="96"/>
      <c r="AL32" s="135"/>
      <c r="AM32" s="134"/>
      <c r="AN32" s="96"/>
      <c r="AO32" s="96"/>
      <c r="AP32" s="96"/>
      <c r="AQ32" s="96"/>
      <c r="AR32" s="96"/>
      <c r="AS32" s="383"/>
      <c r="AT32" s="96"/>
      <c r="AU32" s="96"/>
      <c r="AV32" s="96"/>
      <c r="AW32" s="96"/>
      <c r="AX32" s="96"/>
      <c r="AY32" s="96"/>
      <c r="AZ32" s="96"/>
      <c r="BA32" s="96"/>
      <c r="BB32" s="96"/>
      <c r="BC32" s="96"/>
      <c r="BD32" s="96"/>
      <c r="BE32" s="135"/>
      <c r="BF32" s="134"/>
      <c r="BG32" s="96"/>
      <c r="BH32" s="96"/>
      <c r="BI32" s="96"/>
      <c r="BJ32" s="96"/>
      <c r="BK32" s="96"/>
      <c r="BL32" s="383"/>
      <c r="BM32" s="96"/>
      <c r="BN32" s="96"/>
      <c r="BO32" s="96"/>
      <c r="BP32" s="96"/>
      <c r="BQ32" s="96"/>
      <c r="BR32" s="96"/>
      <c r="BS32" s="96"/>
      <c r="BT32" s="96"/>
      <c r="BU32" s="96"/>
      <c r="BV32" s="96"/>
      <c r="BW32" s="96"/>
      <c r="BX32" s="135"/>
      <c r="BY32" s="134"/>
      <c r="BZ32" s="96"/>
      <c r="CA32" s="96"/>
      <c r="CB32" s="96"/>
      <c r="CC32" s="96"/>
      <c r="CD32" s="96"/>
      <c r="CE32" s="383"/>
      <c r="CF32" s="96"/>
      <c r="CG32" s="96"/>
      <c r="CH32" s="96"/>
      <c r="CI32" s="96"/>
      <c r="CJ32" s="96"/>
      <c r="CK32" s="96"/>
      <c r="CL32" s="96"/>
      <c r="CM32" s="96"/>
      <c r="CN32" s="96"/>
      <c r="CO32" s="96"/>
      <c r="CP32" s="96"/>
      <c r="CQ32" s="135"/>
    </row>
    <row r="33" customFormat="false" ht="12.75" hidden="false" customHeight="false" outlineLevel="0" collapsed="false">
      <c r="A33" s="134"/>
      <c r="B33" s="96"/>
      <c r="C33" s="96"/>
      <c r="D33" s="383"/>
      <c r="E33" s="96"/>
      <c r="F33" s="96"/>
      <c r="G33" s="96"/>
      <c r="H33" s="96"/>
      <c r="I33" s="96"/>
      <c r="J33" s="96"/>
      <c r="K33" s="96"/>
      <c r="L33" s="96"/>
      <c r="M33" s="96"/>
      <c r="N33" s="96"/>
      <c r="O33" s="96"/>
      <c r="P33" s="96"/>
      <c r="Q33" s="96"/>
      <c r="R33" s="96"/>
      <c r="S33" s="135"/>
      <c r="T33" s="134"/>
      <c r="U33" s="96"/>
      <c r="V33" s="96"/>
      <c r="W33" s="383"/>
      <c r="X33" s="96"/>
      <c r="Y33" s="96"/>
      <c r="Z33" s="96"/>
      <c r="AA33" s="96"/>
      <c r="AB33" s="96"/>
      <c r="AC33" s="96"/>
      <c r="AD33" s="96"/>
      <c r="AE33" s="96"/>
      <c r="AF33" s="96"/>
      <c r="AG33" s="96"/>
      <c r="AH33" s="96"/>
      <c r="AI33" s="96"/>
      <c r="AJ33" s="96"/>
      <c r="AK33" s="96"/>
      <c r="AL33" s="135"/>
      <c r="AM33" s="134"/>
      <c r="AN33" s="96"/>
      <c r="AO33" s="96"/>
      <c r="AP33" s="383"/>
      <c r="AQ33" s="96"/>
      <c r="AR33" s="96"/>
      <c r="AS33" s="96"/>
      <c r="AT33" s="96"/>
      <c r="AU33" s="96"/>
      <c r="AV33" s="96"/>
      <c r="AW33" s="96"/>
      <c r="AX33" s="96"/>
      <c r="AY33" s="96"/>
      <c r="AZ33" s="96"/>
      <c r="BA33" s="96"/>
      <c r="BB33" s="96"/>
      <c r="BC33" s="96"/>
      <c r="BD33" s="96"/>
      <c r="BE33" s="135"/>
      <c r="BF33" s="134"/>
      <c r="BG33" s="96"/>
      <c r="BH33" s="96"/>
      <c r="BI33" s="383"/>
      <c r="BJ33" s="96"/>
      <c r="BK33" s="96"/>
      <c r="BL33" s="96"/>
      <c r="BM33" s="96"/>
      <c r="BN33" s="96"/>
      <c r="BO33" s="96"/>
      <c r="BP33" s="96"/>
      <c r="BQ33" s="96"/>
      <c r="BR33" s="96"/>
      <c r="BS33" s="96"/>
      <c r="BT33" s="96"/>
      <c r="BU33" s="96"/>
      <c r="BV33" s="96"/>
      <c r="BW33" s="96"/>
      <c r="BX33" s="135"/>
      <c r="BY33" s="134"/>
      <c r="BZ33" s="96"/>
      <c r="CA33" s="96"/>
      <c r="CB33" s="96"/>
      <c r="CC33" s="96"/>
      <c r="CD33" s="96"/>
      <c r="CE33" s="96"/>
      <c r="CF33" s="96"/>
      <c r="CG33" s="96"/>
      <c r="CH33" s="96"/>
      <c r="CI33" s="96"/>
      <c r="CJ33" s="96"/>
      <c r="CK33" s="96"/>
      <c r="CL33" s="96"/>
      <c r="CM33" s="96"/>
      <c r="CN33" s="96"/>
      <c r="CO33" s="96"/>
      <c r="CP33" s="96"/>
      <c r="CQ33" s="135"/>
    </row>
    <row r="34" customFormat="false" ht="12.75" hidden="false" customHeight="false" outlineLevel="0" collapsed="false">
      <c r="A34" s="134"/>
      <c r="B34" s="96"/>
      <c r="C34" s="96"/>
      <c r="D34" s="96"/>
      <c r="E34" s="96"/>
      <c r="F34" s="96"/>
      <c r="G34" s="383"/>
      <c r="H34" s="383"/>
      <c r="I34" s="96"/>
      <c r="J34" s="96"/>
      <c r="K34" s="96"/>
      <c r="L34" s="96"/>
      <c r="M34" s="96"/>
      <c r="N34" s="96"/>
      <c r="O34" s="96"/>
      <c r="P34" s="96"/>
      <c r="Q34" s="96"/>
      <c r="R34" s="96"/>
      <c r="S34" s="135"/>
      <c r="T34" s="134"/>
      <c r="U34" s="96"/>
      <c r="V34" s="96"/>
      <c r="W34" s="96"/>
      <c r="X34" s="96"/>
      <c r="Y34" s="96"/>
      <c r="Z34" s="383"/>
      <c r="AA34" s="383"/>
      <c r="AB34" s="96"/>
      <c r="AC34" s="96"/>
      <c r="AD34" s="96"/>
      <c r="AE34" s="96"/>
      <c r="AF34" s="96"/>
      <c r="AG34" s="96"/>
      <c r="AH34" s="96"/>
      <c r="AI34" s="96"/>
      <c r="AJ34" s="96"/>
      <c r="AK34" s="96"/>
      <c r="AL34" s="135"/>
      <c r="AM34" s="134"/>
      <c r="AN34" s="96"/>
      <c r="AO34" s="96"/>
      <c r="AP34" s="96"/>
      <c r="AQ34" s="96"/>
      <c r="AR34" s="96"/>
      <c r="AS34" s="383"/>
      <c r="AT34" s="383"/>
      <c r="AU34" s="96"/>
      <c r="AV34" s="96"/>
      <c r="AW34" s="96"/>
      <c r="AX34" s="96"/>
      <c r="AY34" s="96"/>
      <c r="AZ34" s="96"/>
      <c r="BA34" s="96"/>
      <c r="BB34" s="96"/>
      <c r="BC34" s="96"/>
      <c r="BD34" s="96"/>
      <c r="BE34" s="135"/>
      <c r="BF34" s="134"/>
      <c r="BG34" s="96"/>
      <c r="BH34" s="96"/>
      <c r="BI34" s="96"/>
      <c r="BJ34" s="96"/>
      <c r="BK34" s="96"/>
      <c r="BL34" s="383"/>
      <c r="BM34" s="383"/>
      <c r="BN34" s="96"/>
      <c r="BO34" s="96"/>
      <c r="BP34" s="96"/>
      <c r="BQ34" s="96"/>
      <c r="BR34" s="96"/>
      <c r="BS34" s="96"/>
      <c r="BT34" s="96"/>
      <c r="BU34" s="96"/>
      <c r="BV34" s="96"/>
      <c r="BW34" s="96"/>
      <c r="BX34" s="135"/>
      <c r="BY34" s="134"/>
      <c r="BZ34" s="96"/>
      <c r="CA34" s="96"/>
      <c r="CB34" s="96"/>
      <c r="CC34" s="96"/>
      <c r="CD34" s="96"/>
      <c r="CE34" s="383"/>
      <c r="CF34" s="96"/>
      <c r="CG34" s="96"/>
      <c r="CH34" s="96"/>
      <c r="CI34" s="96"/>
      <c r="CJ34" s="96"/>
      <c r="CK34" s="96"/>
      <c r="CL34" s="96"/>
      <c r="CM34" s="96"/>
      <c r="CN34" s="96"/>
      <c r="CO34" s="96"/>
      <c r="CP34" s="96"/>
      <c r="CQ34" s="135"/>
    </row>
    <row r="35" customFormat="false" ht="12.75" hidden="false" customHeight="false" outlineLevel="0" collapsed="false">
      <c r="A35" s="134"/>
      <c r="B35" s="96"/>
      <c r="C35" s="96"/>
      <c r="D35" s="96"/>
      <c r="E35" s="96"/>
      <c r="F35" s="96"/>
      <c r="G35" s="96"/>
      <c r="H35" s="96"/>
      <c r="I35" s="96"/>
      <c r="J35" s="96"/>
      <c r="K35" s="96"/>
      <c r="L35" s="96"/>
      <c r="M35" s="96"/>
      <c r="N35" s="96"/>
      <c r="O35" s="96"/>
      <c r="P35" s="96"/>
      <c r="Q35" s="96"/>
      <c r="R35" s="96"/>
      <c r="S35" s="135"/>
      <c r="T35" s="134"/>
      <c r="U35" s="96"/>
      <c r="V35" s="96"/>
      <c r="W35" s="96"/>
      <c r="X35" s="96"/>
      <c r="Y35" s="96"/>
      <c r="Z35" s="96"/>
      <c r="AA35" s="96"/>
      <c r="AB35" s="96"/>
      <c r="AC35" s="96"/>
      <c r="AD35" s="96"/>
      <c r="AE35" s="96"/>
      <c r="AF35" s="96"/>
      <c r="AG35" s="96"/>
      <c r="AH35" s="96"/>
      <c r="AI35" s="96"/>
      <c r="AJ35" s="96"/>
      <c r="AK35" s="96"/>
      <c r="AL35" s="135"/>
      <c r="AM35" s="134"/>
      <c r="AN35" s="96"/>
      <c r="AO35" s="96"/>
      <c r="AP35" s="96"/>
      <c r="AQ35" s="96"/>
      <c r="AR35" s="96"/>
      <c r="AS35" s="96"/>
      <c r="AT35" s="96"/>
      <c r="AU35" s="96"/>
      <c r="AV35" s="96"/>
      <c r="AW35" s="96"/>
      <c r="AX35" s="96"/>
      <c r="AY35" s="96"/>
      <c r="AZ35" s="96"/>
      <c r="BA35" s="96"/>
      <c r="BB35" s="96"/>
      <c r="BC35" s="96"/>
      <c r="BD35" s="96"/>
      <c r="BE35" s="135"/>
      <c r="BF35" s="134"/>
      <c r="BG35" s="96"/>
      <c r="BH35" s="96"/>
      <c r="BI35" s="96"/>
      <c r="BJ35" s="96"/>
      <c r="BK35" s="96"/>
      <c r="BL35" s="96"/>
      <c r="BM35" s="96"/>
      <c r="BN35" s="96"/>
      <c r="BO35" s="96"/>
      <c r="BP35" s="96"/>
      <c r="BQ35" s="96"/>
      <c r="BR35" s="96"/>
      <c r="BS35" s="96"/>
      <c r="BT35" s="96"/>
      <c r="BU35" s="96"/>
      <c r="BV35" s="96"/>
      <c r="BW35" s="96"/>
      <c r="BX35" s="135"/>
      <c r="BY35" s="134"/>
      <c r="BZ35" s="96"/>
      <c r="CA35" s="96"/>
      <c r="CB35" s="96"/>
      <c r="CC35" s="96"/>
      <c r="CD35" s="96"/>
      <c r="CE35" s="96"/>
      <c r="CF35" s="96"/>
      <c r="CG35" s="96"/>
      <c r="CH35" s="96"/>
      <c r="CI35" s="96"/>
      <c r="CJ35" s="96"/>
      <c r="CK35" s="96"/>
      <c r="CL35" s="96"/>
      <c r="CM35" s="96"/>
      <c r="CN35" s="96"/>
      <c r="CO35" s="96"/>
      <c r="CP35" s="96"/>
      <c r="CQ35" s="135"/>
    </row>
    <row r="36" customFormat="false" ht="12.75" hidden="false" customHeight="false" outlineLevel="0" collapsed="false">
      <c r="A36" s="134"/>
      <c r="B36" s="96"/>
      <c r="C36" s="96"/>
      <c r="D36" s="96"/>
      <c r="E36" s="96"/>
      <c r="F36" s="96"/>
      <c r="G36" s="96"/>
      <c r="H36" s="96"/>
      <c r="I36" s="96"/>
      <c r="J36" s="96"/>
      <c r="K36" s="96"/>
      <c r="L36" s="96"/>
      <c r="M36" s="96"/>
      <c r="N36" s="96"/>
      <c r="O36" s="96"/>
      <c r="P36" s="96"/>
      <c r="Q36" s="96"/>
      <c r="R36" s="96"/>
      <c r="S36" s="135"/>
      <c r="T36" s="134"/>
      <c r="U36" s="96"/>
      <c r="V36" s="96"/>
      <c r="W36" s="96"/>
      <c r="X36" s="96"/>
      <c r="Y36" s="96"/>
      <c r="Z36" s="96"/>
      <c r="AA36" s="96"/>
      <c r="AB36" s="96"/>
      <c r="AC36" s="96"/>
      <c r="AD36" s="96"/>
      <c r="AE36" s="96"/>
      <c r="AF36" s="96"/>
      <c r="AG36" s="96"/>
      <c r="AH36" s="96"/>
      <c r="AI36" s="96"/>
      <c r="AJ36" s="96"/>
      <c r="AK36" s="96"/>
      <c r="AL36" s="135"/>
      <c r="AM36" s="134"/>
      <c r="AN36" s="96"/>
      <c r="AO36" s="96"/>
      <c r="AP36" s="96"/>
      <c r="AQ36" s="96"/>
      <c r="AR36" s="96"/>
      <c r="AS36" s="96"/>
      <c r="AT36" s="96"/>
      <c r="AU36" s="96"/>
      <c r="AV36" s="96"/>
      <c r="AW36" s="96"/>
      <c r="AX36" s="96"/>
      <c r="AY36" s="96"/>
      <c r="AZ36" s="96"/>
      <c r="BA36" s="96"/>
      <c r="BB36" s="96"/>
      <c r="BC36" s="96"/>
      <c r="BD36" s="96"/>
      <c r="BE36" s="135"/>
      <c r="BF36" s="134"/>
      <c r="BG36" s="96"/>
      <c r="BH36" s="96"/>
      <c r="BI36" s="96"/>
      <c r="BJ36" s="96"/>
      <c r="BK36" s="96"/>
      <c r="BL36" s="96"/>
      <c r="BM36" s="96"/>
      <c r="BN36" s="96"/>
      <c r="BO36" s="96"/>
      <c r="BP36" s="96"/>
      <c r="BQ36" s="96"/>
      <c r="BR36" s="96"/>
      <c r="BS36" s="96"/>
      <c r="BT36" s="96"/>
      <c r="BU36" s="96"/>
      <c r="BV36" s="96"/>
      <c r="BW36" s="96"/>
      <c r="BX36" s="135"/>
      <c r="BY36" s="134"/>
      <c r="BZ36" s="96"/>
      <c r="CA36" s="96"/>
      <c r="CB36" s="96"/>
      <c r="CC36" s="96"/>
      <c r="CD36" s="96"/>
      <c r="CE36" s="96"/>
      <c r="CF36" s="96"/>
      <c r="CG36" s="96"/>
      <c r="CH36" s="96"/>
      <c r="CI36" s="96"/>
      <c r="CJ36" s="96"/>
      <c r="CK36" s="96"/>
      <c r="CL36" s="96"/>
      <c r="CM36" s="96"/>
      <c r="CN36" s="96"/>
      <c r="CO36" s="96"/>
      <c r="CP36" s="96"/>
      <c r="CQ36" s="135"/>
    </row>
    <row r="37" customFormat="false" ht="12.75" hidden="false" customHeight="false" outlineLevel="0" collapsed="false">
      <c r="A37" s="134"/>
      <c r="B37" s="96"/>
      <c r="C37" s="96"/>
      <c r="D37" s="96"/>
      <c r="E37" s="96"/>
      <c r="F37" s="96"/>
      <c r="G37" s="96"/>
      <c r="H37" s="96"/>
      <c r="I37" s="96"/>
      <c r="J37" s="96"/>
      <c r="K37" s="96"/>
      <c r="L37" s="96"/>
      <c r="M37" s="96"/>
      <c r="N37" s="96"/>
      <c r="O37" s="96"/>
      <c r="P37" s="96"/>
      <c r="Q37" s="96"/>
      <c r="R37" s="96"/>
      <c r="S37" s="135"/>
      <c r="T37" s="134"/>
      <c r="U37" s="96"/>
      <c r="V37" s="96"/>
      <c r="W37" s="96"/>
      <c r="X37" s="96"/>
      <c r="Y37" s="96"/>
      <c r="Z37" s="96"/>
      <c r="AA37" s="96"/>
      <c r="AB37" s="96"/>
      <c r="AC37" s="96"/>
      <c r="AD37" s="96"/>
      <c r="AE37" s="96"/>
      <c r="AF37" s="96"/>
      <c r="AG37" s="96"/>
      <c r="AH37" s="96"/>
      <c r="AI37" s="96"/>
      <c r="AJ37" s="96"/>
      <c r="AK37" s="96"/>
      <c r="AL37" s="135"/>
      <c r="AM37" s="134"/>
      <c r="AN37" s="96"/>
      <c r="AO37" s="96"/>
      <c r="AP37" s="96"/>
      <c r="AQ37" s="96"/>
      <c r="AR37" s="96"/>
      <c r="AS37" s="96"/>
      <c r="AT37" s="96"/>
      <c r="AU37" s="96"/>
      <c r="AV37" s="96"/>
      <c r="AW37" s="96"/>
      <c r="AX37" s="96"/>
      <c r="AY37" s="96"/>
      <c r="AZ37" s="96"/>
      <c r="BA37" s="96"/>
      <c r="BB37" s="96"/>
      <c r="BC37" s="96"/>
      <c r="BD37" s="96"/>
      <c r="BE37" s="135"/>
      <c r="BF37" s="134"/>
      <c r="BG37" s="96"/>
      <c r="BH37" s="96"/>
      <c r="BI37" s="96"/>
      <c r="BJ37" s="96"/>
      <c r="BK37" s="96"/>
      <c r="BL37" s="96"/>
      <c r="BM37" s="96"/>
      <c r="BN37" s="96"/>
      <c r="BO37" s="96"/>
      <c r="BP37" s="96"/>
      <c r="BQ37" s="96"/>
      <c r="BR37" s="96"/>
      <c r="BS37" s="96"/>
      <c r="BT37" s="96"/>
      <c r="BU37" s="96"/>
      <c r="BV37" s="96"/>
      <c r="BW37" s="96"/>
      <c r="BX37" s="135"/>
      <c r="BY37" s="134"/>
      <c r="BZ37" s="96"/>
      <c r="CA37" s="96"/>
      <c r="CB37" s="96"/>
      <c r="CC37" s="96"/>
      <c r="CD37" s="96"/>
      <c r="CE37" s="96"/>
      <c r="CF37" s="96"/>
      <c r="CG37" s="96"/>
      <c r="CH37" s="96"/>
      <c r="CI37" s="96"/>
      <c r="CJ37" s="96"/>
      <c r="CK37" s="96"/>
      <c r="CL37" s="96"/>
      <c r="CM37" s="96"/>
      <c r="CN37" s="96"/>
      <c r="CO37" s="96"/>
      <c r="CP37" s="96"/>
      <c r="CQ37" s="135"/>
    </row>
    <row r="38" customFormat="false" ht="12.75" hidden="false" customHeight="false" outlineLevel="0" collapsed="false">
      <c r="A38" s="134"/>
      <c r="B38" s="96"/>
      <c r="C38" s="96"/>
      <c r="D38" s="96"/>
      <c r="E38" s="96"/>
      <c r="F38" s="96"/>
      <c r="G38" s="96"/>
      <c r="H38" s="96"/>
      <c r="I38" s="96"/>
      <c r="J38" s="96"/>
      <c r="K38" s="96"/>
      <c r="L38" s="96"/>
      <c r="M38" s="96"/>
      <c r="N38" s="96"/>
      <c r="O38" s="96"/>
      <c r="P38" s="96"/>
      <c r="Q38" s="96"/>
      <c r="R38" s="96"/>
      <c r="S38" s="135"/>
      <c r="T38" s="134"/>
      <c r="U38" s="96"/>
      <c r="V38" s="96"/>
      <c r="W38" s="96"/>
      <c r="X38" s="96"/>
      <c r="Y38" s="96"/>
      <c r="Z38" s="96"/>
      <c r="AA38" s="96"/>
      <c r="AB38" s="96"/>
      <c r="AC38" s="96"/>
      <c r="AD38" s="96"/>
      <c r="AE38" s="96"/>
      <c r="AF38" s="96"/>
      <c r="AG38" s="96"/>
      <c r="AH38" s="96"/>
      <c r="AI38" s="96"/>
      <c r="AJ38" s="96"/>
      <c r="AK38" s="96"/>
      <c r="AL38" s="135"/>
      <c r="AM38" s="134"/>
      <c r="AN38" s="96"/>
      <c r="AO38" s="96"/>
      <c r="AP38" s="96"/>
      <c r="AQ38" s="96"/>
      <c r="AR38" s="96"/>
      <c r="AS38" s="96"/>
      <c r="AT38" s="96"/>
      <c r="AU38" s="96"/>
      <c r="AV38" s="96"/>
      <c r="AW38" s="96"/>
      <c r="AX38" s="96"/>
      <c r="AY38" s="96"/>
      <c r="AZ38" s="96"/>
      <c r="BA38" s="96"/>
      <c r="BB38" s="96"/>
      <c r="BC38" s="96"/>
      <c r="BD38" s="96"/>
      <c r="BE38" s="135"/>
      <c r="BF38" s="134"/>
      <c r="BG38" s="96"/>
      <c r="BH38" s="96"/>
      <c r="BI38" s="96"/>
      <c r="BJ38" s="96"/>
      <c r="BK38" s="96"/>
      <c r="BL38" s="96"/>
      <c r="BM38" s="96"/>
      <c r="BN38" s="96"/>
      <c r="BO38" s="96"/>
      <c r="BP38" s="96"/>
      <c r="BQ38" s="96"/>
      <c r="BR38" s="96"/>
      <c r="BS38" s="96"/>
      <c r="BT38" s="96"/>
      <c r="BU38" s="96"/>
      <c r="BV38" s="96"/>
      <c r="BW38" s="96"/>
      <c r="BX38" s="135"/>
      <c r="BY38" s="134"/>
      <c r="BZ38" s="96"/>
      <c r="CA38" s="96"/>
      <c r="CB38" s="96"/>
      <c r="CC38" s="96"/>
      <c r="CD38" s="96"/>
      <c r="CE38" s="96"/>
      <c r="CF38" s="96"/>
      <c r="CG38" s="96"/>
      <c r="CH38" s="96"/>
      <c r="CI38" s="96"/>
      <c r="CJ38" s="96"/>
      <c r="CK38" s="96"/>
      <c r="CL38" s="96"/>
      <c r="CM38" s="96"/>
      <c r="CN38" s="96"/>
      <c r="CO38" s="96"/>
      <c r="CP38" s="96"/>
      <c r="CQ38" s="135"/>
    </row>
    <row r="39" customFormat="false" ht="12.75" hidden="false" customHeight="false" outlineLevel="0" collapsed="false">
      <c r="A39" s="134"/>
      <c r="B39" s="96"/>
      <c r="C39" s="96"/>
      <c r="D39" s="96"/>
      <c r="E39" s="96"/>
      <c r="F39" s="96"/>
      <c r="G39" s="96"/>
      <c r="H39" s="96"/>
      <c r="I39" s="96"/>
      <c r="J39" s="96"/>
      <c r="K39" s="96"/>
      <c r="L39" s="96"/>
      <c r="M39" s="96"/>
      <c r="N39" s="96"/>
      <c r="O39" s="96"/>
      <c r="P39" s="96"/>
      <c r="Q39" s="96"/>
      <c r="R39" s="96"/>
      <c r="S39" s="135"/>
      <c r="T39" s="134"/>
      <c r="U39" s="96"/>
      <c r="V39" s="96"/>
      <c r="W39" s="96"/>
      <c r="X39" s="96"/>
      <c r="Y39" s="96"/>
      <c r="Z39" s="96"/>
      <c r="AA39" s="96"/>
      <c r="AB39" s="96"/>
      <c r="AC39" s="96"/>
      <c r="AD39" s="96"/>
      <c r="AE39" s="96"/>
      <c r="AF39" s="96"/>
      <c r="AG39" s="96"/>
      <c r="AH39" s="96"/>
      <c r="AI39" s="96"/>
      <c r="AJ39" s="96"/>
      <c r="AK39" s="96"/>
      <c r="AL39" s="135"/>
      <c r="AM39" s="134"/>
      <c r="AN39" s="96"/>
      <c r="AO39" s="96"/>
      <c r="AP39" s="96"/>
      <c r="AQ39" s="96"/>
      <c r="AR39" s="96"/>
      <c r="AS39" s="96"/>
      <c r="AT39" s="96"/>
      <c r="AU39" s="96"/>
      <c r="AV39" s="96"/>
      <c r="AW39" s="96"/>
      <c r="AX39" s="96"/>
      <c r="AY39" s="96"/>
      <c r="AZ39" s="96"/>
      <c r="BA39" s="96"/>
      <c r="BB39" s="96"/>
      <c r="BC39" s="96"/>
      <c r="BD39" s="96"/>
      <c r="BE39" s="135"/>
      <c r="BF39" s="134"/>
      <c r="BG39" s="96"/>
      <c r="BH39" s="96"/>
      <c r="BI39" s="96"/>
      <c r="BJ39" s="96"/>
      <c r="BK39" s="96"/>
      <c r="BL39" s="96"/>
      <c r="BM39" s="96"/>
      <c r="BN39" s="96"/>
      <c r="BO39" s="96"/>
      <c r="BP39" s="96"/>
      <c r="BQ39" s="96"/>
      <c r="BR39" s="96"/>
      <c r="BS39" s="96"/>
      <c r="BT39" s="96"/>
      <c r="BU39" s="96"/>
      <c r="BV39" s="96"/>
      <c r="BW39" s="96"/>
      <c r="BX39" s="135"/>
      <c r="BY39" s="134"/>
      <c r="BZ39" s="96"/>
      <c r="CA39" s="96"/>
      <c r="CB39" s="96"/>
      <c r="CC39" s="96"/>
      <c r="CD39" s="96"/>
      <c r="CE39" s="96"/>
      <c r="CF39" s="96"/>
      <c r="CG39" s="96"/>
      <c r="CH39" s="96"/>
      <c r="CI39" s="96"/>
      <c r="CJ39" s="96"/>
      <c r="CK39" s="96"/>
      <c r="CL39" s="96"/>
      <c r="CM39" s="96"/>
      <c r="CN39" s="96"/>
      <c r="CO39" s="96"/>
      <c r="CP39" s="96"/>
      <c r="CQ39" s="135"/>
    </row>
    <row r="40" customFormat="false" ht="12.75" hidden="false" customHeight="false" outlineLevel="0" collapsed="false">
      <c r="A40" s="134"/>
      <c r="B40" s="96"/>
      <c r="C40" s="96"/>
      <c r="D40" s="96"/>
      <c r="E40" s="96"/>
      <c r="F40" s="96"/>
      <c r="G40" s="96"/>
      <c r="H40" s="96"/>
      <c r="I40" s="96"/>
      <c r="J40" s="96"/>
      <c r="K40" s="96"/>
      <c r="L40" s="96"/>
      <c r="M40" s="96"/>
      <c r="N40" s="96"/>
      <c r="O40" s="96"/>
      <c r="P40" s="96"/>
      <c r="Q40" s="96"/>
      <c r="R40" s="96"/>
      <c r="S40" s="135"/>
      <c r="T40" s="134"/>
      <c r="U40" s="96"/>
      <c r="V40" s="96"/>
      <c r="W40" s="96"/>
      <c r="X40" s="96"/>
      <c r="Y40" s="96"/>
      <c r="Z40" s="96"/>
      <c r="AA40" s="96"/>
      <c r="AB40" s="96"/>
      <c r="AC40" s="96"/>
      <c r="AD40" s="96"/>
      <c r="AE40" s="96"/>
      <c r="AF40" s="96"/>
      <c r="AG40" s="96"/>
      <c r="AH40" s="96"/>
      <c r="AI40" s="96"/>
      <c r="AJ40" s="96"/>
      <c r="AK40" s="96"/>
      <c r="AL40" s="135"/>
      <c r="AM40" s="134"/>
      <c r="AN40" s="96"/>
      <c r="AO40" s="96"/>
      <c r="AP40" s="96"/>
      <c r="AQ40" s="96"/>
      <c r="AR40" s="96"/>
      <c r="AS40" s="96"/>
      <c r="AT40" s="96"/>
      <c r="AU40" s="96"/>
      <c r="AV40" s="96"/>
      <c r="AW40" s="96"/>
      <c r="AX40" s="96"/>
      <c r="AY40" s="96"/>
      <c r="AZ40" s="96"/>
      <c r="BA40" s="96"/>
      <c r="BB40" s="96"/>
      <c r="BC40" s="96"/>
      <c r="BD40" s="96"/>
      <c r="BE40" s="135"/>
      <c r="BF40" s="134"/>
      <c r="BG40" s="96"/>
      <c r="BH40" s="96"/>
      <c r="BI40" s="96"/>
      <c r="BJ40" s="96"/>
      <c r="BK40" s="96"/>
      <c r="BL40" s="96"/>
      <c r="BM40" s="96"/>
      <c r="BN40" s="96"/>
      <c r="BO40" s="96"/>
      <c r="BP40" s="96"/>
      <c r="BQ40" s="96"/>
      <c r="BR40" s="96"/>
      <c r="BS40" s="96"/>
      <c r="BT40" s="96"/>
      <c r="BU40" s="96"/>
      <c r="BV40" s="96"/>
      <c r="BW40" s="96"/>
      <c r="BX40" s="135"/>
      <c r="BY40" s="134"/>
      <c r="BZ40" s="96"/>
      <c r="CA40" s="96"/>
      <c r="CB40" s="96"/>
      <c r="CC40" s="96"/>
      <c r="CD40" s="96"/>
      <c r="CE40" s="96"/>
      <c r="CF40" s="96"/>
      <c r="CG40" s="96"/>
      <c r="CH40" s="96"/>
      <c r="CI40" s="96"/>
      <c r="CJ40" s="96"/>
      <c r="CK40" s="96"/>
      <c r="CL40" s="96"/>
      <c r="CM40" s="96"/>
      <c r="CN40" s="96"/>
      <c r="CO40" s="96"/>
      <c r="CP40" s="96"/>
      <c r="CQ40" s="135"/>
    </row>
    <row r="41" customFormat="false" ht="12.75" hidden="false" customHeight="false" outlineLevel="0" collapsed="false">
      <c r="A41" s="134"/>
      <c r="B41" s="96"/>
      <c r="C41" s="96"/>
      <c r="D41" s="96"/>
      <c r="E41" s="96"/>
      <c r="F41" s="96"/>
      <c r="G41" s="96"/>
      <c r="H41" s="96"/>
      <c r="I41" s="96"/>
      <c r="J41" s="96"/>
      <c r="K41" s="96"/>
      <c r="L41" s="96"/>
      <c r="M41" s="96"/>
      <c r="N41" s="96"/>
      <c r="O41" s="96"/>
      <c r="P41" s="96"/>
      <c r="Q41" s="96"/>
      <c r="R41" s="96"/>
      <c r="S41" s="135"/>
      <c r="T41" s="134"/>
      <c r="U41" s="96"/>
      <c r="V41" s="96"/>
      <c r="W41" s="96"/>
      <c r="X41" s="96"/>
      <c r="Y41" s="96"/>
      <c r="Z41" s="96"/>
      <c r="AA41" s="96"/>
      <c r="AB41" s="96"/>
      <c r="AC41" s="96"/>
      <c r="AD41" s="96"/>
      <c r="AE41" s="96"/>
      <c r="AF41" s="96"/>
      <c r="AG41" s="96"/>
      <c r="AH41" s="96"/>
      <c r="AI41" s="96"/>
      <c r="AJ41" s="96"/>
      <c r="AK41" s="96"/>
      <c r="AL41" s="135"/>
      <c r="AM41" s="134"/>
      <c r="AN41" s="96"/>
      <c r="AO41" s="96"/>
      <c r="AP41" s="96"/>
      <c r="AQ41" s="96"/>
      <c r="AR41" s="96"/>
      <c r="AS41" s="96"/>
      <c r="AT41" s="96"/>
      <c r="AU41" s="96"/>
      <c r="AV41" s="96"/>
      <c r="AW41" s="96"/>
      <c r="AX41" s="96"/>
      <c r="AY41" s="96"/>
      <c r="AZ41" s="96"/>
      <c r="BA41" s="96"/>
      <c r="BB41" s="96"/>
      <c r="BC41" s="96"/>
      <c r="BD41" s="96"/>
      <c r="BE41" s="135"/>
      <c r="BF41" s="134"/>
      <c r="BG41" s="96"/>
      <c r="BH41" s="96"/>
      <c r="BI41" s="96"/>
      <c r="BJ41" s="96"/>
      <c r="BK41" s="96"/>
      <c r="BL41" s="96"/>
      <c r="BM41" s="96"/>
      <c r="BN41" s="96"/>
      <c r="BO41" s="96"/>
      <c r="BP41" s="96"/>
      <c r="BQ41" s="96"/>
      <c r="BR41" s="96"/>
      <c r="BS41" s="96"/>
      <c r="BT41" s="96"/>
      <c r="BU41" s="96"/>
      <c r="BV41" s="96"/>
      <c r="BW41" s="96"/>
      <c r="BX41" s="135"/>
      <c r="BY41" s="134"/>
      <c r="BZ41" s="96"/>
      <c r="CA41" s="96"/>
      <c r="CB41" s="96"/>
      <c r="CC41" s="96"/>
      <c r="CD41" s="96"/>
      <c r="CE41" s="96"/>
      <c r="CF41" s="96"/>
      <c r="CG41" s="96"/>
      <c r="CH41" s="96"/>
      <c r="CI41" s="96"/>
      <c r="CJ41" s="96"/>
      <c r="CK41" s="96"/>
      <c r="CL41" s="96"/>
      <c r="CM41" s="96"/>
      <c r="CN41" s="96"/>
      <c r="CO41" s="96"/>
      <c r="CP41" s="96"/>
      <c r="CQ41" s="135"/>
    </row>
    <row r="42" customFormat="false" ht="12.75" hidden="false" customHeight="false" outlineLevel="0" collapsed="false">
      <c r="A42" s="141"/>
      <c r="B42" s="142"/>
      <c r="C42" s="142"/>
      <c r="D42" s="142"/>
      <c r="E42" s="142"/>
      <c r="F42" s="142"/>
      <c r="G42" s="142"/>
      <c r="H42" s="142"/>
      <c r="I42" s="142"/>
      <c r="J42" s="142"/>
      <c r="K42" s="142"/>
      <c r="L42" s="142"/>
      <c r="M42" s="142"/>
      <c r="N42" s="142"/>
      <c r="O42" s="142"/>
      <c r="P42" s="142"/>
      <c r="Q42" s="142"/>
      <c r="R42" s="142"/>
      <c r="S42" s="219"/>
      <c r="T42" s="141"/>
      <c r="U42" s="142"/>
      <c r="V42" s="142"/>
      <c r="W42" s="142"/>
      <c r="X42" s="142"/>
      <c r="Y42" s="142"/>
      <c r="Z42" s="142"/>
      <c r="AA42" s="142"/>
      <c r="AB42" s="142"/>
      <c r="AC42" s="142"/>
      <c r="AD42" s="142"/>
      <c r="AE42" s="142"/>
      <c r="AF42" s="142"/>
      <c r="AG42" s="142"/>
      <c r="AH42" s="142"/>
      <c r="AI42" s="142"/>
      <c r="AJ42" s="142"/>
      <c r="AK42" s="142"/>
      <c r="AL42" s="219"/>
      <c r="AM42" s="141"/>
      <c r="AN42" s="142"/>
      <c r="AO42" s="142"/>
      <c r="AP42" s="142"/>
      <c r="AQ42" s="142"/>
      <c r="AR42" s="142"/>
      <c r="AS42" s="142"/>
      <c r="AT42" s="142"/>
      <c r="AU42" s="142"/>
      <c r="AV42" s="142"/>
      <c r="AW42" s="142"/>
      <c r="AX42" s="142"/>
      <c r="AY42" s="142"/>
      <c r="AZ42" s="142"/>
      <c r="BA42" s="142"/>
      <c r="BB42" s="142"/>
      <c r="BC42" s="142"/>
      <c r="BD42" s="142"/>
      <c r="BE42" s="219"/>
      <c r="BF42" s="141"/>
      <c r="BG42" s="142"/>
      <c r="BH42" s="142"/>
      <c r="BI42" s="142"/>
      <c r="BJ42" s="142"/>
      <c r="BK42" s="142"/>
      <c r="BL42" s="142"/>
      <c r="BM42" s="142"/>
      <c r="BN42" s="142"/>
      <c r="BO42" s="142"/>
      <c r="BP42" s="142"/>
      <c r="BQ42" s="142"/>
      <c r="BR42" s="142"/>
      <c r="BS42" s="142"/>
      <c r="BT42" s="142"/>
      <c r="BU42" s="142"/>
      <c r="BV42" s="142"/>
      <c r="BW42" s="142"/>
      <c r="BX42" s="219"/>
      <c r="BY42" s="141"/>
      <c r="BZ42" s="142"/>
      <c r="CA42" s="142"/>
      <c r="CB42" s="142"/>
      <c r="CC42" s="142"/>
      <c r="CD42" s="142"/>
      <c r="CE42" s="142"/>
      <c r="CF42" s="142"/>
      <c r="CG42" s="142"/>
      <c r="CH42" s="142"/>
      <c r="CI42" s="142"/>
      <c r="CJ42" s="142"/>
      <c r="CK42" s="142"/>
      <c r="CL42" s="142"/>
      <c r="CM42" s="142"/>
      <c r="CN42" s="142"/>
      <c r="CO42" s="142"/>
      <c r="CP42" s="142"/>
      <c r="CQ42" s="219"/>
    </row>
    <row r="43" customFormat="false" ht="12.75" hidden="false" customHeight="false" outlineLevel="0" collapsed="false">
      <c r="A43" s="386" t="s">
        <v>646</v>
      </c>
      <c r="B43" s="95"/>
      <c r="C43" s="95"/>
      <c r="D43" s="95"/>
      <c r="E43" s="95"/>
      <c r="F43" s="95"/>
      <c r="G43" s="95"/>
      <c r="H43" s="95"/>
      <c r="I43" s="95"/>
      <c r="J43" s="95"/>
      <c r="K43" s="95"/>
      <c r="L43" s="95"/>
      <c r="M43" s="95"/>
      <c r="N43" s="95"/>
      <c r="O43" s="95"/>
      <c r="P43" s="95"/>
      <c r="Q43" s="95"/>
      <c r="R43" s="95"/>
      <c r="S43" s="387"/>
      <c r="T43" s="386" t="s">
        <v>646</v>
      </c>
      <c r="U43" s="95"/>
      <c r="V43" s="95"/>
      <c r="W43" s="95"/>
      <c r="X43" s="95"/>
      <c r="Y43" s="95"/>
      <c r="Z43" s="95"/>
      <c r="AA43" s="95"/>
      <c r="AB43" s="95"/>
      <c r="AC43" s="95"/>
      <c r="AD43" s="95"/>
      <c r="AE43" s="95"/>
      <c r="AF43" s="95"/>
      <c r="AG43" s="95"/>
      <c r="AH43" s="95"/>
      <c r="AI43" s="95"/>
      <c r="AJ43" s="95"/>
      <c r="AK43" s="95"/>
      <c r="AL43" s="387"/>
      <c r="AM43" s="386" t="s">
        <v>646</v>
      </c>
      <c r="AN43" s="95"/>
      <c r="AO43" s="95"/>
      <c r="AP43" s="95"/>
      <c r="AQ43" s="95"/>
      <c r="AR43" s="95"/>
      <c r="AS43" s="95"/>
      <c r="AT43" s="95"/>
      <c r="AU43" s="95"/>
      <c r="AV43" s="95"/>
      <c r="AW43" s="95"/>
      <c r="AX43" s="95"/>
      <c r="AY43" s="95"/>
      <c r="AZ43" s="95"/>
      <c r="BA43" s="95"/>
      <c r="BB43" s="95"/>
      <c r="BC43" s="95"/>
      <c r="BD43" s="95"/>
      <c r="BE43" s="387"/>
      <c r="BF43" s="386" t="s">
        <v>646</v>
      </c>
      <c r="BG43" s="95"/>
      <c r="BH43" s="95"/>
      <c r="BI43" s="95"/>
      <c r="BJ43" s="95"/>
      <c r="BK43" s="95"/>
      <c r="BL43" s="95"/>
      <c r="BM43" s="95"/>
      <c r="BN43" s="95"/>
      <c r="BO43" s="95"/>
      <c r="BP43" s="95"/>
      <c r="BQ43" s="95"/>
      <c r="BR43" s="95"/>
      <c r="BS43" s="95"/>
      <c r="BT43" s="95"/>
      <c r="BU43" s="95"/>
      <c r="BV43" s="95"/>
      <c r="BW43" s="95"/>
      <c r="BX43" s="387"/>
      <c r="BY43" s="386" t="s">
        <v>444</v>
      </c>
      <c r="BZ43" s="390"/>
      <c r="CA43" s="390"/>
      <c r="CB43" s="390"/>
      <c r="CC43" s="390"/>
      <c r="CD43" s="390"/>
      <c r="CE43" s="390"/>
      <c r="CF43" s="390"/>
      <c r="CG43" s="390"/>
      <c r="CH43" s="390"/>
      <c r="CI43" s="390"/>
      <c r="CJ43" s="390"/>
      <c r="CK43" s="390"/>
      <c r="CL43" s="390"/>
      <c r="CM43" s="390"/>
      <c r="CN43" s="390"/>
      <c r="CO43" s="390"/>
      <c r="CP43" s="390"/>
      <c r="CQ43" s="391"/>
    </row>
    <row r="44" customFormat="false" ht="12.75" hidden="false" customHeight="false" outlineLevel="0" collapsed="false">
      <c r="A44" s="386"/>
      <c r="B44" s="95"/>
      <c r="C44" s="95"/>
      <c r="D44" s="95"/>
      <c r="E44" s="95"/>
      <c r="F44" s="95"/>
      <c r="G44" s="95"/>
      <c r="H44" s="95"/>
      <c r="I44" s="95"/>
      <c r="J44" s="95"/>
      <c r="K44" s="95"/>
      <c r="L44" s="95"/>
      <c r="M44" s="95"/>
      <c r="N44" s="95"/>
      <c r="O44" s="95"/>
      <c r="P44" s="95"/>
      <c r="Q44" s="95"/>
      <c r="R44" s="95"/>
      <c r="S44" s="387"/>
      <c r="T44" s="386"/>
      <c r="U44" s="95"/>
      <c r="V44" s="95"/>
      <c r="W44" s="95"/>
      <c r="X44" s="95"/>
      <c r="Y44" s="95"/>
      <c r="Z44" s="95"/>
      <c r="AA44" s="95"/>
      <c r="AB44" s="95"/>
      <c r="AC44" s="95"/>
      <c r="AD44" s="95"/>
      <c r="AE44" s="95"/>
      <c r="AF44" s="95"/>
      <c r="AG44" s="95"/>
      <c r="AH44" s="95"/>
      <c r="AI44" s="95"/>
      <c r="AJ44" s="95"/>
      <c r="AK44" s="95"/>
      <c r="AL44" s="387"/>
      <c r="AM44" s="386"/>
      <c r="AN44" s="95"/>
      <c r="AO44" s="95"/>
      <c r="AP44" s="95"/>
      <c r="AQ44" s="95"/>
      <c r="AR44" s="95"/>
      <c r="AS44" s="95"/>
      <c r="AT44" s="95"/>
      <c r="AU44" s="95"/>
      <c r="AV44" s="95"/>
      <c r="AW44" s="95"/>
      <c r="AX44" s="95"/>
      <c r="AY44" s="95"/>
      <c r="AZ44" s="95"/>
      <c r="BA44" s="95"/>
      <c r="BB44" s="95"/>
      <c r="BC44" s="95"/>
      <c r="BD44" s="95"/>
      <c r="BE44" s="387"/>
      <c r="BF44" s="386"/>
      <c r="BG44" s="95"/>
      <c r="BH44" s="95"/>
      <c r="BI44" s="95"/>
      <c r="BJ44" s="95"/>
      <c r="BK44" s="95"/>
      <c r="BL44" s="95"/>
      <c r="BM44" s="95"/>
      <c r="BN44" s="95"/>
      <c r="BO44" s="95"/>
      <c r="BP44" s="95"/>
      <c r="BQ44" s="95"/>
      <c r="BR44" s="95"/>
      <c r="BS44" s="95"/>
      <c r="BT44" s="95"/>
      <c r="BU44" s="95"/>
      <c r="BV44" s="95"/>
      <c r="BW44" s="95"/>
      <c r="BX44" s="387"/>
      <c r="BY44" s="386"/>
      <c r="BZ44" s="390"/>
      <c r="CA44" s="390"/>
      <c r="CB44" s="390"/>
      <c r="CC44" s="390"/>
      <c r="CD44" s="390"/>
      <c r="CE44" s="390"/>
      <c r="CF44" s="390"/>
      <c r="CG44" s="390"/>
      <c r="CH44" s="390"/>
      <c r="CI44" s="390"/>
      <c r="CJ44" s="390"/>
      <c r="CK44" s="390"/>
      <c r="CL44" s="390"/>
      <c r="CM44" s="390"/>
      <c r="CN44" s="390"/>
      <c r="CO44" s="390"/>
      <c r="CP44" s="390"/>
      <c r="CQ44" s="391"/>
    </row>
    <row r="45" customFormat="false" ht="12.75" hidden="false" customHeight="false" outlineLevel="0" collapsed="false">
      <c r="A45" s="392" t="s">
        <v>380</v>
      </c>
      <c r="B45" s="393"/>
      <c r="C45" s="393"/>
      <c r="D45" s="393"/>
      <c r="E45" s="393"/>
      <c r="F45" s="393"/>
      <c r="G45" s="393"/>
      <c r="H45" s="393"/>
      <c r="I45" s="393"/>
      <c r="J45" s="393"/>
      <c r="K45" s="393"/>
      <c r="L45" s="393"/>
      <c r="M45" s="393"/>
      <c r="N45" s="393"/>
      <c r="O45" s="393"/>
      <c r="P45" s="393"/>
      <c r="Q45" s="393"/>
      <c r="R45" s="393"/>
      <c r="S45" s="394"/>
      <c r="T45" s="392" t="s">
        <v>380</v>
      </c>
      <c r="U45" s="393"/>
      <c r="V45" s="393"/>
      <c r="W45" s="393"/>
      <c r="X45" s="393"/>
      <c r="Y45" s="393"/>
      <c r="Z45" s="393"/>
      <c r="AA45" s="393"/>
      <c r="AB45" s="393"/>
      <c r="AC45" s="393"/>
      <c r="AD45" s="393"/>
      <c r="AE45" s="393"/>
      <c r="AF45" s="393"/>
      <c r="AG45" s="393"/>
      <c r="AH45" s="393"/>
      <c r="AI45" s="393"/>
      <c r="AJ45" s="393"/>
      <c r="AK45" s="393"/>
      <c r="AL45" s="394"/>
      <c r="AM45" s="392" t="s">
        <v>380</v>
      </c>
      <c r="AN45" s="393"/>
      <c r="AO45" s="393"/>
      <c r="AP45" s="393"/>
      <c r="AQ45" s="393"/>
      <c r="AR45" s="393"/>
      <c r="AS45" s="393"/>
      <c r="AT45" s="393"/>
      <c r="AU45" s="393"/>
      <c r="AV45" s="393"/>
      <c r="AW45" s="393"/>
      <c r="AX45" s="393"/>
      <c r="AY45" s="393"/>
      <c r="AZ45" s="393"/>
      <c r="BA45" s="393"/>
      <c r="BB45" s="393"/>
      <c r="BC45" s="393"/>
      <c r="BD45" s="393"/>
      <c r="BE45" s="394"/>
      <c r="BF45" s="392" t="s">
        <v>380</v>
      </c>
      <c r="BG45" s="393"/>
      <c r="BH45" s="393"/>
      <c r="BI45" s="393"/>
      <c r="BJ45" s="393"/>
      <c r="BK45" s="393"/>
      <c r="BL45" s="393"/>
      <c r="BM45" s="393"/>
      <c r="BN45" s="393"/>
      <c r="BO45" s="393"/>
      <c r="BP45" s="393"/>
      <c r="BQ45" s="393"/>
      <c r="BR45" s="393"/>
      <c r="BS45" s="393"/>
      <c r="BT45" s="393"/>
      <c r="BU45" s="393"/>
      <c r="BV45" s="393"/>
      <c r="BW45" s="393"/>
      <c r="BX45" s="394"/>
      <c r="BY45" s="392" t="s">
        <v>380</v>
      </c>
      <c r="BZ45" s="393"/>
      <c r="CA45" s="393"/>
      <c r="CB45" s="393"/>
      <c r="CC45" s="393"/>
      <c r="CD45" s="393"/>
      <c r="CE45" s="393"/>
      <c r="CF45" s="393"/>
      <c r="CG45" s="393"/>
      <c r="CH45" s="393"/>
      <c r="CI45" s="393"/>
      <c r="CJ45" s="393"/>
      <c r="CK45" s="393"/>
      <c r="CL45" s="393"/>
      <c r="CM45" s="393"/>
      <c r="CN45" s="393"/>
      <c r="CO45" s="393"/>
      <c r="CP45" s="393"/>
      <c r="CQ45" s="394"/>
    </row>
    <row r="46" customFormat="false" ht="14.25" hidden="false" customHeight="true" outlineLevel="0" collapsed="false">
      <c r="A46" s="395" t="s">
        <v>382</v>
      </c>
      <c r="B46" s="395"/>
      <c r="C46" s="396" t="n">
        <v>0</v>
      </c>
      <c r="D46" s="396"/>
      <c r="E46" s="397" t="s">
        <v>383</v>
      </c>
      <c r="F46" s="397"/>
      <c r="G46" s="396" t="n">
        <v>0</v>
      </c>
      <c r="H46" s="396"/>
      <c r="I46" s="390"/>
      <c r="J46" s="393"/>
      <c r="K46" s="393"/>
      <c r="L46" s="393"/>
      <c r="M46" s="398" t="s">
        <v>384</v>
      </c>
      <c r="N46" s="461" t="n">
        <f aca="false">IF(C47&gt;0,(((G47-G46)/(C47-C46))^-1-IF(CL52&gt;0,CL52^-1,0))^-1,0)</f>
        <v>0</v>
      </c>
      <c r="O46" s="461"/>
      <c r="P46" s="400"/>
      <c r="Q46" s="400"/>
      <c r="R46" s="400"/>
      <c r="S46" s="394"/>
      <c r="T46" s="395" t="s">
        <v>382</v>
      </c>
      <c r="U46" s="395"/>
      <c r="V46" s="396" t="n">
        <v>0</v>
      </c>
      <c r="W46" s="396"/>
      <c r="X46" s="397" t="s">
        <v>383</v>
      </c>
      <c r="Y46" s="397"/>
      <c r="Z46" s="396" t="n">
        <v>0</v>
      </c>
      <c r="AA46" s="396"/>
      <c r="AB46" s="390"/>
      <c r="AC46" s="393"/>
      <c r="AD46" s="393"/>
      <c r="AE46" s="393"/>
      <c r="AF46" s="398" t="s">
        <v>384</v>
      </c>
      <c r="AG46" s="461" t="n">
        <f aca="false">IF(V47&gt;0,(((Z47-Z46)/(V47-V46))^-1-IF(CL52&gt;0,CL52^-1,0))^-1,0)</f>
        <v>0</v>
      </c>
      <c r="AH46" s="461"/>
      <c r="AI46" s="400"/>
      <c r="AJ46" s="400"/>
      <c r="AK46" s="400"/>
      <c r="AL46" s="394"/>
      <c r="AM46" s="395" t="s">
        <v>382</v>
      </c>
      <c r="AN46" s="395"/>
      <c r="AO46" s="396" t="n">
        <v>0</v>
      </c>
      <c r="AP46" s="396"/>
      <c r="AQ46" s="397" t="s">
        <v>383</v>
      </c>
      <c r="AR46" s="397"/>
      <c r="AS46" s="396" t="n">
        <v>0</v>
      </c>
      <c r="AT46" s="396"/>
      <c r="AU46" s="390"/>
      <c r="AV46" s="393"/>
      <c r="AW46" s="393"/>
      <c r="AX46" s="393"/>
      <c r="AY46" s="398" t="s">
        <v>384</v>
      </c>
      <c r="AZ46" s="461" t="n">
        <f aca="false">IF(AO47&gt;0,(((AS47-AS46)/(AO47-AO46))^-1-IF(CL52&gt;0,CL52^-1,0))^-1,0)</f>
        <v>0</v>
      </c>
      <c r="BA46" s="461"/>
      <c r="BB46" s="400"/>
      <c r="BC46" s="400"/>
      <c r="BD46" s="400"/>
      <c r="BE46" s="394"/>
      <c r="BF46" s="395" t="s">
        <v>382</v>
      </c>
      <c r="BG46" s="395"/>
      <c r="BH46" s="396" t="n">
        <v>0</v>
      </c>
      <c r="BI46" s="396"/>
      <c r="BJ46" s="397" t="s">
        <v>383</v>
      </c>
      <c r="BK46" s="397"/>
      <c r="BL46" s="396" t="n">
        <v>0</v>
      </c>
      <c r="BM46" s="396"/>
      <c r="BN46" s="390"/>
      <c r="BO46" s="393"/>
      <c r="BP46" s="393"/>
      <c r="BQ46" s="393"/>
      <c r="BR46" s="398" t="s">
        <v>384</v>
      </c>
      <c r="BS46" s="461" t="n">
        <f aca="false">IF(BH47&gt;0,(((BL47-BL46)/(BH47-BH46))^-1-IF(CL52&gt;0,CL52^-1,0))^-1,0)</f>
        <v>0</v>
      </c>
      <c r="BT46" s="461"/>
      <c r="BU46" s="400"/>
      <c r="BV46" s="400"/>
      <c r="BW46" s="400"/>
      <c r="BX46" s="394"/>
      <c r="BY46" s="395" t="s">
        <v>382</v>
      </c>
      <c r="BZ46" s="395"/>
      <c r="CA46" s="396" t="n">
        <v>0</v>
      </c>
      <c r="CB46" s="396"/>
      <c r="CC46" s="397" t="s">
        <v>383</v>
      </c>
      <c r="CD46" s="397"/>
      <c r="CE46" s="396" t="n">
        <v>0</v>
      </c>
      <c r="CF46" s="396"/>
      <c r="CG46" s="390"/>
      <c r="CH46" s="393"/>
      <c r="CI46" s="393"/>
      <c r="CJ46" s="393"/>
      <c r="CK46" s="398" t="s">
        <v>384</v>
      </c>
      <c r="CL46" s="402" t="n">
        <f aca="false">IF((CA47-CA46)&gt;0,(CE47-CE46)/(CA47-CA46),0)</f>
        <v>0</v>
      </c>
      <c r="CM46" s="402"/>
      <c r="CN46" s="393"/>
      <c r="CO46" s="393"/>
      <c r="CP46" s="393"/>
      <c r="CQ46" s="394"/>
    </row>
    <row r="47" customFormat="false" ht="14.25" hidden="false" customHeight="true" outlineLevel="0" collapsed="false">
      <c r="A47" s="395" t="s">
        <v>385</v>
      </c>
      <c r="B47" s="395"/>
      <c r="C47" s="396" t="n">
        <v>0</v>
      </c>
      <c r="D47" s="396"/>
      <c r="E47" s="397" t="s">
        <v>386</v>
      </c>
      <c r="F47" s="397"/>
      <c r="G47" s="396" t="n">
        <v>0</v>
      </c>
      <c r="H47" s="396"/>
      <c r="I47" s="390"/>
      <c r="P47" s="393"/>
      <c r="Q47" s="393"/>
      <c r="R47" s="393"/>
      <c r="S47" s="394"/>
      <c r="T47" s="395" t="s">
        <v>385</v>
      </c>
      <c r="U47" s="395"/>
      <c r="V47" s="396" t="n">
        <v>0</v>
      </c>
      <c r="W47" s="396"/>
      <c r="X47" s="397" t="s">
        <v>386</v>
      </c>
      <c r="Y47" s="397"/>
      <c r="Z47" s="396" t="n">
        <v>0</v>
      </c>
      <c r="AA47" s="396"/>
      <c r="AB47" s="390"/>
      <c r="AI47" s="393"/>
      <c r="AJ47" s="393"/>
      <c r="AK47" s="393"/>
      <c r="AL47" s="394"/>
      <c r="AM47" s="395" t="s">
        <v>385</v>
      </c>
      <c r="AN47" s="395"/>
      <c r="AO47" s="396" t="n">
        <v>0</v>
      </c>
      <c r="AP47" s="396"/>
      <c r="AQ47" s="397" t="s">
        <v>386</v>
      </c>
      <c r="AR47" s="397"/>
      <c r="AS47" s="396" t="n">
        <v>0</v>
      </c>
      <c r="AT47" s="396"/>
      <c r="AU47" s="390"/>
      <c r="BB47" s="393"/>
      <c r="BC47" s="393"/>
      <c r="BD47" s="393"/>
      <c r="BE47" s="394"/>
      <c r="BF47" s="395" t="s">
        <v>385</v>
      </c>
      <c r="BG47" s="395"/>
      <c r="BH47" s="396" t="n">
        <v>0</v>
      </c>
      <c r="BI47" s="396"/>
      <c r="BJ47" s="397" t="s">
        <v>386</v>
      </c>
      <c r="BK47" s="397"/>
      <c r="BL47" s="396" t="n">
        <v>0</v>
      </c>
      <c r="BM47" s="396"/>
      <c r="BN47" s="390"/>
      <c r="BU47" s="393"/>
      <c r="BV47" s="393"/>
      <c r="BW47" s="393"/>
      <c r="BX47" s="394"/>
      <c r="BY47" s="395" t="s">
        <v>385</v>
      </c>
      <c r="BZ47" s="395"/>
      <c r="CA47" s="396" t="n">
        <v>0</v>
      </c>
      <c r="CB47" s="396"/>
      <c r="CC47" s="397" t="s">
        <v>386</v>
      </c>
      <c r="CD47" s="397"/>
      <c r="CE47" s="396" t="n">
        <v>0</v>
      </c>
      <c r="CF47" s="396"/>
      <c r="CG47" s="390"/>
      <c r="CH47" s="390"/>
      <c r="CI47" s="390"/>
      <c r="CJ47" s="390"/>
      <c r="CK47" s="390"/>
      <c r="CL47" s="390"/>
      <c r="CM47" s="390"/>
      <c r="CN47" s="393"/>
      <c r="CO47" s="393"/>
      <c r="CP47" s="393"/>
      <c r="CQ47" s="394"/>
    </row>
    <row r="48" customFormat="false" ht="12.75" hidden="false" customHeight="false" outlineLevel="0" collapsed="false">
      <c r="A48" s="409"/>
      <c r="B48" s="393"/>
      <c r="C48" s="404" t="str">
        <f aca="false">IF(ABS(C47-C46)&lt;1,"Supporting points shall be at least 1 mm apart!","")</f>
        <v>Supporting points shall be at least 1 mm apart!</v>
      </c>
      <c r="D48" s="393"/>
      <c r="E48" s="393"/>
      <c r="F48" s="393"/>
      <c r="G48" s="393"/>
      <c r="H48" s="393"/>
      <c r="I48" s="393"/>
      <c r="J48" s="393"/>
      <c r="K48" s="393"/>
      <c r="L48" s="393"/>
      <c r="M48" s="393"/>
      <c r="N48" s="393"/>
      <c r="O48" s="393"/>
      <c r="P48" s="393"/>
      <c r="Q48" s="393"/>
      <c r="R48" s="393"/>
      <c r="S48" s="394"/>
      <c r="T48" s="409"/>
      <c r="U48" s="393"/>
      <c r="V48" s="404" t="str">
        <f aca="false">IF(ABS(V47-V46)&lt;1,"Supporting points shall be at least 1 mm apart!","")</f>
        <v>Supporting points shall be at least 1 mm apart!</v>
      </c>
      <c r="W48" s="393"/>
      <c r="X48" s="393"/>
      <c r="Y48" s="393"/>
      <c r="Z48" s="393"/>
      <c r="AA48" s="393"/>
      <c r="AB48" s="393"/>
      <c r="AC48" s="393"/>
      <c r="AD48" s="393"/>
      <c r="AE48" s="393"/>
      <c r="AF48" s="393"/>
      <c r="AG48" s="393"/>
      <c r="AH48" s="393"/>
      <c r="AI48" s="393"/>
      <c r="AJ48" s="393"/>
      <c r="AK48" s="393"/>
      <c r="AL48" s="394"/>
      <c r="AM48" s="409"/>
      <c r="AN48" s="393"/>
      <c r="AO48" s="404" t="str">
        <f aca="false">IF(ABS(AO47-AO46)&lt;1,"Supporting points shall be at least 1 mm apart!","")</f>
        <v>Supporting points shall be at least 1 mm apart!</v>
      </c>
      <c r="AP48" s="393"/>
      <c r="AQ48" s="393"/>
      <c r="AR48" s="393"/>
      <c r="AS48" s="393"/>
      <c r="AT48" s="393"/>
      <c r="AU48" s="393"/>
      <c r="AV48" s="393"/>
      <c r="AW48" s="393"/>
      <c r="AX48" s="393"/>
      <c r="AY48" s="393"/>
      <c r="AZ48" s="393"/>
      <c r="BA48" s="393"/>
      <c r="BB48" s="393"/>
      <c r="BC48" s="393"/>
      <c r="BD48" s="393"/>
      <c r="BE48" s="394"/>
      <c r="BF48" s="409"/>
      <c r="BG48" s="393"/>
      <c r="BH48" s="404" t="str">
        <f aca="false">IF(ABS(BH47-BH46)&lt;1,"Supporting points shall be at least 1 mm apart!","")</f>
        <v>Supporting points shall be at least 1 mm apart!</v>
      </c>
      <c r="BI48" s="393"/>
      <c r="BJ48" s="393"/>
      <c r="BK48" s="393"/>
      <c r="BL48" s="393"/>
      <c r="BM48" s="393"/>
      <c r="BN48" s="393"/>
      <c r="BO48" s="393"/>
      <c r="BP48" s="393"/>
      <c r="BQ48" s="393"/>
      <c r="BR48" s="393"/>
      <c r="BS48" s="393"/>
      <c r="BT48" s="393"/>
      <c r="BU48" s="393"/>
      <c r="BV48" s="393"/>
      <c r="BW48" s="393"/>
      <c r="BX48" s="394"/>
      <c r="BY48" s="386"/>
      <c r="BZ48" s="390"/>
      <c r="CA48" s="404" t="str">
        <f aca="false">IF(ABS(CA47-CA46)&lt;1,"Supporting points shall be at least 1 mm apart!","")</f>
        <v>Supporting points shall be at least 1 mm apart!</v>
      </c>
      <c r="CB48" s="390"/>
      <c r="CC48" s="390"/>
      <c r="CD48" s="390"/>
      <c r="CE48" s="390"/>
      <c r="CF48" s="390"/>
      <c r="CG48" s="390"/>
      <c r="CH48" s="390"/>
      <c r="CI48" s="390"/>
      <c r="CJ48" s="390"/>
      <c r="CK48" s="390"/>
      <c r="CL48" s="390"/>
      <c r="CM48" s="390"/>
      <c r="CN48" s="390"/>
      <c r="CO48" s="390"/>
      <c r="CP48" s="390"/>
      <c r="CQ48" s="391"/>
    </row>
    <row r="49" customFormat="false" ht="12.75" hidden="false" customHeight="false" outlineLevel="0" collapsed="false">
      <c r="A49" s="386" t="s">
        <v>647</v>
      </c>
      <c r="B49" s="393"/>
      <c r="C49" s="393"/>
      <c r="D49" s="393"/>
      <c r="E49" s="393"/>
      <c r="F49" s="393"/>
      <c r="G49" s="393"/>
      <c r="H49" s="393"/>
      <c r="I49" s="393"/>
      <c r="J49" s="393"/>
      <c r="K49" s="393"/>
      <c r="L49" s="393"/>
      <c r="M49" s="393"/>
      <c r="N49" s="393"/>
      <c r="O49" s="393"/>
      <c r="P49" s="393"/>
      <c r="Q49" s="393"/>
      <c r="R49" s="393"/>
      <c r="S49" s="394"/>
      <c r="T49" s="386" t="s">
        <v>647</v>
      </c>
      <c r="U49" s="393"/>
      <c r="V49" s="393"/>
      <c r="W49" s="393"/>
      <c r="X49" s="393"/>
      <c r="Y49" s="393"/>
      <c r="Z49" s="393"/>
      <c r="AA49" s="393"/>
      <c r="AB49" s="393"/>
      <c r="AC49" s="393"/>
      <c r="AD49" s="393"/>
      <c r="AE49" s="393"/>
      <c r="AF49" s="393"/>
      <c r="AG49" s="393"/>
      <c r="AH49" s="393"/>
      <c r="AI49" s="393"/>
      <c r="AJ49" s="393"/>
      <c r="AK49" s="393"/>
      <c r="AL49" s="394"/>
      <c r="AM49" s="386" t="s">
        <v>647</v>
      </c>
      <c r="AN49" s="393"/>
      <c r="AO49" s="393"/>
      <c r="AP49" s="393"/>
      <c r="AQ49" s="393"/>
      <c r="AR49" s="393"/>
      <c r="AS49" s="393"/>
      <c r="AT49" s="393"/>
      <c r="AU49" s="393"/>
      <c r="AV49" s="393"/>
      <c r="AW49" s="393"/>
      <c r="AX49" s="393"/>
      <c r="AY49" s="393"/>
      <c r="AZ49" s="393"/>
      <c r="BA49" s="393"/>
      <c r="BB49" s="393"/>
      <c r="BC49" s="393"/>
      <c r="BD49" s="393"/>
      <c r="BE49" s="394"/>
      <c r="BF49" s="386" t="s">
        <v>647</v>
      </c>
      <c r="BG49" s="393"/>
      <c r="BH49" s="393"/>
      <c r="BI49" s="393"/>
      <c r="BJ49" s="393"/>
      <c r="BK49" s="393"/>
      <c r="BL49" s="393"/>
      <c r="BM49" s="393"/>
      <c r="BN49" s="393"/>
      <c r="BO49" s="393"/>
      <c r="BP49" s="393"/>
      <c r="BQ49" s="393"/>
      <c r="BR49" s="393"/>
      <c r="BS49" s="393"/>
      <c r="BT49" s="393"/>
      <c r="BU49" s="393"/>
      <c r="BV49" s="393"/>
      <c r="BW49" s="393"/>
      <c r="BX49" s="394"/>
      <c r="BY49" s="386" t="s">
        <v>393</v>
      </c>
      <c r="BZ49" s="390"/>
      <c r="CA49" s="390"/>
      <c r="CB49" s="390"/>
      <c r="CC49" s="390"/>
      <c r="CD49" s="390"/>
      <c r="CE49" s="390"/>
      <c r="CF49" s="390"/>
      <c r="CG49" s="390"/>
      <c r="CH49" s="390"/>
      <c r="CI49" s="390"/>
      <c r="CJ49" s="390"/>
      <c r="CK49" s="390"/>
      <c r="CL49" s="390"/>
      <c r="CM49" s="390"/>
      <c r="CN49" s="390"/>
      <c r="CO49" s="390"/>
      <c r="CP49" s="390"/>
      <c r="CQ49" s="391"/>
    </row>
    <row r="50" customFormat="false" ht="15" hidden="false" customHeight="true" outlineLevel="0" collapsed="false">
      <c r="A50" s="395" t="s">
        <v>389</v>
      </c>
      <c r="B50" s="395"/>
      <c r="C50" s="407" t="n">
        <v>0</v>
      </c>
      <c r="D50" s="407"/>
      <c r="E50" s="390"/>
      <c r="F50" s="393"/>
      <c r="G50" s="393"/>
      <c r="H50" s="393"/>
      <c r="I50" s="393"/>
      <c r="J50" s="393"/>
      <c r="K50" s="393"/>
      <c r="L50" s="393"/>
      <c r="M50" s="393"/>
      <c r="N50" s="393"/>
      <c r="O50" s="393"/>
      <c r="P50" s="393"/>
      <c r="Q50" s="393"/>
      <c r="R50" s="393"/>
      <c r="S50" s="394"/>
      <c r="T50" s="395" t="s">
        <v>389</v>
      </c>
      <c r="U50" s="395"/>
      <c r="V50" s="407" t="n">
        <v>0</v>
      </c>
      <c r="W50" s="407"/>
      <c r="X50" s="390"/>
      <c r="Y50" s="393"/>
      <c r="Z50" s="393"/>
      <c r="AA50" s="393"/>
      <c r="AB50" s="393"/>
      <c r="AC50" s="393"/>
      <c r="AD50" s="393"/>
      <c r="AE50" s="393"/>
      <c r="AF50" s="393"/>
      <c r="AG50" s="393"/>
      <c r="AH50" s="393"/>
      <c r="AI50" s="393"/>
      <c r="AJ50" s="393"/>
      <c r="AK50" s="393"/>
      <c r="AL50" s="394"/>
      <c r="AM50" s="395" t="s">
        <v>389</v>
      </c>
      <c r="AN50" s="395"/>
      <c r="AO50" s="407" t="n">
        <v>0</v>
      </c>
      <c r="AP50" s="407"/>
      <c r="AQ50" s="390"/>
      <c r="AR50" s="393"/>
      <c r="AS50" s="393"/>
      <c r="AT50" s="393"/>
      <c r="AU50" s="393"/>
      <c r="AV50" s="393"/>
      <c r="AW50" s="393"/>
      <c r="AX50" s="393"/>
      <c r="AY50" s="393"/>
      <c r="AZ50" s="393"/>
      <c r="BA50" s="393"/>
      <c r="BB50" s="393"/>
      <c r="BC50" s="393"/>
      <c r="BD50" s="393"/>
      <c r="BE50" s="394"/>
      <c r="BF50" s="395" t="s">
        <v>389</v>
      </c>
      <c r="BG50" s="395"/>
      <c r="BH50" s="407" t="n">
        <v>0</v>
      </c>
      <c r="BI50" s="407"/>
      <c r="BJ50" s="390"/>
      <c r="BK50" s="393"/>
      <c r="BL50" s="393"/>
      <c r="BM50" s="393"/>
      <c r="BN50" s="393"/>
      <c r="BO50" s="393"/>
      <c r="BP50" s="393"/>
      <c r="BQ50" s="393"/>
      <c r="BR50" s="393"/>
      <c r="BS50" s="393"/>
      <c r="BT50" s="393"/>
      <c r="BU50" s="393"/>
      <c r="BV50" s="393"/>
      <c r="BW50" s="393"/>
      <c r="BX50" s="394"/>
      <c r="BY50" s="386"/>
      <c r="BZ50" s="398" t="s">
        <v>394</v>
      </c>
      <c r="CA50" s="411" t="n">
        <f aca="false">C53</f>
        <v>200</v>
      </c>
      <c r="CB50" s="411"/>
      <c r="CC50" s="390" t="s">
        <v>395</v>
      </c>
      <c r="CD50" s="390"/>
      <c r="CE50" s="390"/>
      <c r="CF50" s="390"/>
      <c r="CG50" s="390"/>
      <c r="CH50" s="390"/>
      <c r="CI50" s="390"/>
      <c r="CJ50" s="390"/>
      <c r="CK50" s="398" t="s">
        <v>396</v>
      </c>
      <c r="CL50" s="412" t="n">
        <f aca="false">CA51*(1/64)*PI()*(CA52^4-CA53^4)*200000</f>
        <v>1744439000.44904</v>
      </c>
      <c r="CM50" s="412"/>
      <c r="CN50" s="413" t="n">
        <f aca="false">CL50*48/CA50^3</f>
        <v>10466.6340026942</v>
      </c>
      <c r="CO50" s="390"/>
      <c r="CP50" s="390"/>
      <c r="CQ50" s="391"/>
    </row>
    <row r="51" customFormat="false" ht="14.25" hidden="false" customHeight="false" outlineLevel="0" collapsed="false">
      <c r="A51" s="409"/>
      <c r="B51" s="393"/>
      <c r="C51" s="820"/>
      <c r="D51" s="820"/>
      <c r="E51" s="393"/>
      <c r="F51" s="393"/>
      <c r="G51" s="393"/>
      <c r="H51" s="393"/>
      <c r="I51" s="393"/>
      <c r="J51" s="393"/>
      <c r="K51" s="393"/>
      <c r="L51" s="393"/>
      <c r="M51" s="393"/>
      <c r="N51" s="393"/>
      <c r="O51" s="393"/>
      <c r="P51" s="393"/>
      <c r="Q51" s="393"/>
      <c r="R51" s="393"/>
      <c r="S51" s="394"/>
      <c r="T51" s="409"/>
      <c r="U51" s="393"/>
      <c r="V51" s="820"/>
      <c r="W51" s="820"/>
      <c r="X51" s="393"/>
      <c r="Y51" s="393"/>
      <c r="Z51" s="393"/>
      <c r="AA51" s="393"/>
      <c r="AB51" s="393"/>
      <c r="AC51" s="393"/>
      <c r="AD51" s="393"/>
      <c r="AE51" s="393"/>
      <c r="AF51" s="393"/>
      <c r="AG51" s="393"/>
      <c r="AH51" s="393"/>
      <c r="AI51" s="393"/>
      <c r="AJ51" s="393"/>
      <c r="AK51" s="393"/>
      <c r="AL51" s="394"/>
      <c r="AM51" s="409"/>
      <c r="AN51" s="393"/>
      <c r="AO51" s="820"/>
      <c r="AP51" s="820"/>
      <c r="AQ51" s="393"/>
      <c r="AR51" s="393"/>
      <c r="AS51" s="393"/>
      <c r="AT51" s="393"/>
      <c r="AU51" s="393"/>
      <c r="AV51" s="393"/>
      <c r="AW51" s="393"/>
      <c r="AX51" s="393"/>
      <c r="AY51" s="393"/>
      <c r="AZ51" s="393"/>
      <c r="BA51" s="393"/>
      <c r="BB51" s="393"/>
      <c r="BC51" s="393"/>
      <c r="BD51" s="393"/>
      <c r="BE51" s="394"/>
      <c r="BF51" s="409"/>
      <c r="BG51" s="393"/>
      <c r="BH51" s="820"/>
      <c r="BI51" s="820"/>
      <c r="BJ51" s="393"/>
      <c r="BK51" s="393"/>
      <c r="BL51" s="393"/>
      <c r="BM51" s="393"/>
      <c r="BN51" s="393"/>
      <c r="BO51" s="393"/>
      <c r="BP51" s="393"/>
      <c r="BQ51" s="393"/>
      <c r="BR51" s="393"/>
      <c r="BS51" s="393"/>
      <c r="BT51" s="393"/>
      <c r="BU51" s="393"/>
      <c r="BV51" s="393"/>
      <c r="BW51" s="393"/>
      <c r="BX51" s="394"/>
      <c r="BY51" s="386"/>
      <c r="BZ51" s="398" t="s">
        <v>397</v>
      </c>
      <c r="CA51" s="416" t="n">
        <v>1</v>
      </c>
      <c r="CB51" s="416"/>
      <c r="CC51" s="390" t="s">
        <v>398</v>
      </c>
      <c r="CD51" s="390"/>
      <c r="CE51" s="390"/>
      <c r="CF51" s="390"/>
      <c r="CG51" s="390"/>
      <c r="CH51" s="390"/>
      <c r="CI51" s="390"/>
      <c r="CJ51" s="390"/>
      <c r="CK51" s="398" t="s">
        <v>399</v>
      </c>
      <c r="CL51" s="412" t="n">
        <f aca="false">IF(CL46&gt;0,(CL46*CA50^3)/48,CL50)</f>
        <v>1744439000.44904</v>
      </c>
      <c r="CM51" s="412"/>
      <c r="CN51" s="413" t="n">
        <f aca="false">CL51*48/CA50^3</f>
        <v>10466.6340026942</v>
      </c>
      <c r="CO51" s="390"/>
      <c r="CP51" s="390"/>
      <c r="CQ51" s="391"/>
    </row>
    <row r="52" customFormat="false" ht="15.4" hidden="false" customHeight="false" outlineLevel="0" collapsed="false">
      <c r="A52" s="392" t="s">
        <v>401</v>
      </c>
      <c r="B52" s="393"/>
      <c r="C52" s="393"/>
      <c r="D52" s="393"/>
      <c r="E52" s="393"/>
      <c r="F52" s="393"/>
      <c r="G52" s="393"/>
      <c r="H52" s="393"/>
      <c r="I52" s="393"/>
      <c r="J52" s="393"/>
      <c r="K52" s="393"/>
      <c r="L52" s="393"/>
      <c r="M52" s="393"/>
      <c r="N52" s="393"/>
      <c r="O52" s="393"/>
      <c r="P52" s="393"/>
      <c r="Q52" s="393"/>
      <c r="R52" s="393"/>
      <c r="S52" s="394"/>
      <c r="T52" s="392" t="s">
        <v>401</v>
      </c>
      <c r="U52" s="393"/>
      <c r="V52" s="393"/>
      <c r="W52" s="393"/>
      <c r="X52" s="393"/>
      <c r="Y52" s="393"/>
      <c r="Z52" s="393"/>
      <c r="AA52" s="393"/>
      <c r="AB52" s="393"/>
      <c r="AC52" s="393"/>
      <c r="AD52" s="393"/>
      <c r="AE52" s="393"/>
      <c r="AF52" s="393"/>
      <c r="AG52" s="393"/>
      <c r="AH52" s="393"/>
      <c r="AI52" s="393"/>
      <c r="AJ52" s="393"/>
      <c r="AK52" s="393"/>
      <c r="AL52" s="394"/>
      <c r="AM52" s="392" t="s">
        <v>401</v>
      </c>
      <c r="AN52" s="393"/>
      <c r="AO52" s="393"/>
      <c r="AP52" s="393"/>
      <c r="AQ52" s="393"/>
      <c r="AR52" s="393"/>
      <c r="AS52" s="393"/>
      <c r="AT52" s="393"/>
      <c r="AU52" s="393"/>
      <c r="AV52" s="393"/>
      <c r="AW52" s="393"/>
      <c r="AX52" s="393"/>
      <c r="AY52" s="393"/>
      <c r="AZ52" s="393"/>
      <c r="BA52" s="393"/>
      <c r="BB52" s="393"/>
      <c r="BC52" s="393"/>
      <c r="BD52" s="393"/>
      <c r="BE52" s="394"/>
      <c r="BF52" s="392" t="s">
        <v>401</v>
      </c>
      <c r="BG52" s="393"/>
      <c r="BH52" s="393"/>
      <c r="BI52" s="393"/>
      <c r="BJ52" s="393"/>
      <c r="BK52" s="393"/>
      <c r="BL52" s="393"/>
      <c r="BM52" s="393"/>
      <c r="BN52" s="393"/>
      <c r="BO52" s="393"/>
      <c r="BP52" s="393"/>
      <c r="BQ52" s="393"/>
      <c r="BR52" s="393"/>
      <c r="BS52" s="393"/>
      <c r="BT52" s="393"/>
      <c r="BU52" s="393"/>
      <c r="BV52" s="393"/>
      <c r="BW52" s="393"/>
      <c r="BX52" s="394"/>
      <c r="BY52" s="386"/>
      <c r="BZ52" s="398" t="s">
        <v>402</v>
      </c>
      <c r="CA52" s="416" t="n">
        <v>25.4</v>
      </c>
      <c r="CB52" s="416"/>
      <c r="CC52" s="390" t="s">
        <v>403</v>
      </c>
      <c r="CD52" s="390"/>
      <c r="CE52" s="390"/>
      <c r="CF52" s="390"/>
      <c r="CG52" s="390"/>
      <c r="CH52" s="390"/>
      <c r="CI52" s="390"/>
      <c r="CJ52" s="390"/>
      <c r="CK52" s="398" t="s">
        <v>404</v>
      </c>
      <c r="CL52" s="417" t="n">
        <f aca="false">IF(CL51&gt;=CL50,0,(CN51^-1-CN50^-1)^-1)</f>
        <v>0</v>
      </c>
      <c r="CM52" s="417"/>
      <c r="CN52" s="390"/>
      <c r="CO52" s="390"/>
      <c r="CP52" s="390"/>
      <c r="CQ52" s="391"/>
    </row>
    <row r="53" customFormat="false" ht="12.75" hidden="false" customHeight="true" outlineLevel="0" collapsed="false">
      <c r="A53" s="386"/>
      <c r="B53" s="418" t="s">
        <v>394</v>
      </c>
      <c r="C53" s="519" t="n">
        <v>200</v>
      </c>
      <c r="D53" s="519"/>
      <c r="E53" s="390" t="s">
        <v>405</v>
      </c>
      <c r="F53" s="393"/>
      <c r="G53" s="393"/>
      <c r="H53" s="393"/>
      <c r="I53" s="393"/>
      <c r="J53" s="393"/>
      <c r="K53" s="393"/>
      <c r="L53" s="393"/>
      <c r="M53" s="393"/>
      <c r="N53" s="393"/>
      <c r="O53" s="393"/>
      <c r="P53" s="393"/>
      <c r="Q53" s="393"/>
      <c r="R53" s="393"/>
      <c r="S53" s="394"/>
      <c r="T53" s="386"/>
      <c r="U53" s="418" t="s">
        <v>394</v>
      </c>
      <c r="V53" s="519" t="n">
        <v>200</v>
      </c>
      <c r="W53" s="519"/>
      <c r="X53" s="390" t="s">
        <v>405</v>
      </c>
      <c r="Y53" s="393"/>
      <c r="Z53" s="393"/>
      <c r="AA53" s="393"/>
      <c r="AB53" s="393"/>
      <c r="AC53" s="393"/>
      <c r="AD53" s="393"/>
      <c r="AE53" s="393"/>
      <c r="AF53" s="393"/>
      <c r="AG53" s="393"/>
      <c r="AH53" s="393"/>
      <c r="AI53" s="393"/>
      <c r="AJ53" s="393"/>
      <c r="AK53" s="393"/>
      <c r="AL53" s="394"/>
      <c r="AM53" s="386"/>
      <c r="AN53" s="418" t="s">
        <v>394</v>
      </c>
      <c r="AO53" s="519" t="n">
        <v>200</v>
      </c>
      <c r="AP53" s="519"/>
      <c r="AQ53" s="390" t="s">
        <v>405</v>
      </c>
      <c r="AR53" s="393"/>
      <c r="AS53" s="393"/>
      <c r="AT53" s="393"/>
      <c r="AU53" s="393"/>
      <c r="AV53" s="393"/>
      <c r="AW53" s="393"/>
      <c r="AX53" s="393"/>
      <c r="AY53" s="393"/>
      <c r="AZ53" s="393"/>
      <c r="BA53" s="393"/>
      <c r="BB53" s="393"/>
      <c r="BC53" s="393"/>
      <c r="BD53" s="393"/>
      <c r="BE53" s="394"/>
      <c r="BF53" s="386"/>
      <c r="BG53" s="418" t="s">
        <v>394</v>
      </c>
      <c r="BH53" s="519" t="n">
        <v>200</v>
      </c>
      <c r="BI53" s="519"/>
      <c r="BJ53" s="390" t="s">
        <v>405</v>
      </c>
      <c r="BK53" s="393"/>
      <c r="BL53" s="393"/>
      <c r="BM53" s="393"/>
      <c r="BN53" s="393"/>
      <c r="BO53" s="393"/>
      <c r="BP53" s="393"/>
      <c r="BQ53" s="393"/>
      <c r="BR53" s="393"/>
      <c r="BS53" s="393"/>
      <c r="BT53" s="393"/>
      <c r="BU53" s="393"/>
      <c r="BV53" s="393"/>
      <c r="BW53" s="393"/>
      <c r="BX53" s="394"/>
      <c r="BY53" s="386"/>
      <c r="BZ53" s="398" t="s">
        <v>406</v>
      </c>
      <c r="CA53" s="416" t="n">
        <v>22.1</v>
      </c>
      <c r="CB53" s="416"/>
      <c r="CC53" s="390" t="s">
        <v>407</v>
      </c>
      <c r="CD53" s="390"/>
      <c r="CE53" s="390"/>
      <c r="CF53" s="390"/>
      <c r="CG53" s="390"/>
      <c r="CH53" s="390"/>
      <c r="CI53" s="390"/>
      <c r="CJ53" s="390"/>
      <c r="CK53" s="390"/>
      <c r="CL53" s="390"/>
      <c r="CM53" s="390"/>
      <c r="CN53" s="390"/>
      <c r="CO53" s="390"/>
      <c r="CP53" s="390"/>
      <c r="CQ53" s="391"/>
    </row>
    <row r="54" customFormat="false" ht="12.75" hidden="false" customHeight="false" outlineLevel="0" collapsed="false">
      <c r="A54" s="419" t="s">
        <v>408</v>
      </c>
      <c r="B54" s="419"/>
      <c r="C54" s="475" t="n">
        <v>150</v>
      </c>
      <c r="D54" s="475"/>
      <c r="E54" s="390" t="s">
        <v>79</v>
      </c>
      <c r="F54" s="393"/>
      <c r="G54" s="393"/>
      <c r="H54" s="393"/>
      <c r="I54" s="393"/>
      <c r="J54" s="393"/>
      <c r="K54" s="393"/>
      <c r="L54" s="393"/>
      <c r="M54" s="393"/>
      <c r="N54" s="393"/>
      <c r="O54" s="393"/>
      <c r="P54" s="393"/>
      <c r="Q54" s="393"/>
      <c r="R54" s="393"/>
      <c r="S54" s="394"/>
      <c r="T54" s="419" t="s">
        <v>408</v>
      </c>
      <c r="U54" s="419"/>
      <c r="V54" s="475" t="n">
        <v>150</v>
      </c>
      <c r="W54" s="475"/>
      <c r="X54" s="390" t="s">
        <v>79</v>
      </c>
      <c r="Y54" s="393"/>
      <c r="Z54" s="393"/>
      <c r="AA54" s="393"/>
      <c r="AB54" s="393"/>
      <c r="AC54" s="393"/>
      <c r="AD54" s="393"/>
      <c r="AE54" s="393"/>
      <c r="AF54" s="393"/>
      <c r="AG54" s="393"/>
      <c r="AH54" s="393"/>
      <c r="AI54" s="393"/>
      <c r="AJ54" s="393"/>
      <c r="AK54" s="393"/>
      <c r="AL54" s="394"/>
      <c r="AM54" s="419" t="s">
        <v>408</v>
      </c>
      <c r="AN54" s="419"/>
      <c r="AO54" s="475" t="n">
        <v>150</v>
      </c>
      <c r="AP54" s="475"/>
      <c r="AQ54" s="390" t="s">
        <v>79</v>
      </c>
      <c r="AR54" s="393"/>
      <c r="AS54" s="393"/>
      <c r="AT54" s="393"/>
      <c r="AU54" s="393"/>
      <c r="AV54" s="393"/>
      <c r="AW54" s="393"/>
      <c r="AX54" s="393"/>
      <c r="AY54" s="393"/>
      <c r="AZ54" s="393"/>
      <c r="BA54" s="393"/>
      <c r="BB54" s="393"/>
      <c r="BC54" s="393"/>
      <c r="BD54" s="393"/>
      <c r="BE54" s="394"/>
      <c r="BF54" s="419" t="s">
        <v>408</v>
      </c>
      <c r="BG54" s="419"/>
      <c r="BH54" s="475" t="n">
        <v>150</v>
      </c>
      <c r="BI54" s="475"/>
      <c r="BJ54" s="390" t="s">
        <v>79</v>
      </c>
      <c r="BK54" s="393"/>
      <c r="BL54" s="393"/>
      <c r="BM54" s="393"/>
      <c r="BN54" s="393"/>
      <c r="BO54" s="393"/>
      <c r="BP54" s="393"/>
      <c r="BQ54" s="393"/>
      <c r="BR54" s="393"/>
      <c r="BS54" s="393"/>
      <c r="BT54" s="393"/>
      <c r="BU54" s="393"/>
      <c r="BV54" s="393"/>
      <c r="BW54" s="393"/>
      <c r="BX54" s="394"/>
      <c r="BY54" s="386"/>
      <c r="BZ54" s="390"/>
      <c r="CA54" s="390"/>
      <c r="CB54" s="390"/>
      <c r="CC54" s="390"/>
      <c r="CD54" s="390"/>
      <c r="CE54" s="390"/>
      <c r="CF54" s="390"/>
      <c r="CG54" s="390"/>
      <c r="CH54" s="390"/>
      <c r="CI54" s="390"/>
      <c r="CJ54" s="390"/>
      <c r="CK54" s="390"/>
      <c r="CL54" s="390"/>
      <c r="CM54" s="390"/>
      <c r="CN54" s="390"/>
      <c r="CO54" s="390"/>
      <c r="CP54" s="390"/>
      <c r="CQ54" s="391"/>
    </row>
    <row r="55" customFormat="false" ht="12.75" hidden="false" customHeight="false" outlineLevel="0" collapsed="false">
      <c r="A55" s="419" t="s">
        <v>410</v>
      </c>
      <c r="B55" s="419"/>
      <c r="C55" s="821" t="n">
        <v>0</v>
      </c>
      <c r="D55" s="821"/>
      <c r="E55" s="390" t="s">
        <v>411</v>
      </c>
      <c r="F55" s="390"/>
      <c r="G55" s="390"/>
      <c r="H55" s="390"/>
      <c r="I55" s="390"/>
      <c r="J55" s="390"/>
      <c r="K55" s="390"/>
      <c r="L55" s="390"/>
      <c r="M55" s="390"/>
      <c r="N55" s="390"/>
      <c r="O55" s="393"/>
      <c r="P55" s="393"/>
      <c r="Q55" s="393"/>
      <c r="R55" s="393"/>
      <c r="S55" s="394"/>
      <c r="T55" s="419" t="s">
        <v>410</v>
      </c>
      <c r="U55" s="419"/>
      <c r="V55" s="821" t="n">
        <v>0</v>
      </c>
      <c r="W55" s="821"/>
      <c r="X55" s="390" t="s">
        <v>411</v>
      </c>
      <c r="Y55" s="390"/>
      <c r="Z55" s="390"/>
      <c r="AA55" s="390"/>
      <c r="AB55" s="390"/>
      <c r="AC55" s="390"/>
      <c r="AD55" s="390"/>
      <c r="AE55" s="390"/>
      <c r="AF55" s="390"/>
      <c r="AG55" s="390"/>
      <c r="AH55" s="393"/>
      <c r="AI55" s="393"/>
      <c r="AJ55" s="393"/>
      <c r="AK55" s="393"/>
      <c r="AL55" s="394"/>
      <c r="AM55" s="419" t="s">
        <v>410</v>
      </c>
      <c r="AN55" s="419"/>
      <c r="AO55" s="821" t="n">
        <v>0</v>
      </c>
      <c r="AP55" s="821"/>
      <c r="AQ55" s="390" t="s">
        <v>411</v>
      </c>
      <c r="AR55" s="390"/>
      <c r="AS55" s="390"/>
      <c r="AT55" s="390"/>
      <c r="AU55" s="390"/>
      <c r="AV55" s="390"/>
      <c r="AW55" s="390"/>
      <c r="AX55" s="390"/>
      <c r="AY55" s="390"/>
      <c r="AZ55" s="390"/>
      <c r="BA55" s="393"/>
      <c r="BB55" s="393"/>
      <c r="BC55" s="393"/>
      <c r="BD55" s="393"/>
      <c r="BE55" s="394"/>
      <c r="BF55" s="419" t="s">
        <v>410</v>
      </c>
      <c r="BG55" s="419"/>
      <c r="BH55" s="821" t="n">
        <v>0</v>
      </c>
      <c r="BI55" s="821"/>
      <c r="BJ55" s="390" t="s">
        <v>411</v>
      </c>
      <c r="BK55" s="390"/>
      <c r="BL55" s="390"/>
      <c r="BM55" s="390"/>
      <c r="BN55" s="390"/>
      <c r="BO55" s="390"/>
      <c r="BP55" s="390"/>
      <c r="BQ55" s="390"/>
      <c r="BR55" s="390"/>
      <c r="BS55" s="390"/>
      <c r="BT55" s="393"/>
      <c r="BU55" s="393"/>
      <c r="BV55" s="393"/>
      <c r="BW55" s="393"/>
      <c r="BX55" s="394"/>
      <c r="BY55" s="386"/>
      <c r="BZ55" s="390"/>
      <c r="CA55" s="390"/>
      <c r="CB55" s="390"/>
      <c r="CC55" s="390"/>
      <c r="CD55" s="390"/>
      <c r="CE55" s="390"/>
      <c r="CF55" s="390"/>
      <c r="CG55" s="390"/>
      <c r="CH55" s="390"/>
      <c r="CI55" s="390"/>
      <c r="CJ55" s="390"/>
      <c r="CK55" s="390"/>
      <c r="CL55" s="390"/>
      <c r="CM55" s="390"/>
      <c r="CN55" s="390"/>
      <c r="CO55" s="390"/>
      <c r="CP55" s="390"/>
      <c r="CQ55" s="391"/>
    </row>
    <row r="56" customFormat="false" ht="15.75" hidden="false" customHeight="true" outlineLevel="0" collapsed="false">
      <c r="A56" s="419" t="s">
        <v>412</v>
      </c>
      <c r="B56" s="419"/>
      <c r="C56" s="822" t="n">
        <v>1</v>
      </c>
      <c r="D56" s="822"/>
      <c r="E56" s="390" t="s">
        <v>77</v>
      </c>
      <c r="F56" s="390"/>
      <c r="G56" s="390"/>
      <c r="H56" s="390"/>
      <c r="I56" s="390"/>
      <c r="J56" s="390"/>
      <c r="K56" s="390"/>
      <c r="L56" s="390"/>
      <c r="M56" s="390"/>
      <c r="N56" s="390"/>
      <c r="O56" s="393"/>
      <c r="P56" s="393"/>
      <c r="Q56" s="393"/>
      <c r="R56" s="393"/>
      <c r="S56" s="394"/>
      <c r="T56" s="419" t="s">
        <v>412</v>
      </c>
      <c r="U56" s="419"/>
      <c r="V56" s="822" t="n">
        <v>1</v>
      </c>
      <c r="W56" s="822"/>
      <c r="X56" s="390" t="s">
        <v>77</v>
      </c>
      <c r="Y56" s="390"/>
      <c r="Z56" s="390"/>
      <c r="AA56" s="390"/>
      <c r="AB56" s="390"/>
      <c r="AC56" s="390"/>
      <c r="AD56" s="390"/>
      <c r="AE56" s="390"/>
      <c r="AF56" s="390"/>
      <c r="AG56" s="390"/>
      <c r="AH56" s="393"/>
      <c r="AI56" s="393"/>
      <c r="AJ56" s="393"/>
      <c r="AK56" s="393"/>
      <c r="AL56" s="394"/>
      <c r="AM56" s="419" t="s">
        <v>412</v>
      </c>
      <c r="AN56" s="419"/>
      <c r="AO56" s="822" t="n">
        <v>1</v>
      </c>
      <c r="AP56" s="822"/>
      <c r="AQ56" s="390" t="s">
        <v>77</v>
      </c>
      <c r="AR56" s="390"/>
      <c r="AS56" s="390"/>
      <c r="AT56" s="390"/>
      <c r="AU56" s="390"/>
      <c r="AV56" s="390"/>
      <c r="AW56" s="390"/>
      <c r="AX56" s="390"/>
      <c r="AY56" s="390"/>
      <c r="AZ56" s="390"/>
      <c r="BA56" s="393"/>
      <c r="BB56" s="393"/>
      <c r="BC56" s="393"/>
      <c r="BD56" s="393"/>
      <c r="BE56" s="394"/>
      <c r="BF56" s="419" t="s">
        <v>412</v>
      </c>
      <c r="BG56" s="419"/>
      <c r="BH56" s="822" t="n">
        <v>1</v>
      </c>
      <c r="BI56" s="822"/>
      <c r="BJ56" s="390" t="s">
        <v>77</v>
      </c>
      <c r="BK56" s="390"/>
      <c r="BL56" s="390"/>
      <c r="BM56" s="390"/>
      <c r="BN56" s="390"/>
      <c r="BO56" s="390"/>
      <c r="BP56" s="390"/>
      <c r="BQ56" s="390"/>
      <c r="BR56" s="390"/>
      <c r="BS56" s="390"/>
      <c r="BT56" s="393"/>
      <c r="BU56" s="393"/>
      <c r="BV56" s="393"/>
      <c r="BW56" s="393"/>
      <c r="BX56" s="394"/>
      <c r="BY56" s="386"/>
      <c r="BZ56" s="390"/>
      <c r="CA56" s="390"/>
      <c r="CB56" s="390"/>
      <c r="CC56" s="390"/>
      <c r="CD56" s="390"/>
      <c r="CE56" s="390"/>
      <c r="CF56" s="390"/>
      <c r="CG56" s="390"/>
      <c r="CH56" s="390"/>
      <c r="CI56" s="390"/>
      <c r="CJ56" s="423"/>
      <c r="CK56" s="390"/>
      <c r="CL56" s="390"/>
      <c r="CM56" s="390"/>
      <c r="CN56" s="390"/>
      <c r="CO56" s="390"/>
      <c r="CP56" s="390"/>
      <c r="CQ56" s="391"/>
    </row>
    <row r="57" customFormat="false" ht="15.75" hidden="false" customHeight="true" outlineLevel="0" collapsed="false">
      <c r="A57" s="419" t="s">
        <v>413</v>
      </c>
      <c r="B57" s="419"/>
      <c r="C57" s="822" t="n">
        <v>1</v>
      </c>
      <c r="D57" s="822"/>
      <c r="E57" s="390" t="s">
        <v>78</v>
      </c>
      <c r="F57" s="390"/>
      <c r="G57" s="390"/>
      <c r="H57" s="390"/>
      <c r="I57" s="390"/>
      <c r="J57" s="390"/>
      <c r="K57" s="390"/>
      <c r="L57" s="390"/>
      <c r="M57" s="390"/>
      <c r="N57" s="390"/>
      <c r="O57" s="393"/>
      <c r="P57" s="393"/>
      <c r="Q57" s="393"/>
      <c r="R57" s="393"/>
      <c r="S57" s="394"/>
      <c r="T57" s="419" t="s">
        <v>413</v>
      </c>
      <c r="U57" s="419"/>
      <c r="V57" s="822" t="n">
        <v>1</v>
      </c>
      <c r="W57" s="822"/>
      <c r="X57" s="390" t="s">
        <v>78</v>
      </c>
      <c r="Y57" s="390"/>
      <c r="Z57" s="390"/>
      <c r="AA57" s="390"/>
      <c r="AB57" s="390"/>
      <c r="AC57" s="390"/>
      <c r="AD57" s="390"/>
      <c r="AE57" s="390"/>
      <c r="AF57" s="390"/>
      <c r="AG57" s="390"/>
      <c r="AH57" s="393"/>
      <c r="AI57" s="393"/>
      <c r="AJ57" s="393"/>
      <c r="AK57" s="393"/>
      <c r="AL57" s="394"/>
      <c r="AM57" s="419" t="s">
        <v>413</v>
      </c>
      <c r="AN57" s="419"/>
      <c r="AO57" s="822" t="n">
        <v>1</v>
      </c>
      <c r="AP57" s="822"/>
      <c r="AQ57" s="390" t="s">
        <v>78</v>
      </c>
      <c r="AR57" s="390"/>
      <c r="AS57" s="390"/>
      <c r="AT57" s="390"/>
      <c r="AU57" s="390"/>
      <c r="AV57" s="390"/>
      <c r="AW57" s="390"/>
      <c r="AX57" s="390"/>
      <c r="AY57" s="390"/>
      <c r="AZ57" s="390"/>
      <c r="BA57" s="393"/>
      <c r="BB57" s="393"/>
      <c r="BC57" s="393"/>
      <c r="BD57" s="393"/>
      <c r="BE57" s="394"/>
      <c r="BF57" s="419" t="s">
        <v>413</v>
      </c>
      <c r="BG57" s="419"/>
      <c r="BH57" s="822" t="n">
        <v>1</v>
      </c>
      <c r="BI57" s="822"/>
      <c r="BJ57" s="390" t="s">
        <v>78</v>
      </c>
      <c r="BK57" s="390"/>
      <c r="BL57" s="390"/>
      <c r="BM57" s="390"/>
      <c r="BN57" s="390"/>
      <c r="BO57" s="390"/>
      <c r="BP57" s="390"/>
      <c r="BQ57" s="390"/>
      <c r="BR57" s="390"/>
      <c r="BS57" s="390"/>
      <c r="BT57" s="393"/>
      <c r="BU57" s="393"/>
      <c r="BV57" s="393"/>
      <c r="BW57" s="393"/>
      <c r="BX57" s="394"/>
      <c r="BY57" s="386"/>
      <c r="BZ57" s="390"/>
      <c r="CA57" s="390"/>
      <c r="CB57" s="390"/>
      <c r="CC57" s="390"/>
      <c r="CD57" s="390"/>
      <c r="CE57" s="390"/>
      <c r="CF57" s="390"/>
      <c r="CG57" s="390"/>
      <c r="CH57" s="390"/>
      <c r="CI57" s="390"/>
      <c r="CJ57" s="423"/>
      <c r="CK57" s="390"/>
      <c r="CL57" s="390"/>
      <c r="CM57" s="390"/>
      <c r="CN57" s="390"/>
      <c r="CO57" s="390"/>
      <c r="CP57" s="390"/>
      <c r="CQ57" s="391"/>
    </row>
    <row r="58" customFormat="false" ht="14.25" hidden="false" customHeight="false" outlineLevel="0" collapsed="false">
      <c r="A58" s="421"/>
      <c r="B58" s="398" t="s">
        <v>414</v>
      </c>
      <c r="C58" s="422" t="n">
        <f aca="false">(C54*(((C55+C56+C57)^3)-(C55^3)))/12</f>
        <v>100</v>
      </c>
      <c r="D58" s="422"/>
      <c r="E58" s="390" t="s">
        <v>415</v>
      </c>
      <c r="F58" s="390"/>
      <c r="G58" s="390"/>
      <c r="H58" s="390"/>
      <c r="I58" s="390"/>
      <c r="J58" s="390"/>
      <c r="K58" s="390"/>
      <c r="L58" s="390"/>
      <c r="M58" s="390"/>
      <c r="N58" s="390"/>
      <c r="O58" s="393"/>
      <c r="P58" s="393"/>
      <c r="Q58" s="393"/>
      <c r="R58" s="393"/>
      <c r="S58" s="394"/>
      <c r="T58" s="421"/>
      <c r="U58" s="398" t="s">
        <v>414</v>
      </c>
      <c r="V58" s="422" t="n">
        <f aca="false">(V54*(((V55+V56+V57)^3)-(V55^3)))/12</f>
        <v>100</v>
      </c>
      <c r="W58" s="422"/>
      <c r="X58" s="390" t="s">
        <v>415</v>
      </c>
      <c r="Y58" s="390"/>
      <c r="Z58" s="390"/>
      <c r="AA58" s="390"/>
      <c r="AB58" s="390"/>
      <c r="AC58" s="390"/>
      <c r="AD58" s="390"/>
      <c r="AE58" s="390"/>
      <c r="AF58" s="390"/>
      <c r="AG58" s="390"/>
      <c r="AH58" s="393"/>
      <c r="AI58" s="393"/>
      <c r="AJ58" s="393"/>
      <c r="AK58" s="393"/>
      <c r="AL58" s="394"/>
      <c r="AM58" s="421"/>
      <c r="AN58" s="398" t="s">
        <v>414</v>
      </c>
      <c r="AO58" s="422" t="n">
        <f aca="false">(AO54*(((AO55+AO56+AO57)^3)-(AO55^3)))/12</f>
        <v>100</v>
      </c>
      <c r="AP58" s="422"/>
      <c r="AQ58" s="390" t="s">
        <v>415</v>
      </c>
      <c r="AR58" s="390"/>
      <c r="AS58" s="390"/>
      <c r="AT58" s="390"/>
      <c r="AU58" s="390"/>
      <c r="AV58" s="390"/>
      <c r="AW58" s="390"/>
      <c r="AX58" s="390"/>
      <c r="AY58" s="390"/>
      <c r="AZ58" s="390"/>
      <c r="BA58" s="393"/>
      <c r="BB58" s="393"/>
      <c r="BC58" s="393"/>
      <c r="BD58" s="393"/>
      <c r="BE58" s="394"/>
      <c r="BF58" s="421"/>
      <c r="BG58" s="398" t="s">
        <v>414</v>
      </c>
      <c r="BH58" s="422" t="n">
        <f aca="false">(BH54*(((BH55+BH56+BH57)^3)-(BH55^3)))/12</f>
        <v>100</v>
      </c>
      <c r="BI58" s="422"/>
      <c r="BJ58" s="390" t="s">
        <v>415</v>
      </c>
      <c r="BK58" s="390"/>
      <c r="BL58" s="390"/>
      <c r="BM58" s="390"/>
      <c r="BN58" s="390"/>
      <c r="BO58" s="390"/>
      <c r="BP58" s="390"/>
      <c r="BQ58" s="390"/>
      <c r="BR58" s="390"/>
      <c r="BS58" s="390"/>
      <c r="BT58" s="393"/>
      <c r="BU58" s="393"/>
      <c r="BV58" s="393"/>
      <c r="BW58" s="393"/>
      <c r="BX58" s="394"/>
      <c r="BY58" s="386"/>
      <c r="BZ58" s="390"/>
      <c r="CA58" s="390"/>
      <c r="CB58" s="390"/>
      <c r="CC58" s="390"/>
      <c r="CD58" s="390"/>
      <c r="CE58" s="390"/>
      <c r="CF58" s="390"/>
      <c r="CG58" s="390"/>
      <c r="CH58" s="390"/>
      <c r="CI58" s="390"/>
      <c r="CJ58" s="423"/>
      <c r="CK58" s="390"/>
      <c r="CL58" s="390"/>
      <c r="CM58" s="390"/>
      <c r="CN58" s="390"/>
      <c r="CO58" s="390"/>
      <c r="CP58" s="390"/>
      <c r="CQ58" s="391"/>
    </row>
    <row r="59" customFormat="false" ht="12.75" hidden="false" customHeight="false" outlineLevel="0" collapsed="false">
      <c r="A59" s="409"/>
      <c r="B59" s="398" t="s">
        <v>416</v>
      </c>
      <c r="C59" s="408" t="n">
        <f aca="false">IF(C47&gt;0,0.001*((N46*(C47-C46)*C53^3)/(48*C58*(C47-C46))),0)</f>
        <v>0</v>
      </c>
      <c r="D59" s="408"/>
      <c r="E59" s="390" t="s">
        <v>417</v>
      </c>
      <c r="F59" s="393"/>
      <c r="G59" s="393"/>
      <c r="H59" s="393"/>
      <c r="I59" s="393"/>
      <c r="J59" s="393"/>
      <c r="K59" s="393"/>
      <c r="L59" s="393"/>
      <c r="M59" s="393"/>
      <c r="N59" s="393"/>
      <c r="O59" s="393"/>
      <c r="P59" s="393"/>
      <c r="Q59" s="393"/>
      <c r="R59" s="393"/>
      <c r="S59" s="394"/>
      <c r="T59" s="409"/>
      <c r="U59" s="398" t="s">
        <v>416</v>
      </c>
      <c r="V59" s="408" t="n">
        <f aca="false">IF(V47&gt;0,0.001*((AG46*(V47-V46)*V53^3)/(48*V58*(V47-V46))),0)</f>
        <v>0</v>
      </c>
      <c r="W59" s="408"/>
      <c r="X59" s="390" t="s">
        <v>417</v>
      </c>
      <c r="Y59" s="393"/>
      <c r="Z59" s="393"/>
      <c r="AA59" s="393"/>
      <c r="AB59" s="393"/>
      <c r="AC59" s="393"/>
      <c r="AD59" s="393"/>
      <c r="AE59" s="393"/>
      <c r="AF59" s="393"/>
      <c r="AG59" s="393"/>
      <c r="AH59" s="393"/>
      <c r="AI59" s="393"/>
      <c r="AJ59" s="393"/>
      <c r="AK59" s="393"/>
      <c r="AL59" s="394"/>
      <c r="AM59" s="409"/>
      <c r="AN59" s="398" t="s">
        <v>416</v>
      </c>
      <c r="AO59" s="408" t="n">
        <f aca="false">IF(AO47&gt;0,0.001*((AZ46*(AO47-AO46)*AO53^3)/(48*AO58*(AO47-AO46))),0)</f>
        <v>0</v>
      </c>
      <c r="AP59" s="408"/>
      <c r="AQ59" s="390" t="s">
        <v>417</v>
      </c>
      <c r="AR59" s="393"/>
      <c r="AS59" s="393"/>
      <c r="AT59" s="393"/>
      <c r="AU59" s="393"/>
      <c r="AV59" s="393"/>
      <c r="AW59" s="393"/>
      <c r="AX59" s="393"/>
      <c r="AY59" s="393"/>
      <c r="AZ59" s="393"/>
      <c r="BA59" s="393"/>
      <c r="BB59" s="393"/>
      <c r="BC59" s="393"/>
      <c r="BD59" s="393"/>
      <c r="BE59" s="394"/>
      <c r="BF59" s="409"/>
      <c r="BG59" s="398" t="s">
        <v>416</v>
      </c>
      <c r="BH59" s="408" t="n">
        <f aca="false">IF(BH47&gt;0,0.001*((BS46*(BH47-BH46)*BH53^3)/(48*BH58*(BH47-BH46))),0)</f>
        <v>0</v>
      </c>
      <c r="BI59" s="408"/>
      <c r="BJ59" s="390" t="s">
        <v>417</v>
      </c>
      <c r="BK59" s="393"/>
      <c r="BL59" s="393"/>
      <c r="BM59" s="393"/>
      <c r="BN59" s="393"/>
      <c r="BO59" s="393"/>
      <c r="BP59" s="393"/>
      <c r="BQ59" s="393"/>
      <c r="BR59" s="393"/>
      <c r="BS59" s="393"/>
      <c r="BT59" s="393"/>
      <c r="BU59" s="393"/>
      <c r="BV59" s="393"/>
      <c r="BW59" s="393"/>
      <c r="BX59" s="394"/>
      <c r="BY59" s="386"/>
      <c r="BZ59" s="390"/>
      <c r="CA59" s="390"/>
      <c r="CB59" s="390"/>
      <c r="CC59" s="390"/>
      <c r="CD59" s="390"/>
      <c r="CE59" s="390"/>
      <c r="CF59" s="390"/>
      <c r="CG59" s="390"/>
      <c r="CH59" s="390"/>
      <c r="CI59" s="390"/>
      <c r="CJ59" s="390"/>
      <c r="CK59" s="390"/>
      <c r="CL59" s="390"/>
      <c r="CM59" s="390"/>
      <c r="CN59" s="390"/>
      <c r="CO59" s="390"/>
      <c r="CP59" s="390"/>
      <c r="CQ59" s="391"/>
    </row>
    <row r="60" customFormat="false" ht="13.15" hidden="false" customHeight="false" outlineLevel="0" collapsed="false">
      <c r="A60" s="424"/>
      <c r="B60" s="425" t="s">
        <v>418</v>
      </c>
      <c r="C60" s="402" t="n">
        <f aca="false">C50*C53*0.5*SUM(C55:D57)/(4*C58)</f>
        <v>0</v>
      </c>
      <c r="D60" s="402"/>
      <c r="E60" s="426" t="s">
        <v>419</v>
      </c>
      <c r="F60" s="427"/>
      <c r="G60" s="427"/>
      <c r="H60" s="427"/>
      <c r="I60" s="427"/>
      <c r="J60" s="427"/>
      <c r="K60" s="427"/>
      <c r="L60" s="427"/>
      <c r="M60" s="427"/>
      <c r="N60" s="427"/>
      <c r="O60" s="427"/>
      <c r="P60" s="427"/>
      <c r="Q60" s="427"/>
      <c r="R60" s="427"/>
      <c r="S60" s="428"/>
      <c r="T60" s="424"/>
      <c r="U60" s="425" t="s">
        <v>418</v>
      </c>
      <c r="V60" s="402" t="n">
        <f aca="false">V50*V53*0.5*SUM(V55:W57)/(4*V58)</f>
        <v>0</v>
      </c>
      <c r="W60" s="402"/>
      <c r="X60" s="426" t="s">
        <v>419</v>
      </c>
      <c r="Y60" s="427"/>
      <c r="Z60" s="427"/>
      <c r="AA60" s="427"/>
      <c r="AB60" s="427"/>
      <c r="AC60" s="427"/>
      <c r="AD60" s="427"/>
      <c r="AE60" s="427"/>
      <c r="AF60" s="427"/>
      <c r="AG60" s="427"/>
      <c r="AH60" s="427"/>
      <c r="AI60" s="427"/>
      <c r="AJ60" s="427"/>
      <c r="AK60" s="427"/>
      <c r="AL60" s="428"/>
      <c r="AM60" s="424"/>
      <c r="AN60" s="425" t="s">
        <v>418</v>
      </c>
      <c r="AO60" s="402" t="n">
        <f aca="false">AO50*AO53*0.5*SUM(AO55:AP57)/(4*AO58)</f>
        <v>0</v>
      </c>
      <c r="AP60" s="402"/>
      <c r="AQ60" s="426" t="s">
        <v>419</v>
      </c>
      <c r="AR60" s="427"/>
      <c r="AS60" s="427"/>
      <c r="AT60" s="427"/>
      <c r="AU60" s="427"/>
      <c r="AV60" s="427"/>
      <c r="AW60" s="427"/>
      <c r="AX60" s="427"/>
      <c r="AY60" s="427"/>
      <c r="AZ60" s="427"/>
      <c r="BA60" s="427"/>
      <c r="BB60" s="427"/>
      <c r="BC60" s="427"/>
      <c r="BD60" s="427"/>
      <c r="BE60" s="428"/>
      <c r="BF60" s="424"/>
      <c r="BG60" s="425" t="s">
        <v>418</v>
      </c>
      <c r="BH60" s="402" t="n">
        <f aca="false">BH50*BH53*0.5*SUM(BH55:BI57)/(4*BH58)</f>
        <v>0</v>
      </c>
      <c r="BI60" s="402"/>
      <c r="BJ60" s="426" t="s">
        <v>419</v>
      </c>
      <c r="BK60" s="427"/>
      <c r="BL60" s="427"/>
      <c r="BM60" s="427"/>
      <c r="BN60" s="427"/>
      <c r="BO60" s="427"/>
      <c r="BP60" s="427"/>
      <c r="BQ60" s="427"/>
      <c r="BR60" s="427"/>
      <c r="BS60" s="427"/>
      <c r="BT60" s="427"/>
      <c r="BU60" s="427"/>
      <c r="BV60" s="427"/>
      <c r="BW60" s="427"/>
      <c r="BX60" s="428"/>
      <c r="BY60" s="429"/>
      <c r="BZ60" s="426"/>
      <c r="CA60" s="426"/>
      <c r="CB60" s="426"/>
      <c r="CC60" s="426"/>
      <c r="CD60" s="426"/>
      <c r="CE60" s="426"/>
      <c r="CF60" s="426"/>
      <c r="CG60" s="426"/>
      <c r="CH60" s="426"/>
      <c r="CI60" s="426"/>
      <c r="CJ60" s="426"/>
      <c r="CK60" s="426"/>
      <c r="CL60" s="426"/>
      <c r="CM60" s="426"/>
      <c r="CN60" s="426"/>
      <c r="CO60" s="426"/>
      <c r="CP60" s="426"/>
      <c r="CQ60" s="430"/>
    </row>
    <row r="61" customFormat="false" ht="12.75" hidden="false" customHeight="false" outlineLevel="0" collapsed="false">
      <c r="A61" s="419" t="s">
        <v>648</v>
      </c>
      <c r="B61" s="419"/>
      <c r="C61" s="823"/>
      <c r="D61" s="823"/>
      <c r="E61" s="13" t="s">
        <v>649</v>
      </c>
      <c r="F61" s="393"/>
      <c r="G61" s="393"/>
      <c r="H61" s="393"/>
      <c r="I61" s="393"/>
      <c r="J61" s="393"/>
      <c r="K61" s="393"/>
      <c r="L61" s="393"/>
      <c r="M61" s="393"/>
      <c r="N61" s="393"/>
      <c r="O61" s="393"/>
      <c r="P61" s="393"/>
      <c r="Q61" s="393"/>
      <c r="R61" s="393"/>
      <c r="S61" s="394"/>
      <c r="T61" s="419" t="s">
        <v>648</v>
      </c>
      <c r="U61" s="419"/>
      <c r="V61" s="823"/>
      <c r="W61" s="823"/>
      <c r="X61" s="824" t="s">
        <v>649</v>
      </c>
      <c r="Y61" s="824"/>
      <c r="Z61" s="824"/>
      <c r="AA61" s="824"/>
      <c r="AB61" s="824"/>
      <c r="AC61" s="824"/>
      <c r="AD61" s="824"/>
      <c r="AE61" s="824"/>
      <c r="AF61" s="824"/>
      <c r="AG61" s="824"/>
      <c r="AH61" s="824"/>
      <c r="AI61" s="824"/>
      <c r="AJ61" s="824"/>
      <c r="AK61" s="824"/>
      <c r="AL61" s="824"/>
      <c r="AM61" s="419" t="s">
        <v>648</v>
      </c>
      <c r="AN61" s="419"/>
      <c r="AO61" s="823"/>
      <c r="AP61" s="823"/>
      <c r="AQ61" s="0" t="s">
        <v>649</v>
      </c>
      <c r="AR61" s="393"/>
      <c r="AS61" s="393"/>
      <c r="AT61" s="393"/>
      <c r="AU61" s="393"/>
      <c r="AV61" s="393"/>
      <c r="AW61" s="393"/>
      <c r="AX61" s="393"/>
      <c r="AY61" s="393"/>
      <c r="AZ61" s="393"/>
      <c r="BA61" s="393"/>
      <c r="BB61" s="393"/>
      <c r="BC61" s="393"/>
      <c r="BD61" s="393"/>
      <c r="BE61" s="394"/>
      <c r="BF61" s="419" t="s">
        <v>648</v>
      </c>
      <c r="BG61" s="419"/>
      <c r="BH61" s="825"/>
      <c r="BI61" s="825"/>
      <c r="BJ61" s="0" t="s">
        <v>649</v>
      </c>
      <c r="BK61" s="393"/>
      <c r="BL61" s="393"/>
      <c r="BM61" s="393"/>
      <c r="BN61" s="393"/>
      <c r="BO61" s="393"/>
      <c r="BP61" s="393"/>
      <c r="BQ61" s="393"/>
      <c r="BR61" s="393"/>
      <c r="BS61" s="393"/>
      <c r="BT61" s="393"/>
      <c r="BU61" s="393"/>
      <c r="BV61" s="393"/>
      <c r="BW61" s="393"/>
      <c r="BX61" s="394"/>
      <c r="BY61" s="390"/>
      <c r="BZ61" s="390"/>
      <c r="CA61" s="390"/>
      <c r="CB61" s="390"/>
      <c r="CC61" s="390"/>
      <c r="CD61" s="390"/>
      <c r="CE61" s="390"/>
      <c r="CF61" s="390"/>
      <c r="CG61" s="390"/>
      <c r="CH61" s="390"/>
      <c r="CI61" s="390"/>
      <c r="CJ61" s="390"/>
      <c r="CK61" s="390"/>
      <c r="CL61" s="390"/>
      <c r="CM61" s="390"/>
      <c r="CN61" s="390"/>
      <c r="CO61" s="390"/>
      <c r="CP61" s="390"/>
      <c r="CQ61" s="391"/>
    </row>
    <row r="62" customFormat="false" ht="12.75" hidden="false" customHeight="false" outlineLevel="0" collapsed="false">
      <c r="A62" s="409"/>
      <c r="B62" s="826"/>
      <c r="C62" s="547" t="str">
        <f aca="false" t="array" ref="C62:C62">_xlfn.IFS(AND(NOT(C55=0),C56&gt;=C61,C57&gt;=C61,NOT(ISBLANK(C61)),NOT(C61=0)),"PASS",AND(C55=0,(C56+C57)&gt;=C61,NOT(ISBLANK(C61)),NOT(C61=0)),"PASS", AND(NOT(C55=0),OR(C56&lt;C61,C57&lt;C61,ISBLANK(C61),C61=0)),"FAIL",AND(C55=0,OR((C56+C57)&lt;C61,ISBLANK(C61),C61=0)),"FAIL")</f>
        <v>FAIL</v>
      </c>
      <c r="D62" s="547"/>
      <c r="E62" s="390"/>
      <c r="F62" s="393"/>
      <c r="G62" s="393"/>
      <c r="H62" s="393"/>
      <c r="I62" s="393"/>
      <c r="J62" s="393"/>
      <c r="K62" s="393"/>
      <c r="L62" s="393"/>
      <c r="M62" s="393"/>
      <c r="N62" s="393"/>
      <c r="O62" s="393"/>
      <c r="P62" s="393"/>
      <c r="Q62" s="393"/>
      <c r="R62" s="393"/>
      <c r="S62" s="394"/>
      <c r="T62" s="409"/>
      <c r="U62" s="826"/>
      <c r="V62" s="547" t="str">
        <f aca="false" t="array" ref="V62:V62">_xlfn.IFS(AND(NOT(V55=0),V56&gt;=V61,V57&gt;=V61,NOT(ISBLANK(V61)),NOT(V61=0)),"PASS",AND(V55=0,(V56+V57)&gt;=V61,NOT(ISBLANK(V61)),NOT(V61=0)),"PASS", AND(NOT(V55=0),OR(V56&lt;V61,V57&lt;V61,ISBLANK(V61),V61=0)),"FAIL",AND(V55=0,OR((V56+V57)&lt;V61,ISBLANK(V61),V61=0)),"FAIL")</f>
        <v>FAIL</v>
      </c>
      <c r="W62" s="547"/>
      <c r="X62" s="390"/>
      <c r="Y62" s="393"/>
      <c r="Z62" s="393"/>
      <c r="AA62" s="393"/>
      <c r="AB62" s="393"/>
      <c r="AC62" s="393"/>
      <c r="AD62" s="393"/>
      <c r="AE62" s="393"/>
      <c r="AF62" s="393"/>
      <c r="AG62" s="393"/>
      <c r="AH62" s="393"/>
      <c r="AI62" s="393"/>
      <c r="AJ62" s="393"/>
      <c r="AK62" s="393"/>
      <c r="AL62" s="394"/>
      <c r="AM62" s="409"/>
      <c r="AN62" s="826"/>
      <c r="AO62" s="547" t="str">
        <f aca="false" t="array" ref="AO62:AO62">_xlfn.IFS(AND(NOT(AO55=0),AO56&gt;=AO61,AO57&gt;=AO61,NOT(ISBLANK(AO61)),NOT(AO61=0)),"PASS",AND(AO55=0,(AO56+AO57)&gt;=AO61,NOT(ISBLANK(AO61)),NOT(AO61=0)),"PASS", AND(NOT(AO55=0),OR(AO56&lt;AO61,AO57&lt;AO61,ISBLANK(AO61),AO61=0)),"FAIL",AND(AO55=0,OR((AO56+AO57)&lt;AO61,ISBLANK(AO61),AO61=0)),"FAIL")</f>
        <v>FAIL</v>
      </c>
      <c r="AP62" s="547"/>
      <c r="AQ62" s="390"/>
      <c r="AR62" s="393"/>
      <c r="AS62" s="393"/>
      <c r="AT62" s="393"/>
      <c r="AU62" s="393"/>
      <c r="AV62" s="393"/>
      <c r="AW62" s="393"/>
      <c r="AX62" s="393"/>
      <c r="AY62" s="393"/>
      <c r="AZ62" s="393"/>
      <c r="BA62" s="393"/>
      <c r="BB62" s="393"/>
      <c r="BC62" s="393"/>
      <c r="BD62" s="393"/>
      <c r="BE62" s="394"/>
      <c r="BF62" s="409"/>
      <c r="BG62" s="826"/>
      <c r="BH62" s="547" t="str">
        <f aca="false" t="array" ref="BH62:BH62">_xlfn.IFS(AND(NOT(BH55=0),BH56&gt;=BH61,BH57&gt;=BH61,NOT(ISBLANK(BH61)),NOT(BH61=0)),"PASS",AND(BH55=0,(BH56+BH57)&gt;=BH61,NOT(ISBLANK(BH61)),NOT(BH61=0)),"PASS", AND(NOT(BH55=0),OR(BH56&lt;BH61,BH57&lt;BH61,ISBLANK(BH61),BH61=0)),"FAIL",AND(BH55=0,OR((BH56+BH57)&lt;BH61,ISBLANK(BH61),BH61=0)),"FAIL")</f>
        <v>FAIL</v>
      </c>
      <c r="BI62" s="547"/>
      <c r="BJ62" s="390"/>
      <c r="BK62" s="393"/>
      <c r="BL62" s="393"/>
      <c r="BM62" s="393"/>
      <c r="BN62" s="393"/>
      <c r="BO62" s="393"/>
      <c r="BP62" s="393"/>
      <c r="BQ62" s="393"/>
      <c r="BR62" s="393"/>
      <c r="BS62" s="393"/>
      <c r="BT62" s="393"/>
      <c r="BU62" s="393"/>
      <c r="BV62" s="393"/>
      <c r="BW62" s="393"/>
      <c r="BX62" s="394"/>
      <c r="BY62" s="390"/>
      <c r="BZ62" s="390"/>
      <c r="CA62" s="390"/>
      <c r="CB62" s="390"/>
      <c r="CC62" s="390"/>
      <c r="CD62" s="390"/>
      <c r="CE62" s="390"/>
      <c r="CF62" s="390"/>
      <c r="CG62" s="390"/>
      <c r="CH62" s="390"/>
      <c r="CI62" s="390"/>
      <c r="CJ62" s="390"/>
      <c r="CK62" s="390"/>
      <c r="CL62" s="390"/>
      <c r="CM62" s="390"/>
      <c r="CN62" s="390"/>
      <c r="CO62" s="390"/>
      <c r="CP62" s="390"/>
      <c r="CQ62" s="391"/>
    </row>
    <row r="63" customFormat="false" ht="12.75" hidden="false" customHeight="false" outlineLevel="0" collapsed="false">
      <c r="A63" s="359" t="s">
        <v>650</v>
      </c>
      <c r="B63" s="361"/>
      <c r="C63" s="361"/>
      <c r="D63" s="361"/>
      <c r="E63" s="361"/>
      <c r="F63" s="361"/>
      <c r="G63" s="361"/>
      <c r="H63" s="361"/>
      <c r="I63" s="361"/>
      <c r="J63" s="361"/>
      <c r="K63" s="361"/>
      <c r="L63" s="361"/>
      <c r="M63" s="361"/>
      <c r="N63" s="361"/>
      <c r="O63" s="361"/>
      <c r="P63" s="361"/>
      <c r="Q63" s="361"/>
      <c r="R63" s="361"/>
      <c r="S63" s="362"/>
      <c r="T63" s="359" t="s">
        <v>650</v>
      </c>
      <c r="U63" s="361"/>
      <c r="V63" s="361"/>
      <c r="W63" s="361"/>
      <c r="X63" s="361"/>
      <c r="Y63" s="361"/>
      <c r="Z63" s="361"/>
      <c r="AA63" s="361"/>
      <c r="AB63" s="361"/>
      <c r="AC63" s="361"/>
      <c r="AD63" s="361"/>
      <c r="AE63" s="361"/>
      <c r="AF63" s="361"/>
      <c r="AG63" s="361"/>
      <c r="AH63" s="361"/>
      <c r="AI63" s="361"/>
      <c r="AJ63" s="361"/>
      <c r="AK63" s="361"/>
      <c r="AL63" s="362"/>
      <c r="AM63" s="359" t="s">
        <v>650</v>
      </c>
      <c r="AN63" s="361"/>
      <c r="AO63" s="361"/>
      <c r="AP63" s="361"/>
      <c r="AQ63" s="361"/>
      <c r="AR63" s="361"/>
      <c r="AS63" s="361"/>
      <c r="AT63" s="361"/>
      <c r="AU63" s="361"/>
      <c r="AV63" s="361"/>
      <c r="AW63" s="361"/>
      <c r="AX63" s="361"/>
      <c r="AY63" s="361"/>
      <c r="AZ63" s="361"/>
      <c r="BA63" s="361"/>
      <c r="BB63" s="361"/>
      <c r="BC63" s="361"/>
      <c r="BD63" s="361"/>
      <c r="BE63" s="362"/>
      <c r="BF63" s="827" t="s">
        <v>650</v>
      </c>
      <c r="BG63" s="827"/>
      <c r="BH63" s="827"/>
      <c r="BI63" s="827"/>
      <c r="BJ63" s="827"/>
      <c r="BK63" s="827"/>
      <c r="BL63" s="827"/>
      <c r="BM63" s="827"/>
      <c r="BN63" s="827"/>
      <c r="BO63" s="827"/>
      <c r="BP63" s="827"/>
      <c r="BQ63" s="827"/>
      <c r="BR63" s="827"/>
      <c r="BS63" s="361"/>
      <c r="BT63" s="361"/>
      <c r="BU63" s="361"/>
      <c r="BV63" s="361"/>
      <c r="BW63" s="361"/>
      <c r="BX63" s="362"/>
      <c r="BY63" s="361"/>
      <c r="BZ63" s="361"/>
      <c r="CA63" s="361"/>
      <c r="CB63" s="361"/>
      <c r="CC63" s="361"/>
      <c r="CD63" s="361"/>
      <c r="CE63" s="361"/>
      <c r="CF63" s="361"/>
      <c r="CG63" s="361"/>
      <c r="CH63" s="361"/>
      <c r="CI63" s="361"/>
      <c r="CJ63" s="361"/>
      <c r="CK63" s="361"/>
      <c r="CL63" s="361"/>
      <c r="CM63" s="361"/>
      <c r="CN63" s="361"/>
      <c r="CO63" s="361"/>
      <c r="CP63" s="361"/>
      <c r="CQ63" s="362"/>
    </row>
    <row r="64" customFormat="false" ht="12.75" hidden="false" customHeight="false" outlineLevel="0" collapsed="false">
      <c r="A64" s="134"/>
      <c r="B64" s="96"/>
      <c r="C64" s="96"/>
      <c r="D64" s="96"/>
      <c r="E64" s="96"/>
      <c r="F64" s="96"/>
      <c r="G64" s="96"/>
      <c r="H64" s="96"/>
      <c r="I64" s="96"/>
      <c r="J64" s="96"/>
      <c r="K64" s="96"/>
      <c r="L64" s="96"/>
      <c r="M64" s="96"/>
      <c r="N64" s="96"/>
      <c r="O64" s="96"/>
      <c r="P64" s="96"/>
      <c r="Q64" s="96"/>
      <c r="R64" s="96"/>
      <c r="S64" s="135"/>
      <c r="T64" s="134"/>
      <c r="U64" s="96"/>
      <c r="V64" s="96"/>
      <c r="W64" s="96"/>
      <c r="X64" s="96"/>
      <c r="Y64" s="96"/>
      <c r="Z64" s="96"/>
      <c r="AA64" s="96"/>
      <c r="AB64" s="96"/>
      <c r="AC64" s="96"/>
      <c r="AD64" s="96"/>
      <c r="AE64" s="96"/>
      <c r="AF64" s="96"/>
      <c r="AG64" s="96"/>
      <c r="AH64" s="96"/>
      <c r="AI64" s="96"/>
      <c r="AJ64" s="96"/>
      <c r="AK64" s="96"/>
      <c r="AL64" s="135"/>
      <c r="AM64" s="134"/>
      <c r="AN64" s="96"/>
      <c r="AO64" s="96"/>
      <c r="AP64" s="96"/>
      <c r="AQ64" s="96"/>
      <c r="AR64" s="96"/>
      <c r="AS64" s="96"/>
      <c r="AT64" s="96"/>
      <c r="AU64" s="96"/>
      <c r="AV64" s="96"/>
      <c r="AW64" s="96"/>
      <c r="AX64" s="96"/>
      <c r="AY64" s="96"/>
      <c r="AZ64" s="96"/>
      <c r="BA64" s="96"/>
      <c r="BB64" s="96"/>
      <c r="BC64" s="96"/>
      <c r="BD64" s="96"/>
      <c r="BE64" s="135"/>
      <c r="BF64" s="134"/>
      <c r="BG64" s="96"/>
      <c r="BH64" s="96"/>
      <c r="BI64" s="96"/>
      <c r="BJ64" s="96"/>
      <c r="BK64" s="96"/>
      <c r="BL64" s="96"/>
      <c r="BM64" s="96"/>
      <c r="BN64" s="96"/>
      <c r="BO64" s="96"/>
      <c r="BP64" s="96"/>
      <c r="BQ64" s="96"/>
      <c r="BR64" s="96"/>
      <c r="BS64" s="96"/>
      <c r="BT64" s="96"/>
      <c r="BU64" s="96"/>
      <c r="BV64" s="96"/>
      <c r="BW64" s="96"/>
      <c r="BX64" s="135"/>
      <c r="BY64" s="96"/>
      <c r="BZ64" s="96"/>
      <c r="CA64" s="96"/>
      <c r="CB64" s="96"/>
      <c r="CC64" s="96"/>
      <c r="CD64" s="96"/>
      <c r="CE64" s="96"/>
      <c r="CF64" s="96"/>
      <c r="CG64" s="96"/>
      <c r="CH64" s="96"/>
      <c r="CI64" s="96"/>
      <c r="CJ64" s="96"/>
      <c r="CK64" s="96"/>
      <c r="CL64" s="96"/>
      <c r="CM64" s="96"/>
      <c r="CN64" s="96"/>
      <c r="CO64" s="96"/>
      <c r="CP64" s="96"/>
      <c r="CQ64" s="135"/>
    </row>
    <row r="65" customFormat="false" ht="12.75" hidden="false" customHeight="false" outlineLevel="0" collapsed="false">
      <c r="A65" s="134"/>
      <c r="B65" s="96"/>
      <c r="C65" s="96"/>
      <c r="D65" s="96"/>
      <c r="E65" s="96"/>
      <c r="F65" s="96"/>
      <c r="G65" s="96"/>
      <c r="H65" s="96"/>
      <c r="I65" s="96"/>
      <c r="J65" s="96"/>
      <c r="K65" s="96"/>
      <c r="L65" s="96"/>
      <c r="M65" s="96"/>
      <c r="N65" s="96"/>
      <c r="O65" s="96"/>
      <c r="P65" s="96"/>
      <c r="Q65" s="96"/>
      <c r="R65" s="96"/>
      <c r="S65" s="135"/>
      <c r="T65" s="134"/>
      <c r="U65" s="96"/>
      <c r="V65" s="96"/>
      <c r="W65" s="96"/>
      <c r="X65" s="96"/>
      <c r="Y65" s="96"/>
      <c r="Z65" s="96"/>
      <c r="AA65" s="96"/>
      <c r="AB65" s="96"/>
      <c r="AC65" s="96"/>
      <c r="AD65" s="96"/>
      <c r="AE65" s="96"/>
      <c r="AF65" s="96"/>
      <c r="AG65" s="96"/>
      <c r="AH65" s="96"/>
      <c r="AI65" s="96"/>
      <c r="AJ65" s="96"/>
      <c r="AK65" s="96"/>
      <c r="AL65" s="135"/>
      <c r="AM65" s="134"/>
      <c r="AN65" s="96"/>
      <c r="AO65" s="96"/>
      <c r="AP65" s="96"/>
      <c r="AQ65" s="96"/>
      <c r="AR65" s="96"/>
      <c r="AS65" s="96"/>
      <c r="AT65" s="96"/>
      <c r="AU65" s="96"/>
      <c r="AV65" s="96"/>
      <c r="AW65" s="96"/>
      <c r="AX65" s="96"/>
      <c r="AY65" s="96"/>
      <c r="AZ65" s="96"/>
      <c r="BA65" s="96"/>
      <c r="BB65" s="96"/>
      <c r="BC65" s="96"/>
      <c r="BD65" s="96"/>
      <c r="BE65" s="135"/>
      <c r="BF65" s="134"/>
      <c r="BG65" s="96"/>
      <c r="BH65" s="96"/>
      <c r="BI65" s="96"/>
      <c r="BJ65" s="96"/>
      <c r="BK65" s="96"/>
      <c r="BL65" s="96"/>
      <c r="BM65" s="96"/>
      <c r="BN65" s="96"/>
      <c r="BO65" s="96"/>
      <c r="BP65" s="96"/>
      <c r="BQ65" s="96"/>
      <c r="BR65" s="96"/>
      <c r="BS65" s="96"/>
      <c r="BT65" s="96"/>
      <c r="BU65" s="96"/>
      <c r="BV65" s="96"/>
      <c r="BW65" s="96"/>
      <c r="BX65" s="135"/>
      <c r="BY65" s="96"/>
      <c r="BZ65" s="96"/>
      <c r="CA65" s="96"/>
      <c r="CB65" s="96"/>
      <c r="CC65" s="96"/>
      <c r="CD65" s="96"/>
      <c r="CE65" s="96"/>
      <c r="CF65" s="96"/>
      <c r="CG65" s="96"/>
      <c r="CH65" s="96"/>
      <c r="CI65" s="96"/>
      <c r="CJ65" s="96"/>
      <c r="CK65" s="96"/>
      <c r="CL65" s="96"/>
      <c r="CM65" s="96"/>
      <c r="CN65" s="96"/>
      <c r="CO65" s="96"/>
      <c r="CP65" s="96"/>
      <c r="CQ65" s="135"/>
    </row>
    <row r="66" customFormat="false" ht="12.75" hidden="false" customHeight="false" outlineLevel="0" collapsed="false">
      <c r="A66" s="134"/>
      <c r="B66" s="96"/>
      <c r="C66" s="96"/>
      <c r="D66" s="96"/>
      <c r="E66" s="96"/>
      <c r="F66" s="96"/>
      <c r="G66" s="96"/>
      <c r="H66" s="96"/>
      <c r="I66" s="96"/>
      <c r="J66" s="96"/>
      <c r="K66" s="96"/>
      <c r="L66" s="96"/>
      <c r="M66" s="96"/>
      <c r="N66" s="96"/>
      <c r="O66" s="96"/>
      <c r="P66" s="96"/>
      <c r="Q66" s="96"/>
      <c r="R66" s="96"/>
      <c r="S66" s="135"/>
      <c r="T66" s="134"/>
      <c r="U66" s="96"/>
      <c r="V66" s="96"/>
      <c r="W66" s="96"/>
      <c r="X66" s="96"/>
      <c r="Y66" s="96"/>
      <c r="Z66" s="96"/>
      <c r="AA66" s="96"/>
      <c r="AB66" s="96"/>
      <c r="AC66" s="96"/>
      <c r="AD66" s="96"/>
      <c r="AE66" s="96"/>
      <c r="AF66" s="96"/>
      <c r="AG66" s="96"/>
      <c r="AH66" s="96"/>
      <c r="AI66" s="96"/>
      <c r="AJ66" s="96"/>
      <c r="AK66" s="96"/>
      <c r="AL66" s="135"/>
      <c r="AM66" s="134"/>
      <c r="AN66" s="96"/>
      <c r="AO66" s="96"/>
      <c r="AP66" s="96"/>
      <c r="AQ66" s="96"/>
      <c r="AR66" s="96"/>
      <c r="AS66" s="96"/>
      <c r="AT66" s="96"/>
      <c r="AU66" s="96"/>
      <c r="AV66" s="96"/>
      <c r="AW66" s="96"/>
      <c r="AX66" s="96"/>
      <c r="AY66" s="96"/>
      <c r="AZ66" s="96"/>
      <c r="BA66" s="96"/>
      <c r="BB66" s="96"/>
      <c r="BC66" s="96"/>
      <c r="BD66" s="96"/>
      <c r="BE66" s="135"/>
      <c r="BF66" s="134"/>
      <c r="BG66" s="96"/>
      <c r="BH66" s="96"/>
      <c r="BI66" s="96"/>
      <c r="BJ66" s="96"/>
      <c r="BK66" s="96"/>
      <c r="BL66" s="96"/>
      <c r="BM66" s="96"/>
      <c r="BN66" s="96"/>
      <c r="BO66" s="96"/>
      <c r="BP66" s="96"/>
      <c r="BQ66" s="96"/>
      <c r="BR66" s="96"/>
      <c r="BS66" s="96"/>
      <c r="BT66" s="96"/>
      <c r="BU66" s="96"/>
      <c r="BV66" s="96"/>
      <c r="BW66" s="96"/>
      <c r="BX66" s="135"/>
      <c r="BY66" s="96"/>
      <c r="BZ66" s="96"/>
      <c r="CA66" s="96"/>
      <c r="CB66" s="96"/>
      <c r="CC66" s="96"/>
      <c r="CD66" s="96"/>
      <c r="CE66" s="96"/>
      <c r="CF66" s="96"/>
      <c r="CG66" s="96"/>
      <c r="CH66" s="96"/>
      <c r="CI66" s="96"/>
      <c r="CJ66" s="96"/>
      <c r="CK66" s="96"/>
      <c r="CL66" s="96"/>
      <c r="CM66" s="96"/>
      <c r="CN66" s="96"/>
      <c r="CO66" s="96"/>
      <c r="CP66" s="96"/>
      <c r="CQ66" s="135"/>
    </row>
    <row r="67" customFormat="false" ht="12.75" hidden="false" customHeight="false" outlineLevel="0" collapsed="false">
      <c r="A67" s="134"/>
      <c r="B67" s="96"/>
      <c r="C67" s="96"/>
      <c r="D67" s="96"/>
      <c r="E67" s="96"/>
      <c r="F67" s="96"/>
      <c r="G67" s="96"/>
      <c r="H67" s="96"/>
      <c r="I67" s="96"/>
      <c r="J67" s="96"/>
      <c r="K67" s="96"/>
      <c r="L67" s="96"/>
      <c r="M67" s="96"/>
      <c r="N67" s="96"/>
      <c r="O67" s="96"/>
      <c r="P67" s="96"/>
      <c r="Q67" s="96"/>
      <c r="R67" s="96"/>
      <c r="S67" s="135"/>
      <c r="T67" s="134"/>
      <c r="U67" s="96"/>
      <c r="V67" s="96"/>
      <c r="W67" s="96"/>
      <c r="X67" s="96"/>
      <c r="Y67" s="96"/>
      <c r="Z67" s="96"/>
      <c r="AA67" s="96"/>
      <c r="AB67" s="96"/>
      <c r="AC67" s="96"/>
      <c r="AD67" s="96"/>
      <c r="AE67" s="96"/>
      <c r="AF67" s="96"/>
      <c r="AG67" s="96"/>
      <c r="AH67" s="96"/>
      <c r="AI67" s="96"/>
      <c r="AJ67" s="96"/>
      <c r="AK67" s="96"/>
      <c r="AL67" s="135"/>
      <c r="AM67" s="134"/>
      <c r="AN67" s="96"/>
      <c r="AO67" s="96"/>
      <c r="AP67" s="96"/>
      <c r="AQ67" s="96"/>
      <c r="AR67" s="96"/>
      <c r="AS67" s="96"/>
      <c r="AT67" s="96"/>
      <c r="AU67" s="96"/>
      <c r="AV67" s="96"/>
      <c r="AW67" s="96"/>
      <c r="AX67" s="96"/>
      <c r="AY67" s="96"/>
      <c r="AZ67" s="96"/>
      <c r="BA67" s="96"/>
      <c r="BB67" s="96"/>
      <c r="BC67" s="96"/>
      <c r="BD67" s="96"/>
      <c r="BE67" s="135"/>
      <c r="BF67" s="134"/>
      <c r="BG67" s="96"/>
      <c r="BH67" s="96"/>
      <c r="BI67" s="96"/>
      <c r="BJ67" s="96"/>
      <c r="BK67" s="96"/>
      <c r="BL67" s="96"/>
      <c r="BM67" s="96"/>
      <c r="BN67" s="96"/>
      <c r="BO67" s="96"/>
      <c r="BP67" s="96"/>
      <c r="BQ67" s="96"/>
      <c r="BR67" s="96"/>
      <c r="BS67" s="96"/>
      <c r="BT67" s="96"/>
      <c r="BU67" s="96"/>
      <c r="BV67" s="96"/>
      <c r="BW67" s="96"/>
      <c r="BX67" s="135"/>
      <c r="BY67" s="96"/>
      <c r="BZ67" s="96"/>
      <c r="CA67" s="96"/>
      <c r="CB67" s="96"/>
      <c r="CC67" s="96"/>
      <c r="CD67" s="96"/>
      <c r="CE67" s="96"/>
      <c r="CF67" s="96"/>
      <c r="CG67" s="96"/>
      <c r="CH67" s="96"/>
      <c r="CI67" s="96"/>
      <c r="CJ67" s="96"/>
      <c r="CK67" s="96"/>
      <c r="CL67" s="96"/>
      <c r="CM67" s="96"/>
      <c r="CN67" s="96"/>
      <c r="CO67" s="96"/>
      <c r="CP67" s="96"/>
      <c r="CQ67" s="135"/>
    </row>
    <row r="68" customFormat="false" ht="12.75" hidden="false" customHeight="false" outlineLevel="0" collapsed="false">
      <c r="A68" s="134"/>
      <c r="B68" s="96"/>
      <c r="C68" s="96"/>
      <c r="D68" s="96"/>
      <c r="E68" s="96"/>
      <c r="F68" s="96"/>
      <c r="G68" s="96"/>
      <c r="H68" s="96"/>
      <c r="I68" s="96"/>
      <c r="J68" s="96"/>
      <c r="K68" s="96"/>
      <c r="L68" s="96"/>
      <c r="M68" s="96"/>
      <c r="N68" s="96"/>
      <c r="O68" s="96"/>
      <c r="P68" s="96"/>
      <c r="Q68" s="96"/>
      <c r="R68" s="96"/>
      <c r="S68" s="135"/>
      <c r="T68" s="134"/>
      <c r="U68" s="96"/>
      <c r="V68" s="96"/>
      <c r="W68" s="96"/>
      <c r="X68" s="96"/>
      <c r="Y68" s="96"/>
      <c r="Z68" s="96"/>
      <c r="AA68" s="96"/>
      <c r="AB68" s="96"/>
      <c r="AC68" s="96"/>
      <c r="AD68" s="96"/>
      <c r="AE68" s="96"/>
      <c r="AF68" s="96"/>
      <c r="AG68" s="96"/>
      <c r="AH68" s="96"/>
      <c r="AI68" s="96"/>
      <c r="AJ68" s="96"/>
      <c r="AK68" s="96"/>
      <c r="AL68" s="135"/>
      <c r="AM68" s="134"/>
      <c r="AN68" s="96"/>
      <c r="AO68" s="96"/>
      <c r="AP68" s="96"/>
      <c r="AQ68" s="96"/>
      <c r="AR68" s="96"/>
      <c r="AS68" s="96"/>
      <c r="AT68" s="96"/>
      <c r="AU68" s="96"/>
      <c r="AV68" s="96"/>
      <c r="AW68" s="96"/>
      <c r="AX68" s="96"/>
      <c r="AY68" s="96"/>
      <c r="AZ68" s="96"/>
      <c r="BA68" s="96"/>
      <c r="BB68" s="96"/>
      <c r="BC68" s="96"/>
      <c r="BD68" s="96"/>
      <c r="BE68" s="135"/>
      <c r="BF68" s="134"/>
      <c r="BG68" s="96"/>
      <c r="BH68" s="96"/>
      <c r="BI68" s="96"/>
      <c r="BJ68" s="96"/>
      <c r="BK68" s="96"/>
      <c r="BL68" s="96"/>
      <c r="BM68" s="96"/>
      <c r="BN68" s="96"/>
      <c r="BO68" s="96"/>
      <c r="BP68" s="96"/>
      <c r="BQ68" s="96"/>
      <c r="BR68" s="96"/>
      <c r="BS68" s="96"/>
      <c r="BT68" s="96"/>
      <c r="BU68" s="96"/>
      <c r="BV68" s="96"/>
      <c r="BW68" s="96"/>
      <c r="BX68" s="135"/>
      <c r="BY68" s="96"/>
      <c r="BZ68" s="96"/>
      <c r="CA68" s="96"/>
      <c r="CB68" s="96"/>
      <c r="CC68" s="96"/>
      <c r="CD68" s="96"/>
      <c r="CE68" s="96"/>
      <c r="CF68" s="96"/>
      <c r="CG68" s="96"/>
      <c r="CH68" s="96"/>
      <c r="CI68" s="96"/>
      <c r="CJ68" s="96"/>
      <c r="CK68" s="96"/>
      <c r="CL68" s="96"/>
      <c r="CM68" s="96"/>
      <c r="CN68" s="96"/>
      <c r="CO68" s="96"/>
      <c r="CP68" s="96"/>
      <c r="CQ68" s="135"/>
    </row>
    <row r="69" customFormat="false" ht="12.75" hidden="false" customHeight="false" outlineLevel="0" collapsed="false">
      <c r="A69" s="134"/>
      <c r="B69" s="96"/>
      <c r="C69" s="96"/>
      <c r="D69" s="96"/>
      <c r="E69" s="96"/>
      <c r="F69" s="96"/>
      <c r="G69" s="96"/>
      <c r="H69" s="96"/>
      <c r="I69" s="96"/>
      <c r="J69" s="96"/>
      <c r="K69" s="96"/>
      <c r="L69" s="96"/>
      <c r="M69" s="96"/>
      <c r="N69" s="96"/>
      <c r="O69" s="96"/>
      <c r="P69" s="96"/>
      <c r="Q69" s="96"/>
      <c r="R69" s="96"/>
      <c r="S69" s="135"/>
      <c r="T69" s="134"/>
      <c r="U69" s="96"/>
      <c r="V69" s="96"/>
      <c r="W69" s="96"/>
      <c r="X69" s="96"/>
      <c r="Y69" s="96"/>
      <c r="Z69" s="96"/>
      <c r="AA69" s="96"/>
      <c r="AB69" s="96"/>
      <c r="AC69" s="96"/>
      <c r="AD69" s="96"/>
      <c r="AE69" s="96"/>
      <c r="AF69" s="96"/>
      <c r="AG69" s="96"/>
      <c r="AH69" s="96"/>
      <c r="AI69" s="96"/>
      <c r="AJ69" s="96"/>
      <c r="AK69" s="96"/>
      <c r="AL69" s="135"/>
      <c r="AM69" s="134"/>
      <c r="AN69" s="96"/>
      <c r="AO69" s="96"/>
      <c r="AP69" s="96"/>
      <c r="AQ69" s="96"/>
      <c r="AR69" s="96"/>
      <c r="AS69" s="96"/>
      <c r="AT69" s="96"/>
      <c r="AU69" s="96"/>
      <c r="AV69" s="96"/>
      <c r="AW69" s="96"/>
      <c r="AX69" s="96"/>
      <c r="AY69" s="96"/>
      <c r="AZ69" s="96"/>
      <c r="BA69" s="96"/>
      <c r="BB69" s="96"/>
      <c r="BC69" s="96"/>
      <c r="BD69" s="96"/>
      <c r="BE69" s="135"/>
      <c r="BF69" s="134"/>
      <c r="BG69" s="96"/>
      <c r="BH69" s="96"/>
      <c r="BI69" s="96"/>
      <c r="BJ69" s="96"/>
      <c r="BK69" s="96"/>
      <c r="BL69" s="96"/>
      <c r="BM69" s="96"/>
      <c r="BN69" s="96"/>
      <c r="BO69" s="96"/>
      <c r="BP69" s="96"/>
      <c r="BQ69" s="96"/>
      <c r="BR69" s="96"/>
      <c r="BS69" s="96"/>
      <c r="BT69" s="96"/>
      <c r="BU69" s="96"/>
      <c r="BV69" s="96"/>
      <c r="BW69" s="96"/>
      <c r="BX69" s="135"/>
      <c r="BY69" s="96"/>
      <c r="BZ69" s="96"/>
      <c r="CA69" s="96"/>
      <c r="CB69" s="96"/>
      <c r="CC69" s="96"/>
      <c r="CD69" s="96"/>
      <c r="CE69" s="96"/>
      <c r="CF69" s="96"/>
      <c r="CG69" s="96"/>
      <c r="CH69" s="96"/>
      <c r="CI69" s="96"/>
      <c r="CJ69" s="96"/>
      <c r="CK69" s="96"/>
      <c r="CL69" s="96"/>
      <c r="CM69" s="96"/>
      <c r="CN69" s="96"/>
      <c r="CO69" s="96"/>
      <c r="CP69" s="96"/>
      <c r="CQ69" s="135"/>
    </row>
    <row r="70" customFormat="false" ht="12.75" hidden="false" customHeight="false" outlineLevel="0" collapsed="false">
      <c r="A70" s="134"/>
      <c r="B70" s="96"/>
      <c r="C70" s="96"/>
      <c r="D70" s="96"/>
      <c r="E70" s="96"/>
      <c r="F70" s="96"/>
      <c r="G70" s="96"/>
      <c r="H70" s="96"/>
      <c r="I70" s="96"/>
      <c r="J70" s="96"/>
      <c r="K70" s="96"/>
      <c r="L70" s="96"/>
      <c r="M70" s="96"/>
      <c r="N70" s="96"/>
      <c r="O70" s="96"/>
      <c r="P70" s="96"/>
      <c r="Q70" s="96"/>
      <c r="R70" s="96"/>
      <c r="S70" s="135"/>
      <c r="T70" s="134"/>
      <c r="U70" s="96"/>
      <c r="V70" s="96"/>
      <c r="W70" s="96"/>
      <c r="X70" s="96"/>
      <c r="Y70" s="96"/>
      <c r="Z70" s="96"/>
      <c r="AA70" s="96"/>
      <c r="AB70" s="96"/>
      <c r="AC70" s="96"/>
      <c r="AD70" s="96"/>
      <c r="AE70" s="96"/>
      <c r="AF70" s="96"/>
      <c r="AG70" s="96"/>
      <c r="AH70" s="96"/>
      <c r="AI70" s="96"/>
      <c r="AJ70" s="96"/>
      <c r="AK70" s="96"/>
      <c r="AL70" s="135"/>
      <c r="AM70" s="134"/>
      <c r="AN70" s="96"/>
      <c r="AO70" s="96"/>
      <c r="AP70" s="96"/>
      <c r="AQ70" s="96"/>
      <c r="AR70" s="96"/>
      <c r="AS70" s="96"/>
      <c r="AT70" s="96"/>
      <c r="AU70" s="96"/>
      <c r="AV70" s="96"/>
      <c r="AW70" s="96"/>
      <c r="AX70" s="96"/>
      <c r="AY70" s="96"/>
      <c r="AZ70" s="96"/>
      <c r="BA70" s="96"/>
      <c r="BB70" s="96"/>
      <c r="BC70" s="96"/>
      <c r="BD70" s="96"/>
      <c r="BE70" s="135"/>
      <c r="BF70" s="134"/>
      <c r="BG70" s="96"/>
      <c r="BH70" s="96"/>
      <c r="BI70" s="96"/>
      <c r="BJ70" s="96"/>
      <c r="BK70" s="96"/>
      <c r="BL70" s="96"/>
      <c r="BM70" s="96"/>
      <c r="BN70" s="96"/>
      <c r="BO70" s="96"/>
      <c r="BP70" s="96"/>
      <c r="BQ70" s="96"/>
      <c r="BR70" s="96"/>
      <c r="BS70" s="96"/>
      <c r="BT70" s="96"/>
      <c r="BU70" s="96"/>
      <c r="BV70" s="96"/>
      <c r="BW70" s="96"/>
      <c r="BX70" s="135"/>
      <c r="BY70" s="96"/>
      <c r="BZ70" s="96"/>
      <c r="CA70" s="96"/>
      <c r="CB70" s="96"/>
      <c r="CC70" s="96"/>
      <c r="CD70" s="96"/>
      <c r="CE70" s="96"/>
      <c r="CF70" s="96"/>
      <c r="CG70" s="96"/>
      <c r="CH70" s="96"/>
      <c r="CI70" s="96"/>
      <c r="CJ70" s="96"/>
      <c r="CK70" s="96"/>
      <c r="CL70" s="96"/>
      <c r="CM70" s="96"/>
      <c r="CN70" s="96"/>
      <c r="CO70" s="96"/>
      <c r="CP70" s="96"/>
      <c r="CQ70" s="135"/>
    </row>
    <row r="71" customFormat="false" ht="12.75" hidden="false" customHeight="false" outlineLevel="0" collapsed="false">
      <c r="A71" s="134"/>
      <c r="B71" s="96"/>
      <c r="C71" s="96"/>
      <c r="D71" s="96"/>
      <c r="E71" s="96"/>
      <c r="F71" s="96"/>
      <c r="G71" s="96"/>
      <c r="H71" s="96"/>
      <c r="I71" s="96"/>
      <c r="J71" s="96"/>
      <c r="K71" s="96"/>
      <c r="L71" s="96"/>
      <c r="M71" s="96"/>
      <c r="N71" s="96"/>
      <c r="O71" s="96"/>
      <c r="P71" s="96"/>
      <c r="Q71" s="96"/>
      <c r="R71" s="96"/>
      <c r="S71" s="135"/>
      <c r="T71" s="134"/>
      <c r="U71" s="96"/>
      <c r="V71" s="96"/>
      <c r="W71" s="96"/>
      <c r="X71" s="96"/>
      <c r="Y71" s="96"/>
      <c r="Z71" s="96"/>
      <c r="AA71" s="96"/>
      <c r="AB71" s="96"/>
      <c r="AC71" s="96"/>
      <c r="AD71" s="96"/>
      <c r="AE71" s="96"/>
      <c r="AF71" s="96"/>
      <c r="AG71" s="96"/>
      <c r="AH71" s="96"/>
      <c r="AI71" s="96"/>
      <c r="AJ71" s="96"/>
      <c r="AK71" s="96"/>
      <c r="AL71" s="135"/>
      <c r="AM71" s="134"/>
      <c r="AN71" s="96"/>
      <c r="AO71" s="96"/>
      <c r="AP71" s="96"/>
      <c r="AQ71" s="96"/>
      <c r="AR71" s="96"/>
      <c r="AS71" s="96"/>
      <c r="AT71" s="96"/>
      <c r="AU71" s="96"/>
      <c r="AV71" s="96"/>
      <c r="AW71" s="96"/>
      <c r="AX71" s="96"/>
      <c r="AY71" s="96"/>
      <c r="AZ71" s="96"/>
      <c r="BA71" s="96"/>
      <c r="BB71" s="96"/>
      <c r="BC71" s="96"/>
      <c r="BD71" s="96"/>
      <c r="BE71" s="135"/>
      <c r="BF71" s="134"/>
      <c r="BG71" s="96"/>
      <c r="BH71" s="96"/>
      <c r="BI71" s="96"/>
      <c r="BJ71" s="96"/>
      <c r="BK71" s="96"/>
      <c r="BL71" s="96"/>
      <c r="BM71" s="96"/>
      <c r="BN71" s="96"/>
      <c r="BO71" s="96"/>
      <c r="BP71" s="96"/>
      <c r="BQ71" s="96"/>
      <c r="BR71" s="96"/>
      <c r="BS71" s="96"/>
      <c r="BT71" s="96"/>
      <c r="BU71" s="96"/>
      <c r="BV71" s="96"/>
      <c r="BW71" s="96"/>
      <c r="BX71" s="135"/>
      <c r="BY71" s="96"/>
      <c r="BZ71" s="96"/>
      <c r="CA71" s="96"/>
      <c r="CB71" s="96"/>
      <c r="CC71" s="96"/>
      <c r="CD71" s="96"/>
      <c r="CE71" s="96"/>
      <c r="CF71" s="96"/>
      <c r="CG71" s="96"/>
      <c r="CH71" s="96"/>
      <c r="CI71" s="96"/>
      <c r="CJ71" s="96"/>
      <c r="CK71" s="96"/>
      <c r="CL71" s="96"/>
      <c r="CM71" s="96"/>
      <c r="CN71" s="96"/>
      <c r="CO71" s="96"/>
      <c r="CP71" s="96"/>
      <c r="CQ71" s="135"/>
    </row>
    <row r="72" customFormat="false" ht="12.75" hidden="false" customHeight="false" outlineLevel="0" collapsed="false">
      <c r="A72" s="134"/>
      <c r="B72" s="96"/>
      <c r="C72" s="96"/>
      <c r="D72" s="96"/>
      <c r="E72" s="96"/>
      <c r="F72" s="96"/>
      <c r="G72" s="96"/>
      <c r="H72" s="96"/>
      <c r="I72" s="96"/>
      <c r="J72" s="96"/>
      <c r="K72" s="96"/>
      <c r="L72" s="96"/>
      <c r="M72" s="96"/>
      <c r="N72" s="96"/>
      <c r="O72" s="96"/>
      <c r="P72" s="96"/>
      <c r="Q72" s="96"/>
      <c r="R72" s="96"/>
      <c r="S72" s="135"/>
      <c r="T72" s="134"/>
      <c r="U72" s="96"/>
      <c r="V72" s="96"/>
      <c r="W72" s="96"/>
      <c r="X72" s="96"/>
      <c r="Y72" s="96"/>
      <c r="Z72" s="96"/>
      <c r="AA72" s="96"/>
      <c r="AB72" s="96"/>
      <c r="AC72" s="96"/>
      <c r="AD72" s="96"/>
      <c r="AE72" s="96"/>
      <c r="AF72" s="96"/>
      <c r="AG72" s="96"/>
      <c r="AH72" s="96"/>
      <c r="AI72" s="96"/>
      <c r="AJ72" s="96"/>
      <c r="AK72" s="96"/>
      <c r="AL72" s="135"/>
      <c r="AM72" s="134"/>
      <c r="AN72" s="96"/>
      <c r="AO72" s="96"/>
      <c r="AP72" s="96"/>
      <c r="AQ72" s="96"/>
      <c r="AR72" s="96"/>
      <c r="AS72" s="96"/>
      <c r="AT72" s="96"/>
      <c r="AU72" s="96"/>
      <c r="AV72" s="96"/>
      <c r="AW72" s="96"/>
      <c r="AX72" s="96"/>
      <c r="AY72" s="96"/>
      <c r="AZ72" s="96"/>
      <c r="BA72" s="96"/>
      <c r="BB72" s="96"/>
      <c r="BC72" s="96"/>
      <c r="BD72" s="96"/>
      <c r="BE72" s="135"/>
      <c r="BF72" s="134"/>
      <c r="BG72" s="96"/>
      <c r="BH72" s="96"/>
      <c r="BI72" s="96"/>
      <c r="BJ72" s="96"/>
      <c r="BK72" s="96"/>
      <c r="BL72" s="96"/>
      <c r="BM72" s="96"/>
      <c r="BN72" s="96"/>
      <c r="BO72" s="96"/>
      <c r="BP72" s="96"/>
      <c r="BQ72" s="96"/>
      <c r="BR72" s="96"/>
      <c r="BS72" s="96"/>
      <c r="BT72" s="96"/>
      <c r="BU72" s="96"/>
      <c r="BV72" s="96"/>
      <c r="BW72" s="96"/>
      <c r="BX72" s="135"/>
      <c r="BY72" s="96"/>
      <c r="BZ72" s="96"/>
      <c r="CA72" s="96"/>
      <c r="CB72" s="96"/>
      <c r="CC72" s="96"/>
      <c r="CD72" s="96"/>
      <c r="CE72" s="96"/>
      <c r="CF72" s="96"/>
      <c r="CG72" s="96"/>
      <c r="CH72" s="96"/>
      <c r="CI72" s="96"/>
      <c r="CJ72" s="96"/>
      <c r="CK72" s="96"/>
      <c r="CL72" s="96"/>
      <c r="CM72" s="96"/>
      <c r="CN72" s="96"/>
      <c r="CO72" s="96"/>
      <c r="CP72" s="96"/>
      <c r="CQ72" s="135"/>
    </row>
    <row r="73" customFormat="false" ht="12.75" hidden="false" customHeight="false" outlineLevel="0" collapsed="false">
      <c r="A73" s="134"/>
      <c r="B73" s="96"/>
      <c r="C73" s="96"/>
      <c r="D73" s="96"/>
      <c r="E73" s="96"/>
      <c r="F73" s="96"/>
      <c r="G73" s="96"/>
      <c r="H73" s="96"/>
      <c r="I73" s="96"/>
      <c r="J73" s="96"/>
      <c r="K73" s="96"/>
      <c r="L73" s="96"/>
      <c r="M73" s="96"/>
      <c r="N73" s="96"/>
      <c r="O73" s="96"/>
      <c r="P73" s="96"/>
      <c r="Q73" s="96"/>
      <c r="R73" s="96"/>
      <c r="S73" s="135"/>
      <c r="T73" s="134"/>
      <c r="U73" s="96"/>
      <c r="V73" s="96"/>
      <c r="W73" s="96"/>
      <c r="X73" s="96"/>
      <c r="Y73" s="96"/>
      <c r="Z73" s="96"/>
      <c r="AA73" s="96"/>
      <c r="AB73" s="96"/>
      <c r="AC73" s="96"/>
      <c r="AD73" s="96"/>
      <c r="AE73" s="96"/>
      <c r="AF73" s="96"/>
      <c r="AG73" s="96"/>
      <c r="AH73" s="96"/>
      <c r="AI73" s="96"/>
      <c r="AJ73" s="96"/>
      <c r="AK73" s="96"/>
      <c r="AL73" s="135"/>
      <c r="AM73" s="134"/>
      <c r="AN73" s="96"/>
      <c r="AO73" s="96"/>
      <c r="AP73" s="96"/>
      <c r="AQ73" s="96"/>
      <c r="AR73" s="96"/>
      <c r="AS73" s="96"/>
      <c r="AT73" s="96"/>
      <c r="AU73" s="96"/>
      <c r="AV73" s="96"/>
      <c r="AW73" s="96"/>
      <c r="AX73" s="96"/>
      <c r="AY73" s="96"/>
      <c r="AZ73" s="96"/>
      <c r="BA73" s="96"/>
      <c r="BB73" s="96"/>
      <c r="BC73" s="96"/>
      <c r="BD73" s="96"/>
      <c r="BE73" s="135"/>
      <c r="BF73" s="134"/>
      <c r="BG73" s="96"/>
      <c r="BH73" s="96"/>
      <c r="BI73" s="96"/>
      <c r="BJ73" s="96"/>
      <c r="BK73" s="96"/>
      <c r="BL73" s="96"/>
      <c r="BM73" s="96"/>
      <c r="BN73" s="96"/>
      <c r="BO73" s="96"/>
      <c r="BP73" s="96"/>
      <c r="BQ73" s="96"/>
      <c r="BR73" s="96"/>
      <c r="BS73" s="96"/>
      <c r="BT73" s="96"/>
      <c r="BU73" s="96"/>
      <c r="BV73" s="96"/>
      <c r="BW73" s="96"/>
      <c r="BX73" s="135"/>
      <c r="BY73" s="96"/>
      <c r="BZ73" s="96"/>
      <c r="CA73" s="96"/>
      <c r="CB73" s="96"/>
      <c r="CC73" s="96"/>
      <c r="CD73" s="96"/>
      <c r="CE73" s="96"/>
      <c r="CF73" s="96"/>
      <c r="CG73" s="96"/>
      <c r="CH73" s="96"/>
      <c r="CI73" s="96"/>
      <c r="CJ73" s="96"/>
      <c r="CK73" s="96"/>
      <c r="CL73" s="96"/>
      <c r="CM73" s="96"/>
      <c r="CN73" s="96"/>
      <c r="CO73" s="96"/>
      <c r="CP73" s="96"/>
      <c r="CQ73" s="135"/>
    </row>
    <row r="74" customFormat="false" ht="12.75" hidden="false" customHeight="false" outlineLevel="0" collapsed="false">
      <c r="A74" s="134"/>
      <c r="B74" s="96"/>
      <c r="C74" s="96"/>
      <c r="D74" s="96"/>
      <c r="E74" s="96"/>
      <c r="F74" s="96"/>
      <c r="G74" s="96"/>
      <c r="H74" s="96"/>
      <c r="I74" s="96"/>
      <c r="J74" s="96"/>
      <c r="K74" s="96"/>
      <c r="L74" s="96"/>
      <c r="M74" s="96"/>
      <c r="N74" s="96"/>
      <c r="O74" s="96"/>
      <c r="P74" s="96"/>
      <c r="Q74" s="96"/>
      <c r="R74" s="96"/>
      <c r="S74" s="135"/>
      <c r="T74" s="134"/>
      <c r="U74" s="96"/>
      <c r="V74" s="96"/>
      <c r="W74" s="96"/>
      <c r="X74" s="96"/>
      <c r="Y74" s="96"/>
      <c r="Z74" s="96"/>
      <c r="AA74" s="96"/>
      <c r="AB74" s="96"/>
      <c r="AC74" s="96"/>
      <c r="AD74" s="96"/>
      <c r="AE74" s="96"/>
      <c r="AF74" s="96"/>
      <c r="AG74" s="96"/>
      <c r="AH74" s="96"/>
      <c r="AI74" s="96"/>
      <c r="AJ74" s="96"/>
      <c r="AK74" s="96"/>
      <c r="AL74" s="135"/>
      <c r="AM74" s="134"/>
      <c r="AN74" s="96"/>
      <c r="AO74" s="96"/>
      <c r="AP74" s="96"/>
      <c r="AQ74" s="96"/>
      <c r="AR74" s="96"/>
      <c r="AS74" s="96"/>
      <c r="AT74" s="96"/>
      <c r="AU74" s="96"/>
      <c r="AV74" s="96"/>
      <c r="AW74" s="96"/>
      <c r="AX74" s="96"/>
      <c r="AY74" s="96"/>
      <c r="AZ74" s="96"/>
      <c r="BA74" s="96"/>
      <c r="BB74" s="96"/>
      <c r="BC74" s="96"/>
      <c r="BD74" s="96"/>
      <c r="BE74" s="135"/>
      <c r="BF74" s="134"/>
      <c r="BG74" s="96"/>
      <c r="BH74" s="96"/>
      <c r="BI74" s="96"/>
      <c r="BJ74" s="96"/>
      <c r="BK74" s="96"/>
      <c r="BL74" s="96"/>
      <c r="BM74" s="96"/>
      <c r="BN74" s="96"/>
      <c r="BO74" s="96"/>
      <c r="BP74" s="96"/>
      <c r="BQ74" s="96"/>
      <c r="BR74" s="96"/>
      <c r="BS74" s="96"/>
      <c r="BT74" s="96"/>
      <c r="BU74" s="96"/>
      <c r="BV74" s="96"/>
      <c r="BW74" s="96"/>
      <c r="BX74" s="135"/>
      <c r="BY74" s="96"/>
      <c r="BZ74" s="96"/>
      <c r="CA74" s="96"/>
      <c r="CB74" s="96"/>
      <c r="CC74" s="96"/>
      <c r="CD74" s="96"/>
      <c r="CE74" s="96"/>
      <c r="CF74" s="96"/>
      <c r="CG74" s="96"/>
      <c r="CH74" s="96"/>
      <c r="CI74" s="96"/>
      <c r="CJ74" s="96"/>
      <c r="CK74" s="96"/>
      <c r="CL74" s="96"/>
      <c r="CM74" s="96"/>
      <c r="CN74" s="96"/>
      <c r="CO74" s="96"/>
      <c r="CP74" s="96"/>
      <c r="CQ74" s="135"/>
    </row>
    <row r="75" customFormat="false" ht="12.75" hidden="false" customHeight="false" outlineLevel="0" collapsed="false">
      <c r="A75" s="134"/>
      <c r="B75" s="96"/>
      <c r="C75" s="96"/>
      <c r="D75" s="96"/>
      <c r="E75" s="96"/>
      <c r="F75" s="96"/>
      <c r="G75" s="96"/>
      <c r="H75" s="96"/>
      <c r="I75" s="96"/>
      <c r="J75" s="96"/>
      <c r="K75" s="96"/>
      <c r="L75" s="96"/>
      <c r="M75" s="96"/>
      <c r="N75" s="96"/>
      <c r="O75" s="96"/>
      <c r="P75" s="96"/>
      <c r="Q75" s="96"/>
      <c r="R75" s="96"/>
      <c r="S75" s="135"/>
      <c r="T75" s="134"/>
      <c r="U75" s="96"/>
      <c r="V75" s="96"/>
      <c r="W75" s="96"/>
      <c r="X75" s="96"/>
      <c r="Y75" s="96"/>
      <c r="Z75" s="96"/>
      <c r="AA75" s="96"/>
      <c r="AB75" s="96"/>
      <c r="AC75" s="96"/>
      <c r="AD75" s="96"/>
      <c r="AE75" s="96"/>
      <c r="AF75" s="96"/>
      <c r="AG75" s="96"/>
      <c r="AH75" s="96"/>
      <c r="AI75" s="96"/>
      <c r="AJ75" s="96"/>
      <c r="AK75" s="96"/>
      <c r="AL75" s="135"/>
      <c r="AM75" s="134"/>
      <c r="AN75" s="96"/>
      <c r="AO75" s="96"/>
      <c r="AP75" s="96"/>
      <c r="AQ75" s="96"/>
      <c r="AR75" s="96"/>
      <c r="AS75" s="96"/>
      <c r="AT75" s="96"/>
      <c r="AU75" s="96"/>
      <c r="AV75" s="96"/>
      <c r="AW75" s="96"/>
      <c r="AX75" s="96"/>
      <c r="AY75" s="96"/>
      <c r="AZ75" s="96"/>
      <c r="BA75" s="96"/>
      <c r="BB75" s="96"/>
      <c r="BC75" s="96"/>
      <c r="BD75" s="96"/>
      <c r="BE75" s="135"/>
      <c r="BF75" s="134"/>
      <c r="BG75" s="96"/>
      <c r="BH75" s="96"/>
      <c r="BI75" s="96"/>
      <c r="BJ75" s="96"/>
      <c r="BK75" s="96"/>
      <c r="BL75" s="96"/>
      <c r="BM75" s="96"/>
      <c r="BN75" s="96"/>
      <c r="BO75" s="96"/>
      <c r="BP75" s="96"/>
      <c r="BQ75" s="96"/>
      <c r="BR75" s="96"/>
      <c r="BS75" s="96"/>
      <c r="BT75" s="96"/>
      <c r="BU75" s="96"/>
      <c r="BV75" s="96"/>
      <c r="BW75" s="96"/>
      <c r="BX75" s="135"/>
      <c r="BY75" s="96"/>
      <c r="BZ75" s="96"/>
      <c r="CA75" s="96"/>
      <c r="CB75" s="96"/>
      <c r="CC75" s="96"/>
      <c r="CD75" s="96"/>
      <c r="CE75" s="96"/>
      <c r="CF75" s="96"/>
      <c r="CG75" s="96"/>
      <c r="CH75" s="96"/>
      <c r="CI75" s="96"/>
      <c r="CJ75" s="96"/>
      <c r="CK75" s="96"/>
      <c r="CL75" s="96"/>
      <c r="CM75" s="96"/>
      <c r="CN75" s="96"/>
      <c r="CO75" s="96"/>
      <c r="CP75" s="96"/>
      <c r="CQ75" s="135"/>
    </row>
    <row r="76" customFormat="false" ht="12.75" hidden="false" customHeight="false" outlineLevel="0" collapsed="false">
      <c r="A76" s="134"/>
      <c r="B76" s="96"/>
      <c r="C76" s="96"/>
      <c r="D76" s="96"/>
      <c r="E76" s="96"/>
      <c r="F76" s="96"/>
      <c r="G76" s="96"/>
      <c r="H76" s="96"/>
      <c r="I76" s="96"/>
      <c r="J76" s="96"/>
      <c r="K76" s="96"/>
      <c r="L76" s="96"/>
      <c r="M76" s="96"/>
      <c r="N76" s="96"/>
      <c r="O76" s="96"/>
      <c r="P76" s="96"/>
      <c r="Q76" s="96"/>
      <c r="R76" s="96"/>
      <c r="S76" s="135"/>
      <c r="T76" s="134"/>
      <c r="U76" s="96"/>
      <c r="V76" s="96"/>
      <c r="W76" s="96"/>
      <c r="X76" s="96"/>
      <c r="Y76" s="96"/>
      <c r="Z76" s="96"/>
      <c r="AA76" s="96"/>
      <c r="AB76" s="96"/>
      <c r="AC76" s="96"/>
      <c r="AD76" s="96"/>
      <c r="AE76" s="96"/>
      <c r="AF76" s="96"/>
      <c r="AG76" s="96"/>
      <c r="AH76" s="96"/>
      <c r="AI76" s="96"/>
      <c r="AJ76" s="96"/>
      <c r="AK76" s="96"/>
      <c r="AL76" s="135"/>
      <c r="AM76" s="134"/>
      <c r="AN76" s="96"/>
      <c r="AO76" s="96"/>
      <c r="AP76" s="96"/>
      <c r="AQ76" s="96"/>
      <c r="AR76" s="96"/>
      <c r="AS76" s="96"/>
      <c r="AT76" s="96"/>
      <c r="AU76" s="96"/>
      <c r="AV76" s="96"/>
      <c r="AW76" s="96"/>
      <c r="AX76" s="96"/>
      <c r="AY76" s="96"/>
      <c r="AZ76" s="96"/>
      <c r="BA76" s="96"/>
      <c r="BB76" s="96"/>
      <c r="BC76" s="96"/>
      <c r="BD76" s="96"/>
      <c r="BE76" s="135"/>
      <c r="BF76" s="134"/>
      <c r="BG76" s="96"/>
      <c r="BH76" s="96"/>
      <c r="BI76" s="96"/>
      <c r="BJ76" s="96"/>
      <c r="BK76" s="96"/>
      <c r="BL76" s="96"/>
      <c r="BM76" s="96"/>
      <c r="BN76" s="96"/>
      <c r="BO76" s="96"/>
      <c r="BP76" s="96"/>
      <c r="BQ76" s="96"/>
      <c r="BR76" s="96"/>
      <c r="BS76" s="96"/>
      <c r="BT76" s="96"/>
      <c r="BU76" s="96"/>
      <c r="BV76" s="96"/>
      <c r="BW76" s="96"/>
      <c r="BX76" s="135"/>
      <c r="BY76" s="96"/>
      <c r="BZ76" s="96"/>
      <c r="CA76" s="96"/>
      <c r="CB76" s="96"/>
      <c r="CC76" s="96"/>
      <c r="CD76" s="96"/>
      <c r="CE76" s="96"/>
      <c r="CF76" s="96"/>
      <c r="CG76" s="96"/>
      <c r="CH76" s="96"/>
      <c r="CI76" s="96"/>
      <c r="CJ76" s="96"/>
      <c r="CK76" s="96"/>
      <c r="CL76" s="96"/>
      <c r="CM76" s="96"/>
      <c r="CN76" s="96"/>
      <c r="CO76" s="96"/>
      <c r="CP76" s="96"/>
      <c r="CQ76" s="135"/>
    </row>
    <row r="77" customFormat="false" ht="12.75" hidden="false" customHeight="false" outlineLevel="0" collapsed="false">
      <c r="A77" s="141"/>
      <c r="B77" s="142"/>
      <c r="C77" s="142"/>
      <c r="D77" s="142"/>
      <c r="E77" s="142"/>
      <c r="F77" s="142"/>
      <c r="G77" s="142"/>
      <c r="H77" s="142"/>
      <c r="I77" s="142"/>
      <c r="J77" s="142"/>
      <c r="K77" s="142"/>
      <c r="L77" s="142"/>
      <c r="M77" s="142"/>
      <c r="N77" s="142"/>
      <c r="O77" s="142"/>
      <c r="P77" s="142"/>
      <c r="Q77" s="142"/>
      <c r="R77" s="142"/>
      <c r="S77" s="219"/>
      <c r="T77" s="141"/>
      <c r="U77" s="142"/>
      <c r="V77" s="142"/>
      <c r="W77" s="142"/>
      <c r="X77" s="142"/>
      <c r="Y77" s="142"/>
      <c r="Z77" s="142"/>
      <c r="AA77" s="142"/>
      <c r="AB77" s="142"/>
      <c r="AC77" s="142"/>
      <c r="AD77" s="142"/>
      <c r="AE77" s="142"/>
      <c r="AF77" s="142"/>
      <c r="AG77" s="142"/>
      <c r="AH77" s="142"/>
      <c r="AI77" s="142"/>
      <c r="AJ77" s="142"/>
      <c r="AK77" s="142"/>
      <c r="AL77" s="219"/>
      <c r="AM77" s="141"/>
      <c r="AN77" s="142"/>
      <c r="AO77" s="142"/>
      <c r="AP77" s="142"/>
      <c r="AQ77" s="142"/>
      <c r="AR77" s="142"/>
      <c r="AS77" s="142"/>
      <c r="AT77" s="142"/>
      <c r="AU77" s="142"/>
      <c r="AV77" s="142"/>
      <c r="AW77" s="142"/>
      <c r="AX77" s="142"/>
      <c r="AY77" s="142"/>
      <c r="AZ77" s="142"/>
      <c r="BA77" s="142"/>
      <c r="BB77" s="142"/>
      <c r="BC77" s="142"/>
      <c r="BD77" s="142"/>
      <c r="BE77" s="219"/>
      <c r="BF77" s="141"/>
      <c r="BG77" s="142"/>
      <c r="BH77" s="142"/>
      <c r="BI77" s="142"/>
      <c r="BJ77" s="142"/>
      <c r="BK77" s="142"/>
      <c r="BL77" s="142"/>
      <c r="BM77" s="142"/>
      <c r="BN77" s="142"/>
      <c r="BO77" s="142"/>
      <c r="BP77" s="142"/>
      <c r="BQ77" s="142"/>
      <c r="BR77" s="142"/>
      <c r="BS77" s="142"/>
      <c r="BT77" s="142"/>
      <c r="BU77" s="142"/>
      <c r="BV77" s="142"/>
      <c r="BW77" s="142"/>
      <c r="BX77" s="219"/>
      <c r="BY77" s="142"/>
      <c r="BZ77" s="142"/>
      <c r="CA77" s="142"/>
      <c r="CB77" s="142"/>
      <c r="CC77" s="142"/>
      <c r="CD77" s="142"/>
      <c r="CE77" s="142"/>
      <c r="CF77" s="142"/>
      <c r="CG77" s="142"/>
      <c r="CH77" s="142"/>
      <c r="CI77" s="142"/>
      <c r="CJ77" s="142"/>
      <c r="CK77" s="142"/>
      <c r="CL77" s="142"/>
      <c r="CM77" s="142"/>
      <c r="CN77" s="142"/>
      <c r="CO77" s="142"/>
      <c r="CP77" s="142"/>
      <c r="CQ77" s="219"/>
    </row>
    <row r="78" customFormat="false" ht="12.75" hidden="false" customHeight="false" outlineLevel="0" collapsed="false">
      <c r="A78" s="431" t="s">
        <v>420</v>
      </c>
      <c r="S78" s="347"/>
      <c r="T78" s="431" t="s">
        <v>420</v>
      </c>
      <c r="AL78" s="347"/>
      <c r="AM78" s="431" t="s">
        <v>420</v>
      </c>
      <c r="BE78" s="347"/>
      <c r="BF78" s="431" t="s">
        <v>420</v>
      </c>
      <c r="BX78" s="347"/>
      <c r="BY78" s="431" t="s">
        <v>420</v>
      </c>
      <c r="CQ78" s="347"/>
    </row>
    <row r="79" customFormat="false" ht="12.75" hidden="false" customHeight="false" outlineLevel="0" collapsed="false">
      <c r="A79" s="118" t="s">
        <v>421</v>
      </c>
      <c r="S79" s="347"/>
      <c r="T79" s="118" t="s">
        <v>421</v>
      </c>
      <c r="AL79" s="347"/>
      <c r="AM79" s="118" t="s">
        <v>421</v>
      </c>
      <c r="BE79" s="347"/>
      <c r="BF79" s="118" t="s">
        <v>421</v>
      </c>
      <c r="BX79" s="347"/>
      <c r="BY79" s="118" t="s">
        <v>421</v>
      </c>
      <c r="CQ79" s="347"/>
    </row>
    <row r="80" customFormat="false" ht="12.75" hidden="false" customHeight="false" outlineLevel="0" collapsed="false">
      <c r="A80" s="432" t="s">
        <v>422</v>
      </c>
      <c r="B80" s="433"/>
      <c r="C80" s="433"/>
      <c r="D80" s="433"/>
      <c r="E80" s="433"/>
      <c r="F80" s="433"/>
      <c r="G80" s="433"/>
      <c r="H80" s="433"/>
      <c r="I80" s="433"/>
      <c r="J80" s="433"/>
      <c r="K80" s="433"/>
      <c r="L80" s="433"/>
      <c r="M80" s="433"/>
      <c r="N80" s="433"/>
      <c r="O80" s="433"/>
      <c r="P80" s="433"/>
      <c r="Q80" s="433"/>
      <c r="R80" s="433"/>
      <c r="S80" s="434"/>
      <c r="T80" s="432" t="s">
        <v>422</v>
      </c>
      <c r="U80" s="433"/>
      <c r="V80" s="433"/>
      <c r="W80" s="433"/>
      <c r="X80" s="433"/>
      <c r="Y80" s="433"/>
      <c r="Z80" s="433"/>
      <c r="AA80" s="433"/>
      <c r="AB80" s="433"/>
      <c r="AC80" s="433"/>
      <c r="AD80" s="433"/>
      <c r="AE80" s="433"/>
      <c r="AF80" s="433"/>
      <c r="AG80" s="433"/>
      <c r="AH80" s="433"/>
      <c r="AI80" s="433"/>
      <c r="AJ80" s="433"/>
      <c r="AK80" s="433"/>
      <c r="AL80" s="434"/>
      <c r="AM80" s="432" t="s">
        <v>422</v>
      </c>
      <c r="AN80" s="433"/>
      <c r="AO80" s="433"/>
      <c r="AP80" s="433"/>
      <c r="AQ80" s="433"/>
      <c r="AR80" s="433"/>
      <c r="AS80" s="433"/>
      <c r="AT80" s="433"/>
      <c r="AU80" s="433"/>
      <c r="AV80" s="433"/>
      <c r="AW80" s="433"/>
      <c r="AX80" s="433"/>
      <c r="AY80" s="433"/>
      <c r="AZ80" s="433"/>
      <c r="BA80" s="433"/>
      <c r="BB80" s="433"/>
      <c r="BC80" s="433"/>
      <c r="BD80" s="433"/>
      <c r="BE80" s="434"/>
      <c r="BF80" s="432" t="s">
        <v>422</v>
      </c>
      <c r="BG80" s="433"/>
      <c r="BH80" s="433"/>
      <c r="BI80" s="433"/>
      <c r="BJ80" s="433"/>
      <c r="BK80" s="433"/>
      <c r="BL80" s="433"/>
      <c r="BM80" s="433"/>
      <c r="BN80" s="433"/>
      <c r="BO80" s="433"/>
      <c r="BP80" s="433"/>
      <c r="BQ80" s="433"/>
      <c r="BR80" s="433"/>
      <c r="BS80" s="433"/>
      <c r="BT80" s="433"/>
      <c r="BU80" s="433"/>
      <c r="BV80" s="433"/>
      <c r="BW80" s="433"/>
      <c r="BX80" s="434"/>
      <c r="BY80" s="432" t="s">
        <v>422</v>
      </c>
      <c r="BZ80" s="433"/>
      <c r="CA80" s="433"/>
      <c r="CB80" s="433"/>
      <c r="CC80" s="433"/>
      <c r="CD80" s="433"/>
      <c r="CE80" s="433"/>
      <c r="CF80" s="433"/>
      <c r="CG80" s="433"/>
      <c r="CH80" s="433"/>
      <c r="CI80" s="433"/>
      <c r="CJ80" s="433"/>
      <c r="CK80" s="433"/>
      <c r="CL80" s="433"/>
      <c r="CM80" s="433"/>
      <c r="CN80" s="433"/>
      <c r="CO80" s="433"/>
      <c r="CP80" s="433"/>
      <c r="CQ80" s="434"/>
    </row>
    <row r="81" customFormat="false" ht="12.75" hidden="false" customHeight="false" outlineLevel="0" collapsed="false">
      <c r="A81" s="432"/>
      <c r="B81" s="433"/>
      <c r="C81" s="433"/>
      <c r="D81" s="433"/>
      <c r="E81" s="433"/>
      <c r="F81" s="433"/>
      <c r="G81" s="433"/>
      <c r="H81" s="433"/>
      <c r="I81" s="433"/>
      <c r="J81" s="433"/>
      <c r="K81" s="433"/>
      <c r="L81" s="433"/>
      <c r="M81" s="433"/>
      <c r="N81" s="433"/>
      <c r="O81" s="433"/>
      <c r="P81" s="433"/>
      <c r="Q81" s="433"/>
      <c r="R81" s="433"/>
      <c r="S81" s="434"/>
      <c r="T81" s="432"/>
      <c r="U81" s="433"/>
      <c r="V81" s="433"/>
      <c r="W81" s="433"/>
      <c r="X81" s="433"/>
      <c r="Y81" s="433"/>
      <c r="Z81" s="433"/>
      <c r="AA81" s="433"/>
      <c r="AB81" s="433"/>
      <c r="AC81" s="433"/>
      <c r="AD81" s="433"/>
      <c r="AE81" s="433"/>
      <c r="AF81" s="433"/>
      <c r="AG81" s="433"/>
      <c r="AH81" s="433"/>
      <c r="AI81" s="433"/>
      <c r="AJ81" s="433"/>
      <c r="AK81" s="433"/>
      <c r="AL81" s="434"/>
      <c r="AM81" s="432"/>
      <c r="AN81" s="433"/>
      <c r="AO81" s="433"/>
      <c r="AP81" s="433"/>
      <c r="AQ81" s="433"/>
      <c r="AR81" s="433"/>
      <c r="AS81" s="433"/>
      <c r="AT81" s="433"/>
      <c r="AU81" s="433"/>
      <c r="AV81" s="433"/>
      <c r="AW81" s="433"/>
      <c r="AX81" s="433"/>
      <c r="AY81" s="433"/>
      <c r="AZ81" s="433"/>
      <c r="BA81" s="433"/>
      <c r="BB81" s="433"/>
      <c r="BC81" s="433"/>
      <c r="BD81" s="433"/>
      <c r="BE81" s="434"/>
      <c r="BF81" s="432"/>
      <c r="BG81" s="433"/>
      <c r="BH81" s="433"/>
      <c r="BI81" s="433"/>
      <c r="BJ81" s="433"/>
      <c r="BK81" s="433"/>
      <c r="BL81" s="433"/>
      <c r="BM81" s="433"/>
      <c r="BN81" s="433"/>
      <c r="BO81" s="433"/>
      <c r="BP81" s="433"/>
      <c r="BQ81" s="433"/>
      <c r="BR81" s="433"/>
      <c r="BS81" s="433"/>
      <c r="BT81" s="433"/>
      <c r="BU81" s="433"/>
      <c r="BV81" s="433"/>
      <c r="BW81" s="433"/>
      <c r="BX81" s="434"/>
      <c r="BY81" s="432"/>
      <c r="BZ81" s="433"/>
      <c r="CA81" s="433"/>
      <c r="CB81" s="433"/>
      <c r="CC81" s="433"/>
      <c r="CD81" s="433"/>
      <c r="CE81" s="433"/>
      <c r="CF81" s="433"/>
      <c r="CG81" s="433"/>
      <c r="CH81" s="433"/>
      <c r="CI81" s="433"/>
      <c r="CJ81" s="433"/>
      <c r="CK81" s="433"/>
      <c r="CL81" s="433"/>
      <c r="CM81" s="433"/>
      <c r="CN81" s="433"/>
      <c r="CO81" s="433"/>
      <c r="CP81" s="433"/>
      <c r="CQ81" s="434"/>
    </row>
    <row r="82" customFormat="false" ht="30" hidden="false" customHeight="true" outlineLevel="0" collapsed="false">
      <c r="A82" s="432"/>
      <c r="B82" s="436"/>
      <c r="C82" s="828" t="s">
        <v>651</v>
      </c>
      <c r="D82" s="829" t="s">
        <v>424</v>
      </c>
      <c r="F82" s="433"/>
      <c r="G82" s="433"/>
      <c r="H82" s="465"/>
      <c r="I82" s="465"/>
      <c r="J82" s="433"/>
      <c r="K82" s="433"/>
      <c r="L82" s="433"/>
      <c r="M82" s="433"/>
      <c r="N82" s="433"/>
      <c r="O82" s="433"/>
      <c r="P82" s="433"/>
      <c r="Q82" s="433"/>
      <c r="R82" s="433"/>
      <c r="S82" s="434"/>
      <c r="T82" s="432"/>
      <c r="U82" s="436"/>
      <c r="V82" s="828" t="s">
        <v>651</v>
      </c>
      <c r="W82" s="829" t="s">
        <v>424</v>
      </c>
      <c r="Y82" s="433"/>
      <c r="Z82" s="433"/>
      <c r="AA82" s="465"/>
      <c r="AB82" s="465"/>
      <c r="AC82" s="433"/>
      <c r="AD82" s="433"/>
      <c r="AE82" s="433"/>
      <c r="AF82" s="433"/>
      <c r="AG82" s="433"/>
      <c r="AH82" s="433"/>
      <c r="AI82" s="433"/>
      <c r="AJ82" s="433"/>
      <c r="AK82" s="433"/>
      <c r="AL82" s="434"/>
      <c r="AM82" s="432"/>
      <c r="AN82" s="436"/>
      <c r="AO82" s="828" t="s">
        <v>651</v>
      </c>
      <c r="AP82" s="829" t="s">
        <v>424</v>
      </c>
      <c r="AR82" s="433"/>
      <c r="AS82" s="433"/>
      <c r="AT82" s="465"/>
      <c r="AU82" s="465"/>
      <c r="AV82" s="433"/>
      <c r="AW82" s="433"/>
      <c r="AX82" s="433"/>
      <c r="AY82" s="433"/>
      <c r="AZ82" s="433"/>
      <c r="BA82" s="433"/>
      <c r="BB82" s="433"/>
      <c r="BC82" s="433"/>
      <c r="BD82" s="433"/>
      <c r="BE82" s="434"/>
      <c r="BF82" s="432"/>
      <c r="BG82" s="436"/>
      <c r="BH82" s="828" t="s">
        <v>651</v>
      </c>
      <c r="BI82" s="829" t="s">
        <v>424</v>
      </c>
      <c r="BK82" s="433"/>
      <c r="BL82" s="433"/>
      <c r="BM82" s="465"/>
      <c r="BN82" s="465"/>
      <c r="BO82" s="433"/>
      <c r="BP82" s="433"/>
      <c r="BQ82" s="433"/>
      <c r="BR82" s="433"/>
      <c r="BS82" s="433"/>
      <c r="BT82" s="433"/>
      <c r="BU82" s="433"/>
      <c r="BV82" s="433"/>
      <c r="BW82" s="433"/>
      <c r="BX82" s="434"/>
      <c r="BY82" s="432"/>
      <c r="BZ82" s="436"/>
      <c r="CA82" s="828" t="s">
        <v>651</v>
      </c>
      <c r="CB82" s="829" t="s">
        <v>424</v>
      </c>
      <c r="CD82" s="433"/>
      <c r="CE82" s="433"/>
      <c r="CF82" s="465"/>
      <c r="CG82" s="465"/>
      <c r="CH82" s="433"/>
      <c r="CI82" s="433"/>
      <c r="CJ82" s="433"/>
      <c r="CK82" s="433"/>
      <c r="CL82" s="433"/>
      <c r="CM82" s="433"/>
      <c r="CN82" s="433"/>
      <c r="CO82" s="433"/>
      <c r="CP82" s="433"/>
      <c r="CQ82" s="434"/>
    </row>
    <row r="83" customFormat="false" ht="14.25" hidden="false" customHeight="false" outlineLevel="0" collapsed="false">
      <c r="A83" s="432"/>
      <c r="B83" s="442" t="n">
        <v>1</v>
      </c>
      <c r="C83" s="448"/>
      <c r="D83" s="449"/>
      <c r="F83" s="433"/>
      <c r="G83" s="166"/>
      <c r="H83" s="466"/>
      <c r="I83" s="466"/>
      <c r="J83" s="433"/>
      <c r="K83" s="433"/>
      <c r="L83" s="433"/>
      <c r="M83" s="433"/>
      <c r="N83" s="433"/>
      <c r="O83" s="433"/>
      <c r="P83" s="433"/>
      <c r="Q83" s="433"/>
      <c r="R83" s="433"/>
      <c r="S83" s="434"/>
      <c r="T83" s="432"/>
      <c r="U83" s="442" t="n">
        <v>1</v>
      </c>
      <c r="V83" s="448"/>
      <c r="W83" s="449"/>
      <c r="Y83" s="433"/>
      <c r="Z83" s="166"/>
      <c r="AA83" s="466"/>
      <c r="AB83" s="466"/>
      <c r="AC83" s="433"/>
      <c r="AD83" s="433"/>
      <c r="AE83" s="433"/>
      <c r="AF83" s="433"/>
      <c r="AG83" s="433"/>
      <c r="AH83" s="433"/>
      <c r="AI83" s="433"/>
      <c r="AJ83" s="433"/>
      <c r="AK83" s="433"/>
      <c r="AL83" s="434"/>
      <c r="AM83" s="432"/>
      <c r="AN83" s="442" t="n">
        <v>1</v>
      </c>
      <c r="AO83" s="448"/>
      <c r="AP83" s="449"/>
      <c r="AR83" s="433"/>
      <c r="AS83" s="166"/>
      <c r="AT83" s="466"/>
      <c r="AU83" s="466"/>
      <c r="AV83" s="433"/>
      <c r="AW83" s="433"/>
      <c r="AX83" s="433"/>
      <c r="AY83" s="433"/>
      <c r="AZ83" s="433"/>
      <c r="BA83" s="433"/>
      <c r="BB83" s="433"/>
      <c r="BC83" s="433"/>
      <c r="BD83" s="433"/>
      <c r="BE83" s="434"/>
      <c r="BF83" s="432"/>
      <c r="BG83" s="442" t="n">
        <v>1</v>
      </c>
      <c r="BH83" s="448"/>
      <c r="BI83" s="449"/>
      <c r="BK83" s="433"/>
      <c r="BL83" s="166"/>
      <c r="BM83" s="466"/>
      <c r="BN83" s="466"/>
      <c r="BO83" s="433"/>
      <c r="BP83" s="433"/>
      <c r="BQ83" s="433"/>
      <c r="BR83" s="433"/>
      <c r="BS83" s="433"/>
      <c r="BT83" s="433"/>
      <c r="BU83" s="433"/>
      <c r="BV83" s="433"/>
      <c r="BW83" s="433"/>
      <c r="BX83" s="434"/>
      <c r="BY83" s="432"/>
      <c r="BZ83" s="442" t="n">
        <v>1</v>
      </c>
      <c r="CA83" s="448"/>
      <c r="CB83" s="449"/>
      <c r="CD83" s="433"/>
      <c r="CE83" s="166"/>
      <c r="CF83" s="466"/>
      <c r="CG83" s="466"/>
      <c r="CH83" s="433"/>
      <c r="CI83" s="433"/>
      <c r="CJ83" s="433"/>
      <c r="CK83" s="433"/>
      <c r="CL83" s="433"/>
      <c r="CM83" s="433"/>
      <c r="CN83" s="433"/>
      <c r="CO83" s="433"/>
      <c r="CP83" s="433"/>
      <c r="CQ83" s="434"/>
    </row>
    <row r="84" customFormat="false" ht="12.75" hidden="false" customHeight="false" outlineLevel="0" collapsed="false">
      <c r="A84" s="432"/>
      <c r="B84" s="442" t="n">
        <v>2</v>
      </c>
      <c r="C84" s="448"/>
      <c r="D84" s="449"/>
      <c r="F84" s="433"/>
      <c r="G84" s="166"/>
      <c r="J84" s="433"/>
      <c r="K84" s="433"/>
      <c r="L84" s="433"/>
      <c r="M84" s="433"/>
      <c r="N84" s="433"/>
      <c r="O84" s="433"/>
      <c r="P84" s="433"/>
      <c r="Q84" s="433"/>
      <c r="R84" s="433"/>
      <c r="S84" s="434"/>
      <c r="T84" s="432"/>
      <c r="U84" s="442" t="n">
        <v>2</v>
      </c>
      <c r="V84" s="448"/>
      <c r="W84" s="449"/>
      <c r="Y84" s="433"/>
      <c r="Z84" s="166"/>
      <c r="AC84" s="433"/>
      <c r="AD84" s="433"/>
      <c r="AE84" s="433"/>
      <c r="AF84" s="433"/>
      <c r="AG84" s="433"/>
      <c r="AH84" s="433"/>
      <c r="AI84" s="433"/>
      <c r="AJ84" s="433"/>
      <c r="AK84" s="433"/>
      <c r="AL84" s="434"/>
      <c r="AM84" s="432"/>
      <c r="AN84" s="442" t="n">
        <v>2</v>
      </c>
      <c r="AO84" s="448"/>
      <c r="AP84" s="449"/>
      <c r="AR84" s="433"/>
      <c r="AS84" s="166"/>
      <c r="AV84" s="433"/>
      <c r="AW84" s="433"/>
      <c r="AX84" s="433"/>
      <c r="AY84" s="433"/>
      <c r="AZ84" s="433"/>
      <c r="BA84" s="433"/>
      <c r="BB84" s="433"/>
      <c r="BC84" s="433"/>
      <c r="BD84" s="433"/>
      <c r="BE84" s="434"/>
      <c r="BF84" s="432"/>
      <c r="BG84" s="442" t="n">
        <v>2</v>
      </c>
      <c r="BH84" s="448"/>
      <c r="BI84" s="449"/>
      <c r="BK84" s="433"/>
      <c r="BL84" s="166"/>
      <c r="BO84" s="433"/>
      <c r="BP84" s="433"/>
      <c r="BQ84" s="433"/>
      <c r="BR84" s="433"/>
      <c r="BS84" s="433"/>
      <c r="BT84" s="433"/>
      <c r="BU84" s="433"/>
      <c r="BV84" s="433"/>
      <c r="BW84" s="433"/>
      <c r="BX84" s="434"/>
      <c r="BY84" s="432"/>
      <c r="BZ84" s="442" t="n">
        <v>2</v>
      </c>
      <c r="CA84" s="448"/>
      <c r="CB84" s="449"/>
      <c r="CD84" s="433"/>
      <c r="CE84" s="166"/>
      <c r="CH84" s="433"/>
      <c r="CI84" s="433"/>
      <c r="CJ84" s="433"/>
      <c r="CK84" s="433"/>
      <c r="CL84" s="433"/>
      <c r="CM84" s="433"/>
      <c r="CN84" s="433"/>
      <c r="CO84" s="433"/>
      <c r="CP84" s="433"/>
      <c r="CQ84" s="434"/>
    </row>
    <row r="85" customFormat="false" ht="12.75" hidden="false" customHeight="false" outlineLevel="0" collapsed="false">
      <c r="A85" s="432"/>
      <c r="B85" s="442" t="n">
        <v>3</v>
      </c>
      <c r="C85" s="448"/>
      <c r="D85" s="449"/>
      <c r="F85" s="433"/>
      <c r="G85" s="166"/>
      <c r="J85" s="433"/>
      <c r="K85" s="433"/>
      <c r="L85" s="433"/>
      <c r="M85" s="433"/>
      <c r="N85" s="433"/>
      <c r="O85" s="433"/>
      <c r="P85" s="433"/>
      <c r="Q85" s="433"/>
      <c r="R85" s="433"/>
      <c r="S85" s="434"/>
      <c r="T85" s="432"/>
      <c r="U85" s="442" t="n">
        <v>3</v>
      </c>
      <c r="V85" s="448"/>
      <c r="W85" s="449"/>
      <c r="Y85" s="433"/>
      <c r="Z85" s="166"/>
      <c r="AC85" s="433"/>
      <c r="AD85" s="433"/>
      <c r="AE85" s="433"/>
      <c r="AF85" s="433"/>
      <c r="AG85" s="433"/>
      <c r="AH85" s="433"/>
      <c r="AI85" s="433"/>
      <c r="AJ85" s="433"/>
      <c r="AK85" s="433"/>
      <c r="AL85" s="434"/>
      <c r="AM85" s="432"/>
      <c r="AN85" s="442" t="n">
        <v>3</v>
      </c>
      <c r="AO85" s="448"/>
      <c r="AP85" s="449"/>
      <c r="AR85" s="433"/>
      <c r="AS85" s="166"/>
      <c r="AV85" s="433"/>
      <c r="AW85" s="433"/>
      <c r="AX85" s="433"/>
      <c r="AY85" s="433"/>
      <c r="AZ85" s="433"/>
      <c r="BA85" s="433"/>
      <c r="BB85" s="433"/>
      <c r="BC85" s="433"/>
      <c r="BD85" s="433"/>
      <c r="BE85" s="434"/>
      <c r="BF85" s="432"/>
      <c r="BG85" s="442" t="n">
        <v>3</v>
      </c>
      <c r="BH85" s="448"/>
      <c r="BI85" s="449"/>
      <c r="BK85" s="433"/>
      <c r="BL85" s="166"/>
      <c r="BO85" s="433"/>
      <c r="BP85" s="433"/>
      <c r="BQ85" s="433"/>
      <c r="BR85" s="433"/>
      <c r="BS85" s="433"/>
      <c r="BT85" s="433"/>
      <c r="BU85" s="433"/>
      <c r="BV85" s="433"/>
      <c r="BW85" s="433"/>
      <c r="BX85" s="434"/>
      <c r="BY85" s="432"/>
      <c r="BZ85" s="442" t="n">
        <v>3</v>
      </c>
      <c r="CA85" s="448"/>
      <c r="CB85" s="449"/>
      <c r="CD85" s="433"/>
      <c r="CE85" s="166"/>
      <c r="CH85" s="433"/>
      <c r="CI85" s="433"/>
      <c r="CJ85" s="433"/>
      <c r="CK85" s="433"/>
      <c r="CL85" s="433"/>
      <c r="CM85" s="433"/>
      <c r="CN85" s="433"/>
      <c r="CO85" s="433"/>
      <c r="CP85" s="433"/>
      <c r="CQ85" s="434"/>
    </row>
    <row r="86" customFormat="false" ht="12.75" hidden="false" customHeight="false" outlineLevel="0" collapsed="false">
      <c r="A86" s="432"/>
      <c r="B86" s="442" t="n">
        <v>4</v>
      </c>
      <c r="C86" s="448"/>
      <c r="D86" s="449"/>
      <c r="F86" s="433"/>
      <c r="G86" s="433"/>
      <c r="H86" s="433"/>
      <c r="I86" s="433"/>
      <c r="J86" s="433"/>
      <c r="K86" s="433"/>
      <c r="L86" s="433"/>
      <c r="M86" s="433"/>
      <c r="N86" s="433"/>
      <c r="O86" s="433"/>
      <c r="P86" s="433"/>
      <c r="Q86" s="433"/>
      <c r="R86" s="433"/>
      <c r="S86" s="434"/>
      <c r="T86" s="432"/>
      <c r="U86" s="442" t="n">
        <v>4</v>
      </c>
      <c r="V86" s="448"/>
      <c r="W86" s="449"/>
      <c r="Y86" s="433"/>
      <c r="Z86" s="433"/>
      <c r="AA86" s="433"/>
      <c r="AB86" s="433"/>
      <c r="AC86" s="433"/>
      <c r="AD86" s="433"/>
      <c r="AE86" s="433"/>
      <c r="AF86" s="433"/>
      <c r="AG86" s="433"/>
      <c r="AH86" s="433"/>
      <c r="AI86" s="433"/>
      <c r="AJ86" s="433"/>
      <c r="AK86" s="433"/>
      <c r="AL86" s="434"/>
      <c r="AM86" s="432"/>
      <c r="AN86" s="442" t="n">
        <v>4</v>
      </c>
      <c r="AO86" s="448"/>
      <c r="AP86" s="449"/>
      <c r="AR86" s="433"/>
      <c r="AS86" s="433"/>
      <c r="AT86" s="433"/>
      <c r="AU86" s="433"/>
      <c r="AV86" s="433"/>
      <c r="AW86" s="433"/>
      <c r="AX86" s="433"/>
      <c r="AY86" s="433"/>
      <c r="AZ86" s="433"/>
      <c r="BA86" s="433"/>
      <c r="BB86" s="433"/>
      <c r="BC86" s="433"/>
      <c r="BD86" s="433"/>
      <c r="BE86" s="434"/>
      <c r="BF86" s="432"/>
      <c r="BG86" s="442" t="n">
        <v>4</v>
      </c>
      <c r="BH86" s="448"/>
      <c r="BI86" s="449"/>
      <c r="BK86" s="433"/>
      <c r="BL86" s="433"/>
      <c r="BM86" s="433"/>
      <c r="BN86" s="433"/>
      <c r="BO86" s="433"/>
      <c r="BP86" s="433"/>
      <c r="BQ86" s="433"/>
      <c r="BR86" s="433"/>
      <c r="BS86" s="433"/>
      <c r="BT86" s="433"/>
      <c r="BU86" s="433"/>
      <c r="BV86" s="433"/>
      <c r="BW86" s="433"/>
      <c r="BX86" s="434"/>
      <c r="BY86" s="432"/>
      <c r="BZ86" s="442" t="n">
        <v>4</v>
      </c>
      <c r="CA86" s="448"/>
      <c r="CB86" s="449"/>
      <c r="CD86" s="433"/>
      <c r="CE86" s="433"/>
      <c r="CF86" s="433"/>
      <c r="CG86" s="433"/>
      <c r="CH86" s="433"/>
      <c r="CI86" s="433"/>
      <c r="CJ86" s="433"/>
      <c r="CK86" s="433"/>
      <c r="CL86" s="433"/>
      <c r="CM86" s="433"/>
      <c r="CN86" s="433"/>
      <c r="CO86" s="433"/>
      <c r="CP86" s="433"/>
      <c r="CQ86" s="434"/>
    </row>
    <row r="87" customFormat="false" ht="12.75" hidden="false" customHeight="false" outlineLevel="0" collapsed="false">
      <c r="A87" s="432"/>
      <c r="B87" s="442" t="n">
        <v>5</v>
      </c>
      <c r="C87" s="448"/>
      <c r="D87" s="449"/>
      <c r="F87" s="433"/>
      <c r="G87" s="433"/>
      <c r="H87" s="433"/>
      <c r="I87" s="433"/>
      <c r="J87" s="433"/>
      <c r="K87" s="433"/>
      <c r="L87" s="433"/>
      <c r="M87" s="433"/>
      <c r="N87" s="433"/>
      <c r="O87" s="433"/>
      <c r="P87" s="433"/>
      <c r="Q87" s="433"/>
      <c r="R87" s="433"/>
      <c r="S87" s="434"/>
      <c r="T87" s="432"/>
      <c r="U87" s="442" t="n">
        <v>5</v>
      </c>
      <c r="V87" s="448"/>
      <c r="W87" s="449"/>
      <c r="Y87" s="433"/>
      <c r="Z87" s="433"/>
      <c r="AA87" s="433"/>
      <c r="AB87" s="433"/>
      <c r="AC87" s="433"/>
      <c r="AD87" s="433"/>
      <c r="AE87" s="433"/>
      <c r="AF87" s="433"/>
      <c r="AG87" s="433"/>
      <c r="AH87" s="433"/>
      <c r="AI87" s="433"/>
      <c r="AJ87" s="433"/>
      <c r="AK87" s="433"/>
      <c r="AL87" s="434"/>
      <c r="AM87" s="432"/>
      <c r="AN87" s="442" t="n">
        <v>5</v>
      </c>
      <c r="AO87" s="448"/>
      <c r="AP87" s="449"/>
      <c r="AR87" s="433"/>
      <c r="AS87" s="433"/>
      <c r="AT87" s="433"/>
      <c r="AU87" s="433"/>
      <c r="AV87" s="433"/>
      <c r="AW87" s="433"/>
      <c r="AX87" s="433"/>
      <c r="AY87" s="433"/>
      <c r="AZ87" s="433"/>
      <c r="BA87" s="433"/>
      <c r="BB87" s="433"/>
      <c r="BC87" s="433"/>
      <c r="BD87" s="433"/>
      <c r="BE87" s="434"/>
      <c r="BF87" s="432"/>
      <c r="BG87" s="442" t="n">
        <v>5</v>
      </c>
      <c r="BH87" s="448"/>
      <c r="BI87" s="449"/>
      <c r="BK87" s="433"/>
      <c r="BL87" s="433"/>
      <c r="BM87" s="433"/>
      <c r="BN87" s="433"/>
      <c r="BO87" s="433"/>
      <c r="BP87" s="433"/>
      <c r="BQ87" s="433"/>
      <c r="BR87" s="433"/>
      <c r="BS87" s="433"/>
      <c r="BT87" s="433"/>
      <c r="BU87" s="433"/>
      <c r="BV87" s="433"/>
      <c r="BW87" s="433"/>
      <c r="BX87" s="434"/>
      <c r="BY87" s="432"/>
      <c r="BZ87" s="442" t="n">
        <v>5</v>
      </c>
      <c r="CA87" s="448"/>
      <c r="CB87" s="449"/>
      <c r="CD87" s="433"/>
      <c r="CE87" s="433"/>
      <c r="CF87" s="433"/>
      <c r="CG87" s="433"/>
      <c r="CH87" s="433"/>
      <c r="CI87" s="433"/>
      <c r="CJ87" s="433"/>
      <c r="CK87" s="433"/>
      <c r="CL87" s="433"/>
      <c r="CM87" s="433"/>
      <c r="CN87" s="433"/>
      <c r="CO87" s="433"/>
      <c r="CP87" s="433"/>
      <c r="CQ87" s="434"/>
    </row>
    <row r="88" customFormat="false" ht="12.75" hidden="false" customHeight="false" outlineLevel="0" collapsed="false">
      <c r="A88" s="432"/>
      <c r="B88" s="442" t="n">
        <v>6</v>
      </c>
      <c r="C88" s="448"/>
      <c r="D88" s="449"/>
      <c r="F88" s="433"/>
      <c r="G88" s="433"/>
      <c r="H88" s="433"/>
      <c r="I88" s="433"/>
      <c r="J88" s="433"/>
      <c r="K88" s="433"/>
      <c r="L88" s="433"/>
      <c r="M88" s="433"/>
      <c r="N88" s="433"/>
      <c r="O88" s="433"/>
      <c r="P88" s="433"/>
      <c r="Q88" s="433"/>
      <c r="R88" s="433"/>
      <c r="S88" s="434"/>
      <c r="T88" s="432"/>
      <c r="U88" s="442" t="n">
        <v>6</v>
      </c>
      <c r="V88" s="448"/>
      <c r="W88" s="449"/>
      <c r="Y88" s="433"/>
      <c r="Z88" s="433"/>
      <c r="AA88" s="433"/>
      <c r="AB88" s="433"/>
      <c r="AC88" s="433"/>
      <c r="AD88" s="433"/>
      <c r="AE88" s="433"/>
      <c r="AF88" s="433"/>
      <c r="AG88" s="433"/>
      <c r="AH88" s="433"/>
      <c r="AI88" s="433"/>
      <c r="AJ88" s="433"/>
      <c r="AK88" s="433"/>
      <c r="AL88" s="434"/>
      <c r="AM88" s="432"/>
      <c r="AN88" s="442" t="n">
        <v>6</v>
      </c>
      <c r="AO88" s="448"/>
      <c r="AP88" s="449"/>
      <c r="AR88" s="433"/>
      <c r="AS88" s="433"/>
      <c r="AT88" s="433"/>
      <c r="AU88" s="433"/>
      <c r="AV88" s="433"/>
      <c r="AW88" s="433"/>
      <c r="AX88" s="433"/>
      <c r="AY88" s="433"/>
      <c r="AZ88" s="433"/>
      <c r="BA88" s="433"/>
      <c r="BB88" s="433"/>
      <c r="BC88" s="433"/>
      <c r="BD88" s="433"/>
      <c r="BE88" s="434"/>
      <c r="BF88" s="432"/>
      <c r="BG88" s="442" t="n">
        <v>6</v>
      </c>
      <c r="BH88" s="448"/>
      <c r="BI88" s="449"/>
      <c r="BK88" s="433"/>
      <c r="BL88" s="433"/>
      <c r="BM88" s="433"/>
      <c r="BN88" s="433"/>
      <c r="BO88" s="433"/>
      <c r="BP88" s="433"/>
      <c r="BQ88" s="433"/>
      <c r="BR88" s="433"/>
      <c r="BS88" s="433"/>
      <c r="BT88" s="433"/>
      <c r="BU88" s="433"/>
      <c r="BV88" s="433"/>
      <c r="BW88" s="433"/>
      <c r="BX88" s="434"/>
      <c r="BY88" s="432"/>
      <c r="BZ88" s="442" t="n">
        <v>6</v>
      </c>
      <c r="CA88" s="448"/>
      <c r="CB88" s="449"/>
      <c r="CD88" s="433"/>
      <c r="CE88" s="433"/>
      <c r="CF88" s="433"/>
      <c r="CG88" s="433"/>
      <c r="CH88" s="433"/>
      <c r="CI88" s="433"/>
      <c r="CJ88" s="433"/>
      <c r="CK88" s="433"/>
      <c r="CL88" s="433"/>
      <c r="CM88" s="433"/>
      <c r="CN88" s="433"/>
      <c r="CO88" s="433"/>
      <c r="CP88" s="433"/>
      <c r="CQ88" s="434"/>
    </row>
    <row r="89" customFormat="false" ht="12.75" hidden="false" customHeight="false" outlineLevel="0" collapsed="false">
      <c r="A89" s="432"/>
      <c r="B89" s="442" t="n">
        <v>7</v>
      </c>
      <c r="C89" s="448"/>
      <c r="D89" s="449"/>
      <c r="F89" s="433"/>
      <c r="G89" s="433"/>
      <c r="H89" s="433"/>
      <c r="I89" s="433"/>
      <c r="J89" s="433"/>
      <c r="K89" s="433"/>
      <c r="L89" s="433"/>
      <c r="M89" s="433"/>
      <c r="N89" s="433"/>
      <c r="O89" s="433"/>
      <c r="P89" s="433"/>
      <c r="Q89" s="433"/>
      <c r="R89" s="433"/>
      <c r="S89" s="434"/>
      <c r="T89" s="432"/>
      <c r="U89" s="442" t="n">
        <v>7</v>
      </c>
      <c r="V89" s="448"/>
      <c r="W89" s="449"/>
      <c r="Y89" s="433"/>
      <c r="Z89" s="433"/>
      <c r="AA89" s="433"/>
      <c r="AB89" s="433"/>
      <c r="AC89" s="433"/>
      <c r="AD89" s="433"/>
      <c r="AE89" s="433"/>
      <c r="AF89" s="433"/>
      <c r="AG89" s="433"/>
      <c r="AH89" s="433"/>
      <c r="AI89" s="433"/>
      <c r="AJ89" s="433"/>
      <c r="AK89" s="433"/>
      <c r="AL89" s="434"/>
      <c r="AM89" s="432"/>
      <c r="AN89" s="442" t="n">
        <v>7</v>
      </c>
      <c r="AO89" s="448"/>
      <c r="AP89" s="449"/>
      <c r="AR89" s="433"/>
      <c r="AS89" s="433"/>
      <c r="AT89" s="433"/>
      <c r="AU89" s="433"/>
      <c r="AV89" s="433"/>
      <c r="AW89" s="433"/>
      <c r="AX89" s="433"/>
      <c r="AY89" s="433"/>
      <c r="AZ89" s="433"/>
      <c r="BA89" s="433"/>
      <c r="BB89" s="433"/>
      <c r="BC89" s="433"/>
      <c r="BD89" s="433"/>
      <c r="BE89" s="434"/>
      <c r="BF89" s="432"/>
      <c r="BG89" s="442" t="n">
        <v>7</v>
      </c>
      <c r="BH89" s="448"/>
      <c r="BI89" s="449"/>
      <c r="BK89" s="433"/>
      <c r="BL89" s="433"/>
      <c r="BM89" s="433"/>
      <c r="BN89" s="433"/>
      <c r="BO89" s="433"/>
      <c r="BP89" s="433"/>
      <c r="BQ89" s="433"/>
      <c r="BR89" s="433"/>
      <c r="BS89" s="433"/>
      <c r="BT89" s="433"/>
      <c r="BU89" s="433"/>
      <c r="BV89" s="433"/>
      <c r="BW89" s="433"/>
      <c r="BX89" s="434"/>
      <c r="BY89" s="432"/>
      <c r="BZ89" s="442" t="n">
        <v>7</v>
      </c>
      <c r="CA89" s="448"/>
      <c r="CB89" s="449"/>
      <c r="CD89" s="433"/>
      <c r="CE89" s="433"/>
      <c r="CF89" s="433"/>
      <c r="CG89" s="433"/>
      <c r="CH89" s="433"/>
      <c r="CI89" s="433"/>
      <c r="CJ89" s="433"/>
      <c r="CK89" s="433"/>
      <c r="CL89" s="433"/>
      <c r="CM89" s="433"/>
      <c r="CN89" s="433"/>
      <c r="CO89" s="433"/>
      <c r="CP89" s="433"/>
      <c r="CQ89" s="434"/>
    </row>
    <row r="90" customFormat="false" ht="12.75" hidden="false" customHeight="false" outlineLevel="0" collapsed="false">
      <c r="A90" s="432"/>
      <c r="B90" s="442" t="n">
        <v>8</v>
      </c>
      <c r="C90" s="448"/>
      <c r="D90" s="449"/>
      <c r="F90" s="433"/>
      <c r="G90" s="433"/>
      <c r="H90" s="433"/>
      <c r="I90" s="433"/>
      <c r="J90" s="433"/>
      <c r="K90" s="433"/>
      <c r="L90" s="433"/>
      <c r="M90" s="433"/>
      <c r="N90" s="433"/>
      <c r="O90" s="433"/>
      <c r="P90" s="433"/>
      <c r="Q90" s="433"/>
      <c r="R90" s="433"/>
      <c r="S90" s="434"/>
      <c r="T90" s="432"/>
      <c r="U90" s="442" t="n">
        <v>8</v>
      </c>
      <c r="V90" s="448"/>
      <c r="W90" s="449"/>
      <c r="Y90" s="433"/>
      <c r="Z90" s="433"/>
      <c r="AA90" s="433"/>
      <c r="AB90" s="433"/>
      <c r="AC90" s="433"/>
      <c r="AD90" s="433"/>
      <c r="AE90" s="433"/>
      <c r="AF90" s="433"/>
      <c r="AG90" s="433"/>
      <c r="AH90" s="433"/>
      <c r="AI90" s="433"/>
      <c r="AJ90" s="433"/>
      <c r="AK90" s="433"/>
      <c r="AL90" s="434"/>
      <c r="AM90" s="432"/>
      <c r="AN90" s="442" t="n">
        <v>8</v>
      </c>
      <c r="AO90" s="448"/>
      <c r="AP90" s="449"/>
      <c r="AR90" s="433"/>
      <c r="AS90" s="433"/>
      <c r="AT90" s="433"/>
      <c r="AU90" s="433"/>
      <c r="AV90" s="433"/>
      <c r="AW90" s="433"/>
      <c r="AX90" s="433"/>
      <c r="AY90" s="433"/>
      <c r="AZ90" s="433"/>
      <c r="BA90" s="433"/>
      <c r="BB90" s="433"/>
      <c r="BC90" s="433"/>
      <c r="BD90" s="433"/>
      <c r="BE90" s="434"/>
      <c r="BF90" s="432"/>
      <c r="BG90" s="442" t="n">
        <v>8</v>
      </c>
      <c r="BH90" s="448"/>
      <c r="BI90" s="449"/>
      <c r="BK90" s="433"/>
      <c r="BL90" s="433"/>
      <c r="BM90" s="433"/>
      <c r="BN90" s="433"/>
      <c r="BO90" s="433"/>
      <c r="BP90" s="433"/>
      <c r="BQ90" s="433"/>
      <c r="BR90" s="433"/>
      <c r="BS90" s="433"/>
      <c r="BT90" s="433"/>
      <c r="BU90" s="433"/>
      <c r="BV90" s="433"/>
      <c r="BW90" s="433"/>
      <c r="BX90" s="434"/>
      <c r="BY90" s="432"/>
      <c r="BZ90" s="442" t="n">
        <v>8</v>
      </c>
      <c r="CA90" s="448"/>
      <c r="CB90" s="449"/>
      <c r="CD90" s="433"/>
      <c r="CE90" s="433"/>
      <c r="CF90" s="433"/>
      <c r="CG90" s="433"/>
      <c r="CH90" s="433"/>
      <c r="CI90" s="433"/>
      <c r="CJ90" s="433"/>
      <c r="CK90" s="433"/>
      <c r="CL90" s="433"/>
      <c r="CM90" s="433"/>
      <c r="CN90" s="433"/>
      <c r="CO90" s="433"/>
      <c r="CP90" s="433"/>
      <c r="CQ90" s="434"/>
    </row>
    <row r="91" customFormat="false" ht="12.75" hidden="false" customHeight="false" outlineLevel="0" collapsed="false">
      <c r="A91" s="432"/>
      <c r="B91" s="442" t="n">
        <v>9</v>
      </c>
      <c r="C91" s="448"/>
      <c r="D91" s="449"/>
      <c r="F91" s="433"/>
      <c r="G91" s="433"/>
      <c r="H91" s="433"/>
      <c r="I91" s="433"/>
      <c r="J91" s="433"/>
      <c r="K91" s="433"/>
      <c r="L91" s="433"/>
      <c r="M91" s="433"/>
      <c r="N91" s="433"/>
      <c r="O91" s="433"/>
      <c r="P91" s="433"/>
      <c r="Q91" s="433"/>
      <c r="R91" s="433"/>
      <c r="S91" s="434"/>
      <c r="T91" s="432"/>
      <c r="U91" s="442" t="n">
        <v>9</v>
      </c>
      <c r="V91" s="448"/>
      <c r="W91" s="449"/>
      <c r="Y91" s="433"/>
      <c r="Z91" s="433"/>
      <c r="AA91" s="433"/>
      <c r="AB91" s="433"/>
      <c r="AC91" s="433"/>
      <c r="AD91" s="433"/>
      <c r="AE91" s="433"/>
      <c r="AF91" s="433"/>
      <c r="AG91" s="433"/>
      <c r="AH91" s="433"/>
      <c r="AI91" s="433"/>
      <c r="AJ91" s="433"/>
      <c r="AK91" s="433"/>
      <c r="AL91" s="434"/>
      <c r="AM91" s="432"/>
      <c r="AN91" s="442" t="n">
        <v>9</v>
      </c>
      <c r="AO91" s="448"/>
      <c r="AP91" s="449"/>
      <c r="AR91" s="433"/>
      <c r="AS91" s="433"/>
      <c r="AT91" s="433"/>
      <c r="AU91" s="433"/>
      <c r="AV91" s="433"/>
      <c r="AW91" s="433"/>
      <c r="AX91" s="433"/>
      <c r="AY91" s="433"/>
      <c r="AZ91" s="433"/>
      <c r="BA91" s="433"/>
      <c r="BB91" s="433"/>
      <c r="BC91" s="433"/>
      <c r="BD91" s="433"/>
      <c r="BE91" s="434"/>
      <c r="BF91" s="432"/>
      <c r="BG91" s="442" t="n">
        <v>9</v>
      </c>
      <c r="BH91" s="448"/>
      <c r="BI91" s="449"/>
      <c r="BK91" s="433"/>
      <c r="BL91" s="433"/>
      <c r="BM91" s="433"/>
      <c r="BN91" s="433"/>
      <c r="BO91" s="433"/>
      <c r="BP91" s="433"/>
      <c r="BQ91" s="433"/>
      <c r="BR91" s="433"/>
      <c r="BS91" s="433"/>
      <c r="BT91" s="433"/>
      <c r="BU91" s="433"/>
      <c r="BV91" s="433"/>
      <c r="BW91" s="433"/>
      <c r="BX91" s="434"/>
      <c r="BY91" s="432"/>
      <c r="BZ91" s="442" t="n">
        <v>9</v>
      </c>
      <c r="CA91" s="448"/>
      <c r="CB91" s="449"/>
      <c r="CD91" s="433"/>
      <c r="CE91" s="433"/>
      <c r="CF91" s="433"/>
      <c r="CG91" s="433"/>
      <c r="CH91" s="433"/>
      <c r="CI91" s="433"/>
      <c r="CJ91" s="433"/>
      <c r="CK91" s="433"/>
      <c r="CL91" s="433"/>
      <c r="CM91" s="433"/>
      <c r="CN91" s="433"/>
      <c r="CO91" s="433"/>
      <c r="CP91" s="433"/>
      <c r="CQ91" s="434"/>
    </row>
    <row r="92" customFormat="false" ht="12.75" hidden="false" customHeight="false" outlineLevel="0" collapsed="false">
      <c r="A92" s="432"/>
      <c r="B92" s="442" t="n">
        <v>10</v>
      </c>
      <c r="C92" s="448"/>
      <c r="D92" s="449"/>
      <c r="F92" s="433"/>
      <c r="G92" s="433"/>
      <c r="H92" s="433"/>
      <c r="I92" s="433"/>
      <c r="J92" s="433"/>
      <c r="K92" s="433"/>
      <c r="L92" s="433"/>
      <c r="M92" s="433"/>
      <c r="N92" s="433"/>
      <c r="O92" s="433"/>
      <c r="P92" s="433"/>
      <c r="Q92" s="433"/>
      <c r="R92" s="433"/>
      <c r="S92" s="434"/>
      <c r="T92" s="432"/>
      <c r="U92" s="442" t="n">
        <v>10</v>
      </c>
      <c r="V92" s="448"/>
      <c r="W92" s="449"/>
      <c r="Y92" s="433"/>
      <c r="Z92" s="433"/>
      <c r="AA92" s="433"/>
      <c r="AB92" s="433"/>
      <c r="AC92" s="433"/>
      <c r="AD92" s="433"/>
      <c r="AE92" s="433"/>
      <c r="AF92" s="433"/>
      <c r="AG92" s="433"/>
      <c r="AH92" s="433"/>
      <c r="AI92" s="433"/>
      <c r="AJ92" s="433"/>
      <c r="AK92" s="433"/>
      <c r="AL92" s="434"/>
      <c r="AM92" s="432"/>
      <c r="AN92" s="442" t="n">
        <v>10</v>
      </c>
      <c r="AO92" s="448"/>
      <c r="AP92" s="449"/>
      <c r="AR92" s="433"/>
      <c r="AS92" s="433"/>
      <c r="AT92" s="433"/>
      <c r="AU92" s="433"/>
      <c r="AV92" s="433"/>
      <c r="AW92" s="433"/>
      <c r="AX92" s="433"/>
      <c r="AY92" s="433"/>
      <c r="AZ92" s="433"/>
      <c r="BA92" s="433"/>
      <c r="BB92" s="433"/>
      <c r="BC92" s="433"/>
      <c r="BD92" s="433"/>
      <c r="BE92" s="434"/>
      <c r="BF92" s="432"/>
      <c r="BG92" s="442" t="n">
        <v>10</v>
      </c>
      <c r="BH92" s="448"/>
      <c r="BI92" s="449"/>
      <c r="BK92" s="433"/>
      <c r="BL92" s="433"/>
      <c r="BM92" s="433"/>
      <c r="BN92" s="433"/>
      <c r="BO92" s="433"/>
      <c r="BP92" s="433"/>
      <c r="BQ92" s="433"/>
      <c r="BR92" s="433"/>
      <c r="BS92" s="433"/>
      <c r="BT92" s="433"/>
      <c r="BU92" s="433"/>
      <c r="BV92" s="433"/>
      <c r="BW92" s="433"/>
      <c r="BX92" s="434"/>
      <c r="BY92" s="432"/>
      <c r="BZ92" s="442" t="n">
        <v>10</v>
      </c>
      <c r="CA92" s="448"/>
      <c r="CB92" s="449"/>
      <c r="CD92" s="433"/>
      <c r="CE92" s="433"/>
      <c r="CF92" s="433"/>
      <c r="CG92" s="433"/>
      <c r="CH92" s="433"/>
      <c r="CI92" s="433"/>
      <c r="CJ92" s="433"/>
      <c r="CK92" s="433"/>
      <c r="CL92" s="433"/>
      <c r="CM92" s="433"/>
      <c r="CN92" s="433"/>
      <c r="CO92" s="433"/>
      <c r="CP92" s="433"/>
      <c r="CQ92" s="434"/>
    </row>
    <row r="93" customFormat="false" ht="12.75" hidden="false" customHeight="false" outlineLevel="0" collapsed="false">
      <c r="A93" s="432"/>
      <c r="B93" s="442" t="n">
        <v>11</v>
      </c>
      <c r="C93" s="448"/>
      <c r="D93" s="449"/>
      <c r="F93" s="433"/>
      <c r="G93" s="433"/>
      <c r="H93" s="433"/>
      <c r="I93" s="433"/>
      <c r="J93" s="433"/>
      <c r="K93" s="433"/>
      <c r="L93" s="433"/>
      <c r="M93" s="433"/>
      <c r="N93" s="433"/>
      <c r="O93" s="433"/>
      <c r="P93" s="433"/>
      <c r="Q93" s="433"/>
      <c r="R93" s="433"/>
      <c r="S93" s="434"/>
      <c r="T93" s="432"/>
      <c r="U93" s="442" t="n">
        <v>11</v>
      </c>
      <c r="V93" s="448"/>
      <c r="W93" s="449"/>
      <c r="Y93" s="433"/>
      <c r="Z93" s="433"/>
      <c r="AA93" s="433"/>
      <c r="AB93" s="433"/>
      <c r="AC93" s="433"/>
      <c r="AD93" s="433"/>
      <c r="AE93" s="433"/>
      <c r="AF93" s="433"/>
      <c r="AG93" s="433"/>
      <c r="AH93" s="433"/>
      <c r="AI93" s="433"/>
      <c r="AJ93" s="433"/>
      <c r="AK93" s="433"/>
      <c r="AL93" s="434"/>
      <c r="AM93" s="432"/>
      <c r="AN93" s="442" t="n">
        <v>11</v>
      </c>
      <c r="AO93" s="448"/>
      <c r="AP93" s="449"/>
      <c r="AR93" s="433"/>
      <c r="AS93" s="433"/>
      <c r="AT93" s="433"/>
      <c r="AU93" s="433"/>
      <c r="AV93" s="433"/>
      <c r="AW93" s="433"/>
      <c r="AX93" s="433"/>
      <c r="AY93" s="433"/>
      <c r="AZ93" s="433"/>
      <c r="BA93" s="433"/>
      <c r="BB93" s="433"/>
      <c r="BC93" s="433"/>
      <c r="BD93" s="433"/>
      <c r="BE93" s="434"/>
      <c r="BF93" s="432"/>
      <c r="BG93" s="442" t="n">
        <v>11</v>
      </c>
      <c r="BH93" s="448"/>
      <c r="BI93" s="449"/>
      <c r="BK93" s="433"/>
      <c r="BL93" s="433"/>
      <c r="BM93" s="433"/>
      <c r="BN93" s="433"/>
      <c r="BO93" s="433"/>
      <c r="BP93" s="433"/>
      <c r="BQ93" s="433"/>
      <c r="BR93" s="433"/>
      <c r="BS93" s="433"/>
      <c r="BT93" s="433"/>
      <c r="BU93" s="433"/>
      <c r="BV93" s="433"/>
      <c r="BW93" s="433"/>
      <c r="BX93" s="434"/>
      <c r="BY93" s="432"/>
      <c r="BZ93" s="442" t="n">
        <v>11</v>
      </c>
      <c r="CA93" s="448"/>
      <c r="CB93" s="449"/>
      <c r="CD93" s="433"/>
      <c r="CE93" s="433"/>
      <c r="CF93" s="433"/>
      <c r="CG93" s="433"/>
      <c r="CH93" s="433"/>
      <c r="CI93" s="433"/>
      <c r="CJ93" s="433"/>
      <c r="CK93" s="433"/>
      <c r="CL93" s="433"/>
      <c r="CM93" s="433"/>
      <c r="CN93" s="433"/>
      <c r="CO93" s="433"/>
      <c r="CP93" s="433"/>
      <c r="CQ93" s="434"/>
    </row>
    <row r="94" customFormat="false" ht="12.75" hidden="false" customHeight="false" outlineLevel="0" collapsed="false">
      <c r="A94" s="432"/>
      <c r="B94" s="442" t="n">
        <v>12</v>
      </c>
      <c r="C94" s="448"/>
      <c r="D94" s="449"/>
      <c r="F94" s="433"/>
      <c r="G94" s="433"/>
      <c r="H94" s="433"/>
      <c r="I94" s="433"/>
      <c r="J94" s="433"/>
      <c r="K94" s="433"/>
      <c r="L94" s="433"/>
      <c r="M94" s="433"/>
      <c r="N94" s="433"/>
      <c r="O94" s="433"/>
      <c r="P94" s="433"/>
      <c r="Q94" s="433"/>
      <c r="R94" s="433"/>
      <c r="S94" s="434"/>
      <c r="T94" s="432"/>
      <c r="U94" s="442" t="n">
        <v>12</v>
      </c>
      <c r="V94" s="448"/>
      <c r="W94" s="449"/>
      <c r="Y94" s="433"/>
      <c r="Z94" s="433"/>
      <c r="AA94" s="433"/>
      <c r="AB94" s="433"/>
      <c r="AC94" s="433"/>
      <c r="AD94" s="433"/>
      <c r="AE94" s="433"/>
      <c r="AF94" s="433"/>
      <c r="AG94" s="433"/>
      <c r="AH94" s="433"/>
      <c r="AI94" s="433"/>
      <c r="AJ94" s="433"/>
      <c r="AK94" s="433"/>
      <c r="AL94" s="434"/>
      <c r="AM94" s="432"/>
      <c r="AN94" s="442" t="n">
        <v>12</v>
      </c>
      <c r="AO94" s="448"/>
      <c r="AP94" s="449"/>
      <c r="AR94" s="433"/>
      <c r="AS94" s="433"/>
      <c r="AT94" s="433"/>
      <c r="AU94" s="433"/>
      <c r="AV94" s="433"/>
      <c r="AW94" s="433"/>
      <c r="AX94" s="433"/>
      <c r="AY94" s="433"/>
      <c r="AZ94" s="433"/>
      <c r="BA94" s="433"/>
      <c r="BB94" s="433"/>
      <c r="BC94" s="433"/>
      <c r="BD94" s="433"/>
      <c r="BE94" s="434"/>
      <c r="BF94" s="432"/>
      <c r="BG94" s="442" t="n">
        <v>12</v>
      </c>
      <c r="BH94" s="448"/>
      <c r="BI94" s="449"/>
      <c r="BK94" s="433"/>
      <c r="BL94" s="433"/>
      <c r="BM94" s="433"/>
      <c r="BN94" s="433"/>
      <c r="BO94" s="433"/>
      <c r="BP94" s="433"/>
      <c r="BQ94" s="433"/>
      <c r="BR94" s="433"/>
      <c r="BS94" s="433"/>
      <c r="BT94" s="433"/>
      <c r="BU94" s="433"/>
      <c r="BV94" s="433"/>
      <c r="BW94" s="433"/>
      <c r="BX94" s="434"/>
      <c r="BY94" s="432"/>
      <c r="BZ94" s="442" t="n">
        <v>12</v>
      </c>
      <c r="CA94" s="448"/>
      <c r="CB94" s="449"/>
      <c r="CD94" s="433"/>
      <c r="CE94" s="433"/>
      <c r="CF94" s="433"/>
      <c r="CG94" s="433"/>
      <c r="CH94" s="433"/>
      <c r="CI94" s="433"/>
      <c r="CJ94" s="433"/>
      <c r="CK94" s="433"/>
      <c r="CL94" s="433"/>
      <c r="CM94" s="433"/>
      <c r="CN94" s="433"/>
      <c r="CO94" s="433"/>
      <c r="CP94" s="433"/>
      <c r="CQ94" s="434"/>
    </row>
    <row r="95" customFormat="false" ht="12.75" hidden="false" customHeight="false" outlineLevel="0" collapsed="false">
      <c r="A95" s="432"/>
      <c r="B95" s="442" t="n">
        <v>13</v>
      </c>
      <c r="C95" s="448"/>
      <c r="D95" s="449"/>
      <c r="F95" s="433"/>
      <c r="G95" s="433"/>
      <c r="H95" s="433"/>
      <c r="I95" s="433"/>
      <c r="J95" s="433"/>
      <c r="K95" s="433"/>
      <c r="L95" s="433"/>
      <c r="M95" s="433"/>
      <c r="N95" s="433"/>
      <c r="O95" s="433"/>
      <c r="P95" s="433"/>
      <c r="Q95" s="433"/>
      <c r="R95" s="433"/>
      <c r="S95" s="434"/>
      <c r="T95" s="432"/>
      <c r="U95" s="442" t="n">
        <v>13</v>
      </c>
      <c r="V95" s="448"/>
      <c r="W95" s="449"/>
      <c r="Y95" s="433"/>
      <c r="Z95" s="433"/>
      <c r="AA95" s="433"/>
      <c r="AB95" s="433"/>
      <c r="AC95" s="433"/>
      <c r="AD95" s="433"/>
      <c r="AE95" s="433"/>
      <c r="AF95" s="433"/>
      <c r="AG95" s="433"/>
      <c r="AH95" s="433"/>
      <c r="AI95" s="433"/>
      <c r="AJ95" s="433"/>
      <c r="AK95" s="433"/>
      <c r="AL95" s="434"/>
      <c r="AM95" s="432"/>
      <c r="AN95" s="442" t="n">
        <v>13</v>
      </c>
      <c r="AO95" s="448"/>
      <c r="AP95" s="449"/>
      <c r="AR95" s="433"/>
      <c r="AS95" s="433"/>
      <c r="AT95" s="433"/>
      <c r="AU95" s="433"/>
      <c r="AV95" s="433"/>
      <c r="AW95" s="433"/>
      <c r="AX95" s="433"/>
      <c r="AY95" s="433"/>
      <c r="AZ95" s="433"/>
      <c r="BA95" s="433"/>
      <c r="BB95" s="433"/>
      <c r="BC95" s="433"/>
      <c r="BD95" s="433"/>
      <c r="BE95" s="434"/>
      <c r="BF95" s="432"/>
      <c r="BG95" s="442" t="n">
        <v>13</v>
      </c>
      <c r="BH95" s="448"/>
      <c r="BI95" s="449"/>
      <c r="BK95" s="433"/>
      <c r="BL95" s="433"/>
      <c r="BM95" s="433"/>
      <c r="BN95" s="433"/>
      <c r="BO95" s="433"/>
      <c r="BP95" s="433"/>
      <c r="BQ95" s="433"/>
      <c r="BR95" s="433"/>
      <c r="BS95" s="433"/>
      <c r="BT95" s="433"/>
      <c r="BU95" s="433"/>
      <c r="BV95" s="433"/>
      <c r="BW95" s="433"/>
      <c r="BX95" s="434"/>
      <c r="BY95" s="432"/>
      <c r="BZ95" s="442" t="n">
        <v>13</v>
      </c>
      <c r="CA95" s="448"/>
      <c r="CB95" s="449"/>
      <c r="CD95" s="433"/>
      <c r="CE95" s="433"/>
      <c r="CF95" s="433"/>
      <c r="CG95" s="433"/>
      <c r="CH95" s="433"/>
      <c r="CI95" s="433"/>
      <c r="CJ95" s="433"/>
      <c r="CK95" s="433"/>
      <c r="CL95" s="433"/>
      <c r="CM95" s="433"/>
      <c r="CN95" s="433"/>
      <c r="CO95" s="433"/>
      <c r="CP95" s="433"/>
      <c r="CQ95" s="434"/>
    </row>
    <row r="96" customFormat="false" ht="12.75" hidden="false" customHeight="false" outlineLevel="0" collapsed="false">
      <c r="A96" s="432"/>
      <c r="B96" s="442" t="n">
        <v>14</v>
      </c>
      <c r="C96" s="448"/>
      <c r="D96" s="449"/>
      <c r="F96" s="433"/>
      <c r="G96" s="433"/>
      <c r="H96" s="433"/>
      <c r="I96" s="433"/>
      <c r="J96" s="433"/>
      <c r="K96" s="433"/>
      <c r="L96" s="433"/>
      <c r="M96" s="433"/>
      <c r="N96" s="433"/>
      <c r="O96" s="433"/>
      <c r="P96" s="433"/>
      <c r="Q96" s="433"/>
      <c r="R96" s="433"/>
      <c r="S96" s="434"/>
      <c r="T96" s="432"/>
      <c r="U96" s="442" t="n">
        <v>14</v>
      </c>
      <c r="V96" s="448"/>
      <c r="W96" s="449"/>
      <c r="Y96" s="433"/>
      <c r="Z96" s="433"/>
      <c r="AA96" s="433"/>
      <c r="AB96" s="433"/>
      <c r="AC96" s="433"/>
      <c r="AD96" s="433"/>
      <c r="AE96" s="433"/>
      <c r="AF96" s="433"/>
      <c r="AG96" s="433"/>
      <c r="AH96" s="433"/>
      <c r="AI96" s="433"/>
      <c r="AJ96" s="433"/>
      <c r="AK96" s="433"/>
      <c r="AL96" s="434"/>
      <c r="AM96" s="432"/>
      <c r="AN96" s="442" t="n">
        <v>14</v>
      </c>
      <c r="AO96" s="448"/>
      <c r="AP96" s="449"/>
      <c r="AR96" s="433"/>
      <c r="AS96" s="433"/>
      <c r="AT96" s="433"/>
      <c r="AU96" s="433"/>
      <c r="AV96" s="433"/>
      <c r="AW96" s="433"/>
      <c r="AX96" s="433"/>
      <c r="AY96" s="433"/>
      <c r="AZ96" s="433"/>
      <c r="BA96" s="433"/>
      <c r="BB96" s="433"/>
      <c r="BC96" s="433"/>
      <c r="BD96" s="433"/>
      <c r="BE96" s="434"/>
      <c r="BF96" s="432"/>
      <c r="BG96" s="442" t="n">
        <v>14</v>
      </c>
      <c r="BH96" s="448"/>
      <c r="BI96" s="449"/>
      <c r="BK96" s="433"/>
      <c r="BL96" s="433"/>
      <c r="BM96" s="433"/>
      <c r="BN96" s="433"/>
      <c r="BO96" s="433"/>
      <c r="BP96" s="433"/>
      <c r="BQ96" s="433"/>
      <c r="BR96" s="433"/>
      <c r="BS96" s="433"/>
      <c r="BT96" s="433"/>
      <c r="BU96" s="433"/>
      <c r="BV96" s="433"/>
      <c r="BW96" s="433"/>
      <c r="BX96" s="434"/>
      <c r="BY96" s="432"/>
      <c r="BZ96" s="442" t="n">
        <v>14</v>
      </c>
      <c r="CA96" s="448"/>
      <c r="CB96" s="449"/>
      <c r="CD96" s="433"/>
      <c r="CE96" s="433"/>
      <c r="CF96" s="433"/>
      <c r="CG96" s="433"/>
      <c r="CH96" s="433"/>
      <c r="CI96" s="433"/>
      <c r="CJ96" s="433"/>
      <c r="CK96" s="433"/>
      <c r="CL96" s="433"/>
      <c r="CM96" s="433"/>
      <c r="CN96" s="433"/>
      <c r="CO96" s="433"/>
      <c r="CP96" s="433"/>
      <c r="CQ96" s="434"/>
    </row>
    <row r="97" customFormat="false" ht="12.75" hidden="false" customHeight="false" outlineLevel="0" collapsed="false">
      <c r="A97" s="432"/>
      <c r="B97" s="442" t="n">
        <v>15</v>
      </c>
      <c r="C97" s="448"/>
      <c r="D97" s="449"/>
      <c r="F97" s="433"/>
      <c r="G97" s="433"/>
      <c r="H97" s="433"/>
      <c r="I97" s="433"/>
      <c r="J97" s="433"/>
      <c r="K97" s="433"/>
      <c r="L97" s="433"/>
      <c r="M97" s="433"/>
      <c r="N97" s="433"/>
      <c r="O97" s="433"/>
      <c r="P97" s="433"/>
      <c r="Q97" s="433"/>
      <c r="R97" s="433"/>
      <c r="S97" s="434"/>
      <c r="T97" s="432"/>
      <c r="U97" s="442" t="n">
        <v>15</v>
      </c>
      <c r="V97" s="448"/>
      <c r="W97" s="449"/>
      <c r="Y97" s="433"/>
      <c r="Z97" s="433"/>
      <c r="AA97" s="433"/>
      <c r="AB97" s="433"/>
      <c r="AC97" s="433"/>
      <c r="AD97" s="433"/>
      <c r="AE97" s="433"/>
      <c r="AF97" s="433"/>
      <c r="AG97" s="433"/>
      <c r="AH97" s="433"/>
      <c r="AI97" s="433"/>
      <c r="AJ97" s="433"/>
      <c r="AK97" s="433"/>
      <c r="AL97" s="434"/>
      <c r="AM97" s="432"/>
      <c r="AN97" s="442" t="n">
        <v>15</v>
      </c>
      <c r="AO97" s="448"/>
      <c r="AP97" s="449"/>
      <c r="AR97" s="433"/>
      <c r="AS97" s="433"/>
      <c r="AT97" s="433"/>
      <c r="AU97" s="433"/>
      <c r="AV97" s="433"/>
      <c r="AW97" s="433"/>
      <c r="AX97" s="433"/>
      <c r="AY97" s="433"/>
      <c r="AZ97" s="433"/>
      <c r="BA97" s="433"/>
      <c r="BB97" s="433"/>
      <c r="BC97" s="433"/>
      <c r="BD97" s="433"/>
      <c r="BE97" s="434"/>
      <c r="BF97" s="432"/>
      <c r="BG97" s="442" t="n">
        <v>15</v>
      </c>
      <c r="BH97" s="448"/>
      <c r="BI97" s="449"/>
      <c r="BK97" s="433"/>
      <c r="BL97" s="433"/>
      <c r="BM97" s="433"/>
      <c r="BN97" s="433"/>
      <c r="BO97" s="433"/>
      <c r="BP97" s="433"/>
      <c r="BQ97" s="433"/>
      <c r="BR97" s="433"/>
      <c r="BS97" s="433"/>
      <c r="BT97" s="433"/>
      <c r="BU97" s="433"/>
      <c r="BV97" s="433"/>
      <c r="BW97" s="433"/>
      <c r="BX97" s="434"/>
      <c r="BY97" s="432"/>
      <c r="BZ97" s="442" t="n">
        <v>15</v>
      </c>
      <c r="CA97" s="448"/>
      <c r="CB97" s="449"/>
      <c r="CD97" s="433"/>
      <c r="CE97" s="433"/>
      <c r="CF97" s="433"/>
      <c r="CG97" s="433"/>
      <c r="CH97" s="433"/>
      <c r="CI97" s="433"/>
      <c r="CJ97" s="433"/>
      <c r="CK97" s="433"/>
      <c r="CL97" s="433"/>
      <c r="CM97" s="433"/>
      <c r="CN97" s="433"/>
      <c r="CO97" s="433"/>
      <c r="CP97" s="433"/>
      <c r="CQ97" s="434"/>
    </row>
    <row r="98" customFormat="false" ht="12.75" hidden="false" customHeight="false" outlineLevel="0" collapsed="false">
      <c r="A98" s="432"/>
      <c r="B98" s="442" t="n">
        <v>16</v>
      </c>
      <c r="C98" s="448"/>
      <c r="D98" s="449"/>
      <c r="F98" s="433"/>
      <c r="G98" s="433"/>
      <c r="H98" s="433"/>
      <c r="I98" s="433"/>
      <c r="J98" s="433"/>
      <c r="K98" s="433"/>
      <c r="L98" s="433"/>
      <c r="M98" s="433"/>
      <c r="N98" s="433"/>
      <c r="O98" s="433"/>
      <c r="P98" s="433"/>
      <c r="Q98" s="433"/>
      <c r="R98" s="433"/>
      <c r="S98" s="434"/>
      <c r="T98" s="432"/>
      <c r="U98" s="442" t="n">
        <v>16</v>
      </c>
      <c r="V98" s="448"/>
      <c r="W98" s="449"/>
      <c r="Y98" s="433"/>
      <c r="Z98" s="433"/>
      <c r="AA98" s="433"/>
      <c r="AB98" s="433"/>
      <c r="AC98" s="433"/>
      <c r="AD98" s="433"/>
      <c r="AE98" s="433"/>
      <c r="AF98" s="433"/>
      <c r="AG98" s="433"/>
      <c r="AH98" s="433"/>
      <c r="AI98" s="433"/>
      <c r="AJ98" s="433"/>
      <c r="AK98" s="433"/>
      <c r="AL98" s="434"/>
      <c r="AM98" s="432"/>
      <c r="AN98" s="442" t="n">
        <v>16</v>
      </c>
      <c r="AO98" s="448"/>
      <c r="AP98" s="449"/>
      <c r="AR98" s="433"/>
      <c r="AS98" s="433"/>
      <c r="AT98" s="433"/>
      <c r="AU98" s="433"/>
      <c r="AV98" s="433"/>
      <c r="AW98" s="433"/>
      <c r="AX98" s="433"/>
      <c r="AY98" s="433"/>
      <c r="AZ98" s="433"/>
      <c r="BA98" s="433"/>
      <c r="BB98" s="433"/>
      <c r="BC98" s="433"/>
      <c r="BD98" s="433"/>
      <c r="BE98" s="434"/>
      <c r="BF98" s="432"/>
      <c r="BG98" s="442" t="n">
        <v>16</v>
      </c>
      <c r="BH98" s="448"/>
      <c r="BI98" s="449"/>
      <c r="BK98" s="433"/>
      <c r="BL98" s="433"/>
      <c r="BM98" s="433"/>
      <c r="BN98" s="433"/>
      <c r="BO98" s="433"/>
      <c r="BP98" s="433"/>
      <c r="BQ98" s="433"/>
      <c r="BR98" s="433"/>
      <c r="BS98" s="433"/>
      <c r="BT98" s="433"/>
      <c r="BU98" s="433"/>
      <c r="BV98" s="433"/>
      <c r="BW98" s="433"/>
      <c r="BX98" s="434"/>
      <c r="BY98" s="432"/>
      <c r="BZ98" s="442" t="n">
        <v>16</v>
      </c>
      <c r="CA98" s="448"/>
      <c r="CB98" s="449"/>
      <c r="CD98" s="433"/>
      <c r="CE98" s="433"/>
      <c r="CF98" s="433"/>
      <c r="CG98" s="433"/>
      <c r="CH98" s="433"/>
      <c r="CI98" s="433"/>
      <c r="CJ98" s="433"/>
      <c r="CK98" s="433"/>
      <c r="CL98" s="433"/>
      <c r="CM98" s="433"/>
      <c r="CN98" s="433"/>
      <c r="CO98" s="433"/>
      <c r="CP98" s="433"/>
      <c r="CQ98" s="434"/>
    </row>
    <row r="99" customFormat="false" ht="12.75" hidden="false" customHeight="false" outlineLevel="0" collapsed="false">
      <c r="A99" s="432"/>
      <c r="B99" s="442" t="n">
        <v>17</v>
      </c>
      <c r="C99" s="448"/>
      <c r="D99" s="449"/>
      <c r="F99" s="433"/>
      <c r="G99" s="433"/>
      <c r="H99" s="433"/>
      <c r="I99" s="433"/>
      <c r="J99" s="433"/>
      <c r="K99" s="433"/>
      <c r="L99" s="433"/>
      <c r="M99" s="433"/>
      <c r="N99" s="433"/>
      <c r="O99" s="433"/>
      <c r="P99" s="433"/>
      <c r="Q99" s="433"/>
      <c r="R99" s="433"/>
      <c r="S99" s="434"/>
      <c r="T99" s="432"/>
      <c r="U99" s="442" t="n">
        <v>17</v>
      </c>
      <c r="V99" s="448"/>
      <c r="W99" s="449"/>
      <c r="Y99" s="433"/>
      <c r="Z99" s="433"/>
      <c r="AA99" s="433"/>
      <c r="AB99" s="433"/>
      <c r="AC99" s="433"/>
      <c r="AD99" s="433"/>
      <c r="AE99" s="433"/>
      <c r="AF99" s="433"/>
      <c r="AG99" s="433"/>
      <c r="AH99" s="433"/>
      <c r="AI99" s="433"/>
      <c r="AJ99" s="433"/>
      <c r="AK99" s="433"/>
      <c r="AL99" s="434"/>
      <c r="AM99" s="432"/>
      <c r="AN99" s="442" t="n">
        <v>17</v>
      </c>
      <c r="AO99" s="448"/>
      <c r="AP99" s="449"/>
      <c r="AR99" s="433"/>
      <c r="AS99" s="433"/>
      <c r="AT99" s="433"/>
      <c r="AU99" s="433"/>
      <c r="AV99" s="433"/>
      <c r="AW99" s="433"/>
      <c r="AX99" s="433"/>
      <c r="AY99" s="433"/>
      <c r="AZ99" s="433"/>
      <c r="BA99" s="433"/>
      <c r="BB99" s="433"/>
      <c r="BC99" s="433"/>
      <c r="BD99" s="433"/>
      <c r="BE99" s="434"/>
      <c r="BF99" s="432"/>
      <c r="BG99" s="442" t="n">
        <v>17</v>
      </c>
      <c r="BH99" s="448"/>
      <c r="BI99" s="449"/>
      <c r="BK99" s="433"/>
      <c r="BL99" s="433"/>
      <c r="BM99" s="433"/>
      <c r="BN99" s="433"/>
      <c r="BO99" s="433"/>
      <c r="BP99" s="433"/>
      <c r="BQ99" s="433"/>
      <c r="BR99" s="433"/>
      <c r="BS99" s="433"/>
      <c r="BT99" s="433"/>
      <c r="BU99" s="433"/>
      <c r="BV99" s="433"/>
      <c r="BW99" s="433"/>
      <c r="BX99" s="434"/>
      <c r="BY99" s="432"/>
      <c r="BZ99" s="442" t="n">
        <v>17</v>
      </c>
      <c r="CA99" s="448"/>
      <c r="CB99" s="449"/>
      <c r="CD99" s="433"/>
      <c r="CE99" s="433"/>
      <c r="CF99" s="433"/>
      <c r="CG99" s="433"/>
      <c r="CH99" s="433"/>
      <c r="CI99" s="433"/>
      <c r="CJ99" s="433"/>
      <c r="CK99" s="433"/>
      <c r="CL99" s="433"/>
      <c r="CM99" s="433"/>
      <c r="CN99" s="433"/>
      <c r="CO99" s="433"/>
      <c r="CP99" s="433"/>
      <c r="CQ99" s="434"/>
    </row>
    <row r="100" customFormat="false" ht="12.75" hidden="false" customHeight="false" outlineLevel="0" collapsed="false">
      <c r="A100" s="432"/>
      <c r="B100" s="442" t="n">
        <v>18</v>
      </c>
      <c r="C100" s="448"/>
      <c r="D100" s="449"/>
      <c r="F100" s="433"/>
      <c r="G100" s="433"/>
      <c r="H100" s="433"/>
      <c r="I100" s="433"/>
      <c r="J100" s="433"/>
      <c r="K100" s="433"/>
      <c r="L100" s="433"/>
      <c r="M100" s="433"/>
      <c r="N100" s="433"/>
      <c r="O100" s="433"/>
      <c r="P100" s="433"/>
      <c r="Q100" s="433"/>
      <c r="R100" s="433"/>
      <c r="S100" s="434"/>
      <c r="T100" s="432"/>
      <c r="U100" s="442" t="n">
        <v>18</v>
      </c>
      <c r="V100" s="448"/>
      <c r="W100" s="449"/>
      <c r="Y100" s="433"/>
      <c r="Z100" s="433"/>
      <c r="AA100" s="433"/>
      <c r="AB100" s="433"/>
      <c r="AC100" s="433"/>
      <c r="AD100" s="433"/>
      <c r="AE100" s="433"/>
      <c r="AF100" s="433"/>
      <c r="AG100" s="433"/>
      <c r="AH100" s="433"/>
      <c r="AI100" s="433"/>
      <c r="AJ100" s="433"/>
      <c r="AK100" s="433"/>
      <c r="AL100" s="434"/>
      <c r="AM100" s="432"/>
      <c r="AN100" s="442" t="n">
        <v>18</v>
      </c>
      <c r="AO100" s="448"/>
      <c r="AP100" s="449"/>
      <c r="AR100" s="433"/>
      <c r="AS100" s="433"/>
      <c r="AT100" s="433"/>
      <c r="AU100" s="433"/>
      <c r="AV100" s="433"/>
      <c r="AW100" s="433"/>
      <c r="AX100" s="433"/>
      <c r="AY100" s="433"/>
      <c r="AZ100" s="433"/>
      <c r="BA100" s="433"/>
      <c r="BB100" s="433"/>
      <c r="BC100" s="433"/>
      <c r="BD100" s="433"/>
      <c r="BE100" s="434"/>
      <c r="BF100" s="432"/>
      <c r="BG100" s="442" t="n">
        <v>18</v>
      </c>
      <c r="BH100" s="448"/>
      <c r="BI100" s="449"/>
      <c r="BK100" s="433"/>
      <c r="BL100" s="433"/>
      <c r="BM100" s="433"/>
      <c r="BN100" s="433"/>
      <c r="BO100" s="433"/>
      <c r="BP100" s="433"/>
      <c r="BQ100" s="433"/>
      <c r="BR100" s="433"/>
      <c r="BS100" s="433"/>
      <c r="BT100" s="433"/>
      <c r="BU100" s="433"/>
      <c r="BV100" s="433"/>
      <c r="BW100" s="433"/>
      <c r="BX100" s="434"/>
      <c r="BY100" s="432"/>
      <c r="BZ100" s="442" t="n">
        <v>18</v>
      </c>
      <c r="CA100" s="448"/>
      <c r="CB100" s="449"/>
      <c r="CD100" s="433"/>
      <c r="CE100" s="433"/>
      <c r="CF100" s="433"/>
      <c r="CG100" s="433"/>
      <c r="CH100" s="433"/>
      <c r="CI100" s="433"/>
      <c r="CJ100" s="433"/>
      <c r="CK100" s="433"/>
      <c r="CL100" s="433"/>
      <c r="CM100" s="433"/>
      <c r="CN100" s="433"/>
      <c r="CO100" s="433"/>
      <c r="CP100" s="433"/>
      <c r="CQ100" s="434"/>
    </row>
    <row r="101" customFormat="false" ht="12.75" hidden="false" customHeight="false" outlineLevel="0" collapsed="false">
      <c r="A101" s="432"/>
      <c r="B101" s="442" t="n">
        <v>19</v>
      </c>
      <c r="C101" s="448"/>
      <c r="D101" s="449"/>
      <c r="F101" s="433"/>
      <c r="G101" s="433"/>
      <c r="H101" s="433"/>
      <c r="I101" s="433"/>
      <c r="J101" s="433"/>
      <c r="K101" s="433"/>
      <c r="L101" s="433"/>
      <c r="M101" s="433"/>
      <c r="N101" s="433"/>
      <c r="O101" s="433"/>
      <c r="P101" s="433"/>
      <c r="Q101" s="433"/>
      <c r="R101" s="433"/>
      <c r="S101" s="434"/>
      <c r="T101" s="432"/>
      <c r="U101" s="442" t="n">
        <v>19</v>
      </c>
      <c r="V101" s="448"/>
      <c r="W101" s="449"/>
      <c r="Y101" s="433"/>
      <c r="Z101" s="433"/>
      <c r="AA101" s="433"/>
      <c r="AB101" s="433"/>
      <c r="AC101" s="433"/>
      <c r="AD101" s="433"/>
      <c r="AE101" s="433"/>
      <c r="AF101" s="433"/>
      <c r="AG101" s="433"/>
      <c r="AH101" s="433"/>
      <c r="AI101" s="433"/>
      <c r="AJ101" s="433"/>
      <c r="AK101" s="433"/>
      <c r="AL101" s="434"/>
      <c r="AM101" s="432"/>
      <c r="AN101" s="442" t="n">
        <v>19</v>
      </c>
      <c r="AO101" s="448"/>
      <c r="AP101" s="449"/>
      <c r="AR101" s="433"/>
      <c r="AS101" s="433"/>
      <c r="AT101" s="433"/>
      <c r="AU101" s="433"/>
      <c r="AV101" s="433"/>
      <c r="AW101" s="433"/>
      <c r="AX101" s="433"/>
      <c r="AY101" s="433"/>
      <c r="AZ101" s="433"/>
      <c r="BA101" s="433"/>
      <c r="BB101" s="433"/>
      <c r="BC101" s="433"/>
      <c r="BD101" s="433"/>
      <c r="BE101" s="434"/>
      <c r="BF101" s="432"/>
      <c r="BG101" s="442" t="n">
        <v>19</v>
      </c>
      <c r="BH101" s="448"/>
      <c r="BI101" s="449"/>
      <c r="BK101" s="433"/>
      <c r="BL101" s="433"/>
      <c r="BM101" s="433"/>
      <c r="BN101" s="433"/>
      <c r="BO101" s="433"/>
      <c r="BP101" s="433"/>
      <c r="BQ101" s="433"/>
      <c r="BR101" s="433"/>
      <c r="BS101" s="433"/>
      <c r="BT101" s="433"/>
      <c r="BU101" s="433"/>
      <c r="BV101" s="433"/>
      <c r="BW101" s="433"/>
      <c r="BX101" s="434"/>
      <c r="BY101" s="432"/>
      <c r="BZ101" s="442" t="n">
        <v>19</v>
      </c>
      <c r="CA101" s="448"/>
      <c r="CB101" s="449"/>
      <c r="CD101" s="433"/>
      <c r="CE101" s="433"/>
      <c r="CF101" s="433"/>
      <c r="CG101" s="433"/>
      <c r="CH101" s="433"/>
      <c r="CI101" s="433"/>
      <c r="CJ101" s="433"/>
      <c r="CK101" s="433"/>
      <c r="CL101" s="433"/>
      <c r="CM101" s="433"/>
      <c r="CN101" s="433"/>
      <c r="CO101" s="433"/>
      <c r="CP101" s="433"/>
      <c r="CQ101" s="434"/>
    </row>
    <row r="102" customFormat="false" ht="12.75" hidden="false" customHeight="false" outlineLevel="0" collapsed="false">
      <c r="A102" s="432"/>
      <c r="B102" s="442" t="n">
        <v>20</v>
      </c>
      <c r="C102" s="448"/>
      <c r="D102" s="449"/>
      <c r="F102" s="433"/>
      <c r="G102" s="433"/>
      <c r="H102" s="433"/>
      <c r="I102" s="433"/>
      <c r="J102" s="433"/>
      <c r="K102" s="433"/>
      <c r="L102" s="433"/>
      <c r="M102" s="433"/>
      <c r="N102" s="433"/>
      <c r="O102" s="433"/>
      <c r="P102" s="433"/>
      <c r="Q102" s="433"/>
      <c r="R102" s="433"/>
      <c r="S102" s="434"/>
      <c r="T102" s="432"/>
      <c r="U102" s="442" t="n">
        <v>20</v>
      </c>
      <c r="V102" s="448"/>
      <c r="W102" s="449"/>
      <c r="Y102" s="433"/>
      <c r="Z102" s="433"/>
      <c r="AA102" s="433"/>
      <c r="AB102" s="433"/>
      <c r="AC102" s="433"/>
      <c r="AD102" s="433"/>
      <c r="AE102" s="433"/>
      <c r="AF102" s="433"/>
      <c r="AG102" s="433"/>
      <c r="AH102" s="433"/>
      <c r="AI102" s="433"/>
      <c r="AJ102" s="433"/>
      <c r="AK102" s="433"/>
      <c r="AL102" s="434"/>
      <c r="AM102" s="432"/>
      <c r="AN102" s="442" t="n">
        <v>20</v>
      </c>
      <c r="AO102" s="448"/>
      <c r="AP102" s="449"/>
      <c r="AR102" s="433"/>
      <c r="AS102" s="433"/>
      <c r="AT102" s="433"/>
      <c r="AU102" s="433"/>
      <c r="AV102" s="433"/>
      <c r="AW102" s="433"/>
      <c r="AX102" s="433"/>
      <c r="AY102" s="433"/>
      <c r="AZ102" s="433"/>
      <c r="BA102" s="433"/>
      <c r="BB102" s="433"/>
      <c r="BC102" s="433"/>
      <c r="BD102" s="433"/>
      <c r="BE102" s="434"/>
      <c r="BF102" s="432"/>
      <c r="BG102" s="442" t="n">
        <v>20</v>
      </c>
      <c r="BH102" s="448"/>
      <c r="BI102" s="449"/>
      <c r="BK102" s="433"/>
      <c r="BL102" s="433"/>
      <c r="BM102" s="433"/>
      <c r="BN102" s="433"/>
      <c r="BO102" s="433"/>
      <c r="BP102" s="433"/>
      <c r="BQ102" s="433"/>
      <c r="BR102" s="433"/>
      <c r="BS102" s="433"/>
      <c r="BT102" s="433"/>
      <c r="BU102" s="433"/>
      <c r="BV102" s="433"/>
      <c r="BW102" s="433"/>
      <c r="BX102" s="434"/>
      <c r="BY102" s="432"/>
      <c r="BZ102" s="442" t="n">
        <v>20</v>
      </c>
      <c r="CA102" s="448"/>
      <c r="CB102" s="449"/>
      <c r="CD102" s="433"/>
      <c r="CE102" s="433"/>
      <c r="CF102" s="433"/>
      <c r="CG102" s="433"/>
      <c r="CH102" s="433"/>
      <c r="CI102" s="433"/>
      <c r="CJ102" s="433"/>
      <c r="CK102" s="433"/>
      <c r="CL102" s="433"/>
      <c r="CM102" s="433"/>
      <c r="CN102" s="433"/>
      <c r="CO102" s="433"/>
      <c r="CP102" s="433"/>
      <c r="CQ102" s="434"/>
    </row>
    <row r="103" customFormat="false" ht="12.75" hidden="false" customHeight="false" outlineLevel="0" collapsed="false">
      <c r="A103" s="432"/>
      <c r="B103" s="442" t="n">
        <v>21</v>
      </c>
      <c r="C103" s="448"/>
      <c r="D103" s="449"/>
      <c r="F103" s="433"/>
      <c r="G103" s="433"/>
      <c r="H103" s="433"/>
      <c r="I103" s="433"/>
      <c r="J103" s="433"/>
      <c r="K103" s="433"/>
      <c r="L103" s="433"/>
      <c r="M103" s="433"/>
      <c r="N103" s="433"/>
      <c r="O103" s="433"/>
      <c r="P103" s="433"/>
      <c r="Q103" s="433"/>
      <c r="R103" s="433"/>
      <c r="S103" s="434"/>
      <c r="T103" s="432"/>
      <c r="U103" s="442" t="n">
        <v>21</v>
      </c>
      <c r="V103" s="448"/>
      <c r="W103" s="449"/>
      <c r="Y103" s="433"/>
      <c r="Z103" s="433"/>
      <c r="AA103" s="433"/>
      <c r="AB103" s="433"/>
      <c r="AC103" s="433"/>
      <c r="AD103" s="433"/>
      <c r="AE103" s="433"/>
      <c r="AF103" s="433"/>
      <c r="AG103" s="433"/>
      <c r="AH103" s="433"/>
      <c r="AI103" s="433"/>
      <c r="AJ103" s="433"/>
      <c r="AK103" s="433"/>
      <c r="AL103" s="434"/>
      <c r="AM103" s="432"/>
      <c r="AN103" s="442" t="n">
        <v>21</v>
      </c>
      <c r="AO103" s="448"/>
      <c r="AP103" s="449"/>
      <c r="AR103" s="433"/>
      <c r="AS103" s="433"/>
      <c r="AT103" s="433"/>
      <c r="AU103" s="433"/>
      <c r="AV103" s="433"/>
      <c r="AW103" s="433"/>
      <c r="AX103" s="433"/>
      <c r="AY103" s="433"/>
      <c r="AZ103" s="433"/>
      <c r="BA103" s="433"/>
      <c r="BB103" s="433"/>
      <c r="BC103" s="433"/>
      <c r="BD103" s="433"/>
      <c r="BE103" s="434"/>
      <c r="BF103" s="432"/>
      <c r="BG103" s="442" t="n">
        <v>21</v>
      </c>
      <c r="BH103" s="448"/>
      <c r="BI103" s="449"/>
      <c r="BK103" s="433"/>
      <c r="BL103" s="433"/>
      <c r="BM103" s="433"/>
      <c r="BN103" s="433"/>
      <c r="BO103" s="433"/>
      <c r="BP103" s="433"/>
      <c r="BQ103" s="433"/>
      <c r="BR103" s="433"/>
      <c r="BS103" s="433"/>
      <c r="BT103" s="433"/>
      <c r="BU103" s="433"/>
      <c r="BV103" s="433"/>
      <c r="BW103" s="433"/>
      <c r="BX103" s="434"/>
      <c r="BY103" s="432"/>
      <c r="BZ103" s="442" t="n">
        <v>21</v>
      </c>
      <c r="CA103" s="448"/>
      <c r="CB103" s="449"/>
      <c r="CD103" s="433"/>
      <c r="CE103" s="433"/>
      <c r="CF103" s="433"/>
      <c r="CG103" s="433"/>
      <c r="CH103" s="433"/>
      <c r="CI103" s="433"/>
      <c r="CJ103" s="433"/>
      <c r="CK103" s="433"/>
      <c r="CL103" s="433"/>
      <c r="CM103" s="433"/>
      <c r="CN103" s="433"/>
      <c r="CO103" s="433"/>
      <c r="CP103" s="433"/>
      <c r="CQ103" s="434"/>
    </row>
    <row r="104" customFormat="false" ht="12.75" hidden="false" customHeight="false" outlineLevel="0" collapsed="false">
      <c r="A104" s="432"/>
      <c r="B104" s="442" t="n">
        <v>22</v>
      </c>
      <c r="C104" s="448"/>
      <c r="D104" s="449"/>
      <c r="F104" s="433"/>
      <c r="G104" s="433"/>
      <c r="H104" s="433"/>
      <c r="I104" s="433"/>
      <c r="J104" s="433"/>
      <c r="K104" s="433"/>
      <c r="L104" s="433"/>
      <c r="M104" s="433"/>
      <c r="N104" s="433"/>
      <c r="O104" s="433"/>
      <c r="P104" s="433"/>
      <c r="Q104" s="433"/>
      <c r="R104" s="433"/>
      <c r="S104" s="434"/>
      <c r="T104" s="432"/>
      <c r="U104" s="442" t="n">
        <v>22</v>
      </c>
      <c r="V104" s="448"/>
      <c r="W104" s="449"/>
      <c r="Y104" s="433"/>
      <c r="Z104" s="433"/>
      <c r="AA104" s="433"/>
      <c r="AB104" s="433"/>
      <c r="AC104" s="433"/>
      <c r="AD104" s="433"/>
      <c r="AE104" s="433"/>
      <c r="AF104" s="433"/>
      <c r="AG104" s="433"/>
      <c r="AH104" s="433"/>
      <c r="AI104" s="433"/>
      <c r="AJ104" s="433"/>
      <c r="AK104" s="433"/>
      <c r="AL104" s="434"/>
      <c r="AM104" s="432"/>
      <c r="AN104" s="442" t="n">
        <v>22</v>
      </c>
      <c r="AO104" s="448"/>
      <c r="AP104" s="449"/>
      <c r="AR104" s="433"/>
      <c r="AS104" s="433"/>
      <c r="AT104" s="433"/>
      <c r="AU104" s="433"/>
      <c r="AV104" s="433"/>
      <c r="AW104" s="433"/>
      <c r="AX104" s="433"/>
      <c r="AY104" s="433"/>
      <c r="AZ104" s="433"/>
      <c r="BA104" s="433"/>
      <c r="BB104" s="433"/>
      <c r="BC104" s="433"/>
      <c r="BD104" s="433"/>
      <c r="BE104" s="434"/>
      <c r="BF104" s="432"/>
      <c r="BG104" s="442" t="n">
        <v>22</v>
      </c>
      <c r="BH104" s="448"/>
      <c r="BI104" s="449"/>
      <c r="BK104" s="433"/>
      <c r="BL104" s="433"/>
      <c r="BM104" s="433"/>
      <c r="BN104" s="433"/>
      <c r="BO104" s="433"/>
      <c r="BP104" s="433"/>
      <c r="BQ104" s="433"/>
      <c r="BR104" s="433"/>
      <c r="BS104" s="433"/>
      <c r="BT104" s="433"/>
      <c r="BU104" s="433"/>
      <c r="BV104" s="433"/>
      <c r="BW104" s="433"/>
      <c r="BX104" s="434"/>
      <c r="BY104" s="432"/>
      <c r="BZ104" s="442" t="n">
        <v>22</v>
      </c>
      <c r="CA104" s="448"/>
      <c r="CB104" s="449"/>
      <c r="CD104" s="433"/>
      <c r="CE104" s="433"/>
      <c r="CF104" s="433"/>
      <c r="CG104" s="433"/>
      <c r="CH104" s="433"/>
      <c r="CI104" s="433"/>
      <c r="CJ104" s="433"/>
      <c r="CK104" s="433"/>
      <c r="CL104" s="433"/>
      <c r="CM104" s="433"/>
      <c r="CN104" s="433"/>
      <c r="CO104" s="433"/>
      <c r="CP104" s="433"/>
      <c r="CQ104" s="434"/>
    </row>
    <row r="105" customFormat="false" ht="12.75" hidden="false" customHeight="false" outlineLevel="0" collapsed="false">
      <c r="A105" s="432"/>
      <c r="B105" s="442" t="n">
        <v>23</v>
      </c>
      <c r="C105" s="448"/>
      <c r="D105" s="449"/>
      <c r="F105" s="433"/>
      <c r="G105" s="433"/>
      <c r="H105" s="433"/>
      <c r="I105" s="433"/>
      <c r="J105" s="433"/>
      <c r="K105" s="433"/>
      <c r="L105" s="433"/>
      <c r="M105" s="433"/>
      <c r="N105" s="433"/>
      <c r="O105" s="433"/>
      <c r="P105" s="433"/>
      <c r="Q105" s="433"/>
      <c r="R105" s="433"/>
      <c r="S105" s="434"/>
      <c r="T105" s="432"/>
      <c r="U105" s="442" t="n">
        <v>23</v>
      </c>
      <c r="V105" s="448"/>
      <c r="W105" s="449"/>
      <c r="Y105" s="433"/>
      <c r="Z105" s="433"/>
      <c r="AA105" s="433"/>
      <c r="AB105" s="433"/>
      <c r="AC105" s="433"/>
      <c r="AD105" s="433"/>
      <c r="AE105" s="433"/>
      <c r="AF105" s="433"/>
      <c r="AG105" s="433"/>
      <c r="AH105" s="433"/>
      <c r="AI105" s="433"/>
      <c r="AJ105" s="433"/>
      <c r="AK105" s="433"/>
      <c r="AL105" s="434"/>
      <c r="AM105" s="432"/>
      <c r="AN105" s="442" t="n">
        <v>23</v>
      </c>
      <c r="AO105" s="448"/>
      <c r="AP105" s="449"/>
      <c r="AR105" s="433"/>
      <c r="AS105" s="433"/>
      <c r="AT105" s="433"/>
      <c r="AU105" s="433"/>
      <c r="AV105" s="433"/>
      <c r="AW105" s="433"/>
      <c r="AX105" s="433"/>
      <c r="AY105" s="433"/>
      <c r="AZ105" s="433"/>
      <c r="BA105" s="433"/>
      <c r="BB105" s="433"/>
      <c r="BC105" s="433"/>
      <c r="BD105" s="433"/>
      <c r="BE105" s="434"/>
      <c r="BF105" s="432"/>
      <c r="BG105" s="442" t="n">
        <v>23</v>
      </c>
      <c r="BH105" s="448"/>
      <c r="BI105" s="449"/>
      <c r="BK105" s="433"/>
      <c r="BL105" s="433"/>
      <c r="BM105" s="433"/>
      <c r="BN105" s="433"/>
      <c r="BO105" s="433"/>
      <c r="BP105" s="433"/>
      <c r="BQ105" s="433"/>
      <c r="BR105" s="433"/>
      <c r="BS105" s="433"/>
      <c r="BT105" s="433"/>
      <c r="BU105" s="433"/>
      <c r="BV105" s="433"/>
      <c r="BW105" s="433"/>
      <c r="BX105" s="434"/>
      <c r="BY105" s="432"/>
      <c r="BZ105" s="442" t="n">
        <v>23</v>
      </c>
      <c r="CA105" s="448"/>
      <c r="CB105" s="449"/>
      <c r="CD105" s="433"/>
      <c r="CE105" s="433"/>
      <c r="CF105" s="433"/>
      <c r="CG105" s="433"/>
      <c r="CH105" s="433"/>
      <c r="CI105" s="433"/>
      <c r="CJ105" s="433"/>
      <c r="CK105" s="433"/>
      <c r="CL105" s="433"/>
      <c r="CM105" s="433"/>
      <c r="CN105" s="433"/>
      <c r="CO105" s="433"/>
      <c r="CP105" s="433"/>
      <c r="CQ105" s="434"/>
    </row>
    <row r="106" customFormat="false" ht="12.75" hidden="false" customHeight="false" outlineLevel="0" collapsed="false">
      <c r="A106" s="432"/>
      <c r="B106" s="442" t="n">
        <v>24</v>
      </c>
      <c r="C106" s="448"/>
      <c r="D106" s="449"/>
      <c r="F106" s="433"/>
      <c r="G106" s="433"/>
      <c r="H106" s="433"/>
      <c r="I106" s="433"/>
      <c r="J106" s="433"/>
      <c r="K106" s="433"/>
      <c r="L106" s="433"/>
      <c r="M106" s="433"/>
      <c r="N106" s="433"/>
      <c r="O106" s="433"/>
      <c r="P106" s="433"/>
      <c r="Q106" s="433"/>
      <c r="R106" s="433"/>
      <c r="S106" s="434"/>
      <c r="T106" s="432"/>
      <c r="U106" s="442" t="n">
        <v>24</v>
      </c>
      <c r="V106" s="448"/>
      <c r="W106" s="449"/>
      <c r="Y106" s="433"/>
      <c r="Z106" s="433"/>
      <c r="AA106" s="433"/>
      <c r="AB106" s="433"/>
      <c r="AC106" s="433"/>
      <c r="AD106" s="433"/>
      <c r="AE106" s="433"/>
      <c r="AF106" s="433"/>
      <c r="AG106" s="433"/>
      <c r="AH106" s="433"/>
      <c r="AI106" s="433"/>
      <c r="AJ106" s="433"/>
      <c r="AK106" s="433"/>
      <c r="AL106" s="434"/>
      <c r="AM106" s="432"/>
      <c r="AN106" s="442" t="n">
        <v>24</v>
      </c>
      <c r="AO106" s="448"/>
      <c r="AP106" s="449"/>
      <c r="AR106" s="433"/>
      <c r="AS106" s="433"/>
      <c r="AT106" s="433"/>
      <c r="AU106" s="433"/>
      <c r="AV106" s="433"/>
      <c r="AW106" s="433"/>
      <c r="AX106" s="433"/>
      <c r="AY106" s="433"/>
      <c r="AZ106" s="433"/>
      <c r="BA106" s="433"/>
      <c r="BB106" s="433"/>
      <c r="BC106" s="433"/>
      <c r="BD106" s="433"/>
      <c r="BE106" s="434"/>
      <c r="BF106" s="432"/>
      <c r="BG106" s="442" t="n">
        <v>24</v>
      </c>
      <c r="BH106" s="448"/>
      <c r="BI106" s="449"/>
      <c r="BK106" s="433"/>
      <c r="BL106" s="433"/>
      <c r="BM106" s="433"/>
      <c r="BN106" s="433"/>
      <c r="BO106" s="433"/>
      <c r="BP106" s="433"/>
      <c r="BQ106" s="433"/>
      <c r="BR106" s="433"/>
      <c r="BS106" s="433"/>
      <c r="BT106" s="433"/>
      <c r="BU106" s="433"/>
      <c r="BV106" s="433"/>
      <c r="BW106" s="433"/>
      <c r="BX106" s="434"/>
      <c r="BY106" s="432"/>
      <c r="BZ106" s="442" t="n">
        <v>24</v>
      </c>
      <c r="CA106" s="448"/>
      <c r="CB106" s="449"/>
      <c r="CD106" s="433"/>
      <c r="CE106" s="433"/>
      <c r="CF106" s="433"/>
      <c r="CG106" s="433"/>
      <c r="CH106" s="433"/>
      <c r="CI106" s="433"/>
      <c r="CJ106" s="433"/>
      <c r="CK106" s="433"/>
      <c r="CL106" s="433"/>
      <c r="CM106" s="433"/>
      <c r="CN106" s="433"/>
      <c r="CO106" s="433"/>
      <c r="CP106" s="433"/>
      <c r="CQ106" s="434"/>
    </row>
    <row r="107" customFormat="false" ht="12.75" hidden="false" customHeight="false" outlineLevel="0" collapsed="false">
      <c r="A107" s="432"/>
      <c r="B107" s="442" t="n">
        <v>25</v>
      </c>
      <c r="C107" s="448"/>
      <c r="D107" s="449"/>
      <c r="F107" s="433"/>
      <c r="G107" s="433"/>
      <c r="H107" s="433"/>
      <c r="I107" s="433"/>
      <c r="J107" s="433"/>
      <c r="K107" s="433"/>
      <c r="L107" s="433"/>
      <c r="M107" s="433"/>
      <c r="N107" s="433"/>
      <c r="O107" s="433"/>
      <c r="P107" s="433"/>
      <c r="Q107" s="433"/>
      <c r="R107" s="433"/>
      <c r="S107" s="434"/>
      <c r="T107" s="432"/>
      <c r="U107" s="442" t="n">
        <v>25</v>
      </c>
      <c r="V107" s="448"/>
      <c r="W107" s="449"/>
      <c r="Y107" s="433"/>
      <c r="Z107" s="433"/>
      <c r="AA107" s="433"/>
      <c r="AB107" s="433"/>
      <c r="AC107" s="433"/>
      <c r="AD107" s="433"/>
      <c r="AE107" s="433"/>
      <c r="AF107" s="433"/>
      <c r="AG107" s="433"/>
      <c r="AH107" s="433"/>
      <c r="AI107" s="433"/>
      <c r="AJ107" s="433"/>
      <c r="AK107" s="433"/>
      <c r="AL107" s="434"/>
      <c r="AM107" s="432"/>
      <c r="AN107" s="442" t="n">
        <v>25</v>
      </c>
      <c r="AO107" s="448"/>
      <c r="AP107" s="449"/>
      <c r="AR107" s="433"/>
      <c r="AS107" s="433"/>
      <c r="AT107" s="433"/>
      <c r="AU107" s="433"/>
      <c r="AV107" s="433"/>
      <c r="AW107" s="433"/>
      <c r="AX107" s="433"/>
      <c r="AY107" s="433"/>
      <c r="AZ107" s="433"/>
      <c r="BA107" s="433"/>
      <c r="BB107" s="433"/>
      <c r="BC107" s="433"/>
      <c r="BD107" s="433"/>
      <c r="BE107" s="434"/>
      <c r="BF107" s="432"/>
      <c r="BG107" s="442" t="n">
        <v>25</v>
      </c>
      <c r="BH107" s="448"/>
      <c r="BI107" s="449"/>
      <c r="BK107" s="433"/>
      <c r="BL107" s="433"/>
      <c r="BM107" s="433"/>
      <c r="BN107" s="433"/>
      <c r="BO107" s="433"/>
      <c r="BP107" s="433"/>
      <c r="BQ107" s="433"/>
      <c r="BR107" s="433"/>
      <c r="BS107" s="433"/>
      <c r="BT107" s="433"/>
      <c r="BU107" s="433"/>
      <c r="BV107" s="433"/>
      <c r="BW107" s="433"/>
      <c r="BX107" s="434"/>
      <c r="BY107" s="432"/>
      <c r="BZ107" s="442" t="n">
        <v>25</v>
      </c>
      <c r="CA107" s="448"/>
      <c r="CB107" s="449"/>
      <c r="CD107" s="433"/>
      <c r="CE107" s="433"/>
      <c r="CF107" s="433"/>
      <c r="CG107" s="433"/>
      <c r="CH107" s="433"/>
      <c r="CI107" s="433"/>
      <c r="CJ107" s="433"/>
      <c r="CK107" s="433"/>
      <c r="CL107" s="433"/>
      <c r="CM107" s="433"/>
      <c r="CN107" s="433"/>
      <c r="CO107" s="433"/>
      <c r="CP107" s="433"/>
      <c r="CQ107" s="434"/>
    </row>
    <row r="108" customFormat="false" ht="12.75" hidden="false" customHeight="false" outlineLevel="0" collapsed="false">
      <c r="A108" s="432"/>
      <c r="B108" s="442" t="n">
        <v>26</v>
      </c>
      <c r="C108" s="448"/>
      <c r="D108" s="449"/>
      <c r="F108" s="433"/>
      <c r="G108" s="433"/>
      <c r="H108" s="433"/>
      <c r="I108" s="433"/>
      <c r="J108" s="433"/>
      <c r="K108" s="433"/>
      <c r="L108" s="433"/>
      <c r="M108" s="433"/>
      <c r="N108" s="433"/>
      <c r="O108" s="433"/>
      <c r="P108" s="433"/>
      <c r="Q108" s="433"/>
      <c r="R108" s="433"/>
      <c r="S108" s="434"/>
      <c r="T108" s="432"/>
      <c r="U108" s="442" t="n">
        <v>26</v>
      </c>
      <c r="V108" s="448"/>
      <c r="W108" s="449"/>
      <c r="Y108" s="433"/>
      <c r="Z108" s="433"/>
      <c r="AA108" s="433"/>
      <c r="AB108" s="433"/>
      <c r="AC108" s="433"/>
      <c r="AD108" s="433"/>
      <c r="AE108" s="433"/>
      <c r="AF108" s="433"/>
      <c r="AG108" s="433"/>
      <c r="AH108" s="433"/>
      <c r="AI108" s="433"/>
      <c r="AJ108" s="433"/>
      <c r="AK108" s="433"/>
      <c r="AL108" s="434"/>
      <c r="AM108" s="432"/>
      <c r="AN108" s="442" t="n">
        <v>26</v>
      </c>
      <c r="AO108" s="448"/>
      <c r="AP108" s="449"/>
      <c r="AR108" s="433"/>
      <c r="AS108" s="433"/>
      <c r="AT108" s="433"/>
      <c r="AU108" s="433"/>
      <c r="AV108" s="433"/>
      <c r="AW108" s="433"/>
      <c r="AX108" s="433"/>
      <c r="AY108" s="433"/>
      <c r="AZ108" s="433"/>
      <c r="BA108" s="433"/>
      <c r="BB108" s="433"/>
      <c r="BC108" s="433"/>
      <c r="BD108" s="433"/>
      <c r="BE108" s="434"/>
      <c r="BF108" s="432"/>
      <c r="BG108" s="442" t="n">
        <v>26</v>
      </c>
      <c r="BH108" s="448"/>
      <c r="BI108" s="449"/>
      <c r="BK108" s="433"/>
      <c r="BL108" s="433"/>
      <c r="BM108" s="433"/>
      <c r="BN108" s="433"/>
      <c r="BO108" s="433"/>
      <c r="BP108" s="433"/>
      <c r="BQ108" s="433"/>
      <c r="BR108" s="433"/>
      <c r="BS108" s="433"/>
      <c r="BT108" s="433"/>
      <c r="BU108" s="433"/>
      <c r="BV108" s="433"/>
      <c r="BW108" s="433"/>
      <c r="BX108" s="434"/>
      <c r="BY108" s="432"/>
      <c r="BZ108" s="442" t="n">
        <v>26</v>
      </c>
      <c r="CA108" s="448"/>
      <c r="CB108" s="449"/>
      <c r="CD108" s="433"/>
      <c r="CE108" s="433"/>
      <c r="CF108" s="433"/>
      <c r="CG108" s="433"/>
      <c r="CH108" s="433"/>
      <c r="CI108" s="433"/>
      <c r="CJ108" s="433"/>
      <c r="CK108" s="433"/>
      <c r="CL108" s="433"/>
      <c r="CM108" s="433"/>
      <c r="CN108" s="433"/>
      <c r="CO108" s="433"/>
      <c r="CP108" s="433"/>
      <c r="CQ108" s="434"/>
    </row>
    <row r="109" customFormat="false" ht="12.75" hidden="false" customHeight="false" outlineLevel="0" collapsed="false">
      <c r="A109" s="432"/>
      <c r="B109" s="442" t="n">
        <v>27</v>
      </c>
      <c r="C109" s="448"/>
      <c r="D109" s="449"/>
      <c r="F109" s="433"/>
      <c r="G109" s="433"/>
      <c r="H109" s="433"/>
      <c r="I109" s="433"/>
      <c r="J109" s="433"/>
      <c r="K109" s="433"/>
      <c r="L109" s="433"/>
      <c r="M109" s="433"/>
      <c r="N109" s="433"/>
      <c r="O109" s="433"/>
      <c r="P109" s="433"/>
      <c r="Q109" s="433"/>
      <c r="R109" s="433"/>
      <c r="S109" s="434"/>
      <c r="T109" s="432"/>
      <c r="U109" s="442" t="n">
        <v>27</v>
      </c>
      <c r="V109" s="448"/>
      <c r="W109" s="449"/>
      <c r="Y109" s="433"/>
      <c r="Z109" s="433"/>
      <c r="AA109" s="433"/>
      <c r="AB109" s="433"/>
      <c r="AC109" s="433"/>
      <c r="AD109" s="433"/>
      <c r="AE109" s="433"/>
      <c r="AF109" s="433"/>
      <c r="AG109" s="433"/>
      <c r="AH109" s="433"/>
      <c r="AI109" s="433"/>
      <c r="AJ109" s="433"/>
      <c r="AK109" s="433"/>
      <c r="AL109" s="434"/>
      <c r="AM109" s="432"/>
      <c r="AN109" s="442" t="n">
        <v>27</v>
      </c>
      <c r="AO109" s="448"/>
      <c r="AP109" s="449"/>
      <c r="AR109" s="433"/>
      <c r="AS109" s="433"/>
      <c r="AT109" s="433"/>
      <c r="AU109" s="433"/>
      <c r="AV109" s="433"/>
      <c r="AW109" s="433"/>
      <c r="AX109" s="433"/>
      <c r="AY109" s="433"/>
      <c r="AZ109" s="433"/>
      <c r="BA109" s="433"/>
      <c r="BB109" s="433"/>
      <c r="BC109" s="433"/>
      <c r="BD109" s="433"/>
      <c r="BE109" s="434"/>
      <c r="BF109" s="432"/>
      <c r="BG109" s="442" t="n">
        <v>27</v>
      </c>
      <c r="BH109" s="448"/>
      <c r="BI109" s="449"/>
      <c r="BK109" s="433"/>
      <c r="BL109" s="433"/>
      <c r="BM109" s="433"/>
      <c r="BN109" s="433"/>
      <c r="BO109" s="433"/>
      <c r="BP109" s="433"/>
      <c r="BQ109" s="433"/>
      <c r="BR109" s="433"/>
      <c r="BS109" s="433"/>
      <c r="BT109" s="433"/>
      <c r="BU109" s="433"/>
      <c r="BV109" s="433"/>
      <c r="BW109" s="433"/>
      <c r="BX109" s="434"/>
      <c r="BY109" s="432"/>
      <c r="BZ109" s="442" t="n">
        <v>27</v>
      </c>
      <c r="CA109" s="448"/>
      <c r="CB109" s="449"/>
      <c r="CD109" s="433"/>
      <c r="CE109" s="433"/>
      <c r="CF109" s="433"/>
      <c r="CG109" s="433"/>
      <c r="CH109" s="433"/>
      <c r="CI109" s="433"/>
      <c r="CJ109" s="433"/>
      <c r="CK109" s="433"/>
      <c r="CL109" s="433"/>
      <c r="CM109" s="433"/>
      <c r="CN109" s="433"/>
      <c r="CO109" s="433"/>
      <c r="CP109" s="433"/>
      <c r="CQ109" s="434"/>
    </row>
    <row r="110" customFormat="false" ht="12.75" hidden="false" customHeight="false" outlineLevel="0" collapsed="false">
      <c r="A110" s="432"/>
      <c r="B110" s="442" t="n">
        <v>28</v>
      </c>
      <c r="C110" s="448"/>
      <c r="D110" s="449"/>
      <c r="F110" s="433"/>
      <c r="G110" s="433"/>
      <c r="H110" s="433"/>
      <c r="I110" s="433"/>
      <c r="J110" s="433"/>
      <c r="K110" s="433"/>
      <c r="L110" s="433"/>
      <c r="M110" s="433"/>
      <c r="N110" s="433"/>
      <c r="O110" s="433"/>
      <c r="P110" s="433"/>
      <c r="Q110" s="433"/>
      <c r="R110" s="433"/>
      <c r="S110" s="434"/>
      <c r="T110" s="432"/>
      <c r="U110" s="442" t="n">
        <v>28</v>
      </c>
      <c r="V110" s="448"/>
      <c r="W110" s="449"/>
      <c r="Y110" s="433"/>
      <c r="Z110" s="433"/>
      <c r="AA110" s="433"/>
      <c r="AB110" s="433"/>
      <c r="AC110" s="433"/>
      <c r="AD110" s="433"/>
      <c r="AE110" s="433"/>
      <c r="AF110" s="433"/>
      <c r="AG110" s="433"/>
      <c r="AH110" s="433"/>
      <c r="AI110" s="433"/>
      <c r="AJ110" s="433"/>
      <c r="AK110" s="433"/>
      <c r="AL110" s="434"/>
      <c r="AM110" s="432"/>
      <c r="AN110" s="442" t="n">
        <v>28</v>
      </c>
      <c r="AO110" s="448"/>
      <c r="AP110" s="449"/>
      <c r="AR110" s="433"/>
      <c r="AS110" s="433"/>
      <c r="AT110" s="433"/>
      <c r="AU110" s="433"/>
      <c r="AV110" s="433"/>
      <c r="AW110" s="433"/>
      <c r="AX110" s="433"/>
      <c r="AY110" s="433"/>
      <c r="AZ110" s="433"/>
      <c r="BA110" s="433"/>
      <c r="BB110" s="433"/>
      <c r="BC110" s="433"/>
      <c r="BD110" s="433"/>
      <c r="BE110" s="434"/>
      <c r="BF110" s="432"/>
      <c r="BG110" s="442" t="n">
        <v>28</v>
      </c>
      <c r="BH110" s="448"/>
      <c r="BI110" s="449"/>
      <c r="BK110" s="433"/>
      <c r="BL110" s="433"/>
      <c r="BM110" s="433"/>
      <c r="BN110" s="433"/>
      <c r="BO110" s="433"/>
      <c r="BP110" s="433"/>
      <c r="BQ110" s="433"/>
      <c r="BR110" s="433"/>
      <c r="BS110" s="433"/>
      <c r="BT110" s="433"/>
      <c r="BU110" s="433"/>
      <c r="BV110" s="433"/>
      <c r="BW110" s="433"/>
      <c r="BX110" s="434"/>
      <c r="BY110" s="432"/>
      <c r="BZ110" s="442" t="n">
        <v>28</v>
      </c>
      <c r="CA110" s="448"/>
      <c r="CB110" s="449"/>
      <c r="CD110" s="433"/>
      <c r="CE110" s="433"/>
      <c r="CF110" s="433"/>
      <c r="CG110" s="433"/>
      <c r="CH110" s="433"/>
      <c r="CI110" s="433"/>
      <c r="CJ110" s="433"/>
      <c r="CK110" s="433"/>
      <c r="CL110" s="433"/>
      <c r="CM110" s="433"/>
      <c r="CN110" s="433"/>
      <c r="CO110" s="433"/>
      <c r="CP110" s="433"/>
      <c r="CQ110" s="434"/>
    </row>
    <row r="111" customFormat="false" ht="12.75" hidden="false" customHeight="false" outlineLevel="0" collapsed="false">
      <c r="A111" s="432"/>
      <c r="B111" s="442" t="n">
        <v>29</v>
      </c>
      <c r="C111" s="448"/>
      <c r="D111" s="449"/>
      <c r="F111" s="433"/>
      <c r="G111" s="433"/>
      <c r="H111" s="433"/>
      <c r="I111" s="433"/>
      <c r="J111" s="433"/>
      <c r="K111" s="433"/>
      <c r="L111" s="433"/>
      <c r="M111" s="433"/>
      <c r="N111" s="433"/>
      <c r="O111" s="433"/>
      <c r="P111" s="433"/>
      <c r="Q111" s="433"/>
      <c r="R111" s="433"/>
      <c r="S111" s="434"/>
      <c r="T111" s="432"/>
      <c r="U111" s="442" t="n">
        <v>29</v>
      </c>
      <c r="V111" s="448"/>
      <c r="W111" s="449"/>
      <c r="Y111" s="433"/>
      <c r="Z111" s="433"/>
      <c r="AA111" s="433"/>
      <c r="AB111" s="433"/>
      <c r="AC111" s="433"/>
      <c r="AD111" s="433"/>
      <c r="AE111" s="433"/>
      <c r="AF111" s="433"/>
      <c r="AG111" s="433"/>
      <c r="AH111" s="433"/>
      <c r="AI111" s="433"/>
      <c r="AJ111" s="433"/>
      <c r="AK111" s="433"/>
      <c r="AL111" s="434"/>
      <c r="AM111" s="432"/>
      <c r="AN111" s="442" t="n">
        <v>29</v>
      </c>
      <c r="AO111" s="448"/>
      <c r="AP111" s="449"/>
      <c r="AR111" s="433"/>
      <c r="AS111" s="433"/>
      <c r="AT111" s="433"/>
      <c r="AU111" s="433"/>
      <c r="AV111" s="433"/>
      <c r="AW111" s="433"/>
      <c r="AX111" s="433"/>
      <c r="AY111" s="433"/>
      <c r="AZ111" s="433"/>
      <c r="BA111" s="433"/>
      <c r="BB111" s="433"/>
      <c r="BC111" s="433"/>
      <c r="BD111" s="433"/>
      <c r="BE111" s="434"/>
      <c r="BF111" s="432"/>
      <c r="BG111" s="442" t="n">
        <v>29</v>
      </c>
      <c r="BH111" s="448"/>
      <c r="BI111" s="449"/>
      <c r="BK111" s="433"/>
      <c r="BL111" s="433"/>
      <c r="BM111" s="433"/>
      <c r="BN111" s="433"/>
      <c r="BO111" s="433"/>
      <c r="BP111" s="433"/>
      <c r="BQ111" s="433"/>
      <c r="BR111" s="433"/>
      <c r="BS111" s="433"/>
      <c r="BT111" s="433"/>
      <c r="BU111" s="433"/>
      <c r="BV111" s="433"/>
      <c r="BW111" s="433"/>
      <c r="BX111" s="434"/>
      <c r="BY111" s="432"/>
      <c r="BZ111" s="442" t="n">
        <v>29</v>
      </c>
      <c r="CA111" s="448"/>
      <c r="CB111" s="449"/>
      <c r="CD111" s="433"/>
      <c r="CE111" s="433"/>
      <c r="CF111" s="433"/>
      <c r="CG111" s="433"/>
      <c r="CH111" s="433"/>
      <c r="CI111" s="433"/>
      <c r="CJ111" s="433"/>
      <c r="CK111" s="433"/>
      <c r="CL111" s="433"/>
      <c r="CM111" s="433"/>
      <c r="CN111" s="433"/>
      <c r="CO111" s="433"/>
      <c r="CP111" s="433"/>
      <c r="CQ111" s="434"/>
    </row>
    <row r="112" customFormat="false" ht="12.75" hidden="false" customHeight="false" outlineLevel="0" collapsed="false">
      <c r="A112" s="432"/>
      <c r="B112" s="442" t="n">
        <v>30</v>
      </c>
      <c r="C112" s="448"/>
      <c r="D112" s="449"/>
      <c r="F112" s="433"/>
      <c r="G112" s="433"/>
      <c r="H112" s="433"/>
      <c r="I112" s="433"/>
      <c r="J112" s="433"/>
      <c r="K112" s="433"/>
      <c r="L112" s="433"/>
      <c r="M112" s="433"/>
      <c r="N112" s="433"/>
      <c r="O112" s="433"/>
      <c r="P112" s="433"/>
      <c r="Q112" s="433"/>
      <c r="R112" s="433"/>
      <c r="S112" s="434"/>
      <c r="T112" s="432"/>
      <c r="U112" s="442" t="n">
        <v>30</v>
      </c>
      <c r="V112" s="448"/>
      <c r="W112" s="449"/>
      <c r="Y112" s="433"/>
      <c r="Z112" s="433"/>
      <c r="AA112" s="433"/>
      <c r="AB112" s="433"/>
      <c r="AC112" s="433"/>
      <c r="AD112" s="433"/>
      <c r="AE112" s="433"/>
      <c r="AF112" s="433"/>
      <c r="AG112" s="433"/>
      <c r="AH112" s="433"/>
      <c r="AI112" s="433"/>
      <c r="AJ112" s="433"/>
      <c r="AK112" s="433"/>
      <c r="AL112" s="434"/>
      <c r="AM112" s="432"/>
      <c r="AN112" s="442" t="n">
        <v>30</v>
      </c>
      <c r="AO112" s="448"/>
      <c r="AP112" s="449"/>
      <c r="AR112" s="433"/>
      <c r="AS112" s="433"/>
      <c r="AT112" s="433"/>
      <c r="AU112" s="433"/>
      <c r="AV112" s="433"/>
      <c r="AW112" s="433"/>
      <c r="AX112" s="433"/>
      <c r="AY112" s="433"/>
      <c r="AZ112" s="433"/>
      <c r="BA112" s="433"/>
      <c r="BB112" s="433"/>
      <c r="BC112" s="433"/>
      <c r="BD112" s="433"/>
      <c r="BE112" s="434"/>
      <c r="BF112" s="432"/>
      <c r="BG112" s="442" t="n">
        <v>30</v>
      </c>
      <c r="BH112" s="448"/>
      <c r="BI112" s="449"/>
      <c r="BK112" s="433"/>
      <c r="BL112" s="433"/>
      <c r="BM112" s="433"/>
      <c r="BN112" s="433"/>
      <c r="BO112" s="433"/>
      <c r="BP112" s="433"/>
      <c r="BQ112" s="433"/>
      <c r="BR112" s="433"/>
      <c r="BS112" s="433"/>
      <c r="BT112" s="433"/>
      <c r="BU112" s="433"/>
      <c r="BV112" s="433"/>
      <c r="BW112" s="433"/>
      <c r="BX112" s="434"/>
      <c r="BY112" s="432"/>
      <c r="BZ112" s="442" t="n">
        <v>30</v>
      </c>
      <c r="CA112" s="448"/>
      <c r="CB112" s="449"/>
      <c r="CD112" s="433"/>
      <c r="CE112" s="433"/>
      <c r="CF112" s="433"/>
      <c r="CG112" s="433"/>
      <c r="CH112" s="433"/>
      <c r="CI112" s="433"/>
      <c r="CJ112" s="433"/>
      <c r="CK112" s="433"/>
      <c r="CL112" s="433"/>
      <c r="CM112" s="433"/>
      <c r="CN112" s="433"/>
      <c r="CO112" s="433"/>
      <c r="CP112" s="433"/>
      <c r="CQ112" s="434"/>
    </row>
    <row r="113" customFormat="false" ht="12.75" hidden="false" customHeight="false" outlineLevel="0" collapsed="false">
      <c r="A113" s="432"/>
      <c r="B113" s="442" t="n">
        <v>31</v>
      </c>
      <c r="C113" s="448"/>
      <c r="D113" s="449"/>
      <c r="F113" s="433"/>
      <c r="G113" s="433"/>
      <c r="H113" s="433"/>
      <c r="I113" s="433"/>
      <c r="J113" s="433"/>
      <c r="K113" s="433"/>
      <c r="L113" s="433"/>
      <c r="M113" s="433"/>
      <c r="N113" s="433"/>
      <c r="O113" s="433"/>
      <c r="P113" s="433"/>
      <c r="Q113" s="433"/>
      <c r="R113" s="433"/>
      <c r="S113" s="434"/>
      <c r="T113" s="432"/>
      <c r="U113" s="442" t="n">
        <v>31</v>
      </c>
      <c r="V113" s="448"/>
      <c r="W113" s="449"/>
      <c r="Y113" s="433"/>
      <c r="Z113" s="433"/>
      <c r="AA113" s="433"/>
      <c r="AB113" s="433"/>
      <c r="AC113" s="433"/>
      <c r="AD113" s="433"/>
      <c r="AE113" s="433"/>
      <c r="AF113" s="433"/>
      <c r="AG113" s="433"/>
      <c r="AH113" s="433"/>
      <c r="AI113" s="433"/>
      <c r="AJ113" s="433"/>
      <c r="AK113" s="433"/>
      <c r="AL113" s="434"/>
      <c r="AM113" s="432"/>
      <c r="AN113" s="442" t="n">
        <v>31</v>
      </c>
      <c r="AO113" s="448"/>
      <c r="AP113" s="449"/>
      <c r="AR113" s="433"/>
      <c r="AS113" s="433"/>
      <c r="AT113" s="433"/>
      <c r="AU113" s="433"/>
      <c r="AV113" s="433"/>
      <c r="AW113" s="433"/>
      <c r="AX113" s="433"/>
      <c r="AY113" s="433"/>
      <c r="AZ113" s="433"/>
      <c r="BA113" s="433"/>
      <c r="BB113" s="433"/>
      <c r="BC113" s="433"/>
      <c r="BD113" s="433"/>
      <c r="BE113" s="434"/>
      <c r="BF113" s="432"/>
      <c r="BG113" s="442" t="n">
        <v>31</v>
      </c>
      <c r="BH113" s="448"/>
      <c r="BI113" s="449"/>
      <c r="BK113" s="433"/>
      <c r="BL113" s="433"/>
      <c r="BM113" s="433"/>
      <c r="BN113" s="433"/>
      <c r="BO113" s="433"/>
      <c r="BP113" s="433"/>
      <c r="BQ113" s="433"/>
      <c r="BR113" s="433"/>
      <c r="BS113" s="433"/>
      <c r="BT113" s="433"/>
      <c r="BU113" s="433"/>
      <c r="BV113" s="433"/>
      <c r="BW113" s="433"/>
      <c r="BX113" s="434"/>
      <c r="BY113" s="432"/>
      <c r="BZ113" s="442" t="n">
        <v>31</v>
      </c>
      <c r="CA113" s="448"/>
      <c r="CB113" s="449"/>
      <c r="CD113" s="433"/>
      <c r="CE113" s="433"/>
      <c r="CF113" s="433"/>
      <c r="CG113" s="433"/>
      <c r="CH113" s="433"/>
      <c r="CI113" s="433"/>
      <c r="CJ113" s="433"/>
      <c r="CK113" s="433"/>
      <c r="CL113" s="433"/>
      <c r="CM113" s="433"/>
      <c r="CN113" s="433"/>
      <c r="CO113" s="433"/>
      <c r="CP113" s="433"/>
      <c r="CQ113" s="434"/>
    </row>
    <row r="114" customFormat="false" ht="12.75" hidden="false" customHeight="false" outlineLevel="0" collapsed="false">
      <c r="A114" s="432"/>
      <c r="B114" s="442" t="n">
        <v>32</v>
      </c>
      <c r="C114" s="448"/>
      <c r="D114" s="449"/>
      <c r="F114" s="433"/>
      <c r="G114" s="433"/>
      <c r="H114" s="433"/>
      <c r="I114" s="433"/>
      <c r="J114" s="433"/>
      <c r="K114" s="433"/>
      <c r="L114" s="433"/>
      <c r="M114" s="433"/>
      <c r="N114" s="433"/>
      <c r="O114" s="433"/>
      <c r="P114" s="433"/>
      <c r="Q114" s="433"/>
      <c r="R114" s="433"/>
      <c r="S114" s="434"/>
      <c r="T114" s="432"/>
      <c r="U114" s="442" t="n">
        <v>32</v>
      </c>
      <c r="V114" s="448"/>
      <c r="W114" s="449"/>
      <c r="Y114" s="433"/>
      <c r="Z114" s="433"/>
      <c r="AA114" s="433"/>
      <c r="AB114" s="433"/>
      <c r="AC114" s="433"/>
      <c r="AD114" s="433"/>
      <c r="AE114" s="433"/>
      <c r="AF114" s="433"/>
      <c r="AG114" s="433"/>
      <c r="AH114" s="433"/>
      <c r="AI114" s="433"/>
      <c r="AJ114" s="433"/>
      <c r="AK114" s="433"/>
      <c r="AL114" s="434"/>
      <c r="AM114" s="432"/>
      <c r="AN114" s="442" t="n">
        <v>32</v>
      </c>
      <c r="AO114" s="448"/>
      <c r="AP114" s="449"/>
      <c r="AR114" s="433"/>
      <c r="AS114" s="433"/>
      <c r="AT114" s="433"/>
      <c r="AU114" s="433"/>
      <c r="AV114" s="433"/>
      <c r="AW114" s="433"/>
      <c r="AX114" s="433"/>
      <c r="AY114" s="433"/>
      <c r="AZ114" s="433"/>
      <c r="BA114" s="433"/>
      <c r="BB114" s="433"/>
      <c r="BC114" s="433"/>
      <c r="BD114" s="433"/>
      <c r="BE114" s="434"/>
      <c r="BF114" s="432"/>
      <c r="BG114" s="442" t="n">
        <v>32</v>
      </c>
      <c r="BH114" s="448"/>
      <c r="BI114" s="449"/>
      <c r="BK114" s="433"/>
      <c r="BL114" s="433"/>
      <c r="BM114" s="433"/>
      <c r="BN114" s="433"/>
      <c r="BO114" s="433"/>
      <c r="BP114" s="433"/>
      <c r="BQ114" s="433"/>
      <c r="BR114" s="433"/>
      <c r="BS114" s="433"/>
      <c r="BT114" s="433"/>
      <c r="BU114" s="433"/>
      <c r="BV114" s="433"/>
      <c r="BW114" s="433"/>
      <c r="BX114" s="434"/>
      <c r="BY114" s="432"/>
      <c r="BZ114" s="442" t="n">
        <v>32</v>
      </c>
      <c r="CA114" s="448"/>
      <c r="CB114" s="449"/>
      <c r="CD114" s="433"/>
      <c r="CE114" s="433"/>
      <c r="CF114" s="433"/>
      <c r="CG114" s="433"/>
      <c r="CH114" s="433"/>
      <c r="CI114" s="433"/>
      <c r="CJ114" s="433"/>
      <c r="CK114" s="433"/>
      <c r="CL114" s="433"/>
      <c r="CM114" s="433"/>
      <c r="CN114" s="433"/>
      <c r="CO114" s="433"/>
      <c r="CP114" s="433"/>
      <c r="CQ114" s="434"/>
    </row>
    <row r="115" customFormat="false" ht="12.75" hidden="false" customHeight="false" outlineLevel="0" collapsed="false">
      <c r="A115" s="432"/>
      <c r="B115" s="442" t="n">
        <v>33</v>
      </c>
      <c r="C115" s="448"/>
      <c r="D115" s="449"/>
      <c r="F115" s="433"/>
      <c r="G115" s="433"/>
      <c r="H115" s="433"/>
      <c r="I115" s="433"/>
      <c r="J115" s="433"/>
      <c r="K115" s="433"/>
      <c r="L115" s="433"/>
      <c r="M115" s="433"/>
      <c r="N115" s="433"/>
      <c r="O115" s="433"/>
      <c r="P115" s="433"/>
      <c r="Q115" s="433"/>
      <c r="R115" s="433"/>
      <c r="S115" s="434"/>
      <c r="T115" s="432"/>
      <c r="U115" s="442" t="n">
        <v>33</v>
      </c>
      <c r="V115" s="448"/>
      <c r="W115" s="449"/>
      <c r="Y115" s="433"/>
      <c r="Z115" s="433"/>
      <c r="AA115" s="433"/>
      <c r="AB115" s="433"/>
      <c r="AC115" s="433"/>
      <c r="AD115" s="433"/>
      <c r="AE115" s="433"/>
      <c r="AF115" s="433"/>
      <c r="AG115" s="433"/>
      <c r="AH115" s="433"/>
      <c r="AI115" s="433"/>
      <c r="AJ115" s="433"/>
      <c r="AK115" s="433"/>
      <c r="AL115" s="434"/>
      <c r="AM115" s="432"/>
      <c r="AN115" s="442" t="n">
        <v>33</v>
      </c>
      <c r="AO115" s="448"/>
      <c r="AP115" s="449"/>
      <c r="AR115" s="433"/>
      <c r="AS115" s="433"/>
      <c r="AT115" s="433"/>
      <c r="AU115" s="433"/>
      <c r="AV115" s="433"/>
      <c r="AW115" s="433"/>
      <c r="AX115" s="433"/>
      <c r="AY115" s="433"/>
      <c r="AZ115" s="433"/>
      <c r="BA115" s="433"/>
      <c r="BB115" s="433"/>
      <c r="BC115" s="433"/>
      <c r="BD115" s="433"/>
      <c r="BE115" s="434"/>
      <c r="BF115" s="432"/>
      <c r="BG115" s="442" t="n">
        <v>33</v>
      </c>
      <c r="BH115" s="448"/>
      <c r="BI115" s="449"/>
      <c r="BK115" s="433"/>
      <c r="BL115" s="433"/>
      <c r="BM115" s="433"/>
      <c r="BN115" s="433"/>
      <c r="BO115" s="433"/>
      <c r="BP115" s="433"/>
      <c r="BQ115" s="433"/>
      <c r="BR115" s="433"/>
      <c r="BS115" s="433"/>
      <c r="BT115" s="433"/>
      <c r="BU115" s="433"/>
      <c r="BV115" s="433"/>
      <c r="BW115" s="433"/>
      <c r="BX115" s="434"/>
      <c r="BY115" s="432"/>
      <c r="BZ115" s="442" t="n">
        <v>33</v>
      </c>
      <c r="CA115" s="448"/>
      <c r="CB115" s="449"/>
      <c r="CD115" s="433"/>
      <c r="CE115" s="433"/>
      <c r="CF115" s="433"/>
      <c r="CG115" s="433"/>
      <c r="CH115" s="433"/>
      <c r="CI115" s="433"/>
      <c r="CJ115" s="433"/>
      <c r="CK115" s="433"/>
      <c r="CL115" s="433"/>
      <c r="CM115" s="433"/>
      <c r="CN115" s="433"/>
      <c r="CO115" s="433"/>
      <c r="CP115" s="433"/>
      <c r="CQ115" s="434"/>
    </row>
    <row r="116" customFormat="false" ht="12.75" hidden="false" customHeight="false" outlineLevel="0" collapsed="false">
      <c r="A116" s="432"/>
      <c r="B116" s="442" t="n">
        <v>34</v>
      </c>
      <c r="C116" s="448"/>
      <c r="D116" s="449"/>
      <c r="F116" s="433"/>
      <c r="G116" s="433"/>
      <c r="H116" s="433"/>
      <c r="I116" s="433"/>
      <c r="J116" s="433"/>
      <c r="K116" s="433"/>
      <c r="L116" s="433"/>
      <c r="M116" s="433"/>
      <c r="N116" s="433"/>
      <c r="O116" s="433"/>
      <c r="P116" s="433"/>
      <c r="Q116" s="433"/>
      <c r="R116" s="433"/>
      <c r="S116" s="434"/>
      <c r="T116" s="432"/>
      <c r="U116" s="442" t="n">
        <v>34</v>
      </c>
      <c r="V116" s="448"/>
      <c r="W116" s="449"/>
      <c r="Y116" s="433"/>
      <c r="Z116" s="433"/>
      <c r="AA116" s="433"/>
      <c r="AB116" s="433"/>
      <c r="AC116" s="433"/>
      <c r="AD116" s="433"/>
      <c r="AE116" s="433"/>
      <c r="AF116" s="433"/>
      <c r="AG116" s="433"/>
      <c r="AH116" s="433"/>
      <c r="AI116" s="433"/>
      <c r="AJ116" s="433"/>
      <c r="AK116" s="433"/>
      <c r="AL116" s="434"/>
      <c r="AM116" s="432"/>
      <c r="AN116" s="442" t="n">
        <v>34</v>
      </c>
      <c r="AO116" s="448"/>
      <c r="AP116" s="449"/>
      <c r="AR116" s="433"/>
      <c r="AS116" s="433"/>
      <c r="AT116" s="433"/>
      <c r="AU116" s="433"/>
      <c r="AV116" s="433"/>
      <c r="AW116" s="433"/>
      <c r="AX116" s="433"/>
      <c r="AY116" s="433"/>
      <c r="AZ116" s="433"/>
      <c r="BA116" s="433"/>
      <c r="BB116" s="433"/>
      <c r="BC116" s="433"/>
      <c r="BD116" s="433"/>
      <c r="BE116" s="434"/>
      <c r="BF116" s="432"/>
      <c r="BG116" s="442" t="n">
        <v>34</v>
      </c>
      <c r="BH116" s="448"/>
      <c r="BI116" s="449"/>
      <c r="BK116" s="433"/>
      <c r="BL116" s="433"/>
      <c r="BM116" s="433"/>
      <c r="BN116" s="433"/>
      <c r="BO116" s="433"/>
      <c r="BP116" s="433"/>
      <c r="BQ116" s="433"/>
      <c r="BR116" s="433"/>
      <c r="BS116" s="433"/>
      <c r="BT116" s="433"/>
      <c r="BU116" s="433"/>
      <c r="BV116" s="433"/>
      <c r="BW116" s="433"/>
      <c r="BX116" s="434"/>
      <c r="BY116" s="432"/>
      <c r="BZ116" s="442" t="n">
        <v>34</v>
      </c>
      <c r="CA116" s="448"/>
      <c r="CB116" s="449"/>
      <c r="CD116" s="433"/>
      <c r="CE116" s="433"/>
      <c r="CF116" s="433"/>
      <c r="CG116" s="433"/>
      <c r="CH116" s="433"/>
      <c r="CI116" s="433"/>
      <c r="CJ116" s="433"/>
      <c r="CK116" s="433"/>
      <c r="CL116" s="433"/>
      <c r="CM116" s="433"/>
      <c r="CN116" s="433"/>
      <c r="CO116" s="433"/>
      <c r="CP116" s="433"/>
      <c r="CQ116" s="434"/>
    </row>
    <row r="117" customFormat="false" ht="12.75" hidden="false" customHeight="false" outlineLevel="0" collapsed="false">
      <c r="A117" s="432"/>
      <c r="B117" s="442" t="n">
        <v>35</v>
      </c>
      <c r="C117" s="448"/>
      <c r="D117" s="449"/>
      <c r="F117" s="433"/>
      <c r="G117" s="433"/>
      <c r="H117" s="433"/>
      <c r="I117" s="433"/>
      <c r="J117" s="433"/>
      <c r="K117" s="433"/>
      <c r="L117" s="433"/>
      <c r="M117" s="433"/>
      <c r="N117" s="433"/>
      <c r="O117" s="433"/>
      <c r="P117" s="433"/>
      <c r="Q117" s="433"/>
      <c r="R117" s="433"/>
      <c r="S117" s="434"/>
      <c r="T117" s="432"/>
      <c r="U117" s="442" t="n">
        <v>35</v>
      </c>
      <c r="V117" s="448"/>
      <c r="W117" s="449"/>
      <c r="Y117" s="433"/>
      <c r="Z117" s="433"/>
      <c r="AA117" s="433"/>
      <c r="AB117" s="433"/>
      <c r="AC117" s="433"/>
      <c r="AD117" s="433"/>
      <c r="AE117" s="433"/>
      <c r="AF117" s="433"/>
      <c r="AG117" s="433"/>
      <c r="AH117" s="433"/>
      <c r="AI117" s="433"/>
      <c r="AJ117" s="433"/>
      <c r="AK117" s="433"/>
      <c r="AL117" s="434"/>
      <c r="AM117" s="432"/>
      <c r="AN117" s="442" t="n">
        <v>35</v>
      </c>
      <c r="AO117" s="448"/>
      <c r="AP117" s="449"/>
      <c r="AR117" s="433"/>
      <c r="AS117" s="433"/>
      <c r="AT117" s="433"/>
      <c r="AU117" s="433"/>
      <c r="AV117" s="433"/>
      <c r="AW117" s="433"/>
      <c r="AX117" s="433"/>
      <c r="AY117" s="433"/>
      <c r="AZ117" s="433"/>
      <c r="BA117" s="433"/>
      <c r="BB117" s="433"/>
      <c r="BC117" s="433"/>
      <c r="BD117" s="433"/>
      <c r="BE117" s="434"/>
      <c r="BF117" s="432"/>
      <c r="BG117" s="442" t="n">
        <v>35</v>
      </c>
      <c r="BH117" s="448"/>
      <c r="BI117" s="449"/>
      <c r="BK117" s="433"/>
      <c r="BL117" s="433"/>
      <c r="BM117" s="433"/>
      <c r="BN117" s="433"/>
      <c r="BO117" s="433"/>
      <c r="BP117" s="433"/>
      <c r="BQ117" s="433"/>
      <c r="BR117" s="433"/>
      <c r="BS117" s="433"/>
      <c r="BT117" s="433"/>
      <c r="BU117" s="433"/>
      <c r="BV117" s="433"/>
      <c r="BW117" s="433"/>
      <c r="BX117" s="434"/>
      <c r="BY117" s="432"/>
      <c r="BZ117" s="442" t="n">
        <v>35</v>
      </c>
      <c r="CA117" s="448"/>
      <c r="CB117" s="449"/>
      <c r="CD117" s="433"/>
      <c r="CE117" s="433"/>
      <c r="CF117" s="433"/>
      <c r="CG117" s="433"/>
      <c r="CH117" s="433"/>
      <c r="CI117" s="433"/>
      <c r="CJ117" s="433"/>
      <c r="CK117" s="433"/>
      <c r="CL117" s="433"/>
      <c r="CM117" s="433"/>
      <c r="CN117" s="433"/>
      <c r="CO117" s="433"/>
      <c r="CP117" s="433"/>
      <c r="CQ117" s="434"/>
    </row>
    <row r="118" customFormat="false" ht="12.75" hidden="false" customHeight="false" outlineLevel="0" collapsed="false">
      <c r="A118" s="432"/>
      <c r="B118" s="442" t="n">
        <v>36</v>
      </c>
      <c r="C118" s="448"/>
      <c r="D118" s="449"/>
      <c r="F118" s="433"/>
      <c r="G118" s="433"/>
      <c r="H118" s="433"/>
      <c r="I118" s="433"/>
      <c r="J118" s="433"/>
      <c r="K118" s="433"/>
      <c r="L118" s="433"/>
      <c r="M118" s="433"/>
      <c r="N118" s="433"/>
      <c r="O118" s="433"/>
      <c r="P118" s="433"/>
      <c r="Q118" s="433"/>
      <c r="R118" s="433"/>
      <c r="S118" s="434"/>
      <c r="T118" s="432"/>
      <c r="U118" s="442" t="n">
        <v>36</v>
      </c>
      <c r="V118" s="448"/>
      <c r="W118" s="449"/>
      <c r="Y118" s="433"/>
      <c r="Z118" s="433"/>
      <c r="AA118" s="433"/>
      <c r="AB118" s="433"/>
      <c r="AC118" s="433"/>
      <c r="AD118" s="433"/>
      <c r="AE118" s="433"/>
      <c r="AF118" s="433"/>
      <c r="AG118" s="433"/>
      <c r="AH118" s="433"/>
      <c r="AI118" s="433"/>
      <c r="AJ118" s="433"/>
      <c r="AK118" s="433"/>
      <c r="AL118" s="434"/>
      <c r="AM118" s="432"/>
      <c r="AN118" s="442" t="n">
        <v>36</v>
      </c>
      <c r="AO118" s="448"/>
      <c r="AP118" s="449"/>
      <c r="AR118" s="433"/>
      <c r="AS118" s="433"/>
      <c r="AT118" s="433"/>
      <c r="AU118" s="433"/>
      <c r="AV118" s="433"/>
      <c r="AW118" s="433"/>
      <c r="AX118" s="433"/>
      <c r="AY118" s="433"/>
      <c r="AZ118" s="433"/>
      <c r="BA118" s="433"/>
      <c r="BB118" s="433"/>
      <c r="BC118" s="433"/>
      <c r="BD118" s="433"/>
      <c r="BE118" s="434"/>
      <c r="BF118" s="432"/>
      <c r="BG118" s="442" t="n">
        <v>36</v>
      </c>
      <c r="BH118" s="448"/>
      <c r="BI118" s="449"/>
      <c r="BK118" s="433"/>
      <c r="BL118" s="433"/>
      <c r="BM118" s="433"/>
      <c r="BN118" s="433"/>
      <c r="BO118" s="433"/>
      <c r="BP118" s="433"/>
      <c r="BQ118" s="433"/>
      <c r="BR118" s="433"/>
      <c r="BS118" s="433"/>
      <c r="BT118" s="433"/>
      <c r="BU118" s="433"/>
      <c r="BV118" s="433"/>
      <c r="BW118" s="433"/>
      <c r="BX118" s="434"/>
      <c r="BY118" s="432"/>
      <c r="BZ118" s="442" t="n">
        <v>36</v>
      </c>
      <c r="CA118" s="448"/>
      <c r="CB118" s="449"/>
      <c r="CD118" s="433"/>
      <c r="CE118" s="433"/>
      <c r="CF118" s="433"/>
      <c r="CG118" s="433"/>
      <c r="CH118" s="433"/>
      <c r="CI118" s="433"/>
      <c r="CJ118" s="433"/>
      <c r="CK118" s="433"/>
      <c r="CL118" s="433"/>
      <c r="CM118" s="433"/>
      <c r="CN118" s="433"/>
      <c r="CO118" s="433"/>
      <c r="CP118" s="433"/>
      <c r="CQ118" s="434"/>
    </row>
    <row r="119" customFormat="false" ht="12.75" hidden="false" customHeight="false" outlineLevel="0" collapsed="false">
      <c r="A119" s="432"/>
      <c r="B119" s="442" t="n">
        <v>37</v>
      </c>
      <c r="C119" s="448"/>
      <c r="D119" s="449"/>
      <c r="F119" s="433"/>
      <c r="G119" s="433"/>
      <c r="H119" s="433"/>
      <c r="I119" s="433"/>
      <c r="J119" s="433"/>
      <c r="K119" s="433"/>
      <c r="L119" s="433"/>
      <c r="M119" s="433"/>
      <c r="N119" s="433"/>
      <c r="O119" s="433"/>
      <c r="P119" s="433"/>
      <c r="Q119" s="433"/>
      <c r="R119" s="433"/>
      <c r="S119" s="434"/>
      <c r="T119" s="432"/>
      <c r="U119" s="442" t="n">
        <v>37</v>
      </c>
      <c r="V119" s="448"/>
      <c r="W119" s="449"/>
      <c r="Y119" s="433"/>
      <c r="Z119" s="433"/>
      <c r="AA119" s="433"/>
      <c r="AB119" s="433"/>
      <c r="AC119" s="433"/>
      <c r="AD119" s="433"/>
      <c r="AE119" s="433"/>
      <c r="AF119" s="433"/>
      <c r="AG119" s="433"/>
      <c r="AH119" s="433"/>
      <c r="AI119" s="433"/>
      <c r="AJ119" s="433"/>
      <c r="AK119" s="433"/>
      <c r="AL119" s="434"/>
      <c r="AM119" s="432"/>
      <c r="AN119" s="442" t="n">
        <v>37</v>
      </c>
      <c r="AO119" s="448"/>
      <c r="AP119" s="449"/>
      <c r="AR119" s="433"/>
      <c r="AS119" s="433"/>
      <c r="AT119" s="433"/>
      <c r="AU119" s="433"/>
      <c r="AV119" s="433"/>
      <c r="AW119" s="433"/>
      <c r="AX119" s="433"/>
      <c r="AY119" s="433"/>
      <c r="AZ119" s="433"/>
      <c r="BA119" s="433"/>
      <c r="BB119" s="433"/>
      <c r="BC119" s="433"/>
      <c r="BD119" s="433"/>
      <c r="BE119" s="434"/>
      <c r="BF119" s="432"/>
      <c r="BG119" s="442" t="n">
        <v>37</v>
      </c>
      <c r="BH119" s="448"/>
      <c r="BI119" s="449"/>
      <c r="BK119" s="433"/>
      <c r="BL119" s="433"/>
      <c r="BM119" s="433"/>
      <c r="BN119" s="433"/>
      <c r="BO119" s="433"/>
      <c r="BP119" s="433"/>
      <c r="BQ119" s="433"/>
      <c r="BR119" s="433"/>
      <c r="BS119" s="433"/>
      <c r="BT119" s="433"/>
      <c r="BU119" s="433"/>
      <c r="BV119" s="433"/>
      <c r="BW119" s="433"/>
      <c r="BX119" s="434"/>
      <c r="BY119" s="432"/>
      <c r="BZ119" s="442" t="n">
        <v>37</v>
      </c>
      <c r="CA119" s="448"/>
      <c r="CB119" s="449"/>
      <c r="CD119" s="433"/>
      <c r="CE119" s="433"/>
      <c r="CF119" s="433"/>
      <c r="CG119" s="433"/>
      <c r="CH119" s="433"/>
      <c r="CI119" s="433"/>
      <c r="CJ119" s="433"/>
      <c r="CK119" s="433"/>
      <c r="CL119" s="433"/>
      <c r="CM119" s="433"/>
      <c r="CN119" s="433"/>
      <c r="CO119" s="433"/>
      <c r="CP119" s="433"/>
      <c r="CQ119" s="434"/>
    </row>
    <row r="120" customFormat="false" ht="12.75" hidden="false" customHeight="false" outlineLevel="0" collapsed="false">
      <c r="A120" s="432"/>
      <c r="B120" s="442" t="n">
        <v>38</v>
      </c>
      <c r="C120" s="448"/>
      <c r="D120" s="449"/>
      <c r="F120" s="433"/>
      <c r="G120" s="433"/>
      <c r="H120" s="433"/>
      <c r="I120" s="433"/>
      <c r="J120" s="433"/>
      <c r="K120" s="433"/>
      <c r="L120" s="433"/>
      <c r="M120" s="433"/>
      <c r="N120" s="433"/>
      <c r="O120" s="433"/>
      <c r="P120" s="433"/>
      <c r="Q120" s="433"/>
      <c r="R120" s="433"/>
      <c r="S120" s="434"/>
      <c r="T120" s="432"/>
      <c r="U120" s="442" t="n">
        <v>38</v>
      </c>
      <c r="V120" s="448"/>
      <c r="W120" s="449"/>
      <c r="Y120" s="433"/>
      <c r="Z120" s="433"/>
      <c r="AA120" s="433"/>
      <c r="AB120" s="433"/>
      <c r="AC120" s="433"/>
      <c r="AD120" s="433"/>
      <c r="AE120" s="433"/>
      <c r="AF120" s="433"/>
      <c r="AG120" s="433"/>
      <c r="AH120" s="433"/>
      <c r="AI120" s="433"/>
      <c r="AJ120" s="433"/>
      <c r="AK120" s="433"/>
      <c r="AL120" s="434"/>
      <c r="AM120" s="432"/>
      <c r="AN120" s="442" t="n">
        <v>38</v>
      </c>
      <c r="AO120" s="448"/>
      <c r="AP120" s="449"/>
      <c r="AR120" s="433"/>
      <c r="AS120" s="433"/>
      <c r="AT120" s="433"/>
      <c r="AU120" s="433"/>
      <c r="AV120" s="433"/>
      <c r="AW120" s="433"/>
      <c r="AX120" s="433"/>
      <c r="AY120" s="433"/>
      <c r="AZ120" s="433"/>
      <c r="BA120" s="433"/>
      <c r="BB120" s="433"/>
      <c r="BC120" s="433"/>
      <c r="BD120" s="433"/>
      <c r="BE120" s="434"/>
      <c r="BF120" s="432"/>
      <c r="BG120" s="442" t="n">
        <v>38</v>
      </c>
      <c r="BH120" s="448"/>
      <c r="BI120" s="449"/>
      <c r="BK120" s="433"/>
      <c r="BL120" s="433"/>
      <c r="BM120" s="433"/>
      <c r="BN120" s="433"/>
      <c r="BO120" s="433"/>
      <c r="BP120" s="433"/>
      <c r="BQ120" s="433"/>
      <c r="BR120" s="433"/>
      <c r="BS120" s="433"/>
      <c r="BT120" s="433"/>
      <c r="BU120" s="433"/>
      <c r="BV120" s="433"/>
      <c r="BW120" s="433"/>
      <c r="BX120" s="434"/>
      <c r="BY120" s="432"/>
      <c r="BZ120" s="442" t="n">
        <v>38</v>
      </c>
      <c r="CA120" s="448"/>
      <c r="CB120" s="449"/>
      <c r="CD120" s="433"/>
      <c r="CE120" s="433"/>
      <c r="CF120" s="433"/>
      <c r="CG120" s="433"/>
      <c r="CH120" s="433"/>
      <c r="CI120" s="433"/>
      <c r="CJ120" s="433"/>
      <c r="CK120" s="433"/>
      <c r="CL120" s="433"/>
      <c r="CM120" s="433"/>
      <c r="CN120" s="433"/>
      <c r="CO120" s="433"/>
      <c r="CP120" s="433"/>
      <c r="CQ120" s="434"/>
    </row>
    <row r="121" customFormat="false" ht="12.75" hidden="false" customHeight="false" outlineLevel="0" collapsed="false">
      <c r="A121" s="432"/>
      <c r="B121" s="442" t="n">
        <v>39</v>
      </c>
      <c r="C121" s="448"/>
      <c r="D121" s="449"/>
      <c r="F121" s="433"/>
      <c r="G121" s="433"/>
      <c r="H121" s="433"/>
      <c r="I121" s="433"/>
      <c r="J121" s="433"/>
      <c r="K121" s="433"/>
      <c r="L121" s="433"/>
      <c r="M121" s="433"/>
      <c r="N121" s="433"/>
      <c r="O121" s="433"/>
      <c r="P121" s="433"/>
      <c r="Q121" s="433"/>
      <c r="R121" s="433"/>
      <c r="S121" s="434"/>
      <c r="T121" s="432"/>
      <c r="U121" s="442" t="n">
        <v>39</v>
      </c>
      <c r="V121" s="448"/>
      <c r="W121" s="449"/>
      <c r="Y121" s="433"/>
      <c r="Z121" s="433"/>
      <c r="AA121" s="433"/>
      <c r="AB121" s="433"/>
      <c r="AC121" s="433"/>
      <c r="AD121" s="433"/>
      <c r="AE121" s="433"/>
      <c r="AF121" s="433"/>
      <c r="AG121" s="433"/>
      <c r="AH121" s="433"/>
      <c r="AI121" s="433"/>
      <c r="AJ121" s="433"/>
      <c r="AK121" s="433"/>
      <c r="AL121" s="434"/>
      <c r="AM121" s="432"/>
      <c r="AN121" s="442" t="n">
        <v>39</v>
      </c>
      <c r="AO121" s="448"/>
      <c r="AP121" s="449"/>
      <c r="AR121" s="433"/>
      <c r="AS121" s="433"/>
      <c r="AT121" s="433"/>
      <c r="AU121" s="433"/>
      <c r="AV121" s="433"/>
      <c r="AW121" s="433"/>
      <c r="AX121" s="433"/>
      <c r="AY121" s="433"/>
      <c r="AZ121" s="433"/>
      <c r="BA121" s="433"/>
      <c r="BB121" s="433"/>
      <c r="BC121" s="433"/>
      <c r="BD121" s="433"/>
      <c r="BE121" s="434"/>
      <c r="BF121" s="432"/>
      <c r="BG121" s="442" t="n">
        <v>39</v>
      </c>
      <c r="BH121" s="448"/>
      <c r="BI121" s="449"/>
      <c r="BK121" s="433"/>
      <c r="BL121" s="433"/>
      <c r="BM121" s="433"/>
      <c r="BN121" s="433"/>
      <c r="BO121" s="433"/>
      <c r="BP121" s="433"/>
      <c r="BQ121" s="433"/>
      <c r="BR121" s="433"/>
      <c r="BS121" s="433"/>
      <c r="BT121" s="433"/>
      <c r="BU121" s="433"/>
      <c r="BV121" s="433"/>
      <c r="BW121" s="433"/>
      <c r="BX121" s="434"/>
      <c r="BY121" s="432"/>
      <c r="BZ121" s="442" t="n">
        <v>39</v>
      </c>
      <c r="CA121" s="448"/>
      <c r="CB121" s="449"/>
      <c r="CD121" s="433"/>
      <c r="CE121" s="433"/>
      <c r="CF121" s="433"/>
      <c r="CG121" s="433"/>
      <c r="CH121" s="433"/>
      <c r="CI121" s="433"/>
      <c r="CJ121" s="433"/>
      <c r="CK121" s="433"/>
      <c r="CL121" s="433"/>
      <c r="CM121" s="433"/>
      <c r="CN121" s="433"/>
      <c r="CO121" s="433"/>
      <c r="CP121" s="433"/>
      <c r="CQ121" s="434"/>
    </row>
    <row r="122" customFormat="false" ht="12.75" hidden="false" customHeight="false" outlineLevel="0" collapsed="false">
      <c r="A122" s="432"/>
      <c r="B122" s="442" t="n">
        <v>40</v>
      </c>
      <c r="C122" s="448"/>
      <c r="D122" s="449"/>
      <c r="F122" s="433"/>
      <c r="G122" s="433"/>
      <c r="H122" s="433"/>
      <c r="I122" s="433"/>
      <c r="J122" s="433"/>
      <c r="K122" s="433"/>
      <c r="L122" s="433"/>
      <c r="M122" s="433"/>
      <c r="N122" s="433"/>
      <c r="O122" s="433"/>
      <c r="P122" s="433"/>
      <c r="Q122" s="433"/>
      <c r="R122" s="433"/>
      <c r="S122" s="434"/>
      <c r="T122" s="432"/>
      <c r="U122" s="442" t="n">
        <v>40</v>
      </c>
      <c r="V122" s="448"/>
      <c r="W122" s="449"/>
      <c r="Y122" s="433"/>
      <c r="Z122" s="433"/>
      <c r="AA122" s="433"/>
      <c r="AB122" s="433"/>
      <c r="AC122" s="433"/>
      <c r="AD122" s="433"/>
      <c r="AE122" s="433"/>
      <c r="AF122" s="433"/>
      <c r="AG122" s="433"/>
      <c r="AH122" s="433"/>
      <c r="AI122" s="433"/>
      <c r="AJ122" s="433"/>
      <c r="AK122" s="433"/>
      <c r="AL122" s="434"/>
      <c r="AM122" s="432"/>
      <c r="AN122" s="442" t="n">
        <v>40</v>
      </c>
      <c r="AO122" s="448"/>
      <c r="AP122" s="449"/>
      <c r="AR122" s="433"/>
      <c r="AS122" s="433"/>
      <c r="AT122" s="433"/>
      <c r="AU122" s="433"/>
      <c r="AV122" s="433"/>
      <c r="AW122" s="433"/>
      <c r="AX122" s="433"/>
      <c r="AY122" s="433"/>
      <c r="AZ122" s="433"/>
      <c r="BA122" s="433"/>
      <c r="BB122" s="433"/>
      <c r="BC122" s="433"/>
      <c r="BD122" s="433"/>
      <c r="BE122" s="434"/>
      <c r="BF122" s="432"/>
      <c r="BG122" s="442" t="n">
        <v>40</v>
      </c>
      <c r="BH122" s="448"/>
      <c r="BI122" s="449"/>
      <c r="BK122" s="433"/>
      <c r="BL122" s="433"/>
      <c r="BM122" s="433"/>
      <c r="BN122" s="433"/>
      <c r="BO122" s="433"/>
      <c r="BP122" s="433"/>
      <c r="BQ122" s="433"/>
      <c r="BR122" s="433"/>
      <c r="BS122" s="433"/>
      <c r="BT122" s="433"/>
      <c r="BU122" s="433"/>
      <c r="BV122" s="433"/>
      <c r="BW122" s="433"/>
      <c r="BX122" s="434"/>
      <c r="BY122" s="432"/>
      <c r="BZ122" s="442" t="n">
        <v>40</v>
      </c>
      <c r="CA122" s="448"/>
      <c r="CB122" s="449"/>
      <c r="CD122" s="433"/>
      <c r="CE122" s="433"/>
      <c r="CF122" s="433"/>
      <c r="CG122" s="433"/>
      <c r="CH122" s="433"/>
      <c r="CI122" s="433"/>
      <c r="CJ122" s="433"/>
      <c r="CK122" s="433"/>
      <c r="CL122" s="433"/>
      <c r="CM122" s="433"/>
      <c r="CN122" s="433"/>
      <c r="CO122" s="433"/>
      <c r="CP122" s="433"/>
      <c r="CQ122" s="434"/>
    </row>
    <row r="123" customFormat="false" ht="12.75" hidden="false" customHeight="false" outlineLevel="0" collapsed="false">
      <c r="A123" s="432"/>
      <c r="B123" s="442" t="n">
        <v>41</v>
      </c>
      <c r="C123" s="448"/>
      <c r="D123" s="449"/>
      <c r="F123" s="433"/>
      <c r="G123" s="433"/>
      <c r="H123" s="433"/>
      <c r="I123" s="433"/>
      <c r="J123" s="433"/>
      <c r="K123" s="433"/>
      <c r="L123" s="433"/>
      <c r="M123" s="433"/>
      <c r="N123" s="433"/>
      <c r="O123" s="433"/>
      <c r="P123" s="433"/>
      <c r="Q123" s="433"/>
      <c r="R123" s="433"/>
      <c r="S123" s="434"/>
      <c r="T123" s="432"/>
      <c r="U123" s="442" t="n">
        <v>41</v>
      </c>
      <c r="V123" s="448"/>
      <c r="W123" s="449"/>
      <c r="Y123" s="433"/>
      <c r="Z123" s="433"/>
      <c r="AA123" s="433"/>
      <c r="AB123" s="433"/>
      <c r="AC123" s="433"/>
      <c r="AD123" s="433"/>
      <c r="AE123" s="433"/>
      <c r="AF123" s="433"/>
      <c r="AG123" s="433"/>
      <c r="AH123" s="433"/>
      <c r="AI123" s="433"/>
      <c r="AJ123" s="433"/>
      <c r="AK123" s="433"/>
      <c r="AL123" s="434"/>
      <c r="AM123" s="432"/>
      <c r="AN123" s="442" t="n">
        <v>41</v>
      </c>
      <c r="AO123" s="448"/>
      <c r="AP123" s="449"/>
      <c r="AR123" s="433"/>
      <c r="AS123" s="433"/>
      <c r="AT123" s="433"/>
      <c r="AU123" s="433"/>
      <c r="AV123" s="433"/>
      <c r="AW123" s="433"/>
      <c r="AX123" s="433"/>
      <c r="AY123" s="433"/>
      <c r="AZ123" s="433"/>
      <c r="BA123" s="433"/>
      <c r="BB123" s="433"/>
      <c r="BC123" s="433"/>
      <c r="BD123" s="433"/>
      <c r="BE123" s="434"/>
      <c r="BF123" s="432"/>
      <c r="BG123" s="442" t="n">
        <v>41</v>
      </c>
      <c r="BH123" s="448"/>
      <c r="BI123" s="449"/>
      <c r="BK123" s="433"/>
      <c r="BL123" s="433"/>
      <c r="BM123" s="433"/>
      <c r="BN123" s="433"/>
      <c r="BO123" s="433"/>
      <c r="BP123" s="433"/>
      <c r="BQ123" s="433"/>
      <c r="BR123" s="433"/>
      <c r="BS123" s="433"/>
      <c r="BT123" s="433"/>
      <c r="BU123" s="433"/>
      <c r="BV123" s="433"/>
      <c r="BW123" s="433"/>
      <c r="BX123" s="434"/>
      <c r="BY123" s="432"/>
      <c r="BZ123" s="442" t="n">
        <v>41</v>
      </c>
      <c r="CA123" s="448"/>
      <c r="CB123" s="449"/>
      <c r="CD123" s="433"/>
      <c r="CE123" s="433"/>
      <c r="CF123" s="433"/>
      <c r="CG123" s="433"/>
      <c r="CH123" s="433"/>
      <c r="CI123" s="433"/>
      <c r="CJ123" s="433"/>
      <c r="CK123" s="433"/>
      <c r="CL123" s="433"/>
      <c r="CM123" s="433"/>
      <c r="CN123" s="433"/>
      <c r="CO123" s="433"/>
      <c r="CP123" s="433"/>
      <c r="CQ123" s="434"/>
    </row>
    <row r="124" customFormat="false" ht="12.75" hidden="false" customHeight="false" outlineLevel="0" collapsed="false">
      <c r="A124" s="432"/>
      <c r="B124" s="442" t="n">
        <v>42</v>
      </c>
      <c r="C124" s="448"/>
      <c r="D124" s="449"/>
      <c r="F124" s="433"/>
      <c r="G124" s="433"/>
      <c r="H124" s="433"/>
      <c r="I124" s="433"/>
      <c r="J124" s="433"/>
      <c r="K124" s="433"/>
      <c r="L124" s="433"/>
      <c r="M124" s="433"/>
      <c r="N124" s="433"/>
      <c r="O124" s="433"/>
      <c r="P124" s="433"/>
      <c r="Q124" s="433"/>
      <c r="R124" s="433"/>
      <c r="S124" s="434"/>
      <c r="T124" s="432"/>
      <c r="U124" s="442" t="n">
        <v>42</v>
      </c>
      <c r="V124" s="448"/>
      <c r="W124" s="449"/>
      <c r="Y124" s="433"/>
      <c r="Z124" s="433"/>
      <c r="AA124" s="433"/>
      <c r="AB124" s="433"/>
      <c r="AC124" s="433"/>
      <c r="AD124" s="433"/>
      <c r="AE124" s="433"/>
      <c r="AF124" s="433"/>
      <c r="AG124" s="433"/>
      <c r="AH124" s="433"/>
      <c r="AI124" s="433"/>
      <c r="AJ124" s="433"/>
      <c r="AK124" s="433"/>
      <c r="AL124" s="434"/>
      <c r="AM124" s="432"/>
      <c r="AN124" s="442" t="n">
        <v>42</v>
      </c>
      <c r="AO124" s="448"/>
      <c r="AP124" s="449"/>
      <c r="AR124" s="433"/>
      <c r="AS124" s="433"/>
      <c r="AT124" s="433"/>
      <c r="AU124" s="433"/>
      <c r="AV124" s="433"/>
      <c r="AW124" s="433"/>
      <c r="AX124" s="433"/>
      <c r="AY124" s="433"/>
      <c r="AZ124" s="433"/>
      <c r="BA124" s="433"/>
      <c r="BB124" s="433"/>
      <c r="BC124" s="433"/>
      <c r="BD124" s="433"/>
      <c r="BE124" s="434"/>
      <c r="BF124" s="432"/>
      <c r="BG124" s="442" t="n">
        <v>42</v>
      </c>
      <c r="BH124" s="448"/>
      <c r="BI124" s="449"/>
      <c r="BK124" s="433"/>
      <c r="BL124" s="433"/>
      <c r="BM124" s="433"/>
      <c r="BN124" s="433"/>
      <c r="BO124" s="433"/>
      <c r="BP124" s="433"/>
      <c r="BQ124" s="433"/>
      <c r="BR124" s="433"/>
      <c r="BS124" s="433"/>
      <c r="BT124" s="433"/>
      <c r="BU124" s="433"/>
      <c r="BV124" s="433"/>
      <c r="BW124" s="433"/>
      <c r="BX124" s="434"/>
      <c r="BY124" s="432"/>
      <c r="BZ124" s="442" t="n">
        <v>42</v>
      </c>
      <c r="CA124" s="448"/>
      <c r="CB124" s="449"/>
      <c r="CD124" s="433"/>
      <c r="CE124" s="433"/>
      <c r="CF124" s="433"/>
      <c r="CG124" s="433"/>
      <c r="CH124" s="433"/>
      <c r="CI124" s="433"/>
      <c r="CJ124" s="433"/>
      <c r="CK124" s="433"/>
      <c r="CL124" s="433"/>
      <c r="CM124" s="433"/>
      <c r="CN124" s="433"/>
      <c r="CO124" s="433"/>
      <c r="CP124" s="433"/>
      <c r="CQ124" s="434"/>
    </row>
    <row r="125" customFormat="false" ht="12.75" hidden="false" customHeight="false" outlineLevel="0" collapsed="false">
      <c r="A125" s="432"/>
      <c r="B125" s="442" t="n">
        <v>43</v>
      </c>
      <c r="C125" s="448"/>
      <c r="D125" s="449"/>
      <c r="F125" s="433"/>
      <c r="G125" s="433"/>
      <c r="H125" s="433"/>
      <c r="I125" s="433"/>
      <c r="J125" s="433"/>
      <c r="K125" s="433"/>
      <c r="L125" s="433"/>
      <c r="M125" s="433"/>
      <c r="N125" s="433"/>
      <c r="O125" s="433"/>
      <c r="P125" s="433"/>
      <c r="Q125" s="433"/>
      <c r="R125" s="433"/>
      <c r="S125" s="434"/>
      <c r="T125" s="432"/>
      <c r="U125" s="442" t="n">
        <v>43</v>
      </c>
      <c r="V125" s="448"/>
      <c r="W125" s="449"/>
      <c r="Y125" s="433"/>
      <c r="Z125" s="433"/>
      <c r="AA125" s="433"/>
      <c r="AB125" s="433"/>
      <c r="AC125" s="433"/>
      <c r="AD125" s="433"/>
      <c r="AE125" s="433"/>
      <c r="AF125" s="433"/>
      <c r="AG125" s="433"/>
      <c r="AH125" s="433"/>
      <c r="AI125" s="433"/>
      <c r="AJ125" s="433"/>
      <c r="AK125" s="433"/>
      <c r="AL125" s="434"/>
      <c r="AM125" s="432"/>
      <c r="AN125" s="442" t="n">
        <v>43</v>
      </c>
      <c r="AO125" s="448"/>
      <c r="AP125" s="449"/>
      <c r="AR125" s="433"/>
      <c r="AS125" s="433"/>
      <c r="AT125" s="433"/>
      <c r="AU125" s="433"/>
      <c r="AV125" s="433"/>
      <c r="AW125" s="433"/>
      <c r="AX125" s="433"/>
      <c r="AY125" s="433"/>
      <c r="AZ125" s="433"/>
      <c r="BA125" s="433"/>
      <c r="BB125" s="433"/>
      <c r="BC125" s="433"/>
      <c r="BD125" s="433"/>
      <c r="BE125" s="434"/>
      <c r="BF125" s="432"/>
      <c r="BG125" s="442" t="n">
        <v>43</v>
      </c>
      <c r="BH125" s="448"/>
      <c r="BI125" s="449"/>
      <c r="BK125" s="433"/>
      <c r="BL125" s="433"/>
      <c r="BM125" s="433"/>
      <c r="BN125" s="433"/>
      <c r="BO125" s="433"/>
      <c r="BP125" s="433"/>
      <c r="BQ125" s="433"/>
      <c r="BR125" s="433"/>
      <c r="BS125" s="433"/>
      <c r="BT125" s="433"/>
      <c r="BU125" s="433"/>
      <c r="BV125" s="433"/>
      <c r="BW125" s="433"/>
      <c r="BX125" s="434"/>
      <c r="BY125" s="432"/>
      <c r="BZ125" s="442" t="n">
        <v>43</v>
      </c>
      <c r="CA125" s="448"/>
      <c r="CB125" s="449"/>
      <c r="CD125" s="433"/>
      <c r="CE125" s="433"/>
      <c r="CF125" s="433"/>
      <c r="CG125" s="433"/>
      <c r="CH125" s="433"/>
      <c r="CI125" s="433"/>
      <c r="CJ125" s="433"/>
      <c r="CK125" s="433"/>
      <c r="CL125" s="433"/>
      <c r="CM125" s="433"/>
      <c r="CN125" s="433"/>
      <c r="CO125" s="433"/>
      <c r="CP125" s="433"/>
      <c r="CQ125" s="434"/>
    </row>
    <row r="126" customFormat="false" ht="12.75" hidden="false" customHeight="false" outlineLevel="0" collapsed="false">
      <c r="A126" s="432"/>
      <c r="B126" s="442" t="n">
        <v>44</v>
      </c>
      <c r="C126" s="448"/>
      <c r="D126" s="449"/>
      <c r="F126" s="433"/>
      <c r="G126" s="433"/>
      <c r="H126" s="433"/>
      <c r="I126" s="433"/>
      <c r="J126" s="433"/>
      <c r="K126" s="433"/>
      <c r="L126" s="433"/>
      <c r="M126" s="433"/>
      <c r="N126" s="433"/>
      <c r="O126" s="433"/>
      <c r="P126" s="433"/>
      <c r="Q126" s="433"/>
      <c r="R126" s="433"/>
      <c r="S126" s="434"/>
      <c r="T126" s="432"/>
      <c r="U126" s="442" t="n">
        <v>44</v>
      </c>
      <c r="V126" s="448"/>
      <c r="W126" s="449"/>
      <c r="Y126" s="433"/>
      <c r="Z126" s="433"/>
      <c r="AA126" s="433"/>
      <c r="AB126" s="433"/>
      <c r="AC126" s="433"/>
      <c r="AD126" s="433"/>
      <c r="AE126" s="433"/>
      <c r="AF126" s="433"/>
      <c r="AG126" s="433"/>
      <c r="AH126" s="433"/>
      <c r="AI126" s="433"/>
      <c r="AJ126" s="433"/>
      <c r="AK126" s="433"/>
      <c r="AL126" s="434"/>
      <c r="AM126" s="432"/>
      <c r="AN126" s="442" t="n">
        <v>44</v>
      </c>
      <c r="AO126" s="448"/>
      <c r="AP126" s="449"/>
      <c r="AR126" s="433"/>
      <c r="AS126" s="433"/>
      <c r="AT126" s="433"/>
      <c r="AU126" s="433"/>
      <c r="AV126" s="433"/>
      <c r="AW126" s="433"/>
      <c r="AX126" s="433"/>
      <c r="AY126" s="433"/>
      <c r="AZ126" s="433"/>
      <c r="BA126" s="433"/>
      <c r="BB126" s="433"/>
      <c r="BC126" s="433"/>
      <c r="BD126" s="433"/>
      <c r="BE126" s="434"/>
      <c r="BF126" s="432"/>
      <c r="BG126" s="442" t="n">
        <v>44</v>
      </c>
      <c r="BH126" s="448"/>
      <c r="BI126" s="449"/>
      <c r="BK126" s="433"/>
      <c r="BL126" s="433"/>
      <c r="BM126" s="433"/>
      <c r="BN126" s="433"/>
      <c r="BO126" s="433"/>
      <c r="BP126" s="433"/>
      <c r="BQ126" s="433"/>
      <c r="BR126" s="433"/>
      <c r="BS126" s="433"/>
      <c r="BT126" s="433"/>
      <c r="BU126" s="433"/>
      <c r="BV126" s="433"/>
      <c r="BW126" s="433"/>
      <c r="BX126" s="434"/>
      <c r="BY126" s="432"/>
      <c r="BZ126" s="442" t="n">
        <v>44</v>
      </c>
      <c r="CA126" s="448"/>
      <c r="CB126" s="449"/>
      <c r="CD126" s="433"/>
      <c r="CE126" s="433"/>
      <c r="CF126" s="433"/>
      <c r="CG126" s="433"/>
      <c r="CH126" s="433"/>
      <c r="CI126" s="433"/>
      <c r="CJ126" s="433"/>
      <c r="CK126" s="433"/>
      <c r="CL126" s="433"/>
      <c r="CM126" s="433"/>
      <c r="CN126" s="433"/>
      <c r="CO126" s="433"/>
      <c r="CP126" s="433"/>
      <c r="CQ126" s="434"/>
    </row>
    <row r="127" customFormat="false" ht="12.75" hidden="false" customHeight="false" outlineLevel="0" collapsed="false">
      <c r="A127" s="432"/>
      <c r="B127" s="442" t="n">
        <v>45</v>
      </c>
      <c r="C127" s="448"/>
      <c r="D127" s="449"/>
      <c r="F127" s="433"/>
      <c r="G127" s="433"/>
      <c r="H127" s="433"/>
      <c r="I127" s="433"/>
      <c r="J127" s="433"/>
      <c r="K127" s="433"/>
      <c r="L127" s="433"/>
      <c r="M127" s="433"/>
      <c r="N127" s="433"/>
      <c r="O127" s="433"/>
      <c r="P127" s="433"/>
      <c r="Q127" s="433"/>
      <c r="R127" s="433"/>
      <c r="S127" s="434"/>
      <c r="T127" s="432"/>
      <c r="U127" s="442" t="n">
        <v>45</v>
      </c>
      <c r="V127" s="448"/>
      <c r="W127" s="449"/>
      <c r="Y127" s="433"/>
      <c r="Z127" s="433"/>
      <c r="AA127" s="433"/>
      <c r="AB127" s="433"/>
      <c r="AC127" s="433"/>
      <c r="AD127" s="433"/>
      <c r="AE127" s="433"/>
      <c r="AF127" s="433"/>
      <c r="AG127" s="433"/>
      <c r="AH127" s="433"/>
      <c r="AI127" s="433"/>
      <c r="AJ127" s="433"/>
      <c r="AK127" s="433"/>
      <c r="AL127" s="434"/>
      <c r="AM127" s="432"/>
      <c r="AN127" s="442" t="n">
        <v>45</v>
      </c>
      <c r="AO127" s="448"/>
      <c r="AP127" s="449"/>
      <c r="AR127" s="433"/>
      <c r="AS127" s="433"/>
      <c r="AT127" s="433"/>
      <c r="AU127" s="433"/>
      <c r="AV127" s="433"/>
      <c r="AW127" s="433"/>
      <c r="AX127" s="433"/>
      <c r="AY127" s="433"/>
      <c r="AZ127" s="433"/>
      <c r="BA127" s="433"/>
      <c r="BB127" s="433"/>
      <c r="BC127" s="433"/>
      <c r="BD127" s="433"/>
      <c r="BE127" s="434"/>
      <c r="BF127" s="432"/>
      <c r="BG127" s="442" t="n">
        <v>45</v>
      </c>
      <c r="BH127" s="448"/>
      <c r="BI127" s="449"/>
      <c r="BK127" s="433"/>
      <c r="BL127" s="433"/>
      <c r="BM127" s="433"/>
      <c r="BN127" s="433"/>
      <c r="BO127" s="433"/>
      <c r="BP127" s="433"/>
      <c r="BQ127" s="433"/>
      <c r="BR127" s="433"/>
      <c r="BS127" s="433"/>
      <c r="BT127" s="433"/>
      <c r="BU127" s="433"/>
      <c r="BV127" s="433"/>
      <c r="BW127" s="433"/>
      <c r="BX127" s="434"/>
      <c r="BY127" s="432"/>
      <c r="BZ127" s="442" t="n">
        <v>45</v>
      </c>
      <c r="CA127" s="448"/>
      <c r="CB127" s="449"/>
      <c r="CD127" s="433"/>
      <c r="CE127" s="433"/>
      <c r="CF127" s="433"/>
      <c r="CG127" s="433"/>
      <c r="CH127" s="433"/>
      <c r="CI127" s="433"/>
      <c r="CJ127" s="433"/>
      <c r="CK127" s="433"/>
      <c r="CL127" s="433"/>
      <c r="CM127" s="433"/>
      <c r="CN127" s="433"/>
      <c r="CO127" s="433"/>
      <c r="CP127" s="433"/>
      <c r="CQ127" s="434"/>
    </row>
    <row r="128" customFormat="false" ht="12.75" hidden="false" customHeight="false" outlineLevel="0" collapsed="false">
      <c r="A128" s="432"/>
      <c r="B128" s="442" t="n">
        <v>46</v>
      </c>
      <c r="C128" s="448"/>
      <c r="D128" s="449"/>
      <c r="F128" s="433"/>
      <c r="G128" s="433"/>
      <c r="H128" s="433"/>
      <c r="I128" s="433"/>
      <c r="J128" s="433"/>
      <c r="K128" s="433"/>
      <c r="L128" s="433"/>
      <c r="M128" s="433"/>
      <c r="N128" s="433"/>
      <c r="O128" s="433"/>
      <c r="P128" s="433"/>
      <c r="Q128" s="433"/>
      <c r="R128" s="433"/>
      <c r="S128" s="434"/>
      <c r="T128" s="432"/>
      <c r="U128" s="442" t="n">
        <v>46</v>
      </c>
      <c r="V128" s="448"/>
      <c r="W128" s="449"/>
      <c r="Y128" s="433"/>
      <c r="Z128" s="433"/>
      <c r="AA128" s="433"/>
      <c r="AB128" s="433"/>
      <c r="AC128" s="433"/>
      <c r="AD128" s="433"/>
      <c r="AE128" s="433"/>
      <c r="AF128" s="433"/>
      <c r="AG128" s="433"/>
      <c r="AH128" s="433"/>
      <c r="AI128" s="433"/>
      <c r="AJ128" s="433"/>
      <c r="AK128" s="433"/>
      <c r="AL128" s="434"/>
      <c r="AM128" s="432"/>
      <c r="AN128" s="442" t="n">
        <v>46</v>
      </c>
      <c r="AO128" s="448"/>
      <c r="AP128" s="449"/>
      <c r="AR128" s="433"/>
      <c r="AS128" s="433"/>
      <c r="AT128" s="433"/>
      <c r="AU128" s="433"/>
      <c r="AV128" s="433"/>
      <c r="AW128" s="433"/>
      <c r="AX128" s="433"/>
      <c r="AY128" s="433"/>
      <c r="AZ128" s="433"/>
      <c r="BA128" s="433"/>
      <c r="BB128" s="433"/>
      <c r="BC128" s="433"/>
      <c r="BD128" s="433"/>
      <c r="BE128" s="434"/>
      <c r="BF128" s="432"/>
      <c r="BG128" s="442" t="n">
        <v>46</v>
      </c>
      <c r="BH128" s="448"/>
      <c r="BI128" s="449"/>
      <c r="BK128" s="433"/>
      <c r="BL128" s="433"/>
      <c r="BM128" s="433"/>
      <c r="BN128" s="433"/>
      <c r="BO128" s="433"/>
      <c r="BP128" s="433"/>
      <c r="BQ128" s="433"/>
      <c r="BR128" s="433"/>
      <c r="BS128" s="433"/>
      <c r="BT128" s="433"/>
      <c r="BU128" s="433"/>
      <c r="BV128" s="433"/>
      <c r="BW128" s="433"/>
      <c r="BX128" s="434"/>
      <c r="BY128" s="432"/>
      <c r="BZ128" s="442" t="n">
        <v>46</v>
      </c>
      <c r="CA128" s="448"/>
      <c r="CB128" s="449"/>
      <c r="CD128" s="433"/>
      <c r="CE128" s="433"/>
      <c r="CF128" s="433"/>
      <c r="CG128" s="433"/>
      <c r="CH128" s="433"/>
      <c r="CI128" s="433"/>
      <c r="CJ128" s="433"/>
      <c r="CK128" s="433"/>
      <c r="CL128" s="433"/>
      <c r="CM128" s="433"/>
      <c r="CN128" s="433"/>
      <c r="CO128" s="433"/>
      <c r="CP128" s="433"/>
      <c r="CQ128" s="434"/>
    </row>
    <row r="129" customFormat="false" ht="12.75" hidden="false" customHeight="false" outlineLevel="0" collapsed="false">
      <c r="A129" s="432"/>
      <c r="B129" s="442" t="n">
        <v>47</v>
      </c>
      <c r="C129" s="448"/>
      <c r="D129" s="449"/>
      <c r="F129" s="433"/>
      <c r="G129" s="433"/>
      <c r="H129" s="433"/>
      <c r="I129" s="433"/>
      <c r="J129" s="433"/>
      <c r="K129" s="433"/>
      <c r="L129" s="433"/>
      <c r="M129" s="433"/>
      <c r="N129" s="433"/>
      <c r="O129" s="433"/>
      <c r="P129" s="433"/>
      <c r="Q129" s="433"/>
      <c r="R129" s="433"/>
      <c r="S129" s="434"/>
      <c r="T129" s="432"/>
      <c r="U129" s="442" t="n">
        <v>47</v>
      </c>
      <c r="V129" s="448"/>
      <c r="W129" s="449"/>
      <c r="Y129" s="433"/>
      <c r="Z129" s="433"/>
      <c r="AA129" s="433"/>
      <c r="AB129" s="433"/>
      <c r="AC129" s="433"/>
      <c r="AD129" s="433"/>
      <c r="AE129" s="433"/>
      <c r="AF129" s="433"/>
      <c r="AG129" s="433"/>
      <c r="AH129" s="433"/>
      <c r="AI129" s="433"/>
      <c r="AJ129" s="433"/>
      <c r="AK129" s="433"/>
      <c r="AL129" s="434"/>
      <c r="AM129" s="432"/>
      <c r="AN129" s="442" t="n">
        <v>47</v>
      </c>
      <c r="AO129" s="448"/>
      <c r="AP129" s="449"/>
      <c r="AR129" s="433"/>
      <c r="AS129" s="433"/>
      <c r="AT129" s="433"/>
      <c r="AU129" s="433"/>
      <c r="AV129" s="433"/>
      <c r="AW129" s="433"/>
      <c r="AX129" s="433"/>
      <c r="AY129" s="433"/>
      <c r="AZ129" s="433"/>
      <c r="BA129" s="433"/>
      <c r="BB129" s="433"/>
      <c r="BC129" s="433"/>
      <c r="BD129" s="433"/>
      <c r="BE129" s="434"/>
      <c r="BF129" s="432"/>
      <c r="BG129" s="442" t="n">
        <v>47</v>
      </c>
      <c r="BH129" s="448"/>
      <c r="BI129" s="449"/>
      <c r="BK129" s="433"/>
      <c r="BL129" s="433"/>
      <c r="BM129" s="433"/>
      <c r="BN129" s="433"/>
      <c r="BO129" s="433"/>
      <c r="BP129" s="433"/>
      <c r="BQ129" s="433"/>
      <c r="BR129" s="433"/>
      <c r="BS129" s="433"/>
      <c r="BT129" s="433"/>
      <c r="BU129" s="433"/>
      <c r="BV129" s="433"/>
      <c r="BW129" s="433"/>
      <c r="BX129" s="434"/>
      <c r="BY129" s="432"/>
      <c r="BZ129" s="442" t="n">
        <v>47</v>
      </c>
      <c r="CA129" s="448"/>
      <c r="CB129" s="449"/>
      <c r="CD129" s="433"/>
      <c r="CE129" s="433"/>
      <c r="CF129" s="433"/>
      <c r="CG129" s="433"/>
      <c r="CH129" s="433"/>
      <c r="CI129" s="433"/>
      <c r="CJ129" s="433"/>
      <c r="CK129" s="433"/>
      <c r="CL129" s="433"/>
      <c r="CM129" s="433"/>
      <c r="CN129" s="433"/>
      <c r="CO129" s="433"/>
      <c r="CP129" s="433"/>
      <c r="CQ129" s="434"/>
    </row>
    <row r="130" customFormat="false" ht="12.75" hidden="false" customHeight="false" outlineLevel="0" collapsed="false">
      <c r="A130" s="432"/>
      <c r="B130" s="442" t="n">
        <v>48</v>
      </c>
      <c r="C130" s="448"/>
      <c r="D130" s="449"/>
      <c r="F130" s="433"/>
      <c r="G130" s="433"/>
      <c r="H130" s="433"/>
      <c r="I130" s="433"/>
      <c r="J130" s="433"/>
      <c r="K130" s="433"/>
      <c r="L130" s="433"/>
      <c r="M130" s="433"/>
      <c r="N130" s="433"/>
      <c r="O130" s="433"/>
      <c r="P130" s="433"/>
      <c r="Q130" s="433"/>
      <c r="R130" s="433"/>
      <c r="S130" s="434"/>
      <c r="T130" s="432"/>
      <c r="U130" s="442" t="n">
        <v>48</v>
      </c>
      <c r="V130" s="448"/>
      <c r="W130" s="449"/>
      <c r="Y130" s="433"/>
      <c r="Z130" s="433"/>
      <c r="AA130" s="433"/>
      <c r="AB130" s="433"/>
      <c r="AC130" s="433"/>
      <c r="AD130" s="433"/>
      <c r="AE130" s="433"/>
      <c r="AF130" s="433"/>
      <c r="AG130" s="433"/>
      <c r="AH130" s="433"/>
      <c r="AI130" s="433"/>
      <c r="AJ130" s="433"/>
      <c r="AK130" s="433"/>
      <c r="AL130" s="434"/>
      <c r="AM130" s="432"/>
      <c r="AN130" s="442" t="n">
        <v>48</v>
      </c>
      <c r="AO130" s="448"/>
      <c r="AP130" s="449"/>
      <c r="AR130" s="433"/>
      <c r="AS130" s="433"/>
      <c r="AT130" s="433"/>
      <c r="AU130" s="433"/>
      <c r="AV130" s="433"/>
      <c r="AW130" s="433"/>
      <c r="AX130" s="433"/>
      <c r="AY130" s="433"/>
      <c r="AZ130" s="433"/>
      <c r="BA130" s="433"/>
      <c r="BB130" s="433"/>
      <c r="BC130" s="433"/>
      <c r="BD130" s="433"/>
      <c r="BE130" s="434"/>
      <c r="BF130" s="432"/>
      <c r="BG130" s="442" t="n">
        <v>48</v>
      </c>
      <c r="BH130" s="448"/>
      <c r="BI130" s="449"/>
      <c r="BK130" s="433"/>
      <c r="BL130" s="433"/>
      <c r="BM130" s="433"/>
      <c r="BN130" s="433"/>
      <c r="BO130" s="433"/>
      <c r="BP130" s="433"/>
      <c r="BQ130" s="433"/>
      <c r="BR130" s="433"/>
      <c r="BS130" s="433"/>
      <c r="BT130" s="433"/>
      <c r="BU130" s="433"/>
      <c r="BV130" s="433"/>
      <c r="BW130" s="433"/>
      <c r="BX130" s="434"/>
      <c r="BY130" s="432"/>
      <c r="BZ130" s="442" t="n">
        <v>48</v>
      </c>
      <c r="CA130" s="448"/>
      <c r="CB130" s="449"/>
      <c r="CD130" s="433"/>
      <c r="CE130" s="433"/>
      <c r="CF130" s="433"/>
      <c r="CG130" s="433"/>
      <c r="CH130" s="433"/>
      <c r="CI130" s="433"/>
      <c r="CJ130" s="433"/>
      <c r="CK130" s="433"/>
      <c r="CL130" s="433"/>
      <c r="CM130" s="433"/>
      <c r="CN130" s="433"/>
      <c r="CO130" s="433"/>
      <c r="CP130" s="433"/>
      <c r="CQ130" s="434"/>
    </row>
    <row r="131" customFormat="false" ht="12.75" hidden="false" customHeight="false" outlineLevel="0" collapsed="false">
      <c r="A131" s="432"/>
      <c r="B131" s="442" t="n">
        <v>49</v>
      </c>
      <c r="C131" s="448"/>
      <c r="D131" s="449"/>
      <c r="F131" s="433"/>
      <c r="G131" s="433"/>
      <c r="H131" s="433"/>
      <c r="I131" s="433"/>
      <c r="J131" s="433"/>
      <c r="K131" s="433"/>
      <c r="L131" s="433"/>
      <c r="M131" s="433"/>
      <c r="N131" s="433"/>
      <c r="O131" s="433"/>
      <c r="P131" s="433"/>
      <c r="Q131" s="433"/>
      <c r="R131" s="433"/>
      <c r="S131" s="434"/>
      <c r="T131" s="432"/>
      <c r="U131" s="442" t="n">
        <v>49</v>
      </c>
      <c r="V131" s="448"/>
      <c r="W131" s="449"/>
      <c r="Y131" s="433"/>
      <c r="Z131" s="433"/>
      <c r="AA131" s="433"/>
      <c r="AB131" s="433"/>
      <c r="AC131" s="433"/>
      <c r="AD131" s="433"/>
      <c r="AE131" s="433"/>
      <c r="AF131" s="433"/>
      <c r="AG131" s="433"/>
      <c r="AH131" s="433"/>
      <c r="AI131" s="433"/>
      <c r="AJ131" s="433"/>
      <c r="AK131" s="433"/>
      <c r="AL131" s="434"/>
      <c r="AM131" s="432"/>
      <c r="AN131" s="442" t="n">
        <v>49</v>
      </c>
      <c r="AO131" s="448"/>
      <c r="AP131" s="449"/>
      <c r="AR131" s="433"/>
      <c r="AS131" s="433"/>
      <c r="AT131" s="433"/>
      <c r="AU131" s="433"/>
      <c r="AV131" s="433"/>
      <c r="AW131" s="433"/>
      <c r="AX131" s="433"/>
      <c r="AY131" s="433"/>
      <c r="AZ131" s="433"/>
      <c r="BA131" s="433"/>
      <c r="BB131" s="433"/>
      <c r="BC131" s="433"/>
      <c r="BD131" s="433"/>
      <c r="BE131" s="434"/>
      <c r="BF131" s="432"/>
      <c r="BG131" s="442" t="n">
        <v>49</v>
      </c>
      <c r="BH131" s="448"/>
      <c r="BI131" s="449"/>
      <c r="BK131" s="433"/>
      <c r="BL131" s="433"/>
      <c r="BM131" s="433"/>
      <c r="BN131" s="433"/>
      <c r="BO131" s="433"/>
      <c r="BP131" s="433"/>
      <c r="BQ131" s="433"/>
      <c r="BR131" s="433"/>
      <c r="BS131" s="433"/>
      <c r="BT131" s="433"/>
      <c r="BU131" s="433"/>
      <c r="BV131" s="433"/>
      <c r="BW131" s="433"/>
      <c r="BX131" s="434"/>
      <c r="BY131" s="432"/>
      <c r="BZ131" s="442" t="n">
        <v>49</v>
      </c>
      <c r="CA131" s="448"/>
      <c r="CB131" s="449"/>
      <c r="CD131" s="433"/>
      <c r="CE131" s="433"/>
      <c r="CF131" s="433"/>
      <c r="CG131" s="433"/>
      <c r="CH131" s="433"/>
      <c r="CI131" s="433"/>
      <c r="CJ131" s="433"/>
      <c r="CK131" s="433"/>
      <c r="CL131" s="433"/>
      <c r="CM131" s="433"/>
      <c r="CN131" s="433"/>
      <c r="CO131" s="433"/>
      <c r="CP131" s="433"/>
      <c r="CQ131" s="434"/>
    </row>
    <row r="132" customFormat="false" ht="12.75" hidden="false" customHeight="false" outlineLevel="0" collapsed="false">
      <c r="A132" s="432"/>
      <c r="B132" s="442" t="n">
        <v>50</v>
      </c>
      <c r="C132" s="448"/>
      <c r="D132" s="449"/>
      <c r="F132" s="433"/>
      <c r="G132" s="433"/>
      <c r="H132" s="433"/>
      <c r="I132" s="433"/>
      <c r="J132" s="433"/>
      <c r="K132" s="433"/>
      <c r="L132" s="433"/>
      <c r="M132" s="433"/>
      <c r="N132" s="433"/>
      <c r="O132" s="433"/>
      <c r="P132" s="433"/>
      <c r="Q132" s="433"/>
      <c r="R132" s="433"/>
      <c r="S132" s="434"/>
      <c r="T132" s="432"/>
      <c r="U132" s="442" t="n">
        <v>50</v>
      </c>
      <c r="V132" s="448"/>
      <c r="W132" s="449"/>
      <c r="Y132" s="433"/>
      <c r="Z132" s="433"/>
      <c r="AA132" s="433"/>
      <c r="AB132" s="433"/>
      <c r="AC132" s="433"/>
      <c r="AD132" s="433"/>
      <c r="AE132" s="433"/>
      <c r="AF132" s="433"/>
      <c r="AG132" s="433"/>
      <c r="AH132" s="433"/>
      <c r="AI132" s="433"/>
      <c r="AJ132" s="433"/>
      <c r="AK132" s="433"/>
      <c r="AL132" s="434"/>
      <c r="AM132" s="432"/>
      <c r="AN132" s="442" t="n">
        <v>50</v>
      </c>
      <c r="AO132" s="448"/>
      <c r="AP132" s="449"/>
      <c r="AR132" s="433"/>
      <c r="AS132" s="433"/>
      <c r="AT132" s="433"/>
      <c r="AU132" s="433"/>
      <c r="AV132" s="433"/>
      <c r="AW132" s="433"/>
      <c r="AX132" s="433"/>
      <c r="AY132" s="433"/>
      <c r="AZ132" s="433"/>
      <c r="BA132" s="433"/>
      <c r="BB132" s="433"/>
      <c r="BC132" s="433"/>
      <c r="BD132" s="433"/>
      <c r="BE132" s="434"/>
      <c r="BF132" s="432"/>
      <c r="BG132" s="442" t="n">
        <v>50</v>
      </c>
      <c r="BH132" s="448"/>
      <c r="BI132" s="449"/>
      <c r="BK132" s="433"/>
      <c r="BL132" s="433"/>
      <c r="BM132" s="433"/>
      <c r="BN132" s="433"/>
      <c r="BO132" s="433"/>
      <c r="BP132" s="433"/>
      <c r="BQ132" s="433"/>
      <c r="BR132" s="433"/>
      <c r="BS132" s="433"/>
      <c r="BT132" s="433"/>
      <c r="BU132" s="433"/>
      <c r="BV132" s="433"/>
      <c r="BW132" s="433"/>
      <c r="BX132" s="434"/>
      <c r="BY132" s="432"/>
      <c r="BZ132" s="442" t="n">
        <v>50</v>
      </c>
      <c r="CA132" s="448"/>
      <c r="CB132" s="449"/>
      <c r="CD132" s="433"/>
      <c r="CE132" s="433"/>
      <c r="CF132" s="433"/>
      <c r="CG132" s="433"/>
      <c r="CH132" s="433"/>
      <c r="CI132" s="433"/>
      <c r="CJ132" s="433"/>
      <c r="CK132" s="433"/>
      <c r="CL132" s="433"/>
      <c r="CM132" s="433"/>
      <c r="CN132" s="433"/>
      <c r="CO132" s="433"/>
      <c r="CP132" s="433"/>
      <c r="CQ132" s="434"/>
    </row>
    <row r="133" customFormat="false" ht="12.75" hidden="false" customHeight="false" outlineLevel="0" collapsed="false">
      <c r="A133" s="432"/>
      <c r="B133" s="442" t="n">
        <v>51</v>
      </c>
      <c r="C133" s="448"/>
      <c r="D133" s="449"/>
      <c r="F133" s="433"/>
      <c r="G133" s="433"/>
      <c r="H133" s="433"/>
      <c r="I133" s="433"/>
      <c r="J133" s="433"/>
      <c r="K133" s="433"/>
      <c r="L133" s="433"/>
      <c r="M133" s="433"/>
      <c r="N133" s="433"/>
      <c r="O133" s="433"/>
      <c r="P133" s="433"/>
      <c r="Q133" s="433"/>
      <c r="R133" s="433"/>
      <c r="S133" s="434"/>
      <c r="T133" s="432"/>
      <c r="U133" s="442" t="n">
        <v>51</v>
      </c>
      <c r="V133" s="448"/>
      <c r="W133" s="449"/>
      <c r="Y133" s="433"/>
      <c r="Z133" s="433"/>
      <c r="AA133" s="433"/>
      <c r="AB133" s="433"/>
      <c r="AC133" s="433"/>
      <c r="AD133" s="433"/>
      <c r="AE133" s="433"/>
      <c r="AF133" s="433"/>
      <c r="AG133" s="433"/>
      <c r="AH133" s="433"/>
      <c r="AI133" s="433"/>
      <c r="AJ133" s="433"/>
      <c r="AK133" s="433"/>
      <c r="AL133" s="434"/>
      <c r="AM133" s="432"/>
      <c r="AN133" s="442" t="n">
        <v>51</v>
      </c>
      <c r="AO133" s="448"/>
      <c r="AP133" s="449"/>
      <c r="AR133" s="433"/>
      <c r="AS133" s="433"/>
      <c r="AT133" s="433"/>
      <c r="AU133" s="433"/>
      <c r="AV133" s="433"/>
      <c r="AW133" s="433"/>
      <c r="AX133" s="433"/>
      <c r="AY133" s="433"/>
      <c r="AZ133" s="433"/>
      <c r="BA133" s="433"/>
      <c r="BB133" s="433"/>
      <c r="BC133" s="433"/>
      <c r="BD133" s="433"/>
      <c r="BE133" s="434"/>
      <c r="BF133" s="432"/>
      <c r="BG133" s="442" t="n">
        <v>51</v>
      </c>
      <c r="BH133" s="448"/>
      <c r="BI133" s="449"/>
      <c r="BK133" s="433"/>
      <c r="BL133" s="433"/>
      <c r="BM133" s="433"/>
      <c r="BN133" s="433"/>
      <c r="BO133" s="433"/>
      <c r="BP133" s="433"/>
      <c r="BQ133" s="433"/>
      <c r="BR133" s="433"/>
      <c r="BS133" s="433"/>
      <c r="BT133" s="433"/>
      <c r="BU133" s="433"/>
      <c r="BV133" s="433"/>
      <c r="BW133" s="433"/>
      <c r="BX133" s="434"/>
      <c r="BY133" s="432"/>
      <c r="BZ133" s="442" t="n">
        <v>51</v>
      </c>
      <c r="CA133" s="448"/>
      <c r="CB133" s="449"/>
      <c r="CD133" s="433"/>
      <c r="CE133" s="433"/>
      <c r="CF133" s="433"/>
      <c r="CG133" s="433"/>
      <c r="CH133" s="433"/>
      <c r="CI133" s="433"/>
      <c r="CJ133" s="433"/>
      <c r="CK133" s="433"/>
      <c r="CL133" s="433"/>
      <c r="CM133" s="433"/>
      <c r="CN133" s="433"/>
      <c r="CO133" s="433"/>
      <c r="CP133" s="433"/>
      <c r="CQ133" s="434"/>
    </row>
    <row r="134" customFormat="false" ht="12.75" hidden="false" customHeight="false" outlineLevel="0" collapsed="false">
      <c r="A134" s="432"/>
      <c r="B134" s="442" t="n">
        <v>52</v>
      </c>
      <c r="C134" s="448"/>
      <c r="D134" s="449"/>
      <c r="F134" s="433"/>
      <c r="G134" s="433"/>
      <c r="H134" s="433"/>
      <c r="I134" s="433"/>
      <c r="J134" s="433"/>
      <c r="K134" s="433"/>
      <c r="L134" s="433"/>
      <c r="M134" s="433"/>
      <c r="N134" s="433"/>
      <c r="O134" s="433"/>
      <c r="P134" s="433"/>
      <c r="Q134" s="433"/>
      <c r="R134" s="433"/>
      <c r="S134" s="434"/>
      <c r="T134" s="432"/>
      <c r="U134" s="442" t="n">
        <v>52</v>
      </c>
      <c r="V134" s="448"/>
      <c r="W134" s="449"/>
      <c r="Y134" s="433"/>
      <c r="Z134" s="433"/>
      <c r="AA134" s="433"/>
      <c r="AB134" s="433"/>
      <c r="AC134" s="433"/>
      <c r="AD134" s="433"/>
      <c r="AE134" s="433"/>
      <c r="AF134" s="433"/>
      <c r="AG134" s="433"/>
      <c r="AH134" s="433"/>
      <c r="AI134" s="433"/>
      <c r="AJ134" s="433"/>
      <c r="AK134" s="433"/>
      <c r="AL134" s="434"/>
      <c r="AM134" s="432"/>
      <c r="AN134" s="442" t="n">
        <v>52</v>
      </c>
      <c r="AO134" s="448"/>
      <c r="AP134" s="449"/>
      <c r="AR134" s="433"/>
      <c r="AS134" s="433"/>
      <c r="AT134" s="433"/>
      <c r="AU134" s="433"/>
      <c r="AV134" s="433"/>
      <c r="AW134" s="433"/>
      <c r="AX134" s="433"/>
      <c r="AY134" s="433"/>
      <c r="AZ134" s="433"/>
      <c r="BA134" s="433"/>
      <c r="BB134" s="433"/>
      <c r="BC134" s="433"/>
      <c r="BD134" s="433"/>
      <c r="BE134" s="434"/>
      <c r="BF134" s="432"/>
      <c r="BG134" s="442" t="n">
        <v>52</v>
      </c>
      <c r="BH134" s="448"/>
      <c r="BI134" s="449"/>
      <c r="BK134" s="433"/>
      <c r="BL134" s="433"/>
      <c r="BM134" s="433"/>
      <c r="BN134" s="433"/>
      <c r="BO134" s="433"/>
      <c r="BP134" s="433"/>
      <c r="BQ134" s="433"/>
      <c r="BR134" s="433"/>
      <c r="BS134" s="433"/>
      <c r="BT134" s="433"/>
      <c r="BU134" s="433"/>
      <c r="BV134" s="433"/>
      <c r="BW134" s="433"/>
      <c r="BX134" s="434"/>
      <c r="BY134" s="432"/>
      <c r="BZ134" s="442" t="n">
        <v>52</v>
      </c>
      <c r="CA134" s="448"/>
      <c r="CB134" s="449"/>
      <c r="CD134" s="433"/>
      <c r="CE134" s="433"/>
      <c r="CF134" s="433"/>
      <c r="CG134" s="433"/>
      <c r="CH134" s="433"/>
      <c r="CI134" s="433"/>
      <c r="CJ134" s="433"/>
      <c r="CK134" s="433"/>
      <c r="CL134" s="433"/>
      <c r="CM134" s="433"/>
      <c r="CN134" s="433"/>
      <c r="CO134" s="433"/>
      <c r="CP134" s="433"/>
      <c r="CQ134" s="434"/>
    </row>
    <row r="135" customFormat="false" ht="12.75" hidden="false" customHeight="false" outlineLevel="0" collapsed="false">
      <c r="A135" s="432"/>
      <c r="B135" s="442" t="n">
        <v>53</v>
      </c>
      <c r="C135" s="448"/>
      <c r="D135" s="449"/>
      <c r="F135" s="433"/>
      <c r="G135" s="433"/>
      <c r="H135" s="433"/>
      <c r="I135" s="433"/>
      <c r="J135" s="433"/>
      <c r="K135" s="433"/>
      <c r="L135" s="433"/>
      <c r="M135" s="433"/>
      <c r="N135" s="433"/>
      <c r="O135" s="433"/>
      <c r="P135" s="433"/>
      <c r="Q135" s="433"/>
      <c r="R135" s="433"/>
      <c r="S135" s="434"/>
      <c r="T135" s="432"/>
      <c r="U135" s="442" t="n">
        <v>53</v>
      </c>
      <c r="V135" s="448"/>
      <c r="W135" s="449"/>
      <c r="Y135" s="433"/>
      <c r="Z135" s="433"/>
      <c r="AA135" s="433"/>
      <c r="AB135" s="433"/>
      <c r="AC135" s="433"/>
      <c r="AD135" s="433"/>
      <c r="AE135" s="433"/>
      <c r="AF135" s="433"/>
      <c r="AG135" s="433"/>
      <c r="AH135" s="433"/>
      <c r="AI135" s="433"/>
      <c r="AJ135" s="433"/>
      <c r="AK135" s="433"/>
      <c r="AL135" s="434"/>
      <c r="AM135" s="432"/>
      <c r="AN135" s="442" t="n">
        <v>53</v>
      </c>
      <c r="AO135" s="448"/>
      <c r="AP135" s="449"/>
      <c r="AR135" s="433"/>
      <c r="AS135" s="433"/>
      <c r="AT135" s="433"/>
      <c r="AU135" s="433"/>
      <c r="AV135" s="433"/>
      <c r="AW135" s="433"/>
      <c r="AX135" s="433"/>
      <c r="AY135" s="433"/>
      <c r="AZ135" s="433"/>
      <c r="BA135" s="433"/>
      <c r="BB135" s="433"/>
      <c r="BC135" s="433"/>
      <c r="BD135" s="433"/>
      <c r="BE135" s="434"/>
      <c r="BF135" s="432"/>
      <c r="BG135" s="442" t="n">
        <v>53</v>
      </c>
      <c r="BH135" s="448"/>
      <c r="BI135" s="449"/>
      <c r="BK135" s="433"/>
      <c r="BL135" s="433"/>
      <c r="BM135" s="433"/>
      <c r="BN135" s="433"/>
      <c r="BO135" s="433"/>
      <c r="BP135" s="433"/>
      <c r="BQ135" s="433"/>
      <c r="BR135" s="433"/>
      <c r="BS135" s="433"/>
      <c r="BT135" s="433"/>
      <c r="BU135" s="433"/>
      <c r="BV135" s="433"/>
      <c r="BW135" s="433"/>
      <c r="BX135" s="434"/>
      <c r="BY135" s="432"/>
      <c r="BZ135" s="442" t="n">
        <v>53</v>
      </c>
      <c r="CA135" s="448"/>
      <c r="CB135" s="449"/>
      <c r="CD135" s="433"/>
      <c r="CE135" s="433"/>
      <c r="CF135" s="433"/>
      <c r="CG135" s="433"/>
      <c r="CH135" s="433"/>
      <c r="CI135" s="433"/>
      <c r="CJ135" s="433"/>
      <c r="CK135" s="433"/>
      <c r="CL135" s="433"/>
      <c r="CM135" s="433"/>
      <c r="CN135" s="433"/>
      <c r="CO135" s="433"/>
      <c r="CP135" s="433"/>
      <c r="CQ135" s="434"/>
    </row>
    <row r="136" customFormat="false" ht="12.75" hidden="false" customHeight="false" outlineLevel="0" collapsed="false">
      <c r="A136" s="432"/>
      <c r="B136" s="442" t="n">
        <v>54</v>
      </c>
      <c r="C136" s="448"/>
      <c r="D136" s="449"/>
      <c r="F136" s="433"/>
      <c r="G136" s="433"/>
      <c r="H136" s="433"/>
      <c r="I136" s="433"/>
      <c r="J136" s="433"/>
      <c r="K136" s="433"/>
      <c r="L136" s="433"/>
      <c r="M136" s="433"/>
      <c r="N136" s="433"/>
      <c r="O136" s="433"/>
      <c r="P136" s="433"/>
      <c r="Q136" s="433"/>
      <c r="R136" s="433"/>
      <c r="S136" s="434"/>
      <c r="T136" s="432"/>
      <c r="U136" s="442" t="n">
        <v>54</v>
      </c>
      <c r="V136" s="448"/>
      <c r="W136" s="449"/>
      <c r="Y136" s="433"/>
      <c r="Z136" s="433"/>
      <c r="AA136" s="433"/>
      <c r="AB136" s="433"/>
      <c r="AC136" s="433"/>
      <c r="AD136" s="433"/>
      <c r="AE136" s="433"/>
      <c r="AF136" s="433"/>
      <c r="AG136" s="433"/>
      <c r="AH136" s="433"/>
      <c r="AI136" s="433"/>
      <c r="AJ136" s="433"/>
      <c r="AK136" s="433"/>
      <c r="AL136" s="434"/>
      <c r="AM136" s="432"/>
      <c r="AN136" s="442" t="n">
        <v>54</v>
      </c>
      <c r="AO136" s="448"/>
      <c r="AP136" s="449"/>
      <c r="AR136" s="433"/>
      <c r="AS136" s="433"/>
      <c r="AT136" s="433"/>
      <c r="AU136" s="433"/>
      <c r="AV136" s="433"/>
      <c r="AW136" s="433"/>
      <c r="AX136" s="433"/>
      <c r="AY136" s="433"/>
      <c r="AZ136" s="433"/>
      <c r="BA136" s="433"/>
      <c r="BB136" s="433"/>
      <c r="BC136" s="433"/>
      <c r="BD136" s="433"/>
      <c r="BE136" s="434"/>
      <c r="BF136" s="432"/>
      <c r="BG136" s="442" t="n">
        <v>54</v>
      </c>
      <c r="BH136" s="448"/>
      <c r="BI136" s="449"/>
      <c r="BK136" s="433"/>
      <c r="BL136" s="433"/>
      <c r="BM136" s="433"/>
      <c r="BN136" s="433"/>
      <c r="BO136" s="433"/>
      <c r="BP136" s="433"/>
      <c r="BQ136" s="433"/>
      <c r="BR136" s="433"/>
      <c r="BS136" s="433"/>
      <c r="BT136" s="433"/>
      <c r="BU136" s="433"/>
      <c r="BV136" s="433"/>
      <c r="BW136" s="433"/>
      <c r="BX136" s="434"/>
      <c r="BY136" s="432"/>
      <c r="BZ136" s="442" t="n">
        <v>54</v>
      </c>
      <c r="CA136" s="448"/>
      <c r="CB136" s="449"/>
      <c r="CD136" s="433"/>
      <c r="CE136" s="433"/>
      <c r="CF136" s="433"/>
      <c r="CG136" s="433"/>
      <c r="CH136" s="433"/>
      <c r="CI136" s="433"/>
      <c r="CJ136" s="433"/>
      <c r="CK136" s="433"/>
      <c r="CL136" s="433"/>
      <c r="CM136" s="433"/>
      <c r="CN136" s="433"/>
      <c r="CO136" s="433"/>
      <c r="CP136" s="433"/>
      <c r="CQ136" s="434"/>
    </row>
    <row r="137" customFormat="false" ht="12.75" hidden="false" customHeight="false" outlineLevel="0" collapsed="false">
      <c r="A137" s="432"/>
      <c r="B137" s="442" t="n">
        <v>55</v>
      </c>
      <c r="C137" s="448"/>
      <c r="D137" s="449"/>
      <c r="F137" s="433"/>
      <c r="G137" s="433"/>
      <c r="H137" s="433"/>
      <c r="I137" s="433"/>
      <c r="J137" s="433"/>
      <c r="K137" s="433"/>
      <c r="L137" s="433"/>
      <c r="M137" s="433"/>
      <c r="N137" s="433"/>
      <c r="O137" s="433"/>
      <c r="P137" s="433"/>
      <c r="Q137" s="433"/>
      <c r="R137" s="433"/>
      <c r="S137" s="434"/>
      <c r="T137" s="432"/>
      <c r="U137" s="442" t="n">
        <v>55</v>
      </c>
      <c r="V137" s="448"/>
      <c r="W137" s="449"/>
      <c r="Y137" s="433"/>
      <c r="Z137" s="433"/>
      <c r="AA137" s="433"/>
      <c r="AB137" s="433"/>
      <c r="AC137" s="433"/>
      <c r="AD137" s="433"/>
      <c r="AE137" s="433"/>
      <c r="AF137" s="433"/>
      <c r="AG137" s="433"/>
      <c r="AH137" s="433"/>
      <c r="AI137" s="433"/>
      <c r="AJ137" s="433"/>
      <c r="AK137" s="433"/>
      <c r="AL137" s="434"/>
      <c r="AM137" s="432"/>
      <c r="AN137" s="442" t="n">
        <v>55</v>
      </c>
      <c r="AO137" s="448"/>
      <c r="AP137" s="449"/>
      <c r="AR137" s="433"/>
      <c r="AS137" s="433"/>
      <c r="AT137" s="433"/>
      <c r="AU137" s="433"/>
      <c r="AV137" s="433"/>
      <c r="AW137" s="433"/>
      <c r="AX137" s="433"/>
      <c r="AY137" s="433"/>
      <c r="AZ137" s="433"/>
      <c r="BA137" s="433"/>
      <c r="BB137" s="433"/>
      <c r="BC137" s="433"/>
      <c r="BD137" s="433"/>
      <c r="BE137" s="434"/>
      <c r="BF137" s="432"/>
      <c r="BG137" s="442" t="n">
        <v>55</v>
      </c>
      <c r="BH137" s="448"/>
      <c r="BI137" s="449"/>
      <c r="BK137" s="433"/>
      <c r="BL137" s="433"/>
      <c r="BM137" s="433"/>
      <c r="BN137" s="433"/>
      <c r="BO137" s="433"/>
      <c r="BP137" s="433"/>
      <c r="BQ137" s="433"/>
      <c r="BR137" s="433"/>
      <c r="BS137" s="433"/>
      <c r="BT137" s="433"/>
      <c r="BU137" s="433"/>
      <c r="BV137" s="433"/>
      <c r="BW137" s="433"/>
      <c r="BX137" s="434"/>
      <c r="BY137" s="432"/>
      <c r="BZ137" s="442" t="n">
        <v>55</v>
      </c>
      <c r="CA137" s="448"/>
      <c r="CB137" s="449"/>
      <c r="CD137" s="433"/>
      <c r="CE137" s="433"/>
      <c r="CF137" s="433"/>
      <c r="CG137" s="433"/>
      <c r="CH137" s="433"/>
      <c r="CI137" s="433"/>
      <c r="CJ137" s="433"/>
      <c r="CK137" s="433"/>
      <c r="CL137" s="433"/>
      <c r="CM137" s="433"/>
      <c r="CN137" s="433"/>
      <c r="CO137" s="433"/>
      <c r="CP137" s="433"/>
      <c r="CQ137" s="434"/>
    </row>
    <row r="138" customFormat="false" ht="12.75" hidden="false" customHeight="false" outlineLevel="0" collapsed="false">
      <c r="A138" s="432"/>
      <c r="B138" s="442" t="n">
        <v>56</v>
      </c>
      <c r="C138" s="448"/>
      <c r="D138" s="449"/>
      <c r="F138" s="433"/>
      <c r="G138" s="433"/>
      <c r="H138" s="433"/>
      <c r="I138" s="433"/>
      <c r="J138" s="433"/>
      <c r="K138" s="433"/>
      <c r="L138" s="433"/>
      <c r="M138" s="433"/>
      <c r="N138" s="433"/>
      <c r="O138" s="433"/>
      <c r="P138" s="433"/>
      <c r="Q138" s="433"/>
      <c r="R138" s="433"/>
      <c r="S138" s="434"/>
      <c r="T138" s="432"/>
      <c r="U138" s="442" t="n">
        <v>56</v>
      </c>
      <c r="V138" s="448"/>
      <c r="W138" s="449"/>
      <c r="Y138" s="433"/>
      <c r="Z138" s="433"/>
      <c r="AA138" s="433"/>
      <c r="AB138" s="433"/>
      <c r="AC138" s="433"/>
      <c r="AD138" s="433"/>
      <c r="AE138" s="433"/>
      <c r="AF138" s="433"/>
      <c r="AG138" s="433"/>
      <c r="AH138" s="433"/>
      <c r="AI138" s="433"/>
      <c r="AJ138" s="433"/>
      <c r="AK138" s="433"/>
      <c r="AL138" s="434"/>
      <c r="AM138" s="432"/>
      <c r="AN138" s="442" t="n">
        <v>56</v>
      </c>
      <c r="AO138" s="448"/>
      <c r="AP138" s="449"/>
      <c r="AR138" s="433"/>
      <c r="AS138" s="433"/>
      <c r="AT138" s="433"/>
      <c r="AU138" s="433"/>
      <c r="AV138" s="433"/>
      <c r="AW138" s="433"/>
      <c r="AX138" s="433"/>
      <c r="AY138" s="433"/>
      <c r="AZ138" s="433"/>
      <c r="BA138" s="433"/>
      <c r="BB138" s="433"/>
      <c r="BC138" s="433"/>
      <c r="BD138" s="433"/>
      <c r="BE138" s="434"/>
      <c r="BF138" s="432"/>
      <c r="BG138" s="442" t="n">
        <v>56</v>
      </c>
      <c r="BH138" s="448"/>
      <c r="BI138" s="449"/>
      <c r="BK138" s="433"/>
      <c r="BL138" s="433"/>
      <c r="BM138" s="433"/>
      <c r="BN138" s="433"/>
      <c r="BO138" s="433"/>
      <c r="BP138" s="433"/>
      <c r="BQ138" s="433"/>
      <c r="BR138" s="433"/>
      <c r="BS138" s="433"/>
      <c r="BT138" s="433"/>
      <c r="BU138" s="433"/>
      <c r="BV138" s="433"/>
      <c r="BW138" s="433"/>
      <c r="BX138" s="434"/>
      <c r="BY138" s="432"/>
      <c r="BZ138" s="442" t="n">
        <v>56</v>
      </c>
      <c r="CA138" s="448"/>
      <c r="CB138" s="449"/>
      <c r="CD138" s="433"/>
      <c r="CE138" s="433"/>
      <c r="CF138" s="433"/>
      <c r="CG138" s="433"/>
      <c r="CH138" s="433"/>
      <c r="CI138" s="433"/>
      <c r="CJ138" s="433"/>
      <c r="CK138" s="433"/>
      <c r="CL138" s="433"/>
      <c r="CM138" s="433"/>
      <c r="CN138" s="433"/>
      <c r="CO138" s="433"/>
      <c r="CP138" s="433"/>
      <c r="CQ138" s="434"/>
    </row>
    <row r="139" customFormat="false" ht="12.75" hidden="false" customHeight="false" outlineLevel="0" collapsed="false">
      <c r="A139" s="432"/>
      <c r="B139" s="442" t="n">
        <v>57</v>
      </c>
      <c r="C139" s="448"/>
      <c r="D139" s="449"/>
      <c r="F139" s="433"/>
      <c r="G139" s="433"/>
      <c r="H139" s="433"/>
      <c r="I139" s="433"/>
      <c r="J139" s="433"/>
      <c r="K139" s="433"/>
      <c r="L139" s="433"/>
      <c r="M139" s="433"/>
      <c r="N139" s="433"/>
      <c r="O139" s="433"/>
      <c r="P139" s="433"/>
      <c r="Q139" s="433"/>
      <c r="R139" s="433"/>
      <c r="S139" s="434"/>
      <c r="T139" s="432"/>
      <c r="U139" s="442" t="n">
        <v>57</v>
      </c>
      <c r="V139" s="448"/>
      <c r="W139" s="449"/>
      <c r="Y139" s="433"/>
      <c r="Z139" s="433"/>
      <c r="AA139" s="433"/>
      <c r="AB139" s="433"/>
      <c r="AC139" s="433"/>
      <c r="AD139" s="433"/>
      <c r="AE139" s="433"/>
      <c r="AF139" s="433"/>
      <c r="AG139" s="433"/>
      <c r="AH139" s="433"/>
      <c r="AI139" s="433"/>
      <c r="AJ139" s="433"/>
      <c r="AK139" s="433"/>
      <c r="AL139" s="434"/>
      <c r="AM139" s="432"/>
      <c r="AN139" s="442" t="n">
        <v>57</v>
      </c>
      <c r="AO139" s="448"/>
      <c r="AP139" s="449"/>
      <c r="AR139" s="433"/>
      <c r="AS139" s="433"/>
      <c r="AT139" s="433"/>
      <c r="AU139" s="433"/>
      <c r="AV139" s="433"/>
      <c r="AW139" s="433"/>
      <c r="AX139" s="433"/>
      <c r="AY139" s="433"/>
      <c r="AZ139" s="433"/>
      <c r="BA139" s="433"/>
      <c r="BB139" s="433"/>
      <c r="BC139" s="433"/>
      <c r="BD139" s="433"/>
      <c r="BE139" s="434"/>
      <c r="BF139" s="432"/>
      <c r="BG139" s="442" t="n">
        <v>57</v>
      </c>
      <c r="BH139" s="448"/>
      <c r="BI139" s="449"/>
      <c r="BK139" s="433"/>
      <c r="BL139" s="433"/>
      <c r="BM139" s="433"/>
      <c r="BN139" s="433"/>
      <c r="BO139" s="433"/>
      <c r="BP139" s="433"/>
      <c r="BQ139" s="433"/>
      <c r="BR139" s="433"/>
      <c r="BS139" s="433"/>
      <c r="BT139" s="433"/>
      <c r="BU139" s="433"/>
      <c r="BV139" s="433"/>
      <c r="BW139" s="433"/>
      <c r="BX139" s="434"/>
      <c r="BY139" s="432"/>
      <c r="BZ139" s="442" t="n">
        <v>57</v>
      </c>
      <c r="CA139" s="448"/>
      <c r="CB139" s="449"/>
      <c r="CD139" s="433"/>
      <c r="CE139" s="433"/>
      <c r="CF139" s="433"/>
      <c r="CG139" s="433"/>
      <c r="CH139" s="433"/>
      <c r="CI139" s="433"/>
      <c r="CJ139" s="433"/>
      <c r="CK139" s="433"/>
      <c r="CL139" s="433"/>
      <c r="CM139" s="433"/>
      <c r="CN139" s="433"/>
      <c r="CO139" s="433"/>
      <c r="CP139" s="433"/>
      <c r="CQ139" s="434"/>
    </row>
    <row r="140" customFormat="false" ht="12.75" hidden="false" customHeight="false" outlineLevel="0" collapsed="false">
      <c r="A140" s="432"/>
      <c r="B140" s="442" t="n">
        <v>58</v>
      </c>
      <c r="C140" s="448"/>
      <c r="D140" s="449"/>
      <c r="F140" s="433"/>
      <c r="G140" s="433"/>
      <c r="H140" s="433"/>
      <c r="I140" s="433"/>
      <c r="J140" s="433"/>
      <c r="K140" s="433"/>
      <c r="L140" s="433"/>
      <c r="M140" s="433"/>
      <c r="N140" s="433"/>
      <c r="O140" s="433"/>
      <c r="P140" s="433"/>
      <c r="Q140" s="433"/>
      <c r="R140" s="433"/>
      <c r="S140" s="434"/>
      <c r="T140" s="432"/>
      <c r="U140" s="442" t="n">
        <v>58</v>
      </c>
      <c r="V140" s="448"/>
      <c r="W140" s="449"/>
      <c r="Y140" s="433"/>
      <c r="Z140" s="433"/>
      <c r="AA140" s="433"/>
      <c r="AB140" s="433"/>
      <c r="AC140" s="433"/>
      <c r="AD140" s="433"/>
      <c r="AE140" s="433"/>
      <c r="AF140" s="433"/>
      <c r="AG140" s="433"/>
      <c r="AH140" s="433"/>
      <c r="AI140" s="433"/>
      <c r="AJ140" s="433"/>
      <c r="AK140" s="433"/>
      <c r="AL140" s="434"/>
      <c r="AM140" s="432"/>
      <c r="AN140" s="442" t="n">
        <v>58</v>
      </c>
      <c r="AO140" s="448"/>
      <c r="AP140" s="449"/>
      <c r="AR140" s="433"/>
      <c r="AS140" s="433"/>
      <c r="AT140" s="433"/>
      <c r="AU140" s="433"/>
      <c r="AV140" s="433"/>
      <c r="AW140" s="433"/>
      <c r="AX140" s="433"/>
      <c r="AY140" s="433"/>
      <c r="AZ140" s="433"/>
      <c r="BA140" s="433"/>
      <c r="BB140" s="433"/>
      <c r="BC140" s="433"/>
      <c r="BD140" s="433"/>
      <c r="BE140" s="434"/>
      <c r="BF140" s="432"/>
      <c r="BG140" s="442" t="n">
        <v>58</v>
      </c>
      <c r="BH140" s="448"/>
      <c r="BI140" s="449"/>
      <c r="BK140" s="433"/>
      <c r="BL140" s="433"/>
      <c r="BM140" s="433"/>
      <c r="BN140" s="433"/>
      <c r="BO140" s="433"/>
      <c r="BP140" s="433"/>
      <c r="BQ140" s="433"/>
      <c r="BR140" s="433"/>
      <c r="BS140" s="433"/>
      <c r="BT140" s="433"/>
      <c r="BU140" s="433"/>
      <c r="BV140" s="433"/>
      <c r="BW140" s="433"/>
      <c r="BX140" s="434"/>
      <c r="BY140" s="432"/>
      <c r="BZ140" s="442" t="n">
        <v>58</v>
      </c>
      <c r="CA140" s="448"/>
      <c r="CB140" s="449"/>
      <c r="CD140" s="433"/>
      <c r="CE140" s="433"/>
      <c r="CF140" s="433"/>
      <c r="CG140" s="433"/>
      <c r="CH140" s="433"/>
      <c r="CI140" s="433"/>
      <c r="CJ140" s="433"/>
      <c r="CK140" s="433"/>
      <c r="CL140" s="433"/>
      <c r="CM140" s="433"/>
      <c r="CN140" s="433"/>
      <c r="CO140" s="433"/>
      <c r="CP140" s="433"/>
      <c r="CQ140" s="434"/>
    </row>
    <row r="141" customFormat="false" ht="12.75" hidden="false" customHeight="false" outlineLevel="0" collapsed="false">
      <c r="A141" s="432"/>
      <c r="B141" s="442" t="n">
        <v>59</v>
      </c>
      <c r="C141" s="448"/>
      <c r="D141" s="449"/>
      <c r="F141" s="433"/>
      <c r="G141" s="433"/>
      <c r="H141" s="433"/>
      <c r="I141" s="433"/>
      <c r="J141" s="433"/>
      <c r="K141" s="433"/>
      <c r="L141" s="433"/>
      <c r="M141" s="433"/>
      <c r="N141" s="433"/>
      <c r="O141" s="433"/>
      <c r="P141" s="433"/>
      <c r="Q141" s="433"/>
      <c r="R141" s="433"/>
      <c r="S141" s="434"/>
      <c r="T141" s="432"/>
      <c r="U141" s="442" t="n">
        <v>59</v>
      </c>
      <c r="V141" s="448"/>
      <c r="W141" s="449"/>
      <c r="Y141" s="433"/>
      <c r="Z141" s="433"/>
      <c r="AA141" s="433"/>
      <c r="AB141" s="433"/>
      <c r="AC141" s="433"/>
      <c r="AD141" s="433"/>
      <c r="AE141" s="433"/>
      <c r="AF141" s="433"/>
      <c r="AG141" s="433"/>
      <c r="AH141" s="433"/>
      <c r="AI141" s="433"/>
      <c r="AJ141" s="433"/>
      <c r="AK141" s="433"/>
      <c r="AL141" s="434"/>
      <c r="AM141" s="432"/>
      <c r="AN141" s="442" t="n">
        <v>59</v>
      </c>
      <c r="AO141" s="448"/>
      <c r="AP141" s="449"/>
      <c r="AR141" s="433"/>
      <c r="AS141" s="433"/>
      <c r="AT141" s="433"/>
      <c r="AU141" s="433"/>
      <c r="AV141" s="433"/>
      <c r="AW141" s="433"/>
      <c r="AX141" s="433"/>
      <c r="AY141" s="433"/>
      <c r="AZ141" s="433"/>
      <c r="BA141" s="433"/>
      <c r="BB141" s="433"/>
      <c r="BC141" s="433"/>
      <c r="BD141" s="433"/>
      <c r="BE141" s="434"/>
      <c r="BF141" s="432"/>
      <c r="BG141" s="442" t="n">
        <v>59</v>
      </c>
      <c r="BH141" s="448"/>
      <c r="BI141" s="449"/>
      <c r="BK141" s="433"/>
      <c r="BL141" s="433"/>
      <c r="BM141" s="433"/>
      <c r="BN141" s="433"/>
      <c r="BO141" s="433"/>
      <c r="BP141" s="433"/>
      <c r="BQ141" s="433"/>
      <c r="BR141" s="433"/>
      <c r="BS141" s="433"/>
      <c r="BT141" s="433"/>
      <c r="BU141" s="433"/>
      <c r="BV141" s="433"/>
      <c r="BW141" s="433"/>
      <c r="BX141" s="434"/>
      <c r="BY141" s="432"/>
      <c r="BZ141" s="442" t="n">
        <v>59</v>
      </c>
      <c r="CA141" s="448"/>
      <c r="CB141" s="449"/>
      <c r="CD141" s="433"/>
      <c r="CE141" s="433"/>
      <c r="CF141" s="433"/>
      <c r="CG141" s="433"/>
      <c r="CH141" s="433"/>
      <c r="CI141" s="433"/>
      <c r="CJ141" s="433"/>
      <c r="CK141" s="433"/>
      <c r="CL141" s="433"/>
      <c r="CM141" s="433"/>
      <c r="CN141" s="433"/>
      <c r="CO141" s="433"/>
      <c r="CP141" s="433"/>
      <c r="CQ141" s="434"/>
    </row>
    <row r="142" customFormat="false" ht="12.75" hidden="false" customHeight="false" outlineLevel="0" collapsed="false">
      <c r="A142" s="432"/>
      <c r="B142" s="442" t="n">
        <v>60</v>
      </c>
      <c r="C142" s="448"/>
      <c r="D142" s="449"/>
      <c r="F142" s="433"/>
      <c r="G142" s="433"/>
      <c r="H142" s="433"/>
      <c r="I142" s="433"/>
      <c r="J142" s="433"/>
      <c r="K142" s="433"/>
      <c r="L142" s="433"/>
      <c r="M142" s="433"/>
      <c r="N142" s="433"/>
      <c r="O142" s="433"/>
      <c r="P142" s="433"/>
      <c r="Q142" s="433"/>
      <c r="R142" s="433"/>
      <c r="S142" s="434"/>
      <c r="T142" s="432"/>
      <c r="U142" s="442" t="n">
        <v>60</v>
      </c>
      <c r="V142" s="448"/>
      <c r="W142" s="449"/>
      <c r="Y142" s="433"/>
      <c r="Z142" s="433"/>
      <c r="AA142" s="433"/>
      <c r="AB142" s="433"/>
      <c r="AC142" s="433"/>
      <c r="AD142" s="433"/>
      <c r="AE142" s="433"/>
      <c r="AF142" s="433"/>
      <c r="AG142" s="433"/>
      <c r="AH142" s="433"/>
      <c r="AI142" s="433"/>
      <c r="AJ142" s="433"/>
      <c r="AK142" s="433"/>
      <c r="AL142" s="434"/>
      <c r="AM142" s="432"/>
      <c r="AN142" s="442" t="n">
        <v>60</v>
      </c>
      <c r="AO142" s="448"/>
      <c r="AP142" s="449"/>
      <c r="AR142" s="433"/>
      <c r="AS142" s="433"/>
      <c r="AT142" s="433"/>
      <c r="AU142" s="433"/>
      <c r="AV142" s="433"/>
      <c r="AW142" s="433"/>
      <c r="AX142" s="433"/>
      <c r="AY142" s="433"/>
      <c r="AZ142" s="433"/>
      <c r="BA142" s="433"/>
      <c r="BB142" s="433"/>
      <c r="BC142" s="433"/>
      <c r="BD142" s="433"/>
      <c r="BE142" s="434"/>
      <c r="BF142" s="432"/>
      <c r="BG142" s="442" t="n">
        <v>60</v>
      </c>
      <c r="BH142" s="448"/>
      <c r="BI142" s="449"/>
      <c r="BK142" s="433"/>
      <c r="BL142" s="433"/>
      <c r="BM142" s="433"/>
      <c r="BN142" s="433"/>
      <c r="BO142" s="433"/>
      <c r="BP142" s="433"/>
      <c r="BQ142" s="433"/>
      <c r="BR142" s="433"/>
      <c r="BS142" s="433"/>
      <c r="BT142" s="433"/>
      <c r="BU142" s="433"/>
      <c r="BV142" s="433"/>
      <c r="BW142" s="433"/>
      <c r="BX142" s="434"/>
      <c r="BY142" s="432"/>
      <c r="BZ142" s="442" t="n">
        <v>60</v>
      </c>
      <c r="CA142" s="448"/>
      <c r="CB142" s="449"/>
      <c r="CD142" s="433"/>
      <c r="CE142" s="433"/>
      <c r="CF142" s="433"/>
      <c r="CG142" s="433"/>
      <c r="CH142" s="433"/>
      <c r="CI142" s="433"/>
      <c r="CJ142" s="433"/>
      <c r="CK142" s="433"/>
      <c r="CL142" s="433"/>
      <c r="CM142" s="433"/>
      <c r="CN142" s="433"/>
      <c r="CO142" s="433"/>
      <c r="CP142" s="433"/>
      <c r="CQ142" s="434"/>
    </row>
    <row r="143" customFormat="false" ht="12.75" hidden="false" customHeight="false" outlineLevel="0" collapsed="false">
      <c r="A143" s="432"/>
      <c r="B143" s="442" t="n">
        <v>61</v>
      </c>
      <c r="C143" s="448"/>
      <c r="D143" s="449"/>
      <c r="F143" s="433"/>
      <c r="G143" s="433"/>
      <c r="H143" s="433"/>
      <c r="I143" s="433"/>
      <c r="J143" s="433"/>
      <c r="K143" s="433"/>
      <c r="L143" s="433"/>
      <c r="M143" s="433"/>
      <c r="N143" s="433"/>
      <c r="O143" s="433"/>
      <c r="P143" s="433"/>
      <c r="Q143" s="433"/>
      <c r="R143" s="433"/>
      <c r="S143" s="434"/>
      <c r="T143" s="432"/>
      <c r="U143" s="442" t="n">
        <v>61</v>
      </c>
      <c r="V143" s="448"/>
      <c r="W143" s="449"/>
      <c r="Y143" s="433"/>
      <c r="Z143" s="433"/>
      <c r="AA143" s="433"/>
      <c r="AB143" s="433"/>
      <c r="AC143" s="433"/>
      <c r="AD143" s="433"/>
      <c r="AE143" s="433"/>
      <c r="AF143" s="433"/>
      <c r="AG143" s="433"/>
      <c r="AH143" s="433"/>
      <c r="AI143" s="433"/>
      <c r="AJ143" s="433"/>
      <c r="AK143" s="433"/>
      <c r="AL143" s="434"/>
      <c r="AM143" s="432"/>
      <c r="AN143" s="442" t="n">
        <v>61</v>
      </c>
      <c r="AO143" s="448"/>
      <c r="AP143" s="449"/>
      <c r="AR143" s="433"/>
      <c r="AS143" s="433"/>
      <c r="AT143" s="433"/>
      <c r="AU143" s="433"/>
      <c r="AV143" s="433"/>
      <c r="AW143" s="433"/>
      <c r="AX143" s="433"/>
      <c r="AY143" s="433"/>
      <c r="AZ143" s="433"/>
      <c r="BA143" s="433"/>
      <c r="BB143" s="433"/>
      <c r="BC143" s="433"/>
      <c r="BD143" s="433"/>
      <c r="BE143" s="434"/>
      <c r="BF143" s="432"/>
      <c r="BG143" s="442" t="n">
        <v>61</v>
      </c>
      <c r="BH143" s="448"/>
      <c r="BI143" s="449"/>
      <c r="BK143" s="433"/>
      <c r="BL143" s="433"/>
      <c r="BM143" s="433"/>
      <c r="BN143" s="433"/>
      <c r="BO143" s="433"/>
      <c r="BP143" s="433"/>
      <c r="BQ143" s="433"/>
      <c r="BR143" s="433"/>
      <c r="BS143" s="433"/>
      <c r="BT143" s="433"/>
      <c r="BU143" s="433"/>
      <c r="BV143" s="433"/>
      <c r="BW143" s="433"/>
      <c r="BX143" s="434"/>
      <c r="BY143" s="432"/>
      <c r="BZ143" s="442" t="n">
        <v>61</v>
      </c>
      <c r="CA143" s="448"/>
      <c r="CB143" s="449"/>
      <c r="CD143" s="433"/>
      <c r="CE143" s="433"/>
      <c r="CF143" s="433"/>
      <c r="CG143" s="433"/>
      <c r="CH143" s="433"/>
      <c r="CI143" s="433"/>
      <c r="CJ143" s="433"/>
      <c r="CK143" s="433"/>
      <c r="CL143" s="433"/>
      <c r="CM143" s="433"/>
      <c r="CN143" s="433"/>
      <c r="CO143" s="433"/>
      <c r="CP143" s="433"/>
      <c r="CQ143" s="434"/>
    </row>
    <row r="144" customFormat="false" ht="12.75" hidden="false" customHeight="false" outlineLevel="0" collapsed="false">
      <c r="A144" s="432"/>
      <c r="B144" s="442" t="n">
        <v>62</v>
      </c>
      <c r="C144" s="448"/>
      <c r="D144" s="449"/>
      <c r="F144" s="433"/>
      <c r="G144" s="433"/>
      <c r="H144" s="433"/>
      <c r="I144" s="433"/>
      <c r="J144" s="433"/>
      <c r="K144" s="433"/>
      <c r="L144" s="433"/>
      <c r="M144" s="433"/>
      <c r="N144" s="433"/>
      <c r="O144" s="433"/>
      <c r="P144" s="433"/>
      <c r="Q144" s="433"/>
      <c r="R144" s="433"/>
      <c r="S144" s="434"/>
      <c r="T144" s="432"/>
      <c r="U144" s="442" t="n">
        <v>62</v>
      </c>
      <c r="V144" s="448"/>
      <c r="W144" s="449"/>
      <c r="Y144" s="433"/>
      <c r="Z144" s="433"/>
      <c r="AA144" s="433"/>
      <c r="AB144" s="433"/>
      <c r="AC144" s="433"/>
      <c r="AD144" s="433"/>
      <c r="AE144" s="433"/>
      <c r="AF144" s="433"/>
      <c r="AG144" s="433"/>
      <c r="AH144" s="433"/>
      <c r="AI144" s="433"/>
      <c r="AJ144" s="433"/>
      <c r="AK144" s="433"/>
      <c r="AL144" s="434"/>
      <c r="AM144" s="432"/>
      <c r="AN144" s="442" t="n">
        <v>62</v>
      </c>
      <c r="AO144" s="448"/>
      <c r="AP144" s="449"/>
      <c r="AR144" s="433"/>
      <c r="AS144" s="433"/>
      <c r="AT144" s="433"/>
      <c r="AU144" s="433"/>
      <c r="AV144" s="433"/>
      <c r="AW144" s="433"/>
      <c r="AX144" s="433"/>
      <c r="AY144" s="433"/>
      <c r="AZ144" s="433"/>
      <c r="BA144" s="433"/>
      <c r="BB144" s="433"/>
      <c r="BC144" s="433"/>
      <c r="BD144" s="433"/>
      <c r="BE144" s="434"/>
      <c r="BF144" s="432"/>
      <c r="BG144" s="442" t="n">
        <v>62</v>
      </c>
      <c r="BH144" s="448"/>
      <c r="BI144" s="449"/>
      <c r="BK144" s="433"/>
      <c r="BL144" s="433"/>
      <c r="BM144" s="433"/>
      <c r="BN144" s="433"/>
      <c r="BO144" s="433"/>
      <c r="BP144" s="433"/>
      <c r="BQ144" s="433"/>
      <c r="BR144" s="433"/>
      <c r="BS144" s="433"/>
      <c r="BT144" s="433"/>
      <c r="BU144" s="433"/>
      <c r="BV144" s="433"/>
      <c r="BW144" s="433"/>
      <c r="BX144" s="434"/>
      <c r="BY144" s="432"/>
      <c r="BZ144" s="442" t="n">
        <v>62</v>
      </c>
      <c r="CA144" s="448"/>
      <c r="CB144" s="449"/>
      <c r="CD144" s="433"/>
      <c r="CE144" s="433"/>
      <c r="CF144" s="433"/>
      <c r="CG144" s="433"/>
      <c r="CH144" s="433"/>
      <c r="CI144" s="433"/>
      <c r="CJ144" s="433"/>
      <c r="CK144" s="433"/>
      <c r="CL144" s="433"/>
      <c r="CM144" s="433"/>
      <c r="CN144" s="433"/>
      <c r="CO144" s="433"/>
      <c r="CP144" s="433"/>
      <c r="CQ144" s="434"/>
    </row>
    <row r="145" customFormat="false" ht="12.75" hidden="false" customHeight="false" outlineLevel="0" collapsed="false">
      <c r="A145" s="432"/>
      <c r="B145" s="442" t="n">
        <v>63</v>
      </c>
      <c r="C145" s="448"/>
      <c r="D145" s="449"/>
      <c r="F145" s="433"/>
      <c r="G145" s="433"/>
      <c r="H145" s="433"/>
      <c r="I145" s="433"/>
      <c r="J145" s="433"/>
      <c r="K145" s="433"/>
      <c r="L145" s="433"/>
      <c r="M145" s="433"/>
      <c r="N145" s="433"/>
      <c r="O145" s="433"/>
      <c r="P145" s="433"/>
      <c r="Q145" s="433"/>
      <c r="R145" s="433"/>
      <c r="S145" s="434"/>
      <c r="T145" s="432"/>
      <c r="U145" s="442" t="n">
        <v>63</v>
      </c>
      <c r="V145" s="448"/>
      <c r="W145" s="449"/>
      <c r="Y145" s="433"/>
      <c r="Z145" s="433"/>
      <c r="AA145" s="433"/>
      <c r="AB145" s="433"/>
      <c r="AC145" s="433"/>
      <c r="AD145" s="433"/>
      <c r="AE145" s="433"/>
      <c r="AF145" s="433"/>
      <c r="AG145" s="433"/>
      <c r="AH145" s="433"/>
      <c r="AI145" s="433"/>
      <c r="AJ145" s="433"/>
      <c r="AK145" s="433"/>
      <c r="AL145" s="434"/>
      <c r="AM145" s="432"/>
      <c r="AN145" s="442" t="n">
        <v>63</v>
      </c>
      <c r="AO145" s="448"/>
      <c r="AP145" s="449"/>
      <c r="AR145" s="433"/>
      <c r="AS145" s="433"/>
      <c r="AT145" s="433"/>
      <c r="AU145" s="433"/>
      <c r="AV145" s="433"/>
      <c r="AW145" s="433"/>
      <c r="AX145" s="433"/>
      <c r="AY145" s="433"/>
      <c r="AZ145" s="433"/>
      <c r="BA145" s="433"/>
      <c r="BB145" s="433"/>
      <c r="BC145" s="433"/>
      <c r="BD145" s="433"/>
      <c r="BE145" s="434"/>
      <c r="BF145" s="432"/>
      <c r="BG145" s="442" t="n">
        <v>63</v>
      </c>
      <c r="BH145" s="448"/>
      <c r="BI145" s="449"/>
      <c r="BK145" s="433"/>
      <c r="BL145" s="433"/>
      <c r="BM145" s="433"/>
      <c r="BN145" s="433"/>
      <c r="BO145" s="433"/>
      <c r="BP145" s="433"/>
      <c r="BQ145" s="433"/>
      <c r="BR145" s="433"/>
      <c r="BS145" s="433"/>
      <c r="BT145" s="433"/>
      <c r="BU145" s="433"/>
      <c r="BV145" s="433"/>
      <c r="BW145" s="433"/>
      <c r="BX145" s="434"/>
      <c r="BY145" s="432"/>
      <c r="BZ145" s="442" t="n">
        <v>63</v>
      </c>
      <c r="CA145" s="448"/>
      <c r="CB145" s="449"/>
      <c r="CD145" s="433"/>
      <c r="CE145" s="433"/>
      <c r="CF145" s="433"/>
      <c r="CG145" s="433"/>
      <c r="CH145" s="433"/>
      <c r="CI145" s="433"/>
      <c r="CJ145" s="433"/>
      <c r="CK145" s="433"/>
      <c r="CL145" s="433"/>
      <c r="CM145" s="433"/>
      <c r="CN145" s="433"/>
      <c r="CO145" s="433"/>
      <c r="CP145" s="433"/>
      <c r="CQ145" s="434"/>
    </row>
    <row r="146" customFormat="false" ht="12.75" hidden="false" customHeight="false" outlineLevel="0" collapsed="false">
      <c r="A146" s="432"/>
      <c r="B146" s="442" t="n">
        <v>64</v>
      </c>
      <c r="C146" s="448"/>
      <c r="D146" s="449"/>
      <c r="F146" s="433"/>
      <c r="G146" s="433"/>
      <c r="H146" s="433"/>
      <c r="I146" s="433"/>
      <c r="J146" s="433"/>
      <c r="K146" s="433"/>
      <c r="L146" s="433"/>
      <c r="M146" s="433"/>
      <c r="N146" s="433"/>
      <c r="O146" s="433"/>
      <c r="P146" s="433"/>
      <c r="Q146" s="433"/>
      <c r="R146" s="433"/>
      <c r="S146" s="434"/>
      <c r="T146" s="432"/>
      <c r="U146" s="442" t="n">
        <v>64</v>
      </c>
      <c r="V146" s="448"/>
      <c r="W146" s="449"/>
      <c r="Y146" s="433"/>
      <c r="Z146" s="433"/>
      <c r="AA146" s="433"/>
      <c r="AB146" s="433"/>
      <c r="AC146" s="433"/>
      <c r="AD146" s="433"/>
      <c r="AE146" s="433"/>
      <c r="AF146" s="433"/>
      <c r="AG146" s="433"/>
      <c r="AH146" s="433"/>
      <c r="AI146" s="433"/>
      <c r="AJ146" s="433"/>
      <c r="AK146" s="433"/>
      <c r="AL146" s="434"/>
      <c r="AM146" s="432"/>
      <c r="AN146" s="442" t="n">
        <v>64</v>
      </c>
      <c r="AO146" s="448"/>
      <c r="AP146" s="449"/>
      <c r="AR146" s="433"/>
      <c r="AS146" s="433"/>
      <c r="AT146" s="433"/>
      <c r="AU146" s="433"/>
      <c r="AV146" s="433"/>
      <c r="AW146" s="433"/>
      <c r="AX146" s="433"/>
      <c r="AY146" s="433"/>
      <c r="AZ146" s="433"/>
      <c r="BA146" s="433"/>
      <c r="BB146" s="433"/>
      <c r="BC146" s="433"/>
      <c r="BD146" s="433"/>
      <c r="BE146" s="434"/>
      <c r="BF146" s="432"/>
      <c r="BG146" s="442" t="n">
        <v>64</v>
      </c>
      <c r="BH146" s="448"/>
      <c r="BI146" s="449"/>
      <c r="BK146" s="433"/>
      <c r="BL146" s="433"/>
      <c r="BM146" s="433"/>
      <c r="BN146" s="433"/>
      <c r="BO146" s="433"/>
      <c r="BP146" s="433"/>
      <c r="BQ146" s="433"/>
      <c r="BR146" s="433"/>
      <c r="BS146" s="433"/>
      <c r="BT146" s="433"/>
      <c r="BU146" s="433"/>
      <c r="BV146" s="433"/>
      <c r="BW146" s="433"/>
      <c r="BX146" s="434"/>
      <c r="BY146" s="432"/>
      <c r="BZ146" s="442" t="n">
        <v>64</v>
      </c>
      <c r="CA146" s="448"/>
      <c r="CB146" s="449"/>
      <c r="CD146" s="433"/>
      <c r="CE146" s="433"/>
      <c r="CF146" s="433"/>
      <c r="CG146" s="433"/>
      <c r="CH146" s="433"/>
      <c r="CI146" s="433"/>
      <c r="CJ146" s="433"/>
      <c r="CK146" s="433"/>
      <c r="CL146" s="433"/>
      <c r="CM146" s="433"/>
      <c r="CN146" s="433"/>
      <c r="CO146" s="433"/>
      <c r="CP146" s="433"/>
      <c r="CQ146" s="434"/>
    </row>
    <row r="147" customFormat="false" ht="12.75" hidden="false" customHeight="false" outlineLevel="0" collapsed="false">
      <c r="A147" s="432"/>
      <c r="B147" s="442" t="n">
        <v>65</v>
      </c>
      <c r="C147" s="448"/>
      <c r="D147" s="449"/>
      <c r="F147" s="433"/>
      <c r="G147" s="433"/>
      <c r="H147" s="433"/>
      <c r="I147" s="433"/>
      <c r="J147" s="433"/>
      <c r="K147" s="433"/>
      <c r="L147" s="433"/>
      <c r="M147" s="433"/>
      <c r="N147" s="433"/>
      <c r="O147" s="433"/>
      <c r="P147" s="433"/>
      <c r="Q147" s="433"/>
      <c r="R147" s="433"/>
      <c r="S147" s="434"/>
      <c r="T147" s="432"/>
      <c r="U147" s="442" t="n">
        <v>65</v>
      </c>
      <c r="V147" s="448"/>
      <c r="W147" s="449"/>
      <c r="Y147" s="433"/>
      <c r="Z147" s="433"/>
      <c r="AA147" s="433"/>
      <c r="AB147" s="433"/>
      <c r="AC147" s="433"/>
      <c r="AD147" s="433"/>
      <c r="AE147" s="433"/>
      <c r="AF147" s="433"/>
      <c r="AG147" s="433"/>
      <c r="AH147" s="433"/>
      <c r="AI147" s="433"/>
      <c r="AJ147" s="433"/>
      <c r="AK147" s="433"/>
      <c r="AL147" s="434"/>
      <c r="AM147" s="432"/>
      <c r="AN147" s="442" t="n">
        <v>65</v>
      </c>
      <c r="AO147" s="448"/>
      <c r="AP147" s="449"/>
      <c r="AR147" s="433"/>
      <c r="AS147" s="433"/>
      <c r="AT147" s="433"/>
      <c r="AU147" s="433"/>
      <c r="AV147" s="433"/>
      <c r="AW147" s="433"/>
      <c r="AX147" s="433"/>
      <c r="AY147" s="433"/>
      <c r="AZ147" s="433"/>
      <c r="BA147" s="433"/>
      <c r="BB147" s="433"/>
      <c r="BC147" s="433"/>
      <c r="BD147" s="433"/>
      <c r="BE147" s="434"/>
      <c r="BF147" s="432"/>
      <c r="BG147" s="442" t="n">
        <v>65</v>
      </c>
      <c r="BH147" s="448"/>
      <c r="BI147" s="449"/>
      <c r="BK147" s="433"/>
      <c r="BL147" s="433"/>
      <c r="BM147" s="433"/>
      <c r="BN147" s="433"/>
      <c r="BO147" s="433"/>
      <c r="BP147" s="433"/>
      <c r="BQ147" s="433"/>
      <c r="BR147" s="433"/>
      <c r="BS147" s="433"/>
      <c r="BT147" s="433"/>
      <c r="BU147" s="433"/>
      <c r="BV147" s="433"/>
      <c r="BW147" s="433"/>
      <c r="BX147" s="434"/>
      <c r="BY147" s="432"/>
      <c r="BZ147" s="442" t="n">
        <v>65</v>
      </c>
      <c r="CA147" s="448"/>
      <c r="CB147" s="449"/>
      <c r="CD147" s="433"/>
      <c r="CE147" s="433"/>
      <c r="CF147" s="433"/>
      <c r="CG147" s="433"/>
      <c r="CH147" s="433"/>
      <c r="CI147" s="433"/>
      <c r="CJ147" s="433"/>
      <c r="CK147" s="433"/>
      <c r="CL147" s="433"/>
      <c r="CM147" s="433"/>
      <c r="CN147" s="433"/>
      <c r="CO147" s="433"/>
      <c r="CP147" s="433"/>
      <c r="CQ147" s="434"/>
    </row>
    <row r="148" customFormat="false" ht="12.75" hidden="false" customHeight="false" outlineLevel="0" collapsed="false">
      <c r="A148" s="432"/>
      <c r="B148" s="442" t="n">
        <v>66</v>
      </c>
      <c r="C148" s="448"/>
      <c r="D148" s="449"/>
      <c r="F148" s="433"/>
      <c r="G148" s="433"/>
      <c r="H148" s="433"/>
      <c r="I148" s="433"/>
      <c r="J148" s="433"/>
      <c r="K148" s="433"/>
      <c r="L148" s="433"/>
      <c r="M148" s="433"/>
      <c r="N148" s="433"/>
      <c r="O148" s="433"/>
      <c r="P148" s="433"/>
      <c r="Q148" s="433"/>
      <c r="R148" s="433"/>
      <c r="S148" s="434"/>
      <c r="T148" s="432"/>
      <c r="U148" s="442" t="n">
        <v>66</v>
      </c>
      <c r="V148" s="448"/>
      <c r="W148" s="449"/>
      <c r="Y148" s="433"/>
      <c r="Z148" s="433"/>
      <c r="AA148" s="433"/>
      <c r="AB148" s="433"/>
      <c r="AC148" s="433"/>
      <c r="AD148" s="433"/>
      <c r="AE148" s="433"/>
      <c r="AF148" s="433"/>
      <c r="AG148" s="433"/>
      <c r="AH148" s="433"/>
      <c r="AI148" s="433"/>
      <c r="AJ148" s="433"/>
      <c r="AK148" s="433"/>
      <c r="AL148" s="434"/>
      <c r="AM148" s="432"/>
      <c r="AN148" s="442" t="n">
        <v>66</v>
      </c>
      <c r="AO148" s="448"/>
      <c r="AP148" s="449"/>
      <c r="AR148" s="433"/>
      <c r="AS148" s="433"/>
      <c r="AT148" s="433"/>
      <c r="AU148" s="433"/>
      <c r="AV148" s="433"/>
      <c r="AW148" s="433"/>
      <c r="AX148" s="433"/>
      <c r="AY148" s="433"/>
      <c r="AZ148" s="433"/>
      <c r="BA148" s="433"/>
      <c r="BB148" s="433"/>
      <c r="BC148" s="433"/>
      <c r="BD148" s="433"/>
      <c r="BE148" s="434"/>
      <c r="BF148" s="432"/>
      <c r="BG148" s="442" t="n">
        <v>66</v>
      </c>
      <c r="BH148" s="448"/>
      <c r="BI148" s="449"/>
      <c r="BK148" s="433"/>
      <c r="BL148" s="433"/>
      <c r="BM148" s="433"/>
      <c r="BN148" s="433"/>
      <c r="BO148" s="433"/>
      <c r="BP148" s="433"/>
      <c r="BQ148" s="433"/>
      <c r="BR148" s="433"/>
      <c r="BS148" s="433"/>
      <c r="BT148" s="433"/>
      <c r="BU148" s="433"/>
      <c r="BV148" s="433"/>
      <c r="BW148" s="433"/>
      <c r="BX148" s="434"/>
      <c r="BY148" s="432"/>
      <c r="BZ148" s="442" t="n">
        <v>66</v>
      </c>
      <c r="CA148" s="448"/>
      <c r="CB148" s="449"/>
      <c r="CD148" s="433"/>
      <c r="CE148" s="433"/>
      <c r="CF148" s="433"/>
      <c r="CG148" s="433"/>
      <c r="CH148" s="433"/>
      <c r="CI148" s="433"/>
      <c r="CJ148" s="433"/>
      <c r="CK148" s="433"/>
      <c r="CL148" s="433"/>
      <c r="CM148" s="433"/>
      <c r="CN148" s="433"/>
      <c r="CO148" s="433"/>
      <c r="CP148" s="433"/>
      <c r="CQ148" s="434"/>
    </row>
    <row r="149" customFormat="false" ht="12.75" hidden="false" customHeight="false" outlineLevel="0" collapsed="false">
      <c r="A149" s="432"/>
      <c r="B149" s="442" t="n">
        <v>67</v>
      </c>
      <c r="C149" s="448"/>
      <c r="D149" s="449"/>
      <c r="F149" s="433"/>
      <c r="G149" s="433"/>
      <c r="H149" s="433"/>
      <c r="I149" s="433"/>
      <c r="J149" s="433"/>
      <c r="K149" s="433"/>
      <c r="L149" s="433"/>
      <c r="M149" s="433"/>
      <c r="N149" s="433"/>
      <c r="O149" s="433"/>
      <c r="P149" s="433"/>
      <c r="Q149" s="433"/>
      <c r="R149" s="433"/>
      <c r="S149" s="434"/>
      <c r="T149" s="432"/>
      <c r="U149" s="442" t="n">
        <v>67</v>
      </c>
      <c r="V149" s="448"/>
      <c r="W149" s="449"/>
      <c r="Y149" s="433"/>
      <c r="Z149" s="433"/>
      <c r="AA149" s="433"/>
      <c r="AB149" s="433"/>
      <c r="AC149" s="433"/>
      <c r="AD149" s="433"/>
      <c r="AE149" s="433"/>
      <c r="AF149" s="433"/>
      <c r="AG149" s="433"/>
      <c r="AH149" s="433"/>
      <c r="AI149" s="433"/>
      <c r="AJ149" s="433"/>
      <c r="AK149" s="433"/>
      <c r="AL149" s="434"/>
      <c r="AM149" s="432"/>
      <c r="AN149" s="442" t="n">
        <v>67</v>
      </c>
      <c r="AO149" s="448"/>
      <c r="AP149" s="449"/>
      <c r="AR149" s="433"/>
      <c r="AS149" s="433"/>
      <c r="AT149" s="433"/>
      <c r="AU149" s="433"/>
      <c r="AV149" s="433"/>
      <c r="AW149" s="433"/>
      <c r="AX149" s="433"/>
      <c r="AY149" s="433"/>
      <c r="AZ149" s="433"/>
      <c r="BA149" s="433"/>
      <c r="BB149" s="433"/>
      <c r="BC149" s="433"/>
      <c r="BD149" s="433"/>
      <c r="BE149" s="434"/>
      <c r="BF149" s="432"/>
      <c r="BG149" s="442" t="n">
        <v>67</v>
      </c>
      <c r="BH149" s="448"/>
      <c r="BI149" s="449"/>
      <c r="BK149" s="433"/>
      <c r="BL149" s="433"/>
      <c r="BM149" s="433"/>
      <c r="BN149" s="433"/>
      <c r="BO149" s="433"/>
      <c r="BP149" s="433"/>
      <c r="BQ149" s="433"/>
      <c r="BR149" s="433"/>
      <c r="BS149" s="433"/>
      <c r="BT149" s="433"/>
      <c r="BU149" s="433"/>
      <c r="BV149" s="433"/>
      <c r="BW149" s="433"/>
      <c r="BX149" s="434"/>
      <c r="BY149" s="432"/>
      <c r="BZ149" s="442" t="n">
        <v>67</v>
      </c>
      <c r="CA149" s="448"/>
      <c r="CB149" s="449"/>
      <c r="CD149" s="433"/>
      <c r="CE149" s="433"/>
      <c r="CF149" s="433"/>
      <c r="CG149" s="433"/>
      <c r="CH149" s="433"/>
      <c r="CI149" s="433"/>
      <c r="CJ149" s="433"/>
      <c r="CK149" s="433"/>
      <c r="CL149" s="433"/>
      <c r="CM149" s="433"/>
      <c r="CN149" s="433"/>
      <c r="CO149" s="433"/>
      <c r="CP149" s="433"/>
      <c r="CQ149" s="434"/>
    </row>
    <row r="150" customFormat="false" ht="12.75" hidden="false" customHeight="false" outlineLevel="0" collapsed="false">
      <c r="A150" s="432"/>
      <c r="B150" s="442" t="n">
        <v>68</v>
      </c>
      <c r="C150" s="448"/>
      <c r="D150" s="449"/>
      <c r="F150" s="433"/>
      <c r="G150" s="433"/>
      <c r="H150" s="433"/>
      <c r="I150" s="433"/>
      <c r="J150" s="433"/>
      <c r="K150" s="433"/>
      <c r="L150" s="433"/>
      <c r="M150" s="433"/>
      <c r="N150" s="433"/>
      <c r="O150" s="433"/>
      <c r="P150" s="433"/>
      <c r="Q150" s="433"/>
      <c r="R150" s="433"/>
      <c r="S150" s="434"/>
      <c r="T150" s="432"/>
      <c r="U150" s="442" t="n">
        <v>68</v>
      </c>
      <c r="V150" s="448"/>
      <c r="W150" s="449"/>
      <c r="Y150" s="433"/>
      <c r="Z150" s="433"/>
      <c r="AA150" s="433"/>
      <c r="AB150" s="433"/>
      <c r="AC150" s="433"/>
      <c r="AD150" s="433"/>
      <c r="AE150" s="433"/>
      <c r="AF150" s="433"/>
      <c r="AG150" s="433"/>
      <c r="AH150" s="433"/>
      <c r="AI150" s="433"/>
      <c r="AJ150" s="433"/>
      <c r="AK150" s="433"/>
      <c r="AL150" s="434"/>
      <c r="AM150" s="432"/>
      <c r="AN150" s="442" t="n">
        <v>68</v>
      </c>
      <c r="AO150" s="448"/>
      <c r="AP150" s="449"/>
      <c r="AR150" s="433"/>
      <c r="AS150" s="433"/>
      <c r="AT150" s="433"/>
      <c r="AU150" s="433"/>
      <c r="AV150" s="433"/>
      <c r="AW150" s="433"/>
      <c r="AX150" s="433"/>
      <c r="AY150" s="433"/>
      <c r="AZ150" s="433"/>
      <c r="BA150" s="433"/>
      <c r="BB150" s="433"/>
      <c r="BC150" s="433"/>
      <c r="BD150" s="433"/>
      <c r="BE150" s="434"/>
      <c r="BF150" s="432"/>
      <c r="BG150" s="442" t="n">
        <v>68</v>
      </c>
      <c r="BH150" s="448"/>
      <c r="BI150" s="449"/>
      <c r="BK150" s="433"/>
      <c r="BL150" s="433"/>
      <c r="BM150" s="433"/>
      <c r="BN150" s="433"/>
      <c r="BO150" s="433"/>
      <c r="BP150" s="433"/>
      <c r="BQ150" s="433"/>
      <c r="BR150" s="433"/>
      <c r="BS150" s="433"/>
      <c r="BT150" s="433"/>
      <c r="BU150" s="433"/>
      <c r="BV150" s="433"/>
      <c r="BW150" s="433"/>
      <c r="BX150" s="434"/>
      <c r="BY150" s="432"/>
      <c r="BZ150" s="442" t="n">
        <v>68</v>
      </c>
      <c r="CA150" s="448"/>
      <c r="CB150" s="449"/>
      <c r="CD150" s="433"/>
      <c r="CE150" s="433"/>
      <c r="CF150" s="433"/>
      <c r="CG150" s="433"/>
      <c r="CH150" s="433"/>
      <c r="CI150" s="433"/>
      <c r="CJ150" s="433"/>
      <c r="CK150" s="433"/>
      <c r="CL150" s="433"/>
      <c r="CM150" s="433"/>
      <c r="CN150" s="433"/>
      <c r="CO150" s="433"/>
      <c r="CP150" s="433"/>
      <c r="CQ150" s="434"/>
    </row>
    <row r="151" customFormat="false" ht="12.75" hidden="false" customHeight="false" outlineLevel="0" collapsed="false">
      <c r="A151" s="432"/>
      <c r="B151" s="442" t="n">
        <v>69</v>
      </c>
      <c r="C151" s="448"/>
      <c r="D151" s="449"/>
      <c r="F151" s="433"/>
      <c r="G151" s="433"/>
      <c r="H151" s="433"/>
      <c r="I151" s="433"/>
      <c r="J151" s="433"/>
      <c r="K151" s="433"/>
      <c r="L151" s="433"/>
      <c r="M151" s="433"/>
      <c r="N151" s="433"/>
      <c r="O151" s="433"/>
      <c r="P151" s="433"/>
      <c r="Q151" s="433"/>
      <c r="R151" s="433"/>
      <c r="S151" s="434"/>
      <c r="T151" s="432"/>
      <c r="U151" s="442" t="n">
        <v>69</v>
      </c>
      <c r="V151" s="448"/>
      <c r="W151" s="449"/>
      <c r="Y151" s="433"/>
      <c r="Z151" s="433"/>
      <c r="AA151" s="433"/>
      <c r="AB151" s="433"/>
      <c r="AC151" s="433"/>
      <c r="AD151" s="433"/>
      <c r="AE151" s="433"/>
      <c r="AF151" s="433"/>
      <c r="AG151" s="433"/>
      <c r="AH151" s="433"/>
      <c r="AI151" s="433"/>
      <c r="AJ151" s="433"/>
      <c r="AK151" s="433"/>
      <c r="AL151" s="434"/>
      <c r="AM151" s="432"/>
      <c r="AN151" s="442" t="n">
        <v>69</v>
      </c>
      <c r="AO151" s="448"/>
      <c r="AP151" s="449"/>
      <c r="AR151" s="433"/>
      <c r="AS151" s="433"/>
      <c r="AT151" s="433"/>
      <c r="AU151" s="433"/>
      <c r="AV151" s="433"/>
      <c r="AW151" s="433"/>
      <c r="AX151" s="433"/>
      <c r="AY151" s="433"/>
      <c r="AZ151" s="433"/>
      <c r="BA151" s="433"/>
      <c r="BB151" s="433"/>
      <c r="BC151" s="433"/>
      <c r="BD151" s="433"/>
      <c r="BE151" s="434"/>
      <c r="BF151" s="432"/>
      <c r="BG151" s="442" t="n">
        <v>69</v>
      </c>
      <c r="BH151" s="448"/>
      <c r="BI151" s="449"/>
      <c r="BK151" s="433"/>
      <c r="BL151" s="433"/>
      <c r="BM151" s="433"/>
      <c r="BN151" s="433"/>
      <c r="BO151" s="433"/>
      <c r="BP151" s="433"/>
      <c r="BQ151" s="433"/>
      <c r="BR151" s="433"/>
      <c r="BS151" s="433"/>
      <c r="BT151" s="433"/>
      <c r="BU151" s="433"/>
      <c r="BV151" s="433"/>
      <c r="BW151" s="433"/>
      <c r="BX151" s="434"/>
      <c r="BY151" s="432"/>
      <c r="BZ151" s="442" t="n">
        <v>69</v>
      </c>
      <c r="CA151" s="448"/>
      <c r="CB151" s="449"/>
      <c r="CD151" s="433"/>
      <c r="CE151" s="433"/>
      <c r="CF151" s="433"/>
      <c r="CG151" s="433"/>
      <c r="CH151" s="433"/>
      <c r="CI151" s="433"/>
      <c r="CJ151" s="433"/>
      <c r="CK151" s="433"/>
      <c r="CL151" s="433"/>
      <c r="CM151" s="433"/>
      <c r="CN151" s="433"/>
      <c r="CO151" s="433"/>
      <c r="CP151" s="433"/>
      <c r="CQ151" s="434"/>
    </row>
    <row r="152" customFormat="false" ht="12.75" hidden="false" customHeight="false" outlineLevel="0" collapsed="false">
      <c r="A152" s="432"/>
      <c r="B152" s="442" t="n">
        <v>70</v>
      </c>
      <c r="C152" s="448"/>
      <c r="D152" s="449"/>
      <c r="F152" s="433"/>
      <c r="G152" s="433"/>
      <c r="H152" s="433"/>
      <c r="I152" s="433"/>
      <c r="J152" s="433"/>
      <c r="K152" s="433"/>
      <c r="L152" s="433"/>
      <c r="M152" s="433"/>
      <c r="N152" s="433"/>
      <c r="O152" s="433"/>
      <c r="P152" s="433"/>
      <c r="Q152" s="433"/>
      <c r="R152" s="433"/>
      <c r="S152" s="434"/>
      <c r="T152" s="432"/>
      <c r="U152" s="442" t="n">
        <v>70</v>
      </c>
      <c r="V152" s="448"/>
      <c r="W152" s="449"/>
      <c r="Y152" s="433"/>
      <c r="Z152" s="433"/>
      <c r="AA152" s="433"/>
      <c r="AB152" s="433"/>
      <c r="AC152" s="433"/>
      <c r="AD152" s="433"/>
      <c r="AE152" s="433"/>
      <c r="AF152" s="433"/>
      <c r="AG152" s="433"/>
      <c r="AH152" s="433"/>
      <c r="AI152" s="433"/>
      <c r="AJ152" s="433"/>
      <c r="AK152" s="433"/>
      <c r="AL152" s="434"/>
      <c r="AM152" s="432"/>
      <c r="AN152" s="442" t="n">
        <v>70</v>
      </c>
      <c r="AO152" s="448"/>
      <c r="AP152" s="449"/>
      <c r="AR152" s="433"/>
      <c r="AS152" s="433"/>
      <c r="AT152" s="433"/>
      <c r="AU152" s="433"/>
      <c r="AV152" s="433"/>
      <c r="AW152" s="433"/>
      <c r="AX152" s="433"/>
      <c r="AY152" s="433"/>
      <c r="AZ152" s="433"/>
      <c r="BA152" s="433"/>
      <c r="BB152" s="433"/>
      <c r="BC152" s="433"/>
      <c r="BD152" s="433"/>
      <c r="BE152" s="434"/>
      <c r="BF152" s="432"/>
      <c r="BG152" s="442" t="n">
        <v>70</v>
      </c>
      <c r="BH152" s="448"/>
      <c r="BI152" s="449"/>
      <c r="BK152" s="433"/>
      <c r="BL152" s="433"/>
      <c r="BM152" s="433"/>
      <c r="BN152" s="433"/>
      <c r="BO152" s="433"/>
      <c r="BP152" s="433"/>
      <c r="BQ152" s="433"/>
      <c r="BR152" s="433"/>
      <c r="BS152" s="433"/>
      <c r="BT152" s="433"/>
      <c r="BU152" s="433"/>
      <c r="BV152" s="433"/>
      <c r="BW152" s="433"/>
      <c r="BX152" s="434"/>
      <c r="BY152" s="432"/>
      <c r="BZ152" s="442" t="n">
        <v>70</v>
      </c>
      <c r="CA152" s="448"/>
      <c r="CB152" s="449"/>
      <c r="CD152" s="433"/>
      <c r="CE152" s="433"/>
      <c r="CF152" s="433"/>
      <c r="CG152" s="433"/>
      <c r="CH152" s="433"/>
      <c r="CI152" s="433"/>
      <c r="CJ152" s="433"/>
      <c r="CK152" s="433"/>
      <c r="CL152" s="433"/>
      <c r="CM152" s="433"/>
      <c r="CN152" s="433"/>
      <c r="CO152" s="433"/>
      <c r="CP152" s="433"/>
      <c r="CQ152" s="434"/>
    </row>
    <row r="153" customFormat="false" ht="12.75" hidden="false" customHeight="false" outlineLevel="0" collapsed="false">
      <c r="A153" s="432"/>
      <c r="B153" s="442" t="n">
        <v>71</v>
      </c>
      <c r="C153" s="448"/>
      <c r="D153" s="449"/>
      <c r="F153" s="433"/>
      <c r="G153" s="433"/>
      <c r="H153" s="433"/>
      <c r="I153" s="433"/>
      <c r="J153" s="433"/>
      <c r="K153" s="433"/>
      <c r="L153" s="433"/>
      <c r="M153" s="433"/>
      <c r="N153" s="433"/>
      <c r="O153" s="433"/>
      <c r="P153" s="433"/>
      <c r="Q153" s="433"/>
      <c r="R153" s="433"/>
      <c r="S153" s="434"/>
      <c r="T153" s="432"/>
      <c r="U153" s="442" t="n">
        <v>71</v>
      </c>
      <c r="V153" s="448"/>
      <c r="W153" s="449"/>
      <c r="Y153" s="433"/>
      <c r="Z153" s="433"/>
      <c r="AA153" s="433"/>
      <c r="AB153" s="433"/>
      <c r="AC153" s="433"/>
      <c r="AD153" s="433"/>
      <c r="AE153" s="433"/>
      <c r="AF153" s="433"/>
      <c r="AG153" s="433"/>
      <c r="AH153" s="433"/>
      <c r="AI153" s="433"/>
      <c r="AJ153" s="433"/>
      <c r="AK153" s="433"/>
      <c r="AL153" s="434"/>
      <c r="AM153" s="432"/>
      <c r="AN153" s="442" t="n">
        <v>71</v>
      </c>
      <c r="AO153" s="448"/>
      <c r="AP153" s="449"/>
      <c r="AR153" s="433"/>
      <c r="AS153" s="433"/>
      <c r="AT153" s="433"/>
      <c r="AU153" s="433"/>
      <c r="AV153" s="433"/>
      <c r="AW153" s="433"/>
      <c r="AX153" s="433"/>
      <c r="AY153" s="433"/>
      <c r="AZ153" s="433"/>
      <c r="BA153" s="433"/>
      <c r="BB153" s="433"/>
      <c r="BC153" s="433"/>
      <c r="BD153" s="433"/>
      <c r="BE153" s="434"/>
      <c r="BF153" s="432"/>
      <c r="BG153" s="442" t="n">
        <v>71</v>
      </c>
      <c r="BH153" s="448"/>
      <c r="BI153" s="449"/>
      <c r="BK153" s="433"/>
      <c r="BL153" s="433"/>
      <c r="BM153" s="433"/>
      <c r="BN153" s="433"/>
      <c r="BO153" s="433"/>
      <c r="BP153" s="433"/>
      <c r="BQ153" s="433"/>
      <c r="BR153" s="433"/>
      <c r="BS153" s="433"/>
      <c r="BT153" s="433"/>
      <c r="BU153" s="433"/>
      <c r="BV153" s="433"/>
      <c r="BW153" s="433"/>
      <c r="BX153" s="434"/>
      <c r="BY153" s="432"/>
      <c r="BZ153" s="442" t="n">
        <v>71</v>
      </c>
      <c r="CA153" s="448"/>
      <c r="CB153" s="449"/>
      <c r="CD153" s="433"/>
      <c r="CE153" s="433"/>
      <c r="CF153" s="433"/>
      <c r="CG153" s="433"/>
      <c r="CH153" s="433"/>
      <c r="CI153" s="433"/>
      <c r="CJ153" s="433"/>
      <c r="CK153" s="433"/>
      <c r="CL153" s="433"/>
      <c r="CM153" s="433"/>
      <c r="CN153" s="433"/>
      <c r="CO153" s="433"/>
      <c r="CP153" s="433"/>
      <c r="CQ153" s="434"/>
    </row>
    <row r="154" customFormat="false" ht="12.75" hidden="false" customHeight="false" outlineLevel="0" collapsed="false">
      <c r="A154" s="432"/>
      <c r="B154" s="442" t="n">
        <v>72</v>
      </c>
      <c r="C154" s="448"/>
      <c r="D154" s="449"/>
      <c r="F154" s="433"/>
      <c r="G154" s="433"/>
      <c r="H154" s="433"/>
      <c r="I154" s="433"/>
      <c r="J154" s="433"/>
      <c r="K154" s="433"/>
      <c r="L154" s="433"/>
      <c r="M154" s="433"/>
      <c r="N154" s="433"/>
      <c r="O154" s="433"/>
      <c r="P154" s="433"/>
      <c r="Q154" s="433"/>
      <c r="R154" s="433"/>
      <c r="S154" s="434"/>
      <c r="T154" s="432"/>
      <c r="U154" s="442" t="n">
        <v>72</v>
      </c>
      <c r="V154" s="448"/>
      <c r="W154" s="449"/>
      <c r="Y154" s="433"/>
      <c r="Z154" s="433"/>
      <c r="AA154" s="433"/>
      <c r="AB154" s="433"/>
      <c r="AC154" s="433"/>
      <c r="AD154" s="433"/>
      <c r="AE154" s="433"/>
      <c r="AF154" s="433"/>
      <c r="AG154" s="433"/>
      <c r="AH154" s="433"/>
      <c r="AI154" s="433"/>
      <c r="AJ154" s="433"/>
      <c r="AK154" s="433"/>
      <c r="AL154" s="434"/>
      <c r="AM154" s="432"/>
      <c r="AN154" s="442" t="n">
        <v>72</v>
      </c>
      <c r="AO154" s="448"/>
      <c r="AP154" s="449"/>
      <c r="AR154" s="433"/>
      <c r="AS154" s="433"/>
      <c r="AT154" s="433"/>
      <c r="AU154" s="433"/>
      <c r="AV154" s="433"/>
      <c r="AW154" s="433"/>
      <c r="AX154" s="433"/>
      <c r="AY154" s="433"/>
      <c r="AZ154" s="433"/>
      <c r="BA154" s="433"/>
      <c r="BB154" s="433"/>
      <c r="BC154" s="433"/>
      <c r="BD154" s="433"/>
      <c r="BE154" s="434"/>
      <c r="BF154" s="432"/>
      <c r="BG154" s="442" t="n">
        <v>72</v>
      </c>
      <c r="BH154" s="448"/>
      <c r="BI154" s="449"/>
      <c r="BK154" s="433"/>
      <c r="BL154" s="433"/>
      <c r="BM154" s="433"/>
      <c r="BN154" s="433"/>
      <c r="BO154" s="433"/>
      <c r="BP154" s="433"/>
      <c r="BQ154" s="433"/>
      <c r="BR154" s="433"/>
      <c r="BS154" s="433"/>
      <c r="BT154" s="433"/>
      <c r="BU154" s="433"/>
      <c r="BV154" s="433"/>
      <c r="BW154" s="433"/>
      <c r="BX154" s="434"/>
      <c r="BY154" s="432"/>
      <c r="BZ154" s="442" t="n">
        <v>72</v>
      </c>
      <c r="CA154" s="448"/>
      <c r="CB154" s="449"/>
      <c r="CD154" s="433"/>
      <c r="CE154" s="433"/>
      <c r="CF154" s="433"/>
      <c r="CG154" s="433"/>
      <c r="CH154" s="433"/>
      <c r="CI154" s="433"/>
      <c r="CJ154" s="433"/>
      <c r="CK154" s="433"/>
      <c r="CL154" s="433"/>
      <c r="CM154" s="433"/>
      <c r="CN154" s="433"/>
      <c r="CO154" s="433"/>
      <c r="CP154" s="433"/>
      <c r="CQ154" s="434"/>
    </row>
    <row r="155" customFormat="false" ht="12.75" hidden="false" customHeight="false" outlineLevel="0" collapsed="false">
      <c r="A155" s="432"/>
      <c r="B155" s="442" t="n">
        <v>73</v>
      </c>
      <c r="C155" s="448"/>
      <c r="D155" s="449"/>
      <c r="F155" s="433"/>
      <c r="G155" s="433"/>
      <c r="H155" s="433"/>
      <c r="I155" s="433"/>
      <c r="J155" s="433"/>
      <c r="K155" s="433"/>
      <c r="L155" s="433"/>
      <c r="M155" s="433"/>
      <c r="N155" s="433"/>
      <c r="O155" s="433"/>
      <c r="P155" s="433"/>
      <c r="Q155" s="433"/>
      <c r="R155" s="433"/>
      <c r="S155" s="434"/>
      <c r="T155" s="432"/>
      <c r="U155" s="442" t="n">
        <v>73</v>
      </c>
      <c r="V155" s="448"/>
      <c r="W155" s="449"/>
      <c r="Y155" s="433"/>
      <c r="Z155" s="433"/>
      <c r="AA155" s="433"/>
      <c r="AB155" s="433"/>
      <c r="AC155" s="433"/>
      <c r="AD155" s="433"/>
      <c r="AE155" s="433"/>
      <c r="AF155" s="433"/>
      <c r="AG155" s="433"/>
      <c r="AH155" s="433"/>
      <c r="AI155" s="433"/>
      <c r="AJ155" s="433"/>
      <c r="AK155" s="433"/>
      <c r="AL155" s="434"/>
      <c r="AM155" s="432"/>
      <c r="AN155" s="442" t="n">
        <v>73</v>
      </c>
      <c r="AO155" s="448"/>
      <c r="AP155" s="449"/>
      <c r="AR155" s="433"/>
      <c r="AS155" s="433"/>
      <c r="AT155" s="433"/>
      <c r="AU155" s="433"/>
      <c r="AV155" s="433"/>
      <c r="AW155" s="433"/>
      <c r="AX155" s="433"/>
      <c r="AY155" s="433"/>
      <c r="AZ155" s="433"/>
      <c r="BA155" s="433"/>
      <c r="BB155" s="433"/>
      <c r="BC155" s="433"/>
      <c r="BD155" s="433"/>
      <c r="BE155" s="434"/>
      <c r="BF155" s="432"/>
      <c r="BG155" s="442" t="n">
        <v>73</v>
      </c>
      <c r="BH155" s="448"/>
      <c r="BI155" s="449"/>
      <c r="BK155" s="433"/>
      <c r="BL155" s="433"/>
      <c r="BM155" s="433"/>
      <c r="BN155" s="433"/>
      <c r="BO155" s="433"/>
      <c r="BP155" s="433"/>
      <c r="BQ155" s="433"/>
      <c r="BR155" s="433"/>
      <c r="BS155" s="433"/>
      <c r="BT155" s="433"/>
      <c r="BU155" s="433"/>
      <c r="BV155" s="433"/>
      <c r="BW155" s="433"/>
      <c r="BX155" s="434"/>
      <c r="BY155" s="432"/>
      <c r="BZ155" s="442" t="n">
        <v>73</v>
      </c>
      <c r="CA155" s="448"/>
      <c r="CB155" s="449"/>
      <c r="CD155" s="433"/>
      <c r="CE155" s="433"/>
      <c r="CF155" s="433"/>
      <c r="CG155" s="433"/>
      <c r="CH155" s="433"/>
      <c r="CI155" s="433"/>
      <c r="CJ155" s="433"/>
      <c r="CK155" s="433"/>
      <c r="CL155" s="433"/>
      <c r="CM155" s="433"/>
      <c r="CN155" s="433"/>
      <c r="CO155" s="433"/>
      <c r="CP155" s="433"/>
      <c r="CQ155" s="434"/>
    </row>
    <row r="156" customFormat="false" ht="12.75" hidden="false" customHeight="false" outlineLevel="0" collapsed="false">
      <c r="A156" s="432"/>
      <c r="B156" s="442" t="n">
        <v>74</v>
      </c>
      <c r="C156" s="448"/>
      <c r="D156" s="449"/>
      <c r="F156" s="433"/>
      <c r="G156" s="433"/>
      <c r="H156" s="433"/>
      <c r="I156" s="433"/>
      <c r="J156" s="433"/>
      <c r="K156" s="433"/>
      <c r="L156" s="433"/>
      <c r="M156" s="433"/>
      <c r="N156" s="433"/>
      <c r="O156" s="433"/>
      <c r="P156" s="433"/>
      <c r="Q156" s="433"/>
      <c r="R156" s="433"/>
      <c r="S156" s="434"/>
      <c r="T156" s="432"/>
      <c r="U156" s="442" t="n">
        <v>74</v>
      </c>
      <c r="V156" s="448"/>
      <c r="W156" s="449"/>
      <c r="Y156" s="433"/>
      <c r="Z156" s="433"/>
      <c r="AA156" s="433"/>
      <c r="AB156" s="433"/>
      <c r="AC156" s="433"/>
      <c r="AD156" s="433"/>
      <c r="AE156" s="433"/>
      <c r="AF156" s="433"/>
      <c r="AG156" s="433"/>
      <c r="AH156" s="433"/>
      <c r="AI156" s="433"/>
      <c r="AJ156" s="433"/>
      <c r="AK156" s="433"/>
      <c r="AL156" s="434"/>
      <c r="AM156" s="432"/>
      <c r="AN156" s="442" t="n">
        <v>74</v>
      </c>
      <c r="AO156" s="448"/>
      <c r="AP156" s="449"/>
      <c r="AR156" s="433"/>
      <c r="AS156" s="433"/>
      <c r="AT156" s="433"/>
      <c r="AU156" s="433"/>
      <c r="AV156" s="433"/>
      <c r="AW156" s="433"/>
      <c r="AX156" s="433"/>
      <c r="AY156" s="433"/>
      <c r="AZ156" s="433"/>
      <c r="BA156" s="433"/>
      <c r="BB156" s="433"/>
      <c r="BC156" s="433"/>
      <c r="BD156" s="433"/>
      <c r="BE156" s="434"/>
      <c r="BF156" s="432"/>
      <c r="BG156" s="442" t="n">
        <v>74</v>
      </c>
      <c r="BH156" s="448"/>
      <c r="BI156" s="449"/>
      <c r="BK156" s="433"/>
      <c r="BL156" s="433"/>
      <c r="BM156" s="433"/>
      <c r="BN156" s="433"/>
      <c r="BO156" s="433"/>
      <c r="BP156" s="433"/>
      <c r="BQ156" s="433"/>
      <c r="BR156" s="433"/>
      <c r="BS156" s="433"/>
      <c r="BT156" s="433"/>
      <c r="BU156" s="433"/>
      <c r="BV156" s="433"/>
      <c r="BW156" s="433"/>
      <c r="BX156" s="434"/>
      <c r="BY156" s="432"/>
      <c r="BZ156" s="442" t="n">
        <v>74</v>
      </c>
      <c r="CA156" s="448"/>
      <c r="CB156" s="449"/>
      <c r="CD156" s="433"/>
      <c r="CE156" s="433"/>
      <c r="CF156" s="433"/>
      <c r="CG156" s="433"/>
      <c r="CH156" s="433"/>
      <c r="CI156" s="433"/>
      <c r="CJ156" s="433"/>
      <c r="CK156" s="433"/>
      <c r="CL156" s="433"/>
      <c r="CM156" s="433"/>
      <c r="CN156" s="433"/>
      <c r="CO156" s="433"/>
      <c r="CP156" s="433"/>
      <c r="CQ156" s="434"/>
    </row>
    <row r="157" customFormat="false" ht="12.75" hidden="false" customHeight="false" outlineLevel="0" collapsed="false">
      <c r="A157" s="432"/>
      <c r="B157" s="442" t="n">
        <v>75</v>
      </c>
      <c r="C157" s="448"/>
      <c r="D157" s="449"/>
      <c r="F157" s="433"/>
      <c r="G157" s="433"/>
      <c r="H157" s="433"/>
      <c r="I157" s="433"/>
      <c r="J157" s="433"/>
      <c r="K157" s="433"/>
      <c r="L157" s="433"/>
      <c r="M157" s="433"/>
      <c r="N157" s="433"/>
      <c r="O157" s="433"/>
      <c r="P157" s="433"/>
      <c r="Q157" s="433"/>
      <c r="R157" s="433"/>
      <c r="S157" s="434"/>
      <c r="T157" s="432"/>
      <c r="U157" s="442" t="n">
        <v>75</v>
      </c>
      <c r="V157" s="448"/>
      <c r="W157" s="449"/>
      <c r="Y157" s="433"/>
      <c r="Z157" s="433"/>
      <c r="AA157" s="433"/>
      <c r="AB157" s="433"/>
      <c r="AC157" s="433"/>
      <c r="AD157" s="433"/>
      <c r="AE157" s="433"/>
      <c r="AF157" s="433"/>
      <c r="AG157" s="433"/>
      <c r="AH157" s="433"/>
      <c r="AI157" s="433"/>
      <c r="AJ157" s="433"/>
      <c r="AK157" s="433"/>
      <c r="AL157" s="434"/>
      <c r="AM157" s="432"/>
      <c r="AN157" s="442" t="n">
        <v>75</v>
      </c>
      <c r="AO157" s="448"/>
      <c r="AP157" s="449"/>
      <c r="AR157" s="433"/>
      <c r="AS157" s="433"/>
      <c r="AT157" s="433"/>
      <c r="AU157" s="433"/>
      <c r="AV157" s="433"/>
      <c r="AW157" s="433"/>
      <c r="AX157" s="433"/>
      <c r="AY157" s="433"/>
      <c r="AZ157" s="433"/>
      <c r="BA157" s="433"/>
      <c r="BB157" s="433"/>
      <c r="BC157" s="433"/>
      <c r="BD157" s="433"/>
      <c r="BE157" s="434"/>
      <c r="BF157" s="432"/>
      <c r="BG157" s="442" t="n">
        <v>75</v>
      </c>
      <c r="BH157" s="448"/>
      <c r="BI157" s="449"/>
      <c r="BK157" s="433"/>
      <c r="BL157" s="433"/>
      <c r="BM157" s="433"/>
      <c r="BN157" s="433"/>
      <c r="BO157" s="433"/>
      <c r="BP157" s="433"/>
      <c r="BQ157" s="433"/>
      <c r="BR157" s="433"/>
      <c r="BS157" s="433"/>
      <c r="BT157" s="433"/>
      <c r="BU157" s="433"/>
      <c r="BV157" s="433"/>
      <c r="BW157" s="433"/>
      <c r="BX157" s="434"/>
      <c r="BY157" s="432"/>
      <c r="BZ157" s="442" t="n">
        <v>75</v>
      </c>
      <c r="CA157" s="448"/>
      <c r="CB157" s="449"/>
      <c r="CD157" s="433"/>
      <c r="CE157" s="433"/>
      <c r="CF157" s="433"/>
      <c r="CG157" s="433"/>
      <c r="CH157" s="433"/>
      <c r="CI157" s="433"/>
      <c r="CJ157" s="433"/>
      <c r="CK157" s="433"/>
      <c r="CL157" s="433"/>
      <c r="CM157" s="433"/>
      <c r="CN157" s="433"/>
      <c r="CO157" s="433"/>
      <c r="CP157" s="433"/>
      <c r="CQ157" s="434"/>
    </row>
    <row r="158" customFormat="false" ht="12.75" hidden="false" customHeight="false" outlineLevel="0" collapsed="false">
      <c r="A158" s="432"/>
      <c r="B158" s="442" t="n">
        <v>76</v>
      </c>
      <c r="C158" s="448"/>
      <c r="D158" s="449"/>
      <c r="F158" s="433"/>
      <c r="G158" s="433"/>
      <c r="H158" s="433"/>
      <c r="I158" s="433"/>
      <c r="J158" s="433"/>
      <c r="K158" s="433"/>
      <c r="L158" s="433"/>
      <c r="M158" s="433"/>
      <c r="N158" s="433"/>
      <c r="O158" s="433"/>
      <c r="P158" s="433"/>
      <c r="Q158" s="433"/>
      <c r="R158" s="433"/>
      <c r="S158" s="434"/>
      <c r="T158" s="432"/>
      <c r="U158" s="442" t="n">
        <v>76</v>
      </c>
      <c r="V158" s="448"/>
      <c r="W158" s="449"/>
      <c r="Y158" s="433"/>
      <c r="Z158" s="433"/>
      <c r="AA158" s="433"/>
      <c r="AB158" s="433"/>
      <c r="AC158" s="433"/>
      <c r="AD158" s="433"/>
      <c r="AE158" s="433"/>
      <c r="AF158" s="433"/>
      <c r="AG158" s="433"/>
      <c r="AH158" s="433"/>
      <c r="AI158" s="433"/>
      <c r="AJ158" s="433"/>
      <c r="AK158" s="433"/>
      <c r="AL158" s="434"/>
      <c r="AM158" s="432"/>
      <c r="AN158" s="442" t="n">
        <v>76</v>
      </c>
      <c r="AO158" s="448"/>
      <c r="AP158" s="449"/>
      <c r="AR158" s="433"/>
      <c r="AS158" s="433"/>
      <c r="AT158" s="433"/>
      <c r="AU158" s="433"/>
      <c r="AV158" s="433"/>
      <c r="AW158" s="433"/>
      <c r="AX158" s="433"/>
      <c r="AY158" s="433"/>
      <c r="AZ158" s="433"/>
      <c r="BA158" s="433"/>
      <c r="BB158" s="433"/>
      <c r="BC158" s="433"/>
      <c r="BD158" s="433"/>
      <c r="BE158" s="434"/>
      <c r="BF158" s="432"/>
      <c r="BG158" s="442" t="n">
        <v>76</v>
      </c>
      <c r="BH158" s="448"/>
      <c r="BI158" s="449"/>
      <c r="BK158" s="433"/>
      <c r="BL158" s="433"/>
      <c r="BM158" s="433"/>
      <c r="BN158" s="433"/>
      <c r="BO158" s="433"/>
      <c r="BP158" s="433"/>
      <c r="BQ158" s="433"/>
      <c r="BR158" s="433"/>
      <c r="BS158" s="433"/>
      <c r="BT158" s="433"/>
      <c r="BU158" s="433"/>
      <c r="BV158" s="433"/>
      <c r="BW158" s="433"/>
      <c r="BX158" s="434"/>
      <c r="BY158" s="432"/>
      <c r="BZ158" s="442" t="n">
        <v>76</v>
      </c>
      <c r="CA158" s="448"/>
      <c r="CB158" s="449"/>
      <c r="CD158" s="433"/>
      <c r="CE158" s="433"/>
      <c r="CF158" s="433"/>
      <c r="CG158" s="433"/>
      <c r="CH158" s="433"/>
      <c r="CI158" s="433"/>
      <c r="CJ158" s="433"/>
      <c r="CK158" s="433"/>
      <c r="CL158" s="433"/>
      <c r="CM158" s="433"/>
      <c r="CN158" s="433"/>
      <c r="CO158" s="433"/>
      <c r="CP158" s="433"/>
      <c r="CQ158" s="434"/>
    </row>
    <row r="159" customFormat="false" ht="12.75" hidden="false" customHeight="false" outlineLevel="0" collapsed="false">
      <c r="A159" s="432"/>
      <c r="B159" s="442" t="n">
        <v>77</v>
      </c>
      <c r="C159" s="448"/>
      <c r="D159" s="449"/>
      <c r="F159" s="433"/>
      <c r="G159" s="433"/>
      <c r="H159" s="433"/>
      <c r="I159" s="433"/>
      <c r="J159" s="433"/>
      <c r="K159" s="433"/>
      <c r="L159" s="433"/>
      <c r="M159" s="433"/>
      <c r="N159" s="433"/>
      <c r="O159" s="433"/>
      <c r="P159" s="433"/>
      <c r="Q159" s="433"/>
      <c r="R159" s="433"/>
      <c r="S159" s="434"/>
      <c r="T159" s="432"/>
      <c r="U159" s="442" t="n">
        <v>77</v>
      </c>
      <c r="V159" s="448"/>
      <c r="W159" s="449"/>
      <c r="Y159" s="433"/>
      <c r="Z159" s="433"/>
      <c r="AA159" s="433"/>
      <c r="AB159" s="433"/>
      <c r="AC159" s="433"/>
      <c r="AD159" s="433"/>
      <c r="AE159" s="433"/>
      <c r="AF159" s="433"/>
      <c r="AG159" s="433"/>
      <c r="AH159" s="433"/>
      <c r="AI159" s="433"/>
      <c r="AJ159" s="433"/>
      <c r="AK159" s="433"/>
      <c r="AL159" s="434"/>
      <c r="AM159" s="432"/>
      <c r="AN159" s="442" t="n">
        <v>77</v>
      </c>
      <c r="AO159" s="448"/>
      <c r="AP159" s="449"/>
      <c r="AR159" s="433"/>
      <c r="AS159" s="433"/>
      <c r="AT159" s="433"/>
      <c r="AU159" s="433"/>
      <c r="AV159" s="433"/>
      <c r="AW159" s="433"/>
      <c r="AX159" s="433"/>
      <c r="AY159" s="433"/>
      <c r="AZ159" s="433"/>
      <c r="BA159" s="433"/>
      <c r="BB159" s="433"/>
      <c r="BC159" s="433"/>
      <c r="BD159" s="433"/>
      <c r="BE159" s="434"/>
      <c r="BF159" s="432"/>
      <c r="BG159" s="442" t="n">
        <v>77</v>
      </c>
      <c r="BH159" s="448"/>
      <c r="BI159" s="449"/>
      <c r="BK159" s="433"/>
      <c r="BL159" s="433"/>
      <c r="BM159" s="433"/>
      <c r="BN159" s="433"/>
      <c r="BO159" s="433"/>
      <c r="BP159" s="433"/>
      <c r="BQ159" s="433"/>
      <c r="BR159" s="433"/>
      <c r="BS159" s="433"/>
      <c r="BT159" s="433"/>
      <c r="BU159" s="433"/>
      <c r="BV159" s="433"/>
      <c r="BW159" s="433"/>
      <c r="BX159" s="434"/>
      <c r="BY159" s="432"/>
      <c r="BZ159" s="442" t="n">
        <v>77</v>
      </c>
      <c r="CA159" s="448"/>
      <c r="CB159" s="449"/>
      <c r="CD159" s="433"/>
      <c r="CE159" s="433"/>
      <c r="CF159" s="433"/>
      <c r="CG159" s="433"/>
      <c r="CH159" s="433"/>
      <c r="CI159" s="433"/>
      <c r="CJ159" s="433"/>
      <c r="CK159" s="433"/>
      <c r="CL159" s="433"/>
      <c r="CM159" s="433"/>
      <c r="CN159" s="433"/>
      <c r="CO159" s="433"/>
      <c r="CP159" s="433"/>
      <c r="CQ159" s="434"/>
    </row>
    <row r="160" customFormat="false" ht="12.75" hidden="false" customHeight="false" outlineLevel="0" collapsed="false">
      <c r="A160" s="432"/>
      <c r="B160" s="442" t="n">
        <v>78</v>
      </c>
      <c r="C160" s="448"/>
      <c r="D160" s="449"/>
      <c r="F160" s="433"/>
      <c r="G160" s="433"/>
      <c r="H160" s="433"/>
      <c r="I160" s="433"/>
      <c r="J160" s="433"/>
      <c r="K160" s="433"/>
      <c r="L160" s="433"/>
      <c r="M160" s="433"/>
      <c r="N160" s="433"/>
      <c r="O160" s="433"/>
      <c r="P160" s="433"/>
      <c r="Q160" s="433"/>
      <c r="R160" s="433"/>
      <c r="S160" s="434"/>
      <c r="T160" s="432"/>
      <c r="U160" s="442" t="n">
        <v>78</v>
      </c>
      <c r="V160" s="448"/>
      <c r="W160" s="449"/>
      <c r="Y160" s="433"/>
      <c r="Z160" s="433"/>
      <c r="AA160" s="433"/>
      <c r="AB160" s="433"/>
      <c r="AC160" s="433"/>
      <c r="AD160" s="433"/>
      <c r="AE160" s="433"/>
      <c r="AF160" s="433"/>
      <c r="AG160" s="433"/>
      <c r="AH160" s="433"/>
      <c r="AI160" s="433"/>
      <c r="AJ160" s="433"/>
      <c r="AK160" s="433"/>
      <c r="AL160" s="434"/>
      <c r="AM160" s="432"/>
      <c r="AN160" s="442" t="n">
        <v>78</v>
      </c>
      <c r="AO160" s="448"/>
      <c r="AP160" s="449"/>
      <c r="AR160" s="433"/>
      <c r="AS160" s="433"/>
      <c r="AT160" s="433"/>
      <c r="AU160" s="433"/>
      <c r="AV160" s="433"/>
      <c r="AW160" s="433"/>
      <c r="AX160" s="433"/>
      <c r="AY160" s="433"/>
      <c r="AZ160" s="433"/>
      <c r="BA160" s="433"/>
      <c r="BB160" s="433"/>
      <c r="BC160" s="433"/>
      <c r="BD160" s="433"/>
      <c r="BE160" s="434"/>
      <c r="BF160" s="432"/>
      <c r="BG160" s="442" t="n">
        <v>78</v>
      </c>
      <c r="BH160" s="448"/>
      <c r="BI160" s="449"/>
      <c r="BK160" s="433"/>
      <c r="BL160" s="433"/>
      <c r="BM160" s="433"/>
      <c r="BN160" s="433"/>
      <c r="BO160" s="433"/>
      <c r="BP160" s="433"/>
      <c r="BQ160" s="433"/>
      <c r="BR160" s="433"/>
      <c r="BS160" s="433"/>
      <c r="BT160" s="433"/>
      <c r="BU160" s="433"/>
      <c r="BV160" s="433"/>
      <c r="BW160" s="433"/>
      <c r="BX160" s="434"/>
      <c r="BY160" s="432"/>
      <c r="BZ160" s="442" t="n">
        <v>78</v>
      </c>
      <c r="CA160" s="448"/>
      <c r="CB160" s="449"/>
      <c r="CD160" s="433"/>
      <c r="CE160" s="433"/>
      <c r="CF160" s="433"/>
      <c r="CG160" s="433"/>
      <c r="CH160" s="433"/>
      <c r="CI160" s="433"/>
      <c r="CJ160" s="433"/>
      <c r="CK160" s="433"/>
      <c r="CL160" s="433"/>
      <c r="CM160" s="433"/>
      <c r="CN160" s="433"/>
      <c r="CO160" s="433"/>
      <c r="CP160" s="433"/>
      <c r="CQ160" s="434"/>
    </row>
    <row r="161" customFormat="false" ht="12.75" hidden="false" customHeight="false" outlineLevel="0" collapsed="false">
      <c r="A161" s="432"/>
      <c r="B161" s="442" t="n">
        <v>79</v>
      </c>
      <c r="C161" s="448"/>
      <c r="D161" s="449"/>
      <c r="F161" s="433"/>
      <c r="G161" s="433"/>
      <c r="H161" s="433"/>
      <c r="I161" s="433"/>
      <c r="J161" s="433"/>
      <c r="K161" s="433"/>
      <c r="L161" s="433"/>
      <c r="M161" s="433"/>
      <c r="N161" s="433"/>
      <c r="O161" s="433"/>
      <c r="P161" s="433"/>
      <c r="Q161" s="433"/>
      <c r="R161" s="433"/>
      <c r="S161" s="434"/>
      <c r="T161" s="432"/>
      <c r="U161" s="442" t="n">
        <v>79</v>
      </c>
      <c r="V161" s="448"/>
      <c r="W161" s="449"/>
      <c r="Y161" s="433"/>
      <c r="Z161" s="433"/>
      <c r="AA161" s="433"/>
      <c r="AB161" s="433"/>
      <c r="AC161" s="433"/>
      <c r="AD161" s="433"/>
      <c r="AE161" s="433"/>
      <c r="AF161" s="433"/>
      <c r="AG161" s="433"/>
      <c r="AH161" s="433"/>
      <c r="AI161" s="433"/>
      <c r="AJ161" s="433"/>
      <c r="AK161" s="433"/>
      <c r="AL161" s="434"/>
      <c r="AM161" s="432"/>
      <c r="AN161" s="442" t="n">
        <v>79</v>
      </c>
      <c r="AO161" s="448"/>
      <c r="AP161" s="449"/>
      <c r="AR161" s="433"/>
      <c r="AS161" s="433"/>
      <c r="AT161" s="433"/>
      <c r="AU161" s="433"/>
      <c r="AV161" s="433"/>
      <c r="AW161" s="433"/>
      <c r="AX161" s="433"/>
      <c r="AY161" s="433"/>
      <c r="AZ161" s="433"/>
      <c r="BA161" s="433"/>
      <c r="BB161" s="433"/>
      <c r="BC161" s="433"/>
      <c r="BD161" s="433"/>
      <c r="BE161" s="434"/>
      <c r="BF161" s="432"/>
      <c r="BG161" s="442" t="n">
        <v>79</v>
      </c>
      <c r="BH161" s="448"/>
      <c r="BI161" s="449"/>
      <c r="BK161" s="433"/>
      <c r="BL161" s="433"/>
      <c r="BM161" s="433"/>
      <c r="BN161" s="433"/>
      <c r="BO161" s="433"/>
      <c r="BP161" s="433"/>
      <c r="BQ161" s="433"/>
      <c r="BR161" s="433"/>
      <c r="BS161" s="433"/>
      <c r="BT161" s="433"/>
      <c r="BU161" s="433"/>
      <c r="BV161" s="433"/>
      <c r="BW161" s="433"/>
      <c r="BX161" s="434"/>
      <c r="BY161" s="432"/>
      <c r="BZ161" s="442" t="n">
        <v>79</v>
      </c>
      <c r="CA161" s="448"/>
      <c r="CB161" s="449"/>
      <c r="CD161" s="433"/>
      <c r="CE161" s="433"/>
      <c r="CF161" s="433"/>
      <c r="CG161" s="433"/>
      <c r="CH161" s="433"/>
      <c r="CI161" s="433"/>
      <c r="CJ161" s="433"/>
      <c r="CK161" s="433"/>
      <c r="CL161" s="433"/>
      <c r="CM161" s="433"/>
      <c r="CN161" s="433"/>
      <c r="CO161" s="433"/>
      <c r="CP161" s="433"/>
      <c r="CQ161" s="434"/>
    </row>
    <row r="162" customFormat="false" ht="12.75" hidden="false" customHeight="false" outlineLevel="0" collapsed="false">
      <c r="A162" s="432"/>
      <c r="B162" s="442" t="n">
        <v>80</v>
      </c>
      <c r="C162" s="448"/>
      <c r="D162" s="449"/>
      <c r="F162" s="433"/>
      <c r="G162" s="433"/>
      <c r="H162" s="433"/>
      <c r="I162" s="433"/>
      <c r="J162" s="433"/>
      <c r="K162" s="433"/>
      <c r="L162" s="433"/>
      <c r="M162" s="433"/>
      <c r="N162" s="433"/>
      <c r="O162" s="433"/>
      <c r="P162" s="433"/>
      <c r="Q162" s="433"/>
      <c r="R162" s="433"/>
      <c r="S162" s="434"/>
      <c r="T162" s="432"/>
      <c r="U162" s="442" t="n">
        <v>80</v>
      </c>
      <c r="V162" s="448"/>
      <c r="W162" s="449"/>
      <c r="Y162" s="433"/>
      <c r="Z162" s="433"/>
      <c r="AA162" s="433"/>
      <c r="AB162" s="433"/>
      <c r="AC162" s="433"/>
      <c r="AD162" s="433"/>
      <c r="AE162" s="433"/>
      <c r="AF162" s="433"/>
      <c r="AG162" s="433"/>
      <c r="AH162" s="433"/>
      <c r="AI162" s="433"/>
      <c r="AJ162" s="433"/>
      <c r="AK162" s="433"/>
      <c r="AL162" s="434"/>
      <c r="AM162" s="432"/>
      <c r="AN162" s="442" t="n">
        <v>80</v>
      </c>
      <c r="AO162" s="448"/>
      <c r="AP162" s="449"/>
      <c r="AR162" s="433"/>
      <c r="AS162" s="433"/>
      <c r="AT162" s="433"/>
      <c r="AU162" s="433"/>
      <c r="AV162" s="433"/>
      <c r="AW162" s="433"/>
      <c r="AX162" s="433"/>
      <c r="AY162" s="433"/>
      <c r="AZ162" s="433"/>
      <c r="BA162" s="433"/>
      <c r="BB162" s="433"/>
      <c r="BC162" s="433"/>
      <c r="BD162" s="433"/>
      <c r="BE162" s="434"/>
      <c r="BF162" s="432"/>
      <c r="BG162" s="442" t="n">
        <v>80</v>
      </c>
      <c r="BH162" s="448"/>
      <c r="BI162" s="449"/>
      <c r="BK162" s="433"/>
      <c r="BL162" s="433"/>
      <c r="BM162" s="433"/>
      <c r="BN162" s="433"/>
      <c r="BO162" s="433"/>
      <c r="BP162" s="433"/>
      <c r="BQ162" s="433"/>
      <c r="BR162" s="433"/>
      <c r="BS162" s="433"/>
      <c r="BT162" s="433"/>
      <c r="BU162" s="433"/>
      <c r="BV162" s="433"/>
      <c r="BW162" s="433"/>
      <c r="BX162" s="434"/>
      <c r="BY162" s="432"/>
      <c r="BZ162" s="442" t="n">
        <v>80</v>
      </c>
      <c r="CA162" s="448"/>
      <c r="CB162" s="449"/>
      <c r="CD162" s="433"/>
      <c r="CE162" s="433"/>
      <c r="CF162" s="433"/>
      <c r="CG162" s="433"/>
      <c r="CH162" s="433"/>
      <c r="CI162" s="433"/>
      <c r="CJ162" s="433"/>
      <c r="CK162" s="433"/>
      <c r="CL162" s="433"/>
      <c r="CM162" s="433"/>
      <c r="CN162" s="433"/>
      <c r="CO162" s="433"/>
      <c r="CP162" s="433"/>
      <c r="CQ162" s="434"/>
    </row>
    <row r="163" customFormat="false" ht="12.75" hidden="false" customHeight="false" outlineLevel="0" collapsed="false">
      <c r="A163" s="432"/>
      <c r="B163" s="442" t="n">
        <v>81</v>
      </c>
      <c r="C163" s="448"/>
      <c r="D163" s="449"/>
      <c r="F163" s="433"/>
      <c r="G163" s="433"/>
      <c r="H163" s="433"/>
      <c r="I163" s="433"/>
      <c r="J163" s="433"/>
      <c r="K163" s="433"/>
      <c r="L163" s="433"/>
      <c r="M163" s="433"/>
      <c r="N163" s="433"/>
      <c r="O163" s="433"/>
      <c r="P163" s="433"/>
      <c r="Q163" s="433"/>
      <c r="R163" s="433"/>
      <c r="S163" s="434"/>
      <c r="T163" s="432"/>
      <c r="U163" s="442" t="n">
        <v>81</v>
      </c>
      <c r="V163" s="448"/>
      <c r="W163" s="449"/>
      <c r="Y163" s="433"/>
      <c r="Z163" s="433"/>
      <c r="AA163" s="433"/>
      <c r="AB163" s="433"/>
      <c r="AC163" s="433"/>
      <c r="AD163" s="433"/>
      <c r="AE163" s="433"/>
      <c r="AF163" s="433"/>
      <c r="AG163" s="433"/>
      <c r="AH163" s="433"/>
      <c r="AI163" s="433"/>
      <c r="AJ163" s="433"/>
      <c r="AK163" s="433"/>
      <c r="AL163" s="434"/>
      <c r="AM163" s="432"/>
      <c r="AN163" s="442" t="n">
        <v>81</v>
      </c>
      <c r="AO163" s="448"/>
      <c r="AP163" s="449"/>
      <c r="AR163" s="433"/>
      <c r="AS163" s="433"/>
      <c r="AT163" s="433"/>
      <c r="AU163" s="433"/>
      <c r="AV163" s="433"/>
      <c r="AW163" s="433"/>
      <c r="AX163" s="433"/>
      <c r="AY163" s="433"/>
      <c r="AZ163" s="433"/>
      <c r="BA163" s="433"/>
      <c r="BB163" s="433"/>
      <c r="BC163" s="433"/>
      <c r="BD163" s="433"/>
      <c r="BE163" s="434"/>
      <c r="BF163" s="432"/>
      <c r="BG163" s="442" t="n">
        <v>81</v>
      </c>
      <c r="BH163" s="448"/>
      <c r="BI163" s="449"/>
      <c r="BK163" s="433"/>
      <c r="BL163" s="433"/>
      <c r="BM163" s="433"/>
      <c r="BN163" s="433"/>
      <c r="BO163" s="433"/>
      <c r="BP163" s="433"/>
      <c r="BQ163" s="433"/>
      <c r="BR163" s="433"/>
      <c r="BS163" s="433"/>
      <c r="BT163" s="433"/>
      <c r="BU163" s="433"/>
      <c r="BV163" s="433"/>
      <c r="BW163" s="433"/>
      <c r="BX163" s="434"/>
      <c r="BY163" s="432"/>
      <c r="BZ163" s="442" t="n">
        <v>81</v>
      </c>
      <c r="CA163" s="448"/>
      <c r="CB163" s="449"/>
      <c r="CD163" s="433"/>
      <c r="CE163" s="433"/>
      <c r="CF163" s="433"/>
      <c r="CG163" s="433"/>
      <c r="CH163" s="433"/>
      <c r="CI163" s="433"/>
      <c r="CJ163" s="433"/>
      <c r="CK163" s="433"/>
      <c r="CL163" s="433"/>
      <c r="CM163" s="433"/>
      <c r="CN163" s="433"/>
      <c r="CO163" s="433"/>
      <c r="CP163" s="433"/>
      <c r="CQ163" s="434"/>
    </row>
    <row r="164" customFormat="false" ht="12.75" hidden="false" customHeight="false" outlineLevel="0" collapsed="false">
      <c r="A164" s="432"/>
      <c r="B164" s="442" t="n">
        <v>82</v>
      </c>
      <c r="C164" s="448"/>
      <c r="D164" s="449"/>
      <c r="F164" s="433"/>
      <c r="G164" s="433"/>
      <c r="H164" s="433"/>
      <c r="I164" s="433"/>
      <c r="J164" s="433"/>
      <c r="K164" s="433"/>
      <c r="L164" s="433"/>
      <c r="M164" s="433"/>
      <c r="N164" s="433"/>
      <c r="O164" s="433"/>
      <c r="P164" s="433"/>
      <c r="Q164" s="433"/>
      <c r="R164" s="433"/>
      <c r="S164" s="434"/>
      <c r="T164" s="432"/>
      <c r="U164" s="442" t="n">
        <v>82</v>
      </c>
      <c r="V164" s="448"/>
      <c r="W164" s="449"/>
      <c r="Y164" s="433"/>
      <c r="Z164" s="433"/>
      <c r="AA164" s="433"/>
      <c r="AB164" s="433"/>
      <c r="AC164" s="433"/>
      <c r="AD164" s="433"/>
      <c r="AE164" s="433"/>
      <c r="AF164" s="433"/>
      <c r="AG164" s="433"/>
      <c r="AH164" s="433"/>
      <c r="AI164" s="433"/>
      <c r="AJ164" s="433"/>
      <c r="AK164" s="433"/>
      <c r="AL164" s="434"/>
      <c r="AM164" s="432"/>
      <c r="AN164" s="442" t="n">
        <v>82</v>
      </c>
      <c r="AO164" s="448"/>
      <c r="AP164" s="449"/>
      <c r="AR164" s="433"/>
      <c r="AS164" s="433"/>
      <c r="AT164" s="433"/>
      <c r="AU164" s="433"/>
      <c r="AV164" s="433"/>
      <c r="AW164" s="433"/>
      <c r="AX164" s="433"/>
      <c r="AY164" s="433"/>
      <c r="AZ164" s="433"/>
      <c r="BA164" s="433"/>
      <c r="BB164" s="433"/>
      <c r="BC164" s="433"/>
      <c r="BD164" s="433"/>
      <c r="BE164" s="434"/>
      <c r="BF164" s="432"/>
      <c r="BG164" s="442" t="n">
        <v>82</v>
      </c>
      <c r="BH164" s="448"/>
      <c r="BI164" s="449"/>
      <c r="BK164" s="433"/>
      <c r="BL164" s="433"/>
      <c r="BM164" s="433"/>
      <c r="BN164" s="433"/>
      <c r="BO164" s="433"/>
      <c r="BP164" s="433"/>
      <c r="BQ164" s="433"/>
      <c r="BR164" s="433"/>
      <c r="BS164" s="433"/>
      <c r="BT164" s="433"/>
      <c r="BU164" s="433"/>
      <c r="BV164" s="433"/>
      <c r="BW164" s="433"/>
      <c r="BX164" s="434"/>
      <c r="BY164" s="432"/>
      <c r="BZ164" s="442" t="n">
        <v>82</v>
      </c>
      <c r="CA164" s="448"/>
      <c r="CB164" s="449"/>
      <c r="CD164" s="433"/>
      <c r="CE164" s="433"/>
      <c r="CF164" s="433"/>
      <c r="CG164" s="433"/>
      <c r="CH164" s="433"/>
      <c r="CI164" s="433"/>
      <c r="CJ164" s="433"/>
      <c r="CK164" s="433"/>
      <c r="CL164" s="433"/>
      <c r="CM164" s="433"/>
      <c r="CN164" s="433"/>
      <c r="CO164" s="433"/>
      <c r="CP164" s="433"/>
      <c r="CQ164" s="434"/>
    </row>
    <row r="165" customFormat="false" ht="12.75" hidden="false" customHeight="false" outlineLevel="0" collapsed="false">
      <c r="A165" s="432"/>
      <c r="B165" s="442" t="n">
        <v>83</v>
      </c>
      <c r="C165" s="448"/>
      <c r="D165" s="449"/>
      <c r="F165" s="433"/>
      <c r="G165" s="433"/>
      <c r="H165" s="433"/>
      <c r="I165" s="433"/>
      <c r="J165" s="433"/>
      <c r="K165" s="433"/>
      <c r="L165" s="433"/>
      <c r="M165" s="433"/>
      <c r="N165" s="433"/>
      <c r="O165" s="433"/>
      <c r="P165" s="433"/>
      <c r="Q165" s="433"/>
      <c r="R165" s="433"/>
      <c r="S165" s="434"/>
      <c r="T165" s="432"/>
      <c r="U165" s="442" t="n">
        <v>83</v>
      </c>
      <c r="V165" s="448"/>
      <c r="W165" s="449"/>
      <c r="Y165" s="433"/>
      <c r="Z165" s="433"/>
      <c r="AA165" s="433"/>
      <c r="AB165" s="433"/>
      <c r="AC165" s="433"/>
      <c r="AD165" s="433"/>
      <c r="AE165" s="433"/>
      <c r="AF165" s="433"/>
      <c r="AG165" s="433"/>
      <c r="AH165" s="433"/>
      <c r="AI165" s="433"/>
      <c r="AJ165" s="433"/>
      <c r="AK165" s="433"/>
      <c r="AL165" s="434"/>
      <c r="AM165" s="432"/>
      <c r="AN165" s="442" t="n">
        <v>83</v>
      </c>
      <c r="AO165" s="448"/>
      <c r="AP165" s="449"/>
      <c r="AR165" s="433"/>
      <c r="AS165" s="433"/>
      <c r="AT165" s="433"/>
      <c r="AU165" s="433"/>
      <c r="AV165" s="433"/>
      <c r="AW165" s="433"/>
      <c r="AX165" s="433"/>
      <c r="AY165" s="433"/>
      <c r="AZ165" s="433"/>
      <c r="BA165" s="433"/>
      <c r="BB165" s="433"/>
      <c r="BC165" s="433"/>
      <c r="BD165" s="433"/>
      <c r="BE165" s="434"/>
      <c r="BF165" s="432"/>
      <c r="BG165" s="442" t="n">
        <v>83</v>
      </c>
      <c r="BH165" s="448"/>
      <c r="BI165" s="449"/>
      <c r="BK165" s="433"/>
      <c r="BL165" s="433"/>
      <c r="BM165" s="433"/>
      <c r="BN165" s="433"/>
      <c r="BO165" s="433"/>
      <c r="BP165" s="433"/>
      <c r="BQ165" s="433"/>
      <c r="BR165" s="433"/>
      <c r="BS165" s="433"/>
      <c r="BT165" s="433"/>
      <c r="BU165" s="433"/>
      <c r="BV165" s="433"/>
      <c r="BW165" s="433"/>
      <c r="BX165" s="434"/>
      <c r="BY165" s="432"/>
      <c r="BZ165" s="442" t="n">
        <v>83</v>
      </c>
      <c r="CA165" s="448"/>
      <c r="CB165" s="449"/>
      <c r="CD165" s="433"/>
      <c r="CE165" s="433"/>
      <c r="CF165" s="433"/>
      <c r="CG165" s="433"/>
      <c r="CH165" s="433"/>
      <c r="CI165" s="433"/>
      <c r="CJ165" s="433"/>
      <c r="CK165" s="433"/>
      <c r="CL165" s="433"/>
      <c r="CM165" s="433"/>
      <c r="CN165" s="433"/>
      <c r="CO165" s="433"/>
      <c r="CP165" s="433"/>
      <c r="CQ165" s="434"/>
    </row>
    <row r="166" customFormat="false" ht="12.75" hidden="false" customHeight="false" outlineLevel="0" collapsed="false">
      <c r="A166" s="432"/>
      <c r="B166" s="442" t="n">
        <v>84</v>
      </c>
      <c r="C166" s="448"/>
      <c r="D166" s="449"/>
      <c r="F166" s="433"/>
      <c r="G166" s="433"/>
      <c r="H166" s="433"/>
      <c r="I166" s="433"/>
      <c r="J166" s="433"/>
      <c r="K166" s="433"/>
      <c r="L166" s="433"/>
      <c r="M166" s="433"/>
      <c r="N166" s="433"/>
      <c r="O166" s="433"/>
      <c r="P166" s="433"/>
      <c r="Q166" s="433"/>
      <c r="R166" s="433"/>
      <c r="S166" s="434"/>
      <c r="T166" s="432"/>
      <c r="U166" s="442" t="n">
        <v>84</v>
      </c>
      <c r="V166" s="448"/>
      <c r="W166" s="449"/>
      <c r="Y166" s="433"/>
      <c r="Z166" s="433"/>
      <c r="AA166" s="433"/>
      <c r="AB166" s="433"/>
      <c r="AC166" s="433"/>
      <c r="AD166" s="433"/>
      <c r="AE166" s="433"/>
      <c r="AF166" s="433"/>
      <c r="AG166" s="433"/>
      <c r="AH166" s="433"/>
      <c r="AI166" s="433"/>
      <c r="AJ166" s="433"/>
      <c r="AK166" s="433"/>
      <c r="AL166" s="434"/>
      <c r="AM166" s="432"/>
      <c r="AN166" s="442" t="n">
        <v>84</v>
      </c>
      <c r="AO166" s="448"/>
      <c r="AP166" s="449"/>
      <c r="AR166" s="433"/>
      <c r="AS166" s="433"/>
      <c r="AT166" s="433"/>
      <c r="AU166" s="433"/>
      <c r="AV166" s="433"/>
      <c r="AW166" s="433"/>
      <c r="AX166" s="433"/>
      <c r="AY166" s="433"/>
      <c r="AZ166" s="433"/>
      <c r="BA166" s="433"/>
      <c r="BB166" s="433"/>
      <c r="BC166" s="433"/>
      <c r="BD166" s="433"/>
      <c r="BE166" s="434"/>
      <c r="BF166" s="432"/>
      <c r="BG166" s="442" t="n">
        <v>84</v>
      </c>
      <c r="BH166" s="448"/>
      <c r="BI166" s="449"/>
      <c r="BK166" s="433"/>
      <c r="BL166" s="433"/>
      <c r="BM166" s="433"/>
      <c r="BN166" s="433"/>
      <c r="BO166" s="433"/>
      <c r="BP166" s="433"/>
      <c r="BQ166" s="433"/>
      <c r="BR166" s="433"/>
      <c r="BS166" s="433"/>
      <c r="BT166" s="433"/>
      <c r="BU166" s="433"/>
      <c r="BV166" s="433"/>
      <c r="BW166" s="433"/>
      <c r="BX166" s="434"/>
      <c r="BY166" s="432"/>
      <c r="BZ166" s="442" t="n">
        <v>84</v>
      </c>
      <c r="CA166" s="448"/>
      <c r="CB166" s="449"/>
      <c r="CD166" s="433"/>
      <c r="CE166" s="433"/>
      <c r="CF166" s="433"/>
      <c r="CG166" s="433"/>
      <c r="CH166" s="433"/>
      <c r="CI166" s="433"/>
      <c r="CJ166" s="433"/>
      <c r="CK166" s="433"/>
      <c r="CL166" s="433"/>
      <c r="CM166" s="433"/>
      <c r="CN166" s="433"/>
      <c r="CO166" s="433"/>
      <c r="CP166" s="433"/>
      <c r="CQ166" s="434"/>
    </row>
    <row r="167" customFormat="false" ht="12.75" hidden="false" customHeight="false" outlineLevel="0" collapsed="false">
      <c r="A167" s="432"/>
      <c r="B167" s="442" t="n">
        <v>85</v>
      </c>
      <c r="C167" s="448"/>
      <c r="D167" s="449"/>
      <c r="F167" s="433"/>
      <c r="G167" s="433"/>
      <c r="H167" s="433"/>
      <c r="I167" s="433"/>
      <c r="J167" s="433"/>
      <c r="K167" s="433"/>
      <c r="L167" s="433"/>
      <c r="M167" s="433"/>
      <c r="N167" s="433"/>
      <c r="O167" s="433"/>
      <c r="P167" s="433"/>
      <c r="Q167" s="433"/>
      <c r="R167" s="433"/>
      <c r="S167" s="434"/>
      <c r="T167" s="432"/>
      <c r="U167" s="442" t="n">
        <v>85</v>
      </c>
      <c r="V167" s="448"/>
      <c r="W167" s="449"/>
      <c r="Y167" s="433"/>
      <c r="Z167" s="433"/>
      <c r="AA167" s="433"/>
      <c r="AB167" s="433"/>
      <c r="AC167" s="433"/>
      <c r="AD167" s="433"/>
      <c r="AE167" s="433"/>
      <c r="AF167" s="433"/>
      <c r="AG167" s="433"/>
      <c r="AH167" s="433"/>
      <c r="AI167" s="433"/>
      <c r="AJ167" s="433"/>
      <c r="AK167" s="433"/>
      <c r="AL167" s="434"/>
      <c r="AM167" s="432"/>
      <c r="AN167" s="442" t="n">
        <v>85</v>
      </c>
      <c r="AO167" s="448"/>
      <c r="AP167" s="449"/>
      <c r="AR167" s="433"/>
      <c r="AS167" s="433"/>
      <c r="AT167" s="433"/>
      <c r="AU167" s="433"/>
      <c r="AV167" s="433"/>
      <c r="AW167" s="433"/>
      <c r="AX167" s="433"/>
      <c r="AY167" s="433"/>
      <c r="AZ167" s="433"/>
      <c r="BA167" s="433"/>
      <c r="BB167" s="433"/>
      <c r="BC167" s="433"/>
      <c r="BD167" s="433"/>
      <c r="BE167" s="434"/>
      <c r="BF167" s="432"/>
      <c r="BG167" s="442" t="n">
        <v>85</v>
      </c>
      <c r="BH167" s="448"/>
      <c r="BI167" s="449"/>
      <c r="BK167" s="433"/>
      <c r="BL167" s="433"/>
      <c r="BM167" s="433"/>
      <c r="BN167" s="433"/>
      <c r="BO167" s="433"/>
      <c r="BP167" s="433"/>
      <c r="BQ167" s="433"/>
      <c r="BR167" s="433"/>
      <c r="BS167" s="433"/>
      <c r="BT167" s="433"/>
      <c r="BU167" s="433"/>
      <c r="BV167" s="433"/>
      <c r="BW167" s="433"/>
      <c r="BX167" s="434"/>
      <c r="BY167" s="432"/>
      <c r="BZ167" s="442" t="n">
        <v>85</v>
      </c>
      <c r="CA167" s="448"/>
      <c r="CB167" s="449"/>
      <c r="CD167" s="433"/>
      <c r="CE167" s="433"/>
      <c r="CF167" s="433"/>
      <c r="CG167" s="433"/>
      <c r="CH167" s="433"/>
      <c r="CI167" s="433"/>
      <c r="CJ167" s="433"/>
      <c r="CK167" s="433"/>
      <c r="CL167" s="433"/>
      <c r="CM167" s="433"/>
      <c r="CN167" s="433"/>
      <c r="CO167" s="433"/>
      <c r="CP167" s="433"/>
      <c r="CQ167" s="434"/>
    </row>
    <row r="168" customFormat="false" ht="12.75" hidden="false" customHeight="false" outlineLevel="0" collapsed="false">
      <c r="A168" s="432"/>
      <c r="B168" s="442" t="n">
        <v>86</v>
      </c>
      <c r="C168" s="448"/>
      <c r="D168" s="449"/>
      <c r="F168" s="433"/>
      <c r="G168" s="433"/>
      <c r="H168" s="433"/>
      <c r="I168" s="433"/>
      <c r="J168" s="433"/>
      <c r="K168" s="433"/>
      <c r="L168" s="433"/>
      <c r="M168" s="433"/>
      <c r="N168" s="433"/>
      <c r="O168" s="433"/>
      <c r="P168" s="433"/>
      <c r="Q168" s="433"/>
      <c r="R168" s="433"/>
      <c r="S168" s="434"/>
      <c r="T168" s="432"/>
      <c r="U168" s="442" t="n">
        <v>86</v>
      </c>
      <c r="V168" s="448"/>
      <c r="W168" s="449"/>
      <c r="Y168" s="433"/>
      <c r="Z168" s="433"/>
      <c r="AA168" s="433"/>
      <c r="AB168" s="433"/>
      <c r="AC168" s="433"/>
      <c r="AD168" s="433"/>
      <c r="AE168" s="433"/>
      <c r="AF168" s="433"/>
      <c r="AG168" s="433"/>
      <c r="AH168" s="433"/>
      <c r="AI168" s="433"/>
      <c r="AJ168" s="433"/>
      <c r="AK168" s="433"/>
      <c r="AL168" s="434"/>
      <c r="AM168" s="432"/>
      <c r="AN168" s="442" t="n">
        <v>86</v>
      </c>
      <c r="AO168" s="448"/>
      <c r="AP168" s="449"/>
      <c r="AR168" s="433"/>
      <c r="AS168" s="433"/>
      <c r="AT168" s="433"/>
      <c r="AU168" s="433"/>
      <c r="AV168" s="433"/>
      <c r="AW168" s="433"/>
      <c r="AX168" s="433"/>
      <c r="AY168" s="433"/>
      <c r="AZ168" s="433"/>
      <c r="BA168" s="433"/>
      <c r="BB168" s="433"/>
      <c r="BC168" s="433"/>
      <c r="BD168" s="433"/>
      <c r="BE168" s="434"/>
      <c r="BF168" s="432"/>
      <c r="BG168" s="442" t="n">
        <v>86</v>
      </c>
      <c r="BH168" s="448"/>
      <c r="BI168" s="449"/>
      <c r="BK168" s="433"/>
      <c r="BL168" s="433"/>
      <c r="BM168" s="433"/>
      <c r="BN168" s="433"/>
      <c r="BO168" s="433"/>
      <c r="BP168" s="433"/>
      <c r="BQ168" s="433"/>
      <c r="BR168" s="433"/>
      <c r="BS168" s="433"/>
      <c r="BT168" s="433"/>
      <c r="BU168" s="433"/>
      <c r="BV168" s="433"/>
      <c r="BW168" s="433"/>
      <c r="BX168" s="434"/>
      <c r="BY168" s="432"/>
      <c r="BZ168" s="442" t="n">
        <v>86</v>
      </c>
      <c r="CA168" s="448"/>
      <c r="CB168" s="449"/>
      <c r="CD168" s="433"/>
      <c r="CE168" s="433"/>
      <c r="CF168" s="433"/>
      <c r="CG168" s="433"/>
      <c r="CH168" s="433"/>
      <c r="CI168" s="433"/>
      <c r="CJ168" s="433"/>
      <c r="CK168" s="433"/>
      <c r="CL168" s="433"/>
      <c r="CM168" s="433"/>
      <c r="CN168" s="433"/>
      <c r="CO168" s="433"/>
      <c r="CP168" s="433"/>
      <c r="CQ168" s="434"/>
    </row>
    <row r="169" customFormat="false" ht="12.75" hidden="false" customHeight="false" outlineLevel="0" collapsed="false">
      <c r="A169" s="432"/>
      <c r="B169" s="442" t="n">
        <v>87</v>
      </c>
      <c r="C169" s="448"/>
      <c r="D169" s="449"/>
      <c r="F169" s="433"/>
      <c r="G169" s="433"/>
      <c r="H169" s="433"/>
      <c r="I169" s="433"/>
      <c r="J169" s="433"/>
      <c r="K169" s="433"/>
      <c r="L169" s="433"/>
      <c r="M169" s="433"/>
      <c r="N169" s="433"/>
      <c r="O169" s="433"/>
      <c r="P169" s="433"/>
      <c r="Q169" s="433"/>
      <c r="R169" s="433"/>
      <c r="S169" s="434"/>
      <c r="T169" s="432"/>
      <c r="U169" s="442" t="n">
        <v>87</v>
      </c>
      <c r="V169" s="448"/>
      <c r="W169" s="449"/>
      <c r="Y169" s="433"/>
      <c r="Z169" s="433"/>
      <c r="AA169" s="433"/>
      <c r="AB169" s="433"/>
      <c r="AC169" s="433"/>
      <c r="AD169" s="433"/>
      <c r="AE169" s="433"/>
      <c r="AF169" s="433"/>
      <c r="AG169" s="433"/>
      <c r="AH169" s="433"/>
      <c r="AI169" s="433"/>
      <c r="AJ169" s="433"/>
      <c r="AK169" s="433"/>
      <c r="AL169" s="434"/>
      <c r="AM169" s="432"/>
      <c r="AN169" s="442" t="n">
        <v>87</v>
      </c>
      <c r="AO169" s="448"/>
      <c r="AP169" s="449"/>
      <c r="AR169" s="433"/>
      <c r="AS169" s="433"/>
      <c r="AT169" s="433"/>
      <c r="AU169" s="433"/>
      <c r="AV169" s="433"/>
      <c r="AW169" s="433"/>
      <c r="AX169" s="433"/>
      <c r="AY169" s="433"/>
      <c r="AZ169" s="433"/>
      <c r="BA169" s="433"/>
      <c r="BB169" s="433"/>
      <c r="BC169" s="433"/>
      <c r="BD169" s="433"/>
      <c r="BE169" s="434"/>
      <c r="BF169" s="432"/>
      <c r="BG169" s="442" t="n">
        <v>87</v>
      </c>
      <c r="BH169" s="448"/>
      <c r="BI169" s="449"/>
      <c r="BK169" s="433"/>
      <c r="BL169" s="433"/>
      <c r="BM169" s="433"/>
      <c r="BN169" s="433"/>
      <c r="BO169" s="433"/>
      <c r="BP169" s="433"/>
      <c r="BQ169" s="433"/>
      <c r="BR169" s="433"/>
      <c r="BS169" s="433"/>
      <c r="BT169" s="433"/>
      <c r="BU169" s="433"/>
      <c r="BV169" s="433"/>
      <c r="BW169" s="433"/>
      <c r="BX169" s="434"/>
      <c r="BY169" s="432"/>
      <c r="BZ169" s="442" t="n">
        <v>87</v>
      </c>
      <c r="CA169" s="448"/>
      <c r="CB169" s="449"/>
      <c r="CD169" s="433"/>
      <c r="CE169" s="433"/>
      <c r="CF169" s="433"/>
      <c r="CG169" s="433"/>
      <c r="CH169" s="433"/>
      <c r="CI169" s="433"/>
      <c r="CJ169" s="433"/>
      <c r="CK169" s="433"/>
      <c r="CL169" s="433"/>
      <c r="CM169" s="433"/>
      <c r="CN169" s="433"/>
      <c r="CO169" s="433"/>
      <c r="CP169" s="433"/>
      <c r="CQ169" s="434"/>
    </row>
    <row r="170" customFormat="false" ht="12.75" hidden="false" customHeight="false" outlineLevel="0" collapsed="false">
      <c r="A170" s="432"/>
      <c r="B170" s="442" t="n">
        <v>88</v>
      </c>
      <c r="C170" s="448"/>
      <c r="D170" s="449"/>
      <c r="F170" s="433"/>
      <c r="G170" s="433"/>
      <c r="H170" s="433"/>
      <c r="I170" s="433"/>
      <c r="J170" s="433"/>
      <c r="K170" s="433"/>
      <c r="L170" s="433"/>
      <c r="M170" s="433"/>
      <c r="N170" s="433"/>
      <c r="O170" s="433"/>
      <c r="P170" s="433"/>
      <c r="Q170" s="433"/>
      <c r="R170" s="433"/>
      <c r="S170" s="434"/>
      <c r="T170" s="432"/>
      <c r="U170" s="442" t="n">
        <v>88</v>
      </c>
      <c r="V170" s="448"/>
      <c r="W170" s="449"/>
      <c r="Y170" s="433"/>
      <c r="Z170" s="433"/>
      <c r="AA170" s="433"/>
      <c r="AB170" s="433"/>
      <c r="AC170" s="433"/>
      <c r="AD170" s="433"/>
      <c r="AE170" s="433"/>
      <c r="AF170" s="433"/>
      <c r="AG170" s="433"/>
      <c r="AH170" s="433"/>
      <c r="AI170" s="433"/>
      <c r="AJ170" s="433"/>
      <c r="AK170" s="433"/>
      <c r="AL170" s="434"/>
      <c r="AM170" s="432"/>
      <c r="AN170" s="442" t="n">
        <v>88</v>
      </c>
      <c r="AO170" s="448"/>
      <c r="AP170" s="449"/>
      <c r="AR170" s="433"/>
      <c r="AS170" s="433"/>
      <c r="AT170" s="433"/>
      <c r="AU170" s="433"/>
      <c r="AV170" s="433"/>
      <c r="AW170" s="433"/>
      <c r="AX170" s="433"/>
      <c r="AY170" s="433"/>
      <c r="AZ170" s="433"/>
      <c r="BA170" s="433"/>
      <c r="BB170" s="433"/>
      <c r="BC170" s="433"/>
      <c r="BD170" s="433"/>
      <c r="BE170" s="434"/>
      <c r="BF170" s="432"/>
      <c r="BG170" s="442" t="n">
        <v>88</v>
      </c>
      <c r="BH170" s="448"/>
      <c r="BI170" s="449"/>
      <c r="BK170" s="433"/>
      <c r="BL170" s="433"/>
      <c r="BM170" s="433"/>
      <c r="BN170" s="433"/>
      <c r="BO170" s="433"/>
      <c r="BP170" s="433"/>
      <c r="BQ170" s="433"/>
      <c r="BR170" s="433"/>
      <c r="BS170" s="433"/>
      <c r="BT170" s="433"/>
      <c r="BU170" s="433"/>
      <c r="BV170" s="433"/>
      <c r="BW170" s="433"/>
      <c r="BX170" s="434"/>
      <c r="BY170" s="432"/>
      <c r="BZ170" s="442" t="n">
        <v>88</v>
      </c>
      <c r="CA170" s="448"/>
      <c r="CB170" s="449"/>
      <c r="CD170" s="433"/>
      <c r="CE170" s="433"/>
      <c r="CF170" s="433"/>
      <c r="CG170" s="433"/>
      <c r="CH170" s="433"/>
      <c r="CI170" s="433"/>
      <c r="CJ170" s="433"/>
      <c r="CK170" s="433"/>
      <c r="CL170" s="433"/>
      <c r="CM170" s="433"/>
      <c r="CN170" s="433"/>
      <c r="CO170" s="433"/>
      <c r="CP170" s="433"/>
      <c r="CQ170" s="434"/>
    </row>
    <row r="171" customFormat="false" ht="12.75" hidden="false" customHeight="false" outlineLevel="0" collapsed="false">
      <c r="A171" s="432"/>
      <c r="B171" s="442" t="n">
        <v>89</v>
      </c>
      <c r="C171" s="448"/>
      <c r="D171" s="449"/>
      <c r="F171" s="433"/>
      <c r="G171" s="433"/>
      <c r="H171" s="433"/>
      <c r="I171" s="433"/>
      <c r="J171" s="433"/>
      <c r="K171" s="433"/>
      <c r="L171" s="433"/>
      <c r="M171" s="433"/>
      <c r="N171" s="433"/>
      <c r="O171" s="433"/>
      <c r="P171" s="433"/>
      <c r="Q171" s="433"/>
      <c r="R171" s="433"/>
      <c r="S171" s="434"/>
      <c r="T171" s="432"/>
      <c r="U171" s="442" t="n">
        <v>89</v>
      </c>
      <c r="V171" s="448"/>
      <c r="W171" s="449"/>
      <c r="Y171" s="433"/>
      <c r="Z171" s="433"/>
      <c r="AA171" s="433"/>
      <c r="AB171" s="433"/>
      <c r="AC171" s="433"/>
      <c r="AD171" s="433"/>
      <c r="AE171" s="433"/>
      <c r="AF171" s="433"/>
      <c r="AG171" s="433"/>
      <c r="AH171" s="433"/>
      <c r="AI171" s="433"/>
      <c r="AJ171" s="433"/>
      <c r="AK171" s="433"/>
      <c r="AL171" s="434"/>
      <c r="AM171" s="432"/>
      <c r="AN171" s="442" t="n">
        <v>89</v>
      </c>
      <c r="AO171" s="448"/>
      <c r="AP171" s="449"/>
      <c r="AR171" s="433"/>
      <c r="AS171" s="433"/>
      <c r="AT171" s="433"/>
      <c r="AU171" s="433"/>
      <c r="AV171" s="433"/>
      <c r="AW171" s="433"/>
      <c r="AX171" s="433"/>
      <c r="AY171" s="433"/>
      <c r="AZ171" s="433"/>
      <c r="BA171" s="433"/>
      <c r="BB171" s="433"/>
      <c r="BC171" s="433"/>
      <c r="BD171" s="433"/>
      <c r="BE171" s="434"/>
      <c r="BF171" s="432"/>
      <c r="BG171" s="442" t="n">
        <v>89</v>
      </c>
      <c r="BH171" s="448"/>
      <c r="BI171" s="449"/>
      <c r="BK171" s="433"/>
      <c r="BL171" s="433"/>
      <c r="BM171" s="433"/>
      <c r="BN171" s="433"/>
      <c r="BO171" s="433"/>
      <c r="BP171" s="433"/>
      <c r="BQ171" s="433"/>
      <c r="BR171" s="433"/>
      <c r="BS171" s="433"/>
      <c r="BT171" s="433"/>
      <c r="BU171" s="433"/>
      <c r="BV171" s="433"/>
      <c r="BW171" s="433"/>
      <c r="BX171" s="434"/>
      <c r="BY171" s="432"/>
      <c r="BZ171" s="442" t="n">
        <v>89</v>
      </c>
      <c r="CA171" s="448"/>
      <c r="CB171" s="449"/>
      <c r="CD171" s="433"/>
      <c r="CE171" s="433"/>
      <c r="CF171" s="433"/>
      <c r="CG171" s="433"/>
      <c r="CH171" s="433"/>
      <c r="CI171" s="433"/>
      <c r="CJ171" s="433"/>
      <c r="CK171" s="433"/>
      <c r="CL171" s="433"/>
      <c r="CM171" s="433"/>
      <c r="CN171" s="433"/>
      <c r="CO171" s="433"/>
      <c r="CP171" s="433"/>
      <c r="CQ171" s="434"/>
    </row>
    <row r="172" customFormat="false" ht="12.75" hidden="false" customHeight="false" outlineLevel="0" collapsed="false">
      <c r="A172" s="432"/>
      <c r="B172" s="442" t="n">
        <v>90</v>
      </c>
      <c r="C172" s="448"/>
      <c r="D172" s="449"/>
      <c r="F172" s="433"/>
      <c r="G172" s="433"/>
      <c r="H172" s="433"/>
      <c r="I172" s="433"/>
      <c r="J172" s="433"/>
      <c r="K172" s="433"/>
      <c r="L172" s="433"/>
      <c r="M172" s="433"/>
      <c r="N172" s="433"/>
      <c r="O172" s="433"/>
      <c r="P172" s="433"/>
      <c r="Q172" s="433"/>
      <c r="R172" s="433"/>
      <c r="S172" s="434"/>
      <c r="T172" s="432"/>
      <c r="U172" s="442" t="n">
        <v>90</v>
      </c>
      <c r="V172" s="448"/>
      <c r="W172" s="449"/>
      <c r="Y172" s="433"/>
      <c r="Z172" s="433"/>
      <c r="AA172" s="433"/>
      <c r="AB172" s="433"/>
      <c r="AC172" s="433"/>
      <c r="AD172" s="433"/>
      <c r="AE172" s="433"/>
      <c r="AF172" s="433"/>
      <c r="AG172" s="433"/>
      <c r="AH172" s="433"/>
      <c r="AI172" s="433"/>
      <c r="AJ172" s="433"/>
      <c r="AK172" s="433"/>
      <c r="AL172" s="434"/>
      <c r="AM172" s="432"/>
      <c r="AN172" s="442" t="n">
        <v>90</v>
      </c>
      <c r="AO172" s="448"/>
      <c r="AP172" s="449"/>
      <c r="AR172" s="433"/>
      <c r="AS172" s="433"/>
      <c r="AT172" s="433"/>
      <c r="AU172" s="433"/>
      <c r="AV172" s="433"/>
      <c r="AW172" s="433"/>
      <c r="AX172" s="433"/>
      <c r="AY172" s="433"/>
      <c r="AZ172" s="433"/>
      <c r="BA172" s="433"/>
      <c r="BB172" s="433"/>
      <c r="BC172" s="433"/>
      <c r="BD172" s="433"/>
      <c r="BE172" s="434"/>
      <c r="BF172" s="432"/>
      <c r="BG172" s="442" t="n">
        <v>90</v>
      </c>
      <c r="BH172" s="448"/>
      <c r="BI172" s="449"/>
      <c r="BK172" s="433"/>
      <c r="BL172" s="433"/>
      <c r="BM172" s="433"/>
      <c r="BN172" s="433"/>
      <c r="BO172" s="433"/>
      <c r="BP172" s="433"/>
      <c r="BQ172" s="433"/>
      <c r="BR172" s="433"/>
      <c r="BS172" s="433"/>
      <c r="BT172" s="433"/>
      <c r="BU172" s="433"/>
      <c r="BV172" s="433"/>
      <c r="BW172" s="433"/>
      <c r="BX172" s="434"/>
      <c r="BY172" s="432"/>
      <c r="BZ172" s="442" t="n">
        <v>90</v>
      </c>
      <c r="CA172" s="448"/>
      <c r="CB172" s="449"/>
      <c r="CD172" s="433"/>
      <c r="CE172" s="433"/>
      <c r="CF172" s="433"/>
      <c r="CG172" s="433"/>
      <c r="CH172" s="433"/>
      <c r="CI172" s="433"/>
      <c r="CJ172" s="433"/>
      <c r="CK172" s="433"/>
      <c r="CL172" s="433"/>
      <c r="CM172" s="433"/>
      <c r="CN172" s="433"/>
      <c r="CO172" s="433"/>
      <c r="CP172" s="433"/>
      <c r="CQ172" s="434"/>
    </row>
    <row r="173" customFormat="false" ht="12.75" hidden="false" customHeight="false" outlineLevel="0" collapsed="false">
      <c r="A173" s="432"/>
      <c r="B173" s="442" t="n">
        <v>91</v>
      </c>
      <c r="C173" s="448"/>
      <c r="D173" s="449"/>
      <c r="F173" s="433"/>
      <c r="G173" s="433"/>
      <c r="H173" s="433"/>
      <c r="I173" s="433"/>
      <c r="J173" s="433"/>
      <c r="K173" s="433"/>
      <c r="L173" s="433"/>
      <c r="M173" s="433"/>
      <c r="N173" s="433"/>
      <c r="O173" s="433"/>
      <c r="P173" s="433"/>
      <c r="Q173" s="433"/>
      <c r="R173" s="433"/>
      <c r="S173" s="434"/>
      <c r="T173" s="432"/>
      <c r="U173" s="442" t="n">
        <v>91</v>
      </c>
      <c r="V173" s="448"/>
      <c r="W173" s="449"/>
      <c r="Y173" s="433"/>
      <c r="Z173" s="433"/>
      <c r="AA173" s="433"/>
      <c r="AB173" s="433"/>
      <c r="AC173" s="433"/>
      <c r="AD173" s="433"/>
      <c r="AE173" s="433"/>
      <c r="AF173" s="433"/>
      <c r="AG173" s="433"/>
      <c r="AH173" s="433"/>
      <c r="AI173" s="433"/>
      <c r="AJ173" s="433"/>
      <c r="AK173" s="433"/>
      <c r="AL173" s="434"/>
      <c r="AM173" s="432"/>
      <c r="AN173" s="442" t="n">
        <v>91</v>
      </c>
      <c r="AO173" s="448"/>
      <c r="AP173" s="449"/>
      <c r="AR173" s="433"/>
      <c r="AS173" s="433"/>
      <c r="AT173" s="433"/>
      <c r="AU173" s="433"/>
      <c r="AV173" s="433"/>
      <c r="AW173" s="433"/>
      <c r="AX173" s="433"/>
      <c r="AY173" s="433"/>
      <c r="AZ173" s="433"/>
      <c r="BA173" s="433"/>
      <c r="BB173" s="433"/>
      <c r="BC173" s="433"/>
      <c r="BD173" s="433"/>
      <c r="BE173" s="434"/>
      <c r="BF173" s="432"/>
      <c r="BG173" s="442" t="n">
        <v>91</v>
      </c>
      <c r="BH173" s="448"/>
      <c r="BI173" s="449"/>
      <c r="BK173" s="433"/>
      <c r="BL173" s="433"/>
      <c r="BM173" s="433"/>
      <c r="BN173" s="433"/>
      <c r="BO173" s="433"/>
      <c r="BP173" s="433"/>
      <c r="BQ173" s="433"/>
      <c r="BR173" s="433"/>
      <c r="BS173" s="433"/>
      <c r="BT173" s="433"/>
      <c r="BU173" s="433"/>
      <c r="BV173" s="433"/>
      <c r="BW173" s="433"/>
      <c r="BX173" s="434"/>
      <c r="BY173" s="432"/>
      <c r="BZ173" s="442" t="n">
        <v>91</v>
      </c>
      <c r="CA173" s="448"/>
      <c r="CB173" s="449"/>
      <c r="CD173" s="433"/>
      <c r="CE173" s="433"/>
      <c r="CF173" s="433"/>
      <c r="CG173" s="433"/>
      <c r="CH173" s="433"/>
      <c r="CI173" s="433"/>
      <c r="CJ173" s="433"/>
      <c r="CK173" s="433"/>
      <c r="CL173" s="433"/>
      <c r="CM173" s="433"/>
      <c r="CN173" s="433"/>
      <c r="CO173" s="433"/>
      <c r="CP173" s="433"/>
      <c r="CQ173" s="434"/>
    </row>
    <row r="174" customFormat="false" ht="12.75" hidden="false" customHeight="false" outlineLevel="0" collapsed="false">
      <c r="A174" s="432"/>
      <c r="B174" s="442" t="n">
        <v>92</v>
      </c>
      <c r="C174" s="448"/>
      <c r="D174" s="449"/>
      <c r="F174" s="433"/>
      <c r="G174" s="433"/>
      <c r="H174" s="433"/>
      <c r="I174" s="433"/>
      <c r="J174" s="433"/>
      <c r="K174" s="433"/>
      <c r="L174" s="433"/>
      <c r="M174" s="433"/>
      <c r="N174" s="433"/>
      <c r="O174" s="433"/>
      <c r="P174" s="433"/>
      <c r="Q174" s="433"/>
      <c r="R174" s="433"/>
      <c r="S174" s="434"/>
      <c r="T174" s="432"/>
      <c r="U174" s="442" t="n">
        <v>92</v>
      </c>
      <c r="V174" s="448"/>
      <c r="W174" s="449"/>
      <c r="Y174" s="433"/>
      <c r="Z174" s="433"/>
      <c r="AA174" s="433"/>
      <c r="AB174" s="433"/>
      <c r="AC174" s="433"/>
      <c r="AD174" s="433"/>
      <c r="AE174" s="433"/>
      <c r="AF174" s="433"/>
      <c r="AG174" s="433"/>
      <c r="AH174" s="433"/>
      <c r="AI174" s="433"/>
      <c r="AJ174" s="433"/>
      <c r="AK174" s="433"/>
      <c r="AL174" s="434"/>
      <c r="AM174" s="432"/>
      <c r="AN174" s="442" t="n">
        <v>92</v>
      </c>
      <c r="AO174" s="448"/>
      <c r="AP174" s="449"/>
      <c r="AR174" s="433"/>
      <c r="AS174" s="433"/>
      <c r="AT174" s="433"/>
      <c r="AU174" s="433"/>
      <c r="AV174" s="433"/>
      <c r="AW174" s="433"/>
      <c r="AX174" s="433"/>
      <c r="AY174" s="433"/>
      <c r="AZ174" s="433"/>
      <c r="BA174" s="433"/>
      <c r="BB174" s="433"/>
      <c r="BC174" s="433"/>
      <c r="BD174" s="433"/>
      <c r="BE174" s="434"/>
      <c r="BF174" s="432"/>
      <c r="BG174" s="442" t="n">
        <v>92</v>
      </c>
      <c r="BH174" s="448"/>
      <c r="BI174" s="449"/>
      <c r="BK174" s="433"/>
      <c r="BL174" s="433"/>
      <c r="BM174" s="433"/>
      <c r="BN174" s="433"/>
      <c r="BO174" s="433"/>
      <c r="BP174" s="433"/>
      <c r="BQ174" s="433"/>
      <c r="BR174" s="433"/>
      <c r="BS174" s="433"/>
      <c r="BT174" s="433"/>
      <c r="BU174" s="433"/>
      <c r="BV174" s="433"/>
      <c r="BW174" s="433"/>
      <c r="BX174" s="434"/>
      <c r="BY174" s="432"/>
      <c r="BZ174" s="442" t="n">
        <v>92</v>
      </c>
      <c r="CA174" s="448"/>
      <c r="CB174" s="449"/>
      <c r="CD174" s="433"/>
      <c r="CE174" s="433"/>
      <c r="CF174" s="433"/>
      <c r="CG174" s="433"/>
      <c r="CH174" s="433"/>
      <c r="CI174" s="433"/>
      <c r="CJ174" s="433"/>
      <c r="CK174" s="433"/>
      <c r="CL174" s="433"/>
      <c r="CM174" s="433"/>
      <c r="CN174" s="433"/>
      <c r="CO174" s="433"/>
      <c r="CP174" s="433"/>
      <c r="CQ174" s="434"/>
    </row>
    <row r="175" customFormat="false" ht="12.75" hidden="false" customHeight="false" outlineLevel="0" collapsed="false">
      <c r="A175" s="432"/>
      <c r="B175" s="442" t="n">
        <v>93</v>
      </c>
      <c r="C175" s="448"/>
      <c r="D175" s="449"/>
      <c r="F175" s="433"/>
      <c r="G175" s="433"/>
      <c r="H175" s="433"/>
      <c r="I175" s="433"/>
      <c r="J175" s="433"/>
      <c r="K175" s="433"/>
      <c r="L175" s="433"/>
      <c r="M175" s="433"/>
      <c r="N175" s="433"/>
      <c r="O175" s="433"/>
      <c r="P175" s="433"/>
      <c r="Q175" s="433"/>
      <c r="R175" s="433"/>
      <c r="S175" s="434"/>
      <c r="T175" s="432"/>
      <c r="U175" s="442" t="n">
        <v>93</v>
      </c>
      <c r="V175" s="448"/>
      <c r="W175" s="449"/>
      <c r="Y175" s="433"/>
      <c r="Z175" s="433"/>
      <c r="AA175" s="433"/>
      <c r="AB175" s="433"/>
      <c r="AC175" s="433"/>
      <c r="AD175" s="433"/>
      <c r="AE175" s="433"/>
      <c r="AF175" s="433"/>
      <c r="AG175" s="433"/>
      <c r="AH175" s="433"/>
      <c r="AI175" s="433"/>
      <c r="AJ175" s="433"/>
      <c r="AK175" s="433"/>
      <c r="AL175" s="434"/>
      <c r="AM175" s="432"/>
      <c r="AN175" s="442" t="n">
        <v>93</v>
      </c>
      <c r="AO175" s="448"/>
      <c r="AP175" s="449"/>
      <c r="AR175" s="433"/>
      <c r="AS175" s="433"/>
      <c r="AT175" s="433"/>
      <c r="AU175" s="433"/>
      <c r="AV175" s="433"/>
      <c r="AW175" s="433"/>
      <c r="AX175" s="433"/>
      <c r="AY175" s="433"/>
      <c r="AZ175" s="433"/>
      <c r="BA175" s="433"/>
      <c r="BB175" s="433"/>
      <c r="BC175" s="433"/>
      <c r="BD175" s="433"/>
      <c r="BE175" s="434"/>
      <c r="BF175" s="432"/>
      <c r="BG175" s="442" t="n">
        <v>93</v>
      </c>
      <c r="BH175" s="448"/>
      <c r="BI175" s="449"/>
      <c r="BK175" s="433"/>
      <c r="BL175" s="433"/>
      <c r="BM175" s="433"/>
      <c r="BN175" s="433"/>
      <c r="BO175" s="433"/>
      <c r="BP175" s="433"/>
      <c r="BQ175" s="433"/>
      <c r="BR175" s="433"/>
      <c r="BS175" s="433"/>
      <c r="BT175" s="433"/>
      <c r="BU175" s="433"/>
      <c r="BV175" s="433"/>
      <c r="BW175" s="433"/>
      <c r="BX175" s="434"/>
      <c r="BY175" s="432"/>
      <c r="BZ175" s="442" t="n">
        <v>93</v>
      </c>
      <c r="CA175" s="448"/>
      <c r="CB175" s="449"/>
      <c r="CD175" s="433"/>
      <c r="CE175" s="433"/>
      <c r="CF175" s="433"/>
      <c r="CG175" s="433"/>
      <c r="CH175" s="433"/>
      <c r="CI175" s="433"/>
      <c r="CJ175" s="433"/>
      <c r="CK175" s="433"/>
      <c r="CL175" s="433"/>
      <c r="CM175" s="433"/>
      <c r="CN175" s="433"/>
      <c r="CO175" s="433"/>
      <c r="CP175" s="433"/>
      <c r="CQ175" s="434"/>
    </row>
    <row r="176" customFormat="false" ht="12.75" hidden="false" customHeight="false" outlineLevel="0" collapsed="false">
      <c r="A176" s="432"/>
      <c r="B176" s="442" t="n">
        <v>94</v>
      </c>
      <c r="C176" s="448"/>
      <c r="D176" s="449"/>
      <c r="F176" s="433"/>
      <c r="G176" s="433"/>
      <c r="H176" s="433"/>
      <c r="I176" s="433"/>
      <c r="J176" s="433"/>
      <c r="K176" s="433"/>
      <c r="L176" s="433"/>
      <c r="M176" s="433"/>
      <c r="N176" s="433"/>
      <c r="O176" s="433"/>
      <c r="P176" s="433"/>
      <c r="Q176" s="433"/>
      <c r="R176" s="433"/>
      <c r="S176" s="434"/>
      <c r="T176" s="432"/>
      <c r="U176" s="442" t="n">
        <v>94</v>
      </c>
      <c r="V176" s="448"/>
      <c r="W176" s="449"/>
      <c r="Y176" s="433"/>
      <c r="Z176" s="433"/>
      <c r="AA176" s="433"/>
      <c r="AB176" s="433"/>
      <c r="AC176" s="433"/>
      <c r="AD176" s="433"/>
      <c r="AE176" s="433"/>
      <c r="AF176" s="433"/>
      <c r="AG176" s="433"/>
      <c r="AH176" s="433"/>
      <c r="AI176" s="433"/>
      <c r="AJ176" s="433"/>
      <c r="AK176" s="433"/>
      <c r="AL176" s="434"/>
      <c r="AM176" s="432"/>
      <c r="AN176" s="442" t="n">
        <v>94</v>
      </c>
      <c r="AO176" s="448"/>
      <c r="AP176" s="449"/>
      <c r="AR176" s="433"/>
      <c r="AS176" s="433"/>
      <c r="AT176" s="433"/>
      <c r="AU176" s="433"/>
      <c r="AV176" s="433"/>
      <c r="AW176" s="433"/>
      <c r="AX176" s="433"/>
      <c r="AY176" s="433"/>
      <c r="AZ176" s="433"/>
      <c r="BA176" s="433"/>
      <c r="BB176" s="433"/>
      <c r="BC176" s="433"/>
      <c r="BD176" s="433"/>
      <c r="BE176" s="434"/>
      <c r="BF176" s="432"/>
      <c r="BG176" s="442" t="n">
        <v>94</v>
      </c>
      <c r="BH176" s="448"/>
      <c r="BI176" s="449"/>
      <c r="BK176" s="433"/>
      <c r="BL176" s="433"/>
      <c r="BM176" s="433"/>
      <c r="BN176" s="433"/>
      <c r="BO176" s="433"/>
      <c r="BP176" s="433"/>
      <c r="BQ176" s="433"/>
      <c r="BR176" s="433"/>
      <c r="BS176" s="433"/>
      <c r="BT176" s="433"/>
      <c r="BU176" s="433"/>
      <c r="BV176" s="433"/>
      <c r="BW176" s="433"/>
      <c r="BX176" s="434"/>
      <c r="BY176" s="432"/>
      <c r="BZ176" s="442" t="n">
        <v>94</v>
      </c>
      <c r="CA176" s="448"/>
      <c r="CB176" s="449"/>
      <c r="CD176" s="433"/>
      <c r="CE176" s="433"/>
      <c r="CF176" s="433"/>
      <c r="CG176" s="433"/>
      <c r="CH176" s="433"/>
      <c r="CI176" s="433"/>
      <c r="CJ176" s="433"/>
      <c r="CK176" s="433"/>
      <c r="CL176" s="433"/>
      <c r="CM176" s="433"/>
      <c r="CN176" s="433"/>
      <c r="CO176" s="433"/>
      <c r="CP176" s="433"/>
      <c r="CQ176" s="434"/>
    </row>
    <row r="177" customFormat="false" ht="12.75" hidden="false" customHeight="false" outlineLevel="0" collapsed="false">
      <c r="A177" s="432"/>
      <c r="B177" s="442" t="n">
        <v>95</v>
      </c>
      <c r="C177" s="448"/>
      <c r="D177" s="449"/>
      <c r="F177" s="433"/>
      <c r="G177" s="433"/>
      <c r="H177" s="433"/>
      <c r="I177" s="433"/>
      <c r="J177" s="433"/>
      <c r="K177" s="433"/>
      <c r="L177" s="433"/>
      <c r="M177" s="433"/>
      <c r="N177" s="433"/>
      <c r="O177" s="433"/>
      <c r="P177" s="433"/>
      <c r="Q177" s="433"/>
      <c r="R177" s="433"/>
      <c r="S177" s="434"/>
      <c r="T177" s="432"/>
      <c r="U177" s="442" t="n">
        <v>95</v>
      </c>
      <c r="V177" s="448"/>
      <c r="W177" s="449"/>
      <c r="Y177" s="433"/>
      <c r="Z177" s="433"/>
      <c r="AA177" s="433"/>
      <c r="AB177" s="433"/>
      <c r="AC177" s="433"/>
      <c r="AD177" s="433"/>
      <c r="AE177" s="433"/>
      <c r="AF177" s="433"/>
      <c r="AG177" s="433"/>
      <c r="AH177" s="433"/>
      <c r="AI177" s="433"/>
      <c r="AJ177" s="433"/>
      <c r="AK177" s="433"/>
      <c r="AL177" s="434"/>
      <c r="AM177" s="432"/>
      <c r="AN177" s="442" t="n">
        <v>95</v>
      </c>
      <c r="AO177" s="448"/>
      <c r="AP177" s="449"/>
      <c r="AR177" s="433"/>
      <c r="AS177" s="433"/>
      <c r="AT177" s="433"/>
      <c r="AU177" s="433"/>
      <c r="AV177" s="433"/>
      <c r="AW177" s="433"/>
      <c r="AX177" s="433"/>
      <c r="AY177" s="433"/>
      <c r="AZ177" s="433"/>
      <c r="BA177" s="433"/>
      <c r="BB177" s="433"/>
      <c r="BC177" s="433"/>
      <c r="BD177" s="433"/>
      <c r="BE177" s="434"/>
      <c r="BF177" s="432"/>
      <c r="BG177" s="442" t="n">
        <v>95</v>
      </c>
      <c r="BH177" s="448"/>
      <c r="BI177" s="449"/>
      <c r="BK177" s="433"/>
      <c r="BL177" s="433"/>
      <c r="BM177" s="433"/>
      <c r="BN177" s="433"/>
      <c r="BO177" s="433"/>
      <c r="BP177" s="433"/>
      <c r="BQ177" s="433"/>
      <c r="BR177" s="433"/>
      <c r="BS177" s="433"/>
      <c r="BT177" s="433"/>
      <c r="BU177" s="433"/>
      <c r="BV177" s="433"/>
      <c r="BW177" s="433"/>
      <c r="BX177" s="434"/>
      <c r="BY177" s="432"/>
      <c r="BZ177" s="442" t="n">
        <v>95</v>
      </c>
      <c r="CA177" s="448"/>
      <c r="CB177" s="449"/>
      <c r="CD177" s="433"/>
      <c r="CE177" s="433"/>
      <c r="CF177" s="433"/>
      <c r="CG177" s="433"/>
      <c r="CH177" s="433"/>
      <c r="CI177" s="433"/>
      <c r="CJ177" s="433"/>
      <c r="CK177" s="433"/>
      <c r="CL177" s="433"/>
      <c r="CM177" s="433"/>
      <c r="CN177" s="433"/>
      <c r="CO177" s="433"/>
      <c r="CP177" s="433"/>
      <c r="CQ177" s="434"/>
    </row>
    <row r="178" customFormat="false" ht="12.75" hidden="false" customHeight="false" outlineLevel="0" collapsed="false">
      <c r="A178" s="432"/>
      <c r="B178" s="442" t="n">
        <v>96</v>
      </c>
      <c r="C178" s="448"/>
      <c r="D178" s="449"/>
      <c r="F178" s="433"/>
      <c r="G178" s="433"/>
      <c r="H178" s="433"/>
      <c r="I178" s="433"/>
      <c r="J178" s="433"/>
      <c r="K178" s="433"/>
      <c r="L178" s="433"/>
      <c r="M178" s="433"/>
      <c r="N178" s="433"/>
      <c r="O178" s="433"/>
      <c r="P178" s="433"/>
      <c r="Q178" s="433"/>
      <c r="R178" s="433"/>
      <c r="S178" s="434"/>
      <c r="T178" s="432"/>
      <c r="U178" s="442" t="n">
        <v>96</v>
      </c>
      <c r="V178" s="448"/>
      <c r="W178" s="449"/>
      <c r="Y178" s="433"/>
      <c r="Z178" s="433"/>
      <c r="AA178" s="433"/>
      <c r="AB178" s="433"/>
      <c r="AC178" s="433"/>
      <c r="AD178" s="433"/>
      <c r="AE178" s="433"/>
      <c r="AF178" s="433"/>
      <c r="AG178" s="433"/>
      <c r="AH178" s="433"/>
      <c r="AI178" s="433"/>
      <c r="AJ178" s="433"/>
      <c r="AK178" s="433"/>
      <c r="AL178" s="434"/>
      <c r="AM178" s="432"/>
      <c r="AN178" s="442" t="n">
        <v>96</v>
      </c>
      <c r="AO178" s="448"/>
      <c r="AP178" s="449"/>
      <c r="AR178" s="433"/>
      <c r="AS178" s="433"/>
      <c r="AT178" s="433"/>
      <c r="AU178" s="433"/>
      <c r="AV178" s="433"/>
      <c r="AW178" s="433"/>
      <c r="AX178" s="433"/>
      <c r="AY178" s="433"/>
      <c r="AZ178" s="433"/>
      <c r="BA178" s="433"/>
      <c r="BB178" s="433"/>
      <c r="BC178" s="433"/>
      <c r="BD178" s="433"/>
      <c r="BE178" s="434"/>
      <c r="BF178" s="432"/>
      <c r="BG178" s="442" t="n">
        <v>96</v>
      </c>
      <c r="BH178" s="448"/>
      <c r="BI178" s="449"/>
      <c r="BK178" s="433"/>
      <c r="BL178" s="433"/>
      <c r="BM178" s="433"/>
      <c r="BN178" s="433"/>
      <c r="BO178" s="433"/>
      <c r="BP178" s="433"/>
      <c r="BQ178" s="433"/>
      <c r="BR178" s="433"/>
      <c r="BS178" s="433"/>
      <c r="BT178" s="433"/>
      <c r="BU178" s="433"/>
      <c r="BV178" s="433"/>
      <c r="BW178" s="433"/>
      <c r="BX178" s="434"/>
      <c r="BY178" s="432"/>
      <c r="BZ178" s="442" t="n">
        <v>96</v>
      </c>
      <c r="CA178" s="448"/>
      <c r="CB178" s="449"/>
      <c r="CD178" s="433"/>
      <c r="CE178" s="433"/>
      <c r="CF178" s="433"/>
      <c r="CG178" s="433"/>
      <c r="CH178" s="433"/>
      <c r="CI178" s="433"/>
      <c r="CJ178" s="433"/>
      <c r="CK178" s="433"/>
      <c r="CL178" s="433"/>
      <c r="CM178" s="433"/>
      <c r="CN178" s="433"/>
      <c r="CO178" s="433"/>
      <c r="CP178" s="433"/>
      <c r="CQ178" s="434"/>
    </row>
    <row r="179" customFormat="false" ht="12.75" hidden="false" customHeight="false" outlineLevel="0" collapsed="false">
      <c r="A179" s="432"/>
      <c r="B179" s="442" t="n">
        <v>97</v>
      </c>
      <c r="C179" s="448"/>
      <c r="D179" s="449"/>
      <c r="F179" s="433"/>
      <c r="G179" s="433"/>
      <c r="H179" s="433"/>
      <c r="I179" s="433"/>
      <c r="J179" s="433"/>
      <c r="K179" s="433"/>
      <c r="L179" s="433"/>
      <c r="M179" s="433"/>
      <c r="N179" s="433"/>
      <c r="O179" s="433"/>
      <c r="P179" s="433"/>
      <c r="Q179" s="433"/>
      <c r="R179" s="433"/>
      <c r="S179" s="434"/>
      <c r="T179" s="432"/>
      <c r="U179" s="442" t="n">
        <v>97</v>
      </c>
      <c r="V179" s="448"/>
      <c r="W179" s="449"/>
      <c r="Y179" s="433"/>
      <c r="Z179" s="433"/>
      <c r="AA179" s="433"/>
      <c r="AB179" s="433"/>
      <c r="AC179" s="433"/>
      <c r="AD179" s="433"/>
      <c r="AE179" s="433"/>
      <c r="AF179" s="433"/>
      <c r="AG179" s="433"/>
      <c r="AH179" s="433"/>
      <c r="AI179" s="433"/>
      <c r="AJ179" s="433"/>
      <c r="AK179" s="433"/>
      <c r="AL179" s="434"/>
      <c r="AM179" s="432"/>
      <c r="AN179" s="442" t="n">
        <v>97</v>
      </c>
      <c r="AO179" s="448"/>
      <c r="AP179" s="449"/>
      <c r="AR179" s="433"/>
      <c r="AS179" s="433"/>
      <c r="AT179" s="433"/>
      <c r="AU179" s="433"/>
      <c r="AV179" s="433"/>
      <c r="AW179" s="433"/>
      <c r="AX179" s="433"/>
      <c r="AY179" s="433"/>
      <c r="AZ179" s="433"/>
      <c r="BA179" s="433"/>
      <c r="BB179" s="433"/>
      <c r="BC179" s="433"/>
      <c r="BD179" s="433"/>
      <c r="BE179" s="434"/>
      <c r="BF179" s="432"/>
      <c r="BG179" s="442" t="n">
        <v>97</v>
      </c>
      <c r="BH179" s="448"/>
      <c r="BI179" s="449"/>
      <c r="BK179" s="433"/>
      <c r="BL179" s="433"/>
      <c r="BM179" s="433"/>
      <c r="BN179" s="433"/>
      <c r="BO179" s="433"/>
      <c r="BP179" s="433"/>
      <c r="BQ179" s="433"/>
      <c r="BR179" s="433"/>
      <c r="BS179" s="433"/>
      <c r="BT179" s="433"/>
      <c r="BU179" s="433"/>
      <c r="BV179" s="433"/>
      <c r="BW179" s="433"/>
      <c r="BX179" s="434"/>
      <c r="BY179" s="432"/>
      <c r="BZ179" s="442" t="n">
        <v>97</v>
      </c>
      <c r="CA179" s="448"/>
      <c r="CB179" s="449"/>
      <c r="CD179" s="433"/>
      <c r="CE179" s="433"/>
      <c r="CF179" s="433"/>
      <c r="CG179" s="433"/>
      <c r="CH179" s="433"/>
      <c r="CI179" s="433"/>
      <c r="CJ179" s="433"/>
      <c r="CK179" s="433"/>
      <c r="CL179" s="433"/>
      <c r="CM179" s="433"/>
      <c r="CN179" s="433"/>
      <c r="CO179" s="433"/>
      <c r="CP179" s="433"/>
      <c r="CQ179" s="434"/>
    </row>
    <row r="180" customFormat="false" ht="12.75" hidden="false" customHeight="false" outlineLevel="0" collapsed="false">
      <c r="A180" s="432"/>
      <c r="B180" s="442" t="n">
        <v>98</v>
      </c>
      <c r="C180" s="448"/>
      <c r="D180" s="449"/>
      <c r="F180" s="433"/>
      <c r="G180" s="433"/>
      <c r="H180" s="433"/>
      <c r="I180" s="433"/>
      <c r="J180" s="433"/>
      <c r="K180" s="433"/>
      <c r="L180" s="433"/>
      <c r="M180" s="433"/>
      <c r="N180" s="433"/>
      <c r="O180" s="433"/>
      <c r="P180" s="433"/>
      <c r="Q180" s="433"/>
      <c r="R180" s="433"/>
      <c r="S180" s="434"/>
      <c r="T180" s="432"/>
      <c r="U180" s="442" t="n">
        <v>98</v>
      </c>
      <c r="V180" s="448"/>
      <c r="W180" s="449"/>
      <c r="Y180" s="433"/>
      <c r="Z180" s="433"/>
      <c r="AA180" s="433"/>
      <c r="AB180" s="433"/>
      <c r="AC180" s="433"/>
      <c r="AD180" s="433"/>
      <c r="AE180" s="433"/>
      <c r="AF180" s="433"/>
      <c r="AG180" s="433"/>
      <c r="AH180" s="433"/>
      <c r="AI180" s="433"/>
      <c r="AJ180" s="433"/>
      <c r="AK180" s="433"/>
      <c r="AL180" s="434"/>
      <c r="AM180" s="432"/>
      <c r="AN180" s="442" t="n">
        <v>98</v>
      </c>
      <c r="AO180" s="448"/>
      <c r="AP180" s="449"/>
      <c r="AR180" s="433"/>
      <c r="AS180" s="433"/>
      <c r="AT180" s="433"/>
      <c r="AU180" s="433"/>
      <c r="AV180" s="433"/>
      <c r="AW180" s="433"/>
      <c r="AX180" s="433"/>
      <c r="AY180" s="433"/>
      <c r="AZ180" s="433"/>
      <c r="BA180" s="433"/>
      <c r="BB180" s="433"/>
      <c r="BC180" s="433"/>
      <c r="BD180" s="433"/>
      <c r="BE180" s="434"/>
      <c r="BF180" s="432"/>
      <c r="BG180" s="442" t="n">
        <v>98</v>
      </c>
      <c r="BH180" s="448"/>
      <c r="BI180" s="449"/>
      <c r="BK180" s="433"/>
      <c r="BL180" s="433"/>
      <c r="BM180" s="433"/>
      <c r="BN180" s="433"/>
      <c r="BO180" s="433"/>
      <c r="BP180" s="433"/>
      <c r="BQ180" s="433"/>
      <c r="BR180" s="433"/>
      <c r="BS180" s="433"/>
      <c r="BT180" s="433"/>
      <c r="BU180" s="433"/>
      <c r="BV180" s="433"/>
      <c r="BW180" s="433"/>
      <c r="BX180" s="434"/>
      <c r="BY180" s="432"/>
      <c r="BZ180" s="442" t="n">
        <v>98</v>
      </c>
      <c r="CA180" s="448"/>
      <c r="CB180" s="449"/>
      <c r="CD180" s="433"/>
      <c r="CE180" s="433"/>
      <c r="CF180" s="433"/>
      <c r="CG180" s="433"/>
      <c r="CH180" s="433"/>
      <c r="CI180" s="433"/>
      <c r="CJ180" s="433"/>
      <c r="CK180" s="433"/>
      <c r="CL180" s="433"/>
      <c r="CM180" s="433"/>
      <c r="CN180" s="433"/>
      <c r="CO180" s="433"/>
      <c r="CP180" s="433"/>
      <c r="CQ180" s="434"/>
    </row>
    <row r="181" customFormat="false" ht="12.75" hidden="false" customHeight="false" outlineLevel="0" collapsed="false">
      <c r="A181" s="432"/>
      <c r="B181" s="442" t="n">
        <v>99</v>
      </c>
      <c r="C181" s="448"/>
      <c r="D181" s="449"/>
      <c r="F181" s="433"/>
      <c r="G181" s="433"/>
      <c r="H181" s="433"/>
      <c r="I181" s="433"/>
      <c r="J181" s="433"/>
      <c r="K181" s="433"/>
      <c r="L181" s="433"/>
      <c r="M181" s="433"/>
      <c r="N181" s="433"/>
      <c r="O181" s="433"/>
      <c r="P181" s="433"/>
      <c r="Q181" s="433"/>
      <c r="R181" s="433"/>
      <c r="S181" s="434"/>
      <c r="T181" s="432"/>
      <c r="U181" s="442" t="n">
        <v>99</v>
      </c>
      <c r="V181" s="448"/>
      <c r="W181" s="449"/>
      <c r="Y181" s="433"/>
      <c r="Z181" s="433"/>
      <c r="AA181" s="433"/>
      <c r="AB181" s="433"/>
      <c r="AC181" s="433"/>
      <c r="AD181" s="433"/>
      <c r="AE181" s="433"/>
      <c r="AF181" s="433"/>
      <c r="AG181" s="433"/>
      <c r="AH181" s="433"/>
      <c r="AI181" s="433"/>
      <c r="AJ181" s="433"/>
      <c r="AK181" s="433"/>
      <c r="AL181" s="434"/>
      <c r="AM181" s="432"/>
      <c r="AN181" s="442" t="n">
        <v>99</v>
      </c>
      <c r="AO181" s="448"/>
      <c r="AP181" s="449"/>
      <c r="AR181" s="433"/>
      <c r="AS181" s="433"/>
      <c r="AT181" s="433"/>
      <c r="AU181" s="433"/>
      <c r="AV181" s="433"/>
      <c r="AW181" s="433"/>
      <c r="AX181" s="433"/>
      <c r="AY181" s="433"/>
      <c r="AZ181" s="433"/>
      <c r="BA181" s="433"/>
      <c r="BB181" s="433"/>
      <c r="BC181" s="433"/>
      <c r="BD181" s="433"/>
      <c r="BE181" s="434"/>
      <c r="BF181" s="432"/>
      <c r="BG181" s="442" t="n">
        <v>99</v>
      </c>
      <c r="BH181" s="448"/>
      <c r="BI181" s="449"/>
      <c r="BK181" s="433"/>
      <c r="BL181" s="433"/>
      <c r="BM181" s="433"/>
      <c r="BN181" s="433"/>
      <c r="BO181" s="433"/>
      <c r="BP181" s="433"/>
      <c r="BQ181" s="433"/>
      <c r="BR181" s="433"/>
      <c r="BS181" s="433"/>
      <c r="BT181" s="433"/>
      <c r="BU181" s="433"/>
      <c r="BV181" s="433"/>
      <c r="BW181" s="433"/>
      <c r="BX181" s="434"/>
      <c r="BY181" s="432"/>
      <c r="BZ181" s="442" t="n">
        <v>99</v>
      </c>
      <c r="CA181" s="448"/>
      <c r="CB181" s="449"/>
      <c r="CD181" s="433"/>
      <c r="CE181" s="433"/>
      <c r="CF181" s="433"/>
      <c r="CG181" s="433"/>
      <c r="CH181" s="433"/>
      <c r="CI181" s="433"/>
      <c r="CJ181" s="433"/>
      <c r="CK181" s="433"/>
      <c r="CL181" s="433"/>
      <c r="CM181" s="433"/>
      <c r="CN181" s="433"/>
      <c r="CO181" s="433"/>
      <c r="CP181" s="433"/>
      <c r="CQ181" s="434"/>
    </row>
    <row r="182" customFormat="false" ht="12.75" hidden="false" customHeight="false" outlineLevel="0" collapsed="false">
      <c r="A182" s="432"/>
      <c r="B182" s="442" t="n">
        <v>100</v>
      </c>
      <c r="C182" s="448"/>
      <c r="D182" s="449"/>
      <c r="F182" s="433"/>
      <c r="G182" s="433"/>
      <c r="H182" s="433"/>
      <c r="I182" s="433"/>
      <c r="J182" s="433"/>
      <c r="K182" s="433"/>
      <c r="L182" s="433"/>
      <c r="M182" s="433"/>
      <c r="N182" s="433"/>
      <c r="O182" s="433"/>
      <c r="P182" s="433"/>
      <c r="Q182" s="433"/>
      <c r="R182" s="433"/>
      <c r="S182" s="434"/>
      <c r="T182" s="432"/>
      <c r="U182" s="442" t="n">
        <v>100</v>
      </c>
      <c r="V182" s="448"/>
      <c r="W182" s="449"/>
      <c r="Y182" s="433"/>
      <c r="Z182" s="433"/>
      <c r="AA182" s="433"/>
      <c r="AB182" s="433"/>
      <c r="AC182" s="433"/>
      <c r="AD182" s="433"/>
      <c r="AE182" s="433"/>
      <c r="AF182" s="433"/>
      <c r="AG182" s="433"/>
      <c r="AH182" s="433"/>
      <c r="AI182" s="433"/>
      <c r="AJ182" s="433"/>
      <c r="AK182" s="433"/>
      <c r="AL182" s="434"/>
      <c r="AM182" s="432"/>
      <c r="AN182" s="442" t="n">
        <v>100</v>
      </c>
      <c r="AO182" s="448"/>
      <c r="AP182" s="449"/>
      <c r="AR182" s="433"/>
      <c r="AS182" s="433"/>
      <c r="AT182" s="433"/>
      <c r="AU182" s="433"/>
      <c r="AV182" s="433"/>
      <c r="AW182" s="433"/>
      <c r="AX182" s="433"/>
      <c r="AY182" s="433"/>
      <c r="AZ182" s="433"/>
      <c r="BA182" s="433"/>
      <c r="BB182" s="433"/>
      <c r="BC182" s="433"/>
      <c r="BD182" s="433"/>
      <c r="BE182" s="434"/>
      <c r="BF182" s="432"/>
      <c r="BG182" s="442" t="n">
        <v>100</v>
      </c>
      <c r="BH182" s="448"/>
      <c r="BI182" s="449"/>
      <c r="BK182" s="433"/>
      <c r="BL182" s="433"/>
      <c r="BM182" s="433"/>
      <c r="BN182" s="433"/>
      <c r="BO182" s="433"/>
      <c r="BP182" s="433"/>
      <c r="BQ182" s="433"/>
      <c r="BR182" s="433"/>
      <c r="BS182" s="433"/>
      <c r="BT182" s="433"/>
      <c r="BU182" s="433"/>
      <c r="BV182" s="433"/>
      <c r="BW182" s="433"/>
      <c r="BX182" s="434"/>
      <c r="BY182" s="432"/>
      <c r="BZ182" s="442" t="n">
        <v>100</v>
      </c>
      <c r="CA182" s="448"/>
      <c r="CB182" s="449"/>
      <c r="CD182" s="433"/>
      <c r="CE182" s="433"/>
      <c r="CF182" s="433"/>
      <c r="CG182" s="433"/>
      <c r="CH182" s="433"/>
      <c r="CI182" s="433"/>
      <c r="CJ182" s="433"/>
      <c r="CK182" s="433"/>
      <c r="CL182" s="433"/>
      <c r="CM182" s="433"/>
      <c r="CN182" s="433"/>
      <c r="CO182" s="433"/>
      <c r="CP182" s="433"/>
      <c r="CQ182" s="434"/>
    </row>
    <row r="183" customFormat="false" ht="12.75" hidden="false" customHeight="false" outlineLevel="0" collapsed="false">
      <c r="A183" s="432"/>
      <c r="B183" s="442" t="n">
        <v>101</v>
      </c>
      <c r="C183" s="448"/>
      <c r="D183" s="449"/>
      <c r="F183" s="433"/>
      <c r="G183" s="433"/>
      <c r="H183" s="433"/>
      <c r="I183" s="433"/>
      <c r="J183" s="433"/>
      <c r="K183" s="433"/>
      <c r="L183" s="433"/>
      <c r="M183" s="433"/>
      <c r="N183" s="433"/>
      <c r="O183" s="433"/>
      <c r="P183" s="433"/>
      <c r="Q183" s="433"/>
      <c r="R183" s="433"/>
      <c r="S183" s="434"/>
      <c r="T183" s="432"/>
      <c r="U183" s="442" t="n">
        <v>101</v>
      </c>
      <c r="V183" s="448"/>
      <c r="W183" s="449"/>
      <c r="Y183" s="433"/>
      <c r="Z183" s="433"/>
      <c r="AA183" s="433"/>
      <c r="AB183" s="433"/>
      <c r="AC183" s="433"/>
      <c r="AD183" s="433"/>
      <c r="AE183" s="433"/>
      <c r="AF183" s="433"/>
      <c r="AG183" s="433"/>
      <c r="AH183" s="433"/>
      <c r="AI183" s="433"/>
      <c r="AJ183" s="433"/>
      <c r="AK183" s="433"/>
      <c r="AL183" s="434"/>
      <c r="AM183" s="432"/>
      <c r="AN183" s="442" t="n">
        <v>101</v>
      </c>
      <c r="AO183" s="448"/>
      <c r="AP183" s="449"/>
      <c r="AR183" s="433"/>
      <c r="AS183" s="433"/>
      <c r="AT183" s="433"/>
      <c r="AU183" s="433"/>
      <c r="AV183" s="433"/>
      <c r="AW183" s="433"/>
      <c r="AX183" s="433"/>
      <c r="AY183" s="433"/>
      <c r="AZ183" s="433"/>
      <c r="BA183" s="433"/>
      <c r="BB183" s="433"/>
      <c r="BC183" s="433"/>
      <c r="BD183" s="433"/>
      <c r="BE183" s="434"/>
      <c r="BF183" s="432"/>
      <c r="BG183" s="442" t="n">
        <v>101</v>
      </c>
      <c r="BH183" s="448"/>
      <c r="BI183" s="449"/>
      <c r="BK183" s="433"/>
      <c r="BL183" s="433"/>
      <c r="BM183" s="433"/>
      <c r="BN183" s="433"/>
      <c r="BO183" s="433"/>
      <c r="BP183" s="433"/>
      <c r="BQ183" s="433"/>
      <c r="BR183" s="433"/>
      <c r="BS183" s="433"/>
      <c r="BT183" s="433"/>
      <c r="BU183" s="433"/>
      <c r="BV183" s="433"/>
      <c r="BW183" s="433"/>
      <c r="BX183" s="434"/>
      <c r="BY183" s="432"/>
      <c r="BZ183" s="442" t="n">
        <v>101</v>
      </c>
      <c r="CA183" s="448"/>
      <c r="CB183" s="449"/>
      <c r="CD183" s="433"/>
      <c r="CE183" s="433"/>
      <c r="CF183" s="433"/>
      <c r="CG183" s="433"/>
      <c r="CH183" s="433"/>
      <c r="CI183" s="433"/>
      <c r="CJ183" s="433"/>
      <c r="CK183" s="433"/>
      <c r="CL183" s="433"/>
      <c r="CM183" s="433"/>
      <c r="CN183" s="433"/>
      <c r="CO183" s="433"/>
      <c r="CP183" s="433"/>
      <c r="CQ183" s="434"/>
    </row>
    <row r="184" customFormat="false" ht="12.75" hidden="false" customHeight="false" outlineLevel="0" collapsed="false">
      <c r="A184" s="432"/>
      <c r="B184" s="442" t="n">
        <v>102</v>
      </c>
      <c r="C184" s="448"/>
      <c r="D184" s="449"/>
      <c r="F184" s="433"/>
      <c r="G184" s="433"/>
      <c r="H184" s="433"/>
      <c r="I184" s="433"/>
      <c r="J184" s="433"/>
      <c r="K184" s="433"/>
      <c r="L184" s="433"/>
      <c r="M184" s="433"/>
      <c r="N184" s="433"/>
      <c r="O184" s="433"/>
      <c r="P184" s="433"/>
      <c r="Q184" s="433"/>
      <c r="R184" s="433"/>
      <c r="S184" s="434"/>
      <c r="T184" s="432"/>
      <c r="U184" s="442" t="n">
        <v>102</v>
      </c>
      <c r="V184" s="448"/>
      <c r="W184" s="449"/>
      <c r="Y184" s="433"/>
      <c r="Z184" s="433"/>
      <c r="AA184" s="433"/>
      <c r="AB184" s="433"/>
      <c r="AC184" s="433"/>
      <c r="AD184" s="433"/>
      <c r="AE184" s="433"/>
      <c r="AF184" s="433"/>
      <c r="AG184" s="433"/>
      <c r="AH184" s="433"/>
      <c r="AI184" s="433"/>
      <c r="AJ184" s="433"/>
      <c r="AK184" s="433"/>
      <c r="AL184" s="434"/>
      <c r="AM184" s="432"/>
      <c r="AN184" s="442" t="n">
        <v>102</v>
      </c>
      <c r="AO184" s="448"/>
      <c r="AP184" s="449"/>
      <c r="AR184" s="433"/>
      <c r="AS184" s="433"/>
      <c r="AT184" s="433"/>
      <c r="AU184" s="433"/>
      <c r="AV184" s="433"/>
      <c r="AW184" s="433"/>
      <c r="AX184" s="433"/>
      <c r="AY184" s="433"/>
      <c r="AZ184" s="433"/>
      <c r="BA184" s="433"/>
      <c r="BB184" s="433"/>
      <c r="BC184" s="433"/>
      <c r="BD184" s="433"/>
      <c r="BE184" s="434"/>
      <c r="BF184" s="432"/>
      <c r="BG184" s="442" t="n">
        <v>102</v>
      </c>
      <c r="BH184" s="448"/>
      <c r="BI184" s="449"/>
      <c r="BK184" s="433"/>
      <c r="BL184" s="433"/>
      <c r="BM184" s="433"/>
      <c r="BN184" s="433"/>
      <c r="BO184" s="433"/>
      <c r="BP184" s="433"/>
      <c r="BQ184" s="433"/>
      <c r="BR184" s="433"/>
      <c r="BS184" s="433"/>
      <c r="BT184" s="433"/>
      <c r="BU184" s="433"/>
      <c r="BV184" s="433"/>
      <c r="BW184" s="433"/>
      <c r="BX184" s="434"/>
      <c r="BY184" s="432"/>
      <c r="BZ184" s="442" t="n">
        <v>102</v>
      </c>
      <c r="CA184" s="448"/>
      <c r="CB184" s="449"/>
      <c r="CD184" s="433"/>
      <c r="CE184" s="433"/>
      <c r="CF184" s="433"/>
      <c r="CG184" s="433"/>
      <c r="CH184" s="433"/>
      <c r="CI184" s="433"/>
      <c r="CJ184" s="433"/>
      <c r="CK184" s="433"/>
      <c r="CL184" s="433"/>
      <c r="CM184" s="433"/>
      <c r="CN184" s="433"/>
      <c r="CO184" s="433"/>
      <c r="CP184" s="433"/>
      <c r="CQ184" s="434"/>
    </row>
    <row r="185" customFormat="false" ht="12.75" hidden="false" customHeight="false" outlineLevel="0" collapsed="false">
      <c r="A185" s="432"/>
      <c r="B185" s="442" t="n">
        <v>103</v>
      </c>
      <c r="C185" s="448"/>
      <c r="D185" s="449"/>
      <c r="F185" s="433"/>
      <c r="G185" s="433"/>
      <c r="H185" s="433"/>
      <c r="I185" s="433"/>
      <c r="J185" s="433"/>
      <c r="K185" s="433"/>
      <c r="L185" s="433"/>
      <c r="M185" s="433"/>
      <c r="N185" s="433"/>
      <c r="O185" s="433"/>
      <c r="P185" s="433"/>
      <c r="Q185" s="433"/>
      <c r="R185" s="433"/>
      <c r="S185" s="434"/>
      <c r="T185" s="432"/>
      <c r="U185" s="442" t="n">
        <v>103</v>
      </c>
      <c r="V185" s="448"/>
      <c r="W185" s="449"/>
      <c r="Y185" s="433"/>
      <c r="Z185" s="433"/>
      <c r="AA185" s="433"/>
      <c r="AB185" s="433"/>
      <c r="AC185" s="433"/>
      <c r="AD185" s="433"/>
      <c r="AE185" s="433"/>
      <c r="AF185" s="433"/>
      <c r="AG185" s="433"/>
      <c r="AH185" s="433"/>
      <c r="AI185" s="433"/>
      <c r="AJ185" s="433"/>
      <c r="AK185" s="433"/>
      <c r="AL185" s="434"/>
      <c r="AM185" s="432"/>
      <c r="AN185" s="442" t="n">
        <v>103</v>
      </c>
      <c r="AO185" s="448"/>
      <c r="AP185" s="449"/>
      <c r="AR185" s="433"/>
      <c r="AS185" s="433"/>
      <c r="AT185" s="433"/>
      <c r="AU185" s="433"/>
      <c r="AV185" s="433"/>
      <c r="AW185" s="433"/>
      <c r="AX185" s="433"/>
      <c r="AY185" s="433"/>
      <c r="AZ185" s="433"/>
      <c r="BA185" s="433"/>
      <c r="BB185" s="433"/>
      <c r="BC185" s="433"/>
      <c r="BD185" s="433"/>
      <c r="BE185" s="434"/>
      <c r="BF185" s="432"/>
      <c r="BG185" s="442" t="n">
        <v>103</v>
      </c>
      <c r="BH185" s="448"/>
      <c r="BI185" s="449"/>
      <c r="BK185" s="433"/>
      <c r="BL185" s="433"/>
      <c r="BM185" s="433"/>
      <c r="BN185" s="433"/>
      <c r="BO185" s="433"/>
      <c r="BP185" s="433"/>
      <c r="BQ185" s="433"/>
      <c r="BR185" s="433"/>
      <c r="BS185" s="433"/>
      <c r="BT185" s="433"/>
      <c r="BU185" s="433"/>
      <c r="BV185" s="433"/>
      <c r="BW185" s="433"/>
      <c r="BX185" s="434"/>
      <c r="BY185" s="432"/>
      <c r="BZ185" s="442" t="n">
        <v>103</v>
      </c>
      <c r="CA185" s="448"/>
      <c r="CB185" s="449"/>
      <c r="CD185" s="433"/>
      <c r="CE185" s="433"/>
      <c r="CF185" s="433"/>
      <c r="CG185" s="433"/>
      <c r="CH185" s="433"/>
      <c r="CI185" s="433"/>
      <c r="CJ185" s="433"/>
      <c r="CK185" s="433"/>
      <c r="CL185" s="433"/>
      <c r="CM185" s="433"/>
      <c r="CN185" s="433"/>
      <c r="CO185" s="433"/>
      <c r="CP185" s="433"/>
      <c r="CQ185" s="434"/>
    </row>
    <row r="186" customFormat="false" ht="12.75" hidden="false" customHeight="false" outlineLevel="0" collapsed="false">
      <c r="A186" s="432"/>
      <c r="B186" s="442" t="n">
        <v>104</v>
      </c>
      <c r="C186" s="448"/>
      <c r="D186" s="449"/>
      <c r="F186" s="433"/>
      <c r="G186" s="433"/>
      <c r="H186" s="433"/>
      <c r="I186" s="433"/>
      <c r="J186" s="433"/>
      <c r="K186" s="433"/>
      <c r="L186" s="433"/>
      <c r="M186" s="433"/>
      <c r="N186" s="433"/>
      <c r="O186" s="433"/>
      <c r="P186" s="433"/>
      <c r="Q186" s="433"/>
      <c r="R186" s="433"/>
      <c r="S186" s="434"/>
      <c r="T186" s="432"/>
      <c r="U186" s="442" t="n">
        <v>104</v>
      </c>
      <c r="V186" s="448"/>
      <c r="W186" s="449"/>
      <c r="Y186" s="433"/>
      <c r="Z186" s="433"/>
      <c r="AA186" s="433"/>
      <c r="AB186" s="433"/>
      <c r="AC186" s="433"/>
      <c r="AD186" s="433"/>
      <c r="AE186" s="433"/>
      <c r="AF186" s="433"/>
      <c r="AG186" s="433"/>
      <c r="AH186" s="433"/>
      <c r="AI186" s="433"/>
      <c r="AJ186" s="433"/>
      <c r="AK186" s="433"/>
      <c r="AL186" s="434"/>
      <c r="AM186" s="432"/>
      <c r="AN186" s="442" t="n">
        <v>104</v>
      </c>
      <c r="AO186" s="448"/>
      <c r="AP186" s="449"/>
      <c r="AR186" s="433"/>
      <c r="AS186" s="433"/>
      <c r="AT186" s="433"/>
      <c r="AU186" s="433"/>
      <c r="AV186" s="433"/>
      <c r="AW186" s="433"/>
      <c r="AX186" s="433"/>
      <c r="AY186" s="433"/>
      <c r="AZ186" s="433"/>
      <c r="BA186" s="433"/>
      <c r="BB186" s="433"/>
      <c r="BC186" s="433"/>
      <c r="BD186" s="433"/>
      <c r="BE186" s="434"/>
      <c r="BF186" s="432"/>
      <c r="BG186" s="442" t="n">
        <v>104</v>
      </c>
      <c r="BH186" s="448"/>
      <c r="BI186" s="449"/>
      <c r="BK186" s="433"/>
      <c r="BL186" s="433"/>
      <c r="BM186" s="433"/>
      <c r="BN186" s="433"/>
      <c r="BO186" s="433"/>
      <c r="BP186" s="433"/>
      <c r="BQ186" s="433"/>
      <c r="BR186" s="433"/>
      <c r="BS186" s="433"/>
      <c r="BT186" s="433"/>
      <c r="BU186" s="433"/>
      <c r="BV186" s="433"/>
      <c r="BW186" s="433"/>
      <c r="BX186" s="434"/>
      <c r="BY186" s="432"/>
      <c r="BZ186" s="442" t="n">
        <v>104</v>
      </c>
      <c r="CA186" s="448"/>
      <c r="CB186" s="449"/>
      <c r="CD186" s="433"/>
      <c r="CE186" s="433"/>
      <c r="CF186" s="433"/>
      <c r="CG186" s="433"/>
      <c r="CH186" s="433"/>
      <c r="CI186" s="433"/>
      <c r="CJ186" s="433"/>
      <c r="CK186" s="433"/>
      <c r="CL186" s="433"/>
      <c r="CM186" s="433"/>
      <c r="CN186" s="433"/>
      <c r="CO186" s="433"/>
      <c r="CP186" s="433"/>
      <c r="CQ186" s="434"/>
    </row>
    <row r="187" customFormat="false" ht="12.75" hidden="false" customHeight="false" outlineLevel="0" collapsed="false">
      <c r="A187" s="432"/>
      <c r="B187" s="442" t="n">
        <v>105</v>
      </c>
      <c r="C187" s="448"/>
      <c r="D187" s="449"/>
      <c r="F187" s="433"/>
      <c r="G187" s="433"/>
      <c r="H187" s="433"/>
      <c r="I187" s="433"/>
      <c r="J187" s="433"/>
      <c r="K187" s="433"/>
      <c r="L187" s="433"/>
      <c r="M187" s="433"/>
      <c r="N187" s="433"/>
      <c r="O187" s="433"/>
      <c r="P187" s="433"/>
      <c r="Q187" s="433"/>
      <c r="R187" s="433"/>
      <c r="S187" s="434"/>
      <c r="T187" s="432"/>
      <c r="U187" s="442" t="n">
        <v>105</v>
      </c>
      <c r="V187" s="448"/>
      <c r="W187" s="449"/>
      <c r="Y187" s="433"/>
      <c r="Z187" s="433"/>
      <c r="AA187" s="433"/>
      <c r="AB187" s="433"/>
      <c r="AC187" s="433"/>
      <c r="AD187" s="433"/>
      <c r="AE187" s="433"/>
      <c r="AF187" s="433"/>
      <c r="AG187" s="433"/>
      <c r="AH187" s="433"/>
      <c r="AI187" s="433"/>
      <c r="AJ187" s="433"/>
      <c r="AK187" s="433"/>
      <c r="AL187" s="434"/>
      <c r="AM187" s="432"/>
      <c r="AN187" s="442" t="n">
        <v>105</v>
      </c>
      <c r="AO187" s="448"/>
      <c r="AP187" s="449"/>
      <c r="AR187" s="433"/>
      <c r="AS187" s="433"/>
      <c r="AT187" s="433"/>
      <c r="AU187" s="433"/>
      <c r="AV187" s="433"/>
      <c r="AW187" s="433"/>
      <c r="AX187" s="433"/>
      <c r="AY187" s="433"/>
      <c r="AZ187" s="433"/>
      <c r="BA187" s="433"/>
      <c r="BB187" s="433"/>
      <c r="BC187" s="433"/>
      <c r="BD187" s="433"/>
      <c r="BE187" s="434"/>
      <c r="BF187" s="432"/>
      <c r="BG187" s="442" t="n">
        <v>105</v>
      </c>
      <c r="BH187" s="448"/>
      <c r="BI187" s="449"/>
      <c r="BK187" s="433"/>
      <c r="BL187" s="433"/>
      <c r="BM187" s="433"/>
      <c r="BN187" s="433"/>
      <c r="BO187" s="433"/>
      <c r="BP187" s="433"/>
      <c r="BQ187" s="433"/>
      <c r="BR187" s="433"/>
      <c r="BS187" s="433"/>
      <c r="BT187" s="433"/>
      <c r="BU187" s="433"/>
      <c r="BV187" s="433"/>
      <c r="BW187" s="433"/>
      <c r="BX187" s="434"/>
      <c r="BY187" s="432"/>
      <c r="BZ187" s="442" t="n">
        <v>105</v>
      </c>
      <c r="CA187" s="448"/>
      <c r="CB187" s="449"/>
      <c r="CD187" s="433"/>
      <c r="CE187" s="433"/>
      <c r="CF187" s="433"/>
      <c r="CG187" s="433"/>
      <c r="CH187" s="433"/>
      <c r="CI187" s="433"/>
      <c r="CJ187" s="433"/>
      <c r="CK187" s="433"/>
      <c r="CL187" s="433"/>
      <c r="CM187" s="433"/>
      <c r="CN187" s="433"/>
      <c r="CO187" s="433"/>
      <c r="CP187" s="433"/>
      <c r="CQ187" s="434"/>
    </row>
    <row r="188" customFormat="false" ht="12.75" hidden="false" customHeight="false" outlineLevel="0" collapsed="false">
      <c r="A188" s="432"/>
      <c r="B188" s="442" t="n">
        <v>106</v>
      </c>
      <c r="C188" s="448"/>
      <c r="D188" s="449"/>
      <c r="F188" s="433"/>
      <c r="G188" s="433"/>
      <c r="H188" s="433"/>
      <c r="I188" s="433"/>
      <c r="J188" s="433"/>
      <c r="K188" s="433"/>
      <c r="L188" s="433"/>
      <c r="M188" s="433"/>
      <c r="N188" s="433"/>
      <c r="O188" s="433"/>
      <c r="P188" s="433"/>
      <c r="Q188" s="433"/>
      <c r="R188" s="433"/>
      <c r="S188" s="434"/>
      <c r="T188" s="432"/>
      <c r="U188" s="442" t="n">
        <v>106</v>
      </c>
      <c r="V188" s="448"/>
      <c r="W188" s="449"/>
      <c r="Y188" s="433"/>
      <c r="Z188" s="433"/>
      <c r="AA188" s="433"/>
      <c r="AB188" s="433"/>
      <c r="AC188" s="433"/>
      <c r="AD188" s="433"/>
      <c r="AE188" s="433"/>
      <c r="AF188" s="433"/>
      <c r="AG188" s="433"/>
      <c r="AH188" s="433"/>
      <c r="AI188" s="433"/>
      <c r="AJ188" s="433"/>
      <c r="AK188" s="433"/>
      <c r="AL188" s="434"/>
      <c r="AM188" s="432"/>
      <c r="AN188" s="442" t="n">
        <v>106</v>
      </c>
      <c r="AO188" s="448"/>
      <c r="AP188" s="449"/>
      <c r="AR188" s="433"/>
      <c r="AS188" s="433"/>
      <c r="AT188" s="433"/>
      <c r="AU188" s="433"/>
      <c r="AV188" s="433"/>
      <c r="AW188" s="433"/>
      <c r="AX188" s="433"/>
      <c r="AY188" s="433"/>
      <c r="AZ188" s="433"/>
      <c r="BA188" s="433"/>
      <c r="BB188" s="433"/>
      <c r="BC188" s="433"/>
      <c r="BD188" s="433"/>
      <c r="BE188" s="434"/>
      <c r="BF188" s="432"/>
      <c r="BG188" s="442" t="n">
        <v>106</v>
      </c>
      <c r="BH188" s="448"/>
      <c r="BI188" s="449"/>
      <c r="BK188" s="433"/>
      <c r="BL188" s="433"/>
      <c r="BM188" s="433"/>
      <c r="BN188" s="433"/>
      <c r="BO188" s="433"/>
      <c r="BP188" s="433"/>
      <c r="BQ188" s="433"/>
      <c r="BR188" s="433"/>
      <c r="BS188" s="433"/>
      <c r="BT188" s="433"/>
      <c r="BU188" s="433"/>
      <c r="BV188" s="433"/>
      <c r="BW188" s="433"/>
      <c r="BX188" s="434"/>
      <c r="BY188" s="432"/>
      <c r="BZ188" s="442" t="n">
        <v>106</v>
      </c>
      <c r="CA188" s="448"/>
      <c r="CB188" s="449"/>
      <c r="CD188" s="433"/>
      <c r="CE188" s="433"/>
      <c r="CF188" s="433"/>
      <c r="CG188" s="433"/>
      <c r="CH188" s="433"/>
      <c r="CI188" s="433"/>
      <c r="CJ188" s="433"/>
      <c r="CK188" s="433"/>
      <c r="CL188" s="433"/>
      <c r="CM188" s="433"/>
      <c r="CN188" s="433"/>
      <c r="CO188" s="433"/>
      <c r="CP188" s="433"/>
      <c r="CQ188" s="434"/>
    </row>
    <row r="189" customFormat="false" ht="12.75" hidden="false" customHeight="false" outlineLevel="0" collapsed="false">
      <c r="A189" s="432"/>
      <c r="B189" s="442" t="n">
        <v>107</v>
      </c>
      <c r="C189" s="448"/>
      <c r="D189" s="449"/>
      <c r="F189" s="433"/>
      <c r="G189" s="433"/>
      <c r="H189" s="433"/>
      <c r="I189" s="433"/>
      <c r="J189" s="433"/>
      <c r="K189" s="433"/>
      <c r="L189" s="433"/>
      <c r="M189" s="433"/>
      <c r="N189" s="433"/>
      <c r="O189" s="433"/>
      <c r="P189" s="433"/>
      <c r="Q189" s="433"/>
      <c r="R189" s="433"/>
      <c r="S189" s="434"/>
      <c r="T189" s="432"/>
      <c r="U189" s="442" t="n">
        <v>107</v>
      </c>
      <c r="V189" s="448"/>
      <c r="W189" s="449"/>
      <c r="Y189" s="433"/>
      <c r="Z189" s="433"/>
      <c r="AA189" s="433"/>
      <c r="AB189" s="433"/>
      <c r="AC189" s="433"/>
      <c r="AD189" s="433"/>
      <c r="AE189" s="433"/>
      <c r="AF189" s="433"/>
      <c r="AG189" s="433"/>
      <c r="AH189" s="433"/>
      <c r="AI189" s="433"/>
      <c r="AJ189" s="433"/>
      <c r="AK189" s="433"/>
      <c r="AL189" s="434"/>
      <c r="AM189" s="432"/>
      <c r="AN189" s="442" t="n">
        <v>107</v>
      </c>
      <c r="AO189" s="448"/>
      <c r="AP189" s="449"/>
      <c r="AR189" s="433"/>
      <c r="AS189" s="433"/>
      <c r="AT189" s="433"/>
      <c r="AU189" s="433"/>
      <c r="AV189" s="433"/>
      <c r="AW189" s="433"/>
      <c r="AX189" s="433"/>
      <c r="AY189" s="433"/>
      <c r="AZ189" s="433"/>
      <c r="BA189" s="433"/>
      <c r="BB189" s="433"/>
      <c r="BC189" s="433"/>
      <c r="BD189" s="433"/>
      <c r="BE189" s="434"/>
      <c r="BF189" s="432"/>
      <c r="BG189" s="442" t="n">
        <v>107</v>
      </c>
      <c r="BH189" s="448"/>
      <c r="BI189" s="449"/>
      <c r="BK189" s="433"/>
      <c r="BL189" s="433"/>
      <c r="BM189" s="433"/>
      <c r="BN189" s="433"/>
      <c r="BO189" s="433"/>
      <c r="BP189" s="433"/>
      <c r="BQ189" s="433"/>
      <c r="BR189" s="433"/>
      <c r="BS189" s="433"/>
      <c r="BT189" s="433"/>
      <c r="BU189" s="433"/>
      <c r="BV189" s="433"/>
      <c r="BW189" s="433"/>
      <c r="BX189" s="434"/>
      <c r="BY189" s="432"/>
      <c r="BZ189" s="442" t="n">
        <v>107</v>
      </c>
      <c r="CA189" s="448"/>
      <c r="CB189" s="449"/>
      <c r="CD189" s="433"/>
      <c r="CE189" s="433"/>
      <c r="CF189" s="433"/>
      <c r="CG189" s="433"/>
      <c r="CH189" s="433"/>
      <c r="CI189" s="433"/>
      <c r="CJ189" s="433"/>
      <c r="CK189" s="433"/>
      <c r="CL189" s="433"/>
      <c r="CM189" s="433"/>
      <c r="CN189" s="433"/>
      <c r="CO189" s="433"/>
      <c r="CP189" s="433"/>
      <c r="CQ189" s="434"/>
    </row>
    <row r="190" customFormat="false" ht="12.75" hidden="false" customHeight="false" outlineLevel="0" collapsed="false">
      <c r="A190" s="432"/>
      <c r="B190" s="442" t="n">
        <v>108</v>
      </c>
      <c r="C190" s="448"/>
      <c r="D190" s="449"/>
      <c r="F190" s="433"/>
      <c r="G190" s="433"/>
      <c r="H190" s="433"/>
      <c r="I190" s="433"/>
      <c r="J190" s="433"/>
      <c r="K190" s="433"/>
      <c r="L190" s="433"/>
      <c r="M190" s="433"/>
      <c r="N190" s="433"/>
      <c r="O190" s="433"/>
      <c r="P190" s="433"/>
      <c r="Q190" s="433"/>
      <c r="R190" s="433"/>
      <c r="S190" s="434"/>
      <c r="T190" s="432"/>
      <c r="U190" s="442" t="n">
        <v>108</v>
      </c>
      <c r="V190" s="448"/>
      <c r="W190" s="449"/>
      <c r="Y190" s="433"/>
      <c r="Z190" s="433"/>
      <c r="AA190" s="433"/>
      <c r="AB190" s="433"/>
      <c r="AC190" s="433"/>
      <c r="AD190" s="433"/>
      <c r="AE190" s="433"/>
      <c r="AF190" s="433"/>
      <c r="AG190" s="433"/>
      <c r="AH190" s="433"/>
      <c r="AI190" s="433"/>
      <c r="AJ190" s="433"/>
      <c r="AK190" s="433"/>
      <c r="AL190" s="434"/>
      <c r="AM190" s="432"/>
      <c r="AN190" s="442" t="n">
        <v>108</v>
      </c>
      <c r="AO190" s="448"/>
      <c r="AP190" s="449"/>
      <c r="AR190" s="433"/>
      <c r="AS190" s="433"/>
      <c r="AT190" s="433"/>
      <c r="AU190" s="433"/>
      <c r="AV190" s="433"/>
      <c r="AW190" s="433"/>
      <c r="AX190" s="433"/>
      <c r="AY190" s="433"/>
      <c r="AZ190" s="433"/>
      <c r="BA190" s="433"/>
      <c r="BB190" s="433"/>
      <c r="BC190" s="433"/>
      <c r="BD190" s="433"/>
      <c r="BE190" s="434"/>
      <c r="BF190" s="432"/>
      <c r="BG190" s="442" t="n">
        <v>108</v>
      </c>
      <c r="BH190" s="448"/>
      <c r="BI190" s="449"/>
      <c r="BK190" s="433"/>
      <c r="BL190" s="433"/>
      <c r="BM190" s="433"/>
      <c r="BN190" s="433"/>
      <c r="BO190" s="433"/>
      <c r="BP190" s="433"/>
      <c r="BQ190" s="433"/>
      <c r="BR190" s="433"/>
      <c r="BS190" s="433"/>
      <c r="BT190" s="433"/>
      <c r="BU190" s="433"/>
      <c r="BV190" s="433"/>
      <c r="BW190" s="433"/>
      <c r="BX190" s="434"/>
      <c r="BY190" s="432"/>
      <c r="BZ190" s="442" t="n">
        <v>108</v>
      </c>
      <c r="CA190" s="448"/>
      <c r="CB190" s="449"/>
      <c r="CD190" s="433"/>
      <c r="CE190" s="433"/>
      <c r="CF190" s="433"/>
      <c r="CG190" s="433"/>
      <c r="CH190" s="433"/>
      <c r="CI190" s="433"/>
      <c r="CJ190" s="433"/>
      <c r="CK190" s="433"/>
      <c r="CL190" s="433"/>
      <c r="CM190" s="433"/>
      <c r="CN190" s="433"/>
      <c r="CO190" s="433"/>
      <c r="CP190" s="433"/>
      <c r="CQ190" s="434"/>
    </row>
    <row r="191" customFormat="false" ht="12.75" hidden="false" customHeight="false" outlineLevel="0" collapsed="false">
      <c r="A191" s="432"/>
      <c r="B191" s="442" t="n">
        <v>109</v>
      </c>
      <c r="C191" s="448"/>
      <c r="D191" s="449"/>
      <c r="F191" s="433"/>
      <c r="G191" s="433"/>
      <c r="H191" s="433"/>
      <c r="I191" s="433"/>
      <c r="J191" s="433"/>
      <c r="K191" s="433"/>
      <c r="L191" s="433"/>
      <c r="M191" s="433"/>
      <c r="N191" s="433"/>
      <c r="O191" s="433"/>
      <c r="P191" s="433"/>
      <c r="Q191" s="433"/>
      <c r="R191" s="433"/>
      <c r="S191" s="434"/>
      <c r="T191" s="432"/>
      <c r="U191" s="442" t="n">
        <v>109</v>
      </c>
      <c r="V191" s="448"/>
      <c r="W191" s="449"/>
      <c r="Y191" s="433"/>
      <c r="Z191" s="433"/>
      <c r="AA191" s="433"/>
      <c r="AB191" s="433"/>
      <c r="AC191" s="433"/>
      <c r="AD191" s="433"/>
      <c r="AE191" s="433"/>
      <c r="AF191" s="433"/>
      <c r="AG191" s="433"/>
      <c r="AH191" s="433"/>
      <c r="AI191" s="433"/>
      <c r="AJ191" s="433"/>
      <c r="AK191" s="433"/>
      <c r="AL191" s="434"/>
      <c r="AM191" s="432"/>
      <c r="AN191" s="442" t="n">
        <v>109</v>
      </c>
      <c r="AO191" s="448"/>
      <c r="AP191" s="449"/>
      <c r="AR191" s="433"/>
      <c r="AS191" s="433"/>
      <c r="AT191" s="433"/>
      <c r="AU191" s="433"/>
      <c r="AV191" s="433"/>
      <c r="AW191" s="433"/>
      <c r="AX191" s="433"/>
      <c r="AY191" s="433"/>
      <c r="AZ191" s="433"/>
      <c r="BA191" s="433"/>
      <c r="BB191" s="433"/>
      <c r="BC191" s="433"/>
      <c r="BD191" s="433"/>
      <c r="BE191" s="434"/>
      <c r="BF191" s="432"/>
      <c r="BG191" s="442" t="n">
        <v>109</v>
      </c>
      <c r="BH191" s="448"/>
      <c r="BI191" s="449"/>
      <c r="BK191" s="433"/>
      <c r="BL191" s="433"/>
      <c r="BM191" s="433"/>
      <c r="BN191" s="433"/>
      <c r="BO191" s="433"/>
      <c r="BP191" s="433"/>
      <c r="BQ191" s="433"/>
      <c r="BR191" s="433"/>
      <c r="BS191" s="433"/>
      <c r="BT191" s="433"/>
      <c r="BU191" s="433"/>
      <c r="BV191" s="433"/>
      <c r="BW191" s="433"/>
      <c r="BX191" s="434"/>
      <c r="BY191" s="432"/>
      <c r="BZ191" s="442" t="n">
        <v>109</v>
      </c>
      <c r="CA191" s="448"/>
      <c r="CB191" s="449"/>
      <c r="CD191" s="433"/>
      <c r="CE191" s="433"/>
      <c r="CF191" s="433"/>
      <c r="CG191" s="433"/>
      <c r="CH191" s="433"/>
      <c r="CI191" s="433"/>
      <c r="CJ191" s="433"/>
      <c r="CK191" s="433"/>
      <c r="CL191" s="433"/>
      <c r="CM191" s="433"/>
      <c r="CN191" s="433"/>
      <c r="CO191" s="433"/>
      <c r="CP191" s="433"/>
      <c r="CQ191" s="434"/>
    </row>
    <row r="192" customFormat="false" ht="12.75" hidden="false" customHeight="false" outlineLevel="0" collapsed="false">
      <c r="A192" s="432"/>
      <c r="B192" s="442" t="n">
        <v>110</v>
      </c>
      <c r="C192" s="448"/>
      <c r="D192" s="449"/>
      <c r="F192" s="433"/>
      <c r="G192" s="433"/>
      <c r="H192" s="433"/>
      <c r="I192" s="433"/>
      <c r="J192" s="433"/>
      <c r="K192" s="433"/>
      <c r="L192" s="433"/>
      <c r="M192" s="433"/>
      <c r="N192" s="433"/>
      <c r="O192" s="433"/>
      <c r="P192" s="433"/>
      <c r="Q192" s="433"/>
      <c r="R192" s="433"/>
      <c r="S192" s="434"/>
      <c r="T192" s="432"/>
      <c r="U192" s="442" t="n">
        <v>110</v>
      </c>
      <c r="V192" s="448"/>
      <c r="W192" s="449"/>
      <c r="Y192" s="433"/>
      <c r="Z192" s="433"/>
      <c r="AA192" s="433"/>
      <c r="AB192" s="433"/>
      <c r="AC192" s="433"/>
      <c r="AD192" s="433"/>
      <c r="AE192" s="433"/>
      <c r="AF192" s="433"/>
      <c r="AG192" s="433"/>
      <c r="AH192" s="433"/>
      <c r="AI192" s="433"/>
      <c r="AJ192" s="433"/>
      <c r="AK192" s="433"/>
      <c r="AL192" s="434"/>
      <c r="AM192" s="432"/>
      <c r="AN192" s="442" t="n">
        <v>110</v>
      </c>
      <c r="AO192" s="448"/>
      <c r="AP192" s="449"/>
      <c r="AR192" s="433"/>
      <c r="AS192" s="433"/>
      <c r="AT192" s="433"/>
      <c r="AU192" s="433"/>
      <c r="AV192" s="433"/>
      <c r="AW192" s="433"/>
      <c r="AX192" s="433"/>
      <c r="AY192" s="433"/>
      <c r="AZ192" s="433"/>
      <c r="BA192" s="433"/>
      <c r="BB192" s="433"/>
      <c r="BC192" s="433"/>
      <c r="BD192" s="433"/>
      <c r="BE192" s="434"/>
      <c r="BF192" s="432"/>
      <c r="BG192" s="442" t="n">
        <v>110</v>
      </c>
      <c r="BH192" s="448"/>
      <c r="BI192" s="449"/>
      <c r="BK192" s="433"/>
      <c r="BL192" s="433"/>
      <c r="BM192" s="433"/>
      <c r="BN192" s="433"/>
      <c r="BO192" s="433"/>
      <c r="BP192" s="433"/>
      <c r="BQ192" s="433"/>
      <c r="BR192" s="433"/>
      <c r="BS192" s="433"/>
      <c r="BT192" s="433"/>
      <c r="BU192" s="433"/>
      <c r="BV192" s="433"/>
      <c r="BW192" s="433"/>
      <c r="BX192" s="434"/>
      <c r="BY192" s="432"/>
      <c r="BZ192" s="442" t="n">
        <v>110</v>
      </c>
      <c r="CA192" s="448"/>
      <c r="CB192" s="449"/>
      <c r="CD192" s="433"/>
      <c r="CE192" s="433"/>
      <c r="CF192" s="433"/>
      <c r="CG192" s="433"/>
      <c r="CH192" s="433"/>
      <c r="CI192" s="433"/>
      <c r="CJ192" s="433"/>
      <c r="CK192" s="433"/>
      <c r="CL192" s="433"/>
      <c r="CM192" s="433"/>
      <c r="CN192" s="433"/>
      <c r="CO192" s="433"/>
      <c r="CP192" s="433"/>
      <c r="CQ192" s="434"/>
    </row>
    <row r="193" customFormat="false" ht="12.75" hidden="false" customHeight="false" outlineLevel="0" collapsed="false">
      <c r="A193" s="432"/>
      <c r="B193" s="442" t="n">
        <v>111</v>
      </c>
      <c r="C193" s="448"/>
      <c r="D193" s="449"/>
      <c r="F193" s="433"/>
      <c r="G193" s="433"/>
      <c r="H193" s="433"/>
      <c r="I193" s="433"/>
      <c r="J193" s="433"/>
      <c r="K193" s="433"/>
      <c r="L193" s="433"/>
      <c r="M193" s="433"/>
      <c r="N193" s="433"/>
      <c r="O193" s="433"/>
      <c r="P193" s="433"/>
      <c r="Q193" s="433"/>
      <c r="R193" s="433"/>
      <c r="S193" s="434"/>
      <c r="T193" s="432"/>
      <c r="U193" s="442" t="n">
        <v>111</v>
      </c>
      <c r="V193" s="448"/>
      <c r="W193" s="449"/>
      <c r="Y193" s="433"/>
      <c r="Z193" s="433"/>
      <c r="AA193" s="433"/>
      <c r="AB193" s="433"/>
      <c r="AC193" s="433"/>
      <c r="AD193" s="433"/>
      <c r="AE193" s="433"/>
      <c r="AF193" s="433"/>
      <c r="AG193" s="433"/>
      <c r="AH193" s="433"/>
      <c r="AI193" s="433"/>
      <c r="AJ193" s="433"/>
      <c r="AK193" s="433"/>
      <c r="AL193" s="434"/>
      <c r="AM193" s="432"/>
      <c r="AN193" s="442" t="n">
        <v>111</v>
      </c>
      <c r="AO193" s="448"/>
      <c r="AP193" s="449"/>
      <c r="AR193" s="433"/>
      <c r="AS193" s="433"/>
      <c r="AT193" s="433"/>
      <c r="AU193" s="433"/>
      <c r="AV193" s="433"/>
      <c r="AW193" s="433"/>
      <c r="AX193" s="433"/>
      <c r="AY193" s="433"/>
      <c r="AZ193" s="433"/>
      <c r="BA193" s="433"/>
      <c r="BB193" s="433"/>
      <c r="BC193" s="433"/>
      <c r="BD193" s="433"/>
      <c r="BE193" s="434"/>
      <c r="BF193" s="432"/>
      <c r="BG193" s="442" t="n">
        <v>111</v>
      </c>
      <c r="BH193" s="448"/>
      <c r="BI193" s="449"/>
      <c r="BK193" s="433"/>
      <c r="BL193" s="433"/>
      <c r="BM193" s="433"/>
      <c r="BN193" s="433"/>
      <c r="BO193" s="433"/>
      <c r="BP193" s="433"/>
      <c r="BQ193" s="433"/>
      <c r="BR193" s="433"/>
      <c r="BS193" s="433"/>
      <c r="BT193" s="433"/>
      <c r="BU193" s="433"/>
      <c r="BV193" s="433"/>
      <c r="BW193" s="433"/>
      <c r="BX193" s="434"/>
      <c r="BY193" s="432"/>
      <c r="BZ193" s="442" t="n">
        <v>111</v>
      </c>
      <c r="CA193" s="448"/>
      <c r="CB193" s="449"/>
      <c r="CD193" s="433"/>
      <c r="CE193" s="433"/>
      <c r="CF193" s="433"/>
      <c r="CG193" s="433"/>
      <c r="CH193" s="433"/>
      <c r="CI193" s="433"/>
      <c r="CJ193" s="433"/>
      <c r="CK193" s="433"/>
      <c r="CL193" s="433"/>
      <c r="CM193" s="433"/>
      <c r="CN193" s="433"/>
      <c r="CO193" s="433"/>
      <c r="CP193" s="433"/>
      <c r="CQ193" s="434"/>
    </row>
    <row r="194" customFormat="false" ht="12.75" hidden="false" customHeight="false" outlineLevel="0" collapsed="false">
      <c r="A194" s="432"/>
      <c r="B194" s="442" t="n">
        <v>112</v>
      </c>
      <c r="C194" s="448"/>
      <c r="D194" s="449"/>
      <c r="F194" s="433"/>
      <c r="G194" s="433"/>
      <c r="H194" s="433"/>
      <c r="I194" s="433"/>
      <c r="J194" s="433"/>
      <c r="K194" s="433"/>
      <c r="L194" s="433"/>
      <c r="M194" s="433"/>
      <c r="N194" s="433"/>
      <c r="O194" s="433"/>
      <c r="P194" s="433"/>
      <c r="Q194" s="433"/>
      <c r="R194" s="433"/>
      <c r="S194" s="434"/>
      <c r="T194" s="432"/>
      <c r="U194" s="442" t="n">
        <v>112</v>
      </c>
      <c r="V194" s="448"/>
      <c r="W194" s="449"/>
      <c r="Y194" s="433"/>
      <c r="Z194" s="433"/>
      <c r="AA194" s="433"/>
      <c r="AB194" s="433"/>
      <c r="AC194" s="433"/>
      <c r="AD194" s="433"/>
      <c r="AE194" s="433"/>
      <c r="AF194" s="433"/>
      <c r="AG194" s="433"/>
      <c r="AH194" s="433"/>
      <c r="AI194" s="433"/>
      <c r="AJ194" s="433"/>
      <c r="AK194" s="433"/>
      <c r="AL194" s="434"/>
      <c r="AM194" s="432"/>
      <c r="AN194" s="442" t="n">
        <v>112</v>
      </c>
      <c r="AO194" s="448"/>
      <c r="AP194" s="449"/>
      <c r="AR194" s="433"/>
      <c r="AS194" s="433"/>
      <c r="AT194" s="433"/>
      <c r="AU194" s="433"/>
      <c r="AV194" s="433"/>
      <c r="AW194" s="433"/>
      <c r="AX194" s="433"/>
      <c r="AY194" s="433"/>
      <c r="AZ194" s="433"/>
      <c r="BA194" s="433"/>
      <c r="BB194" s="433"/>
      <c r="BC194" s="433"/>
      <c r="BD194" s="433"/>
      <c r="BE194" s="434"/>
      <c r="BF194" s="432"/>
      <c r="BG194" s="442" t="n">
        <v>112</v>
      </c>
      <c r="BH194" s="448"/>
      <c r="BI194" s="449"/>
      <c r="BK194" s="433"/>
      <c r="BL194" s="433"/>
      <c r="BM194" s="433"/>
      <c r="BN194" s="433"/>
      <c r="BO194" s="433"/>
      <c r="BP194" s="433"/>
      <c r="BQ194" s="433"/>
      <c r="BR194" s="433"/>
      <c r="BS194" s="433"/>
      <c r="BT194" s="433"/>
      <c r="BU194" s="433"/>
      <c r="BV194" s="433"/>
      <c r="BW194" s="433"/>
      <c r="BX194" s="434"/>
      <c r="BY194" s="432"/>
      <c r="BZ194" s="442" t="n">
        <v>112</v>
      </c>
      <c r="CA194" s="448"/>
      <c r="CB194" s="449"/>
      <c r="CD194" s="433"/>
      <c r="CE194" s="433"/>
      <c r="CF194" s="433"/>
      <c r="CG194" s="433"/>
      <c r="CH194" s="433"/>
      <c r="CI194" s="433"/>
      <c r="CJ194" s="433"/>
      <c r="CK194" s="433"/>
      <c r="CL194" s="433"/>
      <c r="CM194" s="433"/>
      <c r="CN194" s="433"/>
      <c r="CO194" s="433"/>
      <c r="CP194" s="433"/>
      <c r="CQ194" s="434"/>
    </row>
    <row r="195" customFormat="false" ht="12.75" hidden="false" customHeight="false" outlineLevel="0" collapsed="false">
      <c r="A195" s="432"/>
      <c r="B195" s="442" t="n">
        <v>113</v>
      </c>
      <c r="C195" s="448"/>
      <c r="D195" s="449"/>
      <c r="F195" s="433"/>
      <c r="G195" s="433"/>
      <c r="H195" s="433"/>
      <c r="I195" s="433"/>
      <c r="J195" s="433"/>
      <c r="K195" s="433"/>
      <c r="L195" s="433"/>
      <c r="M195" s="433"/>
      <c r="N195" s="433"/>
      <c r="O195" s="433"/>
      <c r="P195" s="433"/>
      <c r="Q195" s="433"/>
      <c r="R195" s="433"/>
      <c r="S195" s="434"/>
      <c r="T195" s="432"/>
      <c r="U195" s="442" t="n">
        <v>113</v>
      </c>
      <c r="V195" s="448"/>
      <c r="W195" s="449"/>
      <c r="Y195" s="433"/>
      <c r="Z195" s="433"/>
      <c r="AA195" s="433"/>
      <c r="AB195" s="433"/>
      <c r="AC195" s="433"/>
      <c r="AD195" s="433"/>
      <c r="AE195" s="433"/>
      <c r="AF195" s="433"/>
      <c r="AG195" s="433"/>
      <c r="AH195" s="433"/>
      <c r="AI195" s="433"/>
      <c r="AJ195" s="433"/>
      <c r="AK195" s="433"/>
      <c r="AL195" s="434"/>
      <c r="AM195" s="432"/>
      <c r="AN195" s="442" t="n">
        <v>113</v>
      </c>
      <c r="AO195" s="448"/>
      <c r="AP195" s="449"/>
      <c r="AR195" s="433"/>
      <c r="AS195" s="433"/>
      <c r="AT195" s="433"/>
      <c r="AU195" s="433"/>
      <c r="AV195" s="433"/>
      <c r="AW195" s="433"/>
      <c r="AX195" s="433"/>
      <c r="AY195" s="433"/>
      <c r="AZ195" s="433"/>
      <c r="BA195" s="433"/>
      <c r="BB195" s="433"/>
      <c r="BC195" s="433"/>
      <c r="BD195" s="433"/>
      <c r="BE195" s="434"/>
      <c r="BF195" s="432"/>
      <c r="BG195" s="442" t="n">
        <v>113</v>
      </c>
      <c r="BH195" s="448"/>
      <c r="BI195" s="449"/>
      <c r="BK195" s="433"/>
      <c r="BL195" s="433"/>
      <c r="BM195" s="433"/>
      <c r="BN195" s="433"/>
      <c r="BO195" s="433"/>
      <c r="BP195" s="433"/>
      <c r="BQ195" s="433"/>
      <c r="BR195" s="433"/>
      <c r="BS195" s="433"/>
      <c r="BT195" s="433"/>
      <c r="BU195" s="433"/>
      <c r="BV195" s="433"/>
      <c r="BW195" s="433"/>
      <c r="BX195" s="434"/>
      <c r="BY195" s="432"/>
      <c r="BZ195" s="442" t="n">
        <v>113</v>
      </c>
      <c r="CA195" s="448"/>
      <c r="CB195" s="449"/>
      <c r="CD195" s="433"/>
      <c r="CE195" s="433"/>
      <c r="CF195" s="433"/>
      <c r="CG195" s="433"/>
      <c r="CH195" s="433"/>
      <c r="CI195" s="433"/>
      <c r="CJ195" s="433"/>
      <c r="CK195" s="433"/>
      <c r="CL195" s="433"/>
      <c r="CM195" s="433"/>
      <c r="CN195" s="433"/>
      <c r="CO195" s="433"/>
      <c r="CP195" s="433"/>
      <c r="CQ195" s="434"/>
    </row>
    <row r="196" customFormat="false" ht="12.75" hidden="false" customHeight="false" outlineLevel="0" collapsed="false">
      <c r="A196" s="432"/>
      <c r="B196" s="442" t="n">
        <v>114</v>
      </c>
      <c r="C196" s="448"/>
      <c r="D196" s="449"/>
      <c r="F196" s="433"/>
      <c r="G196" s="433"/>
      <c r="H196" s="433"/>
      <c r="I196" s="433"/>
      <c r="J196" s="433"/>
      <c r="K196" s="433"/>
      <c r="L196" s="433"/>
      <c r="M196" s="433"/>
      <c r="N196" s="433"/>
      <c r="O196" s="433"/>
      <c r="P196" s="433"/>
      <c r="Q196" s="433"/>
      <c r="R196" s="433"/>
      <c r="S196" s="434"/>
      <c r="T196" s="432"/>
      <c r="U196" s="442" t="n">
        <v>114</v>
      </c>
      <c r="V196" s="448"/>
      <c r="W196" s="449"/>
      <c r="Y196" s="433"/>
      <c r="Z196" s="433"/>
      <c r="AA196" s="433"/>
      <c r="AB196" s="433"/>
      <c r="AC196" s="433"/>
      <c r="AD196" s="433"/>
      <c r="AE196" s="433"/>
      <c r="AF196" s="433"/>
      <c r="AG196" s="433"/>
      <c r="AH196" s="433"/>
      <c r="AI196" s="433"/>
      <c r="AJ196" s="433"/>
      <c r="AK196" s="433"/>
      <c r="AL196" s="434"/>
      <c r="AM196" s="432"/>
      <c r="AN196" s="442" t="n">
        <v>114</v>
      </c>
      <c r="AO196" s="448"/>
      <c r="AP196" s="449"/>
      <c r="AR196" s="433"/>
      <c r="AS196" s="433"/>
      <c r="AT196" s="433"/>
      <c r="AU196" s="433"/>
      <c r="AV196" s="433"/>
      <c r="AW196" s="433"/>
      <c r="AX196" s="433"/>
      <c r="AY196" s="433"/>
      <c r="AZ196" s="433"/>
      <c r="BA196" s="433"/>
      <c r="BB196" s="433"/>
      <c r="BC196" s="433"/>
      <c r="BD196" s="433"/>
      <c r="BE196" s="434"/>
      <c r="BF196" s="432"/>
      <c r="BG196" s="442" t="n">
        <v>114</v>
      </c>
      <c r="BH196" s="448"/>
      <c r="BI196" s="449"/>
      <c r="BK196" s="433"/>
      <c r="BL196" s="433"/>
      <c r="BM196" s="433"/>
      <c r="BN196" s="433"/>
      <c r="BO196" s="433"/>
      <c r="BP196" s="433"/>
      <c r="BQ196" s="433"/>
      <c r="BR196" s="433"/>
      <c r="BS196" s="433"/>
      <c r="BT196" s="433"/>
      <c r="BU196" s="433"/>
      <c r="BV196" s="433"/>
      <c r="BW196" s="433"/>
      <c r="BX196" s="434"/>
      <c r="BY196" s="432"/>
      <c r="BZ196" s="442" t="n">
        <v>114</v>
      </c>
      <c r="CA196" s="448"/>
      <c r="CB196" s="449"/>
      <c r="CD196" s="433"/>
      <c r="CE196" s="433"/>
      <c r="CF196" s="433"/>
      <c r="CG196" s="433"/>
      <c r="CH196" s="433"/>
      <c r="CI196" s="433"/>
      <c r="CJ196" s="433"/>
      <c r="CK196" s="433"/>
      <c r="CL196" s="433"/>
      <c r="CM196" s="433"/>
      <c r="CN196" s="433"/>
      <c r="CO196" s="433"/>
      <c r="CP196" s="433"/>
      <c r="CQ196" s="434"/>
    </row>
    <row r="197" customFormat="false" ht="12.75" hidden="false" customHeight="false" outlineLevel="0" collapsed="false">
      <c r="A197" s="432"/>
      <c r="B197" s="442" t="n">
        <v>115</v>
      </c>
      <c r="C197" s="448"/>
      <c r="D197" s="449"/>
      <c r="F197" s="433"/>
      <c r="G197" s="433"/>
      <c r="H197" s="433"/>
      <c r="I197" s="433"/>
      <c r="J197" s="433"/>
      <c r="K197" s="433"/>
      <c r="L197" s="433"/>
      <c r="M197" s="433"/>
      <c r="N197" s="433"/>
      <c r="O197" s="433"/>
      <c r="P197" s="433"/>
      <c r="Q197" s="433"/>
      <c r="R197" s="433"/>
      <c r="S197" s="434"/>
      <c r="T197" s="432"/>
      <c r="U197" s="442" t="n">
        <v>115</v>
      </c>
      <c r="V197" s="448"/>
      <c r="W197" s="449"/>
      <c r="Y197" s="433"/>
      <c r="Z197" s="433"/>
      <c r="AA197" s="433"/>
      <c r="AB197" s="433"/>
      <c r="AC197" s="433"/>
      <c r="AD197" s="433"/>
      <c r="AE197" s="433"/>
      <c r="AF197" s="433"/>
      <c r="AG197" s="433"/>
      <c r="AH197" s="433"/>
      <c r="AI197" s="433"/>
      <c r="AJ197" s="433"/>
      <c r="AK197" s="433"/>
      <c r="AL197" s="434"/>
      <c r="AM197" s="432"/>
      <c r="AN197" s="442" t="n">
        <v>115</v>
      </c>
      <c r="AO197" s="448"/>
      <c r="AP197" s="449"/>
      <c r="AR197" s="433"/>
      <c r="AS197" s="433"/>
      <c r="AT197" s="433"/>
      <c r="AU197" s="433"/>
      <c r="AV197" s="433"/>
      <c r="AW197" s="433"/>
      <c r="AX197" s="433"/>
      <c r="AY197" s="433"/>
      <c r="AZ197" s="433"/>
      <c r="BA197" s="433"/>
      <c r="BB197" s="433"/>
      <c r="BC197" s="433"/>
      <c r="BD197" s="433"/>
      <c r="BE197" s="434"/>
      <c r="BF197" s="432"/>
      <c r="BG197" s="442" t="n">
        <v>115</v>
      </c>
      <c r="BH197" s="448"/>
      <c r="BI197" s="449"/>
      <c r="BK197" s="433"/>
      <c r="BL197" s="433"/>
      <c r="BM197" s="433"/>
      <c r="BN197" s="433"/>
      <c r="BO197" s="433"/>
      <c r="BP197" s="433"/>
      <c r="BQ197" s="433"/>
      <c r="BR197" s="433"/>
      <c r="BS197" s="433"/>
      <c r="BT197" s="433"/>
      <c r="BU197" s="433"/>
      <c r="BV197" s="433"/>
      <c r="BW197" s="433"/>
      <c r="BX197" s="434"/>
      <c r="BY197" s="432"/>
      <c r="BZ197" s="442" t="n">
        <v>115</v>
      </c>
      <c r="CA197" s="448"/>
      <c r="CB197" s="449"/>
      <c r="CD197" s="433"/>
      <c r="CE197" s="433"/>
      <c r="CF197" s="433"/>
      <c r="CG197" s="433"/>
      <c r="CH197" s="433"/>
      <c r="CI197" s="433"/>
      <c r="CJ197" s="433"/>
      <c r="CK197" s="433"/>
      <c r="CL197" s="433"/>
      <c r="CM197" s="433"/>
      <c r="CN197" s="433"/>
      <c r="CO197" s="433"/>
      <c r="CP197" s="433"/>
      <c r="CQ197" s="434"/>
    </row>
    <row r="198" customFormat="false" ht="12.75" hidden="false" customHeight="false" outlineLevel="0" collapsed="false">
      <c r="A198" s="432"/>
      <c r="B198" s="442" t="n">
        <v>116</v>
      </c>
      <c r="C198" s="448"/>
      <c r="D198" s="449"/>
      <c r="F198" s="433"/>
      <c r="G198" s="433"/>
      <c r="H198" s="433"/>
      <c r="I198" s="433"/>
      <c r="J198" s="433"/>
      <c r="K198" s="433"/>
      <c r="L198" s="433"/>
      <c r="M198" s="433"/>
      <c r="N198" s="433"/>
      <c r="O198" s="433"/>
      <c r="P198" s="433"/>
      <c r="Q198" s="433"/>
      <c r="R198" s="433"/>
      <c r="S198" s="434"/>
      <c r="T198" s="432"/>
      <c r="U198" s="442" t="n">
        <v>116</v>
      </c>
      <c r="V198" s="448"/>
      <c r="W198" s="449"/>
      <c r="Y198" s="433"/>
      <c r="Z198" s="433"/>
      <c r="AA198" s="433"/>
      <c r="AB198" s="433"/>
      <c r="AC198" s="433"/>
      <c r="AD198" s="433"/>
      <c r="AE198" s="433"/>
      <c r="AF198" s="433"/>
      <c r="AG198" s="433"/>
      <c r="AH198" s="433"/>
      <c r="AI198" s="433"/>
      <c r="AJ198" s="433"/>
      <c r="AK198" s="433"/>
      <c r="AL198" s="434"/>
      <c r="AM198" s="432"/>
      <c r="AN198" s="442" t="n">
        <v>116</v>
      </c>
      <c r="AO198" s="448"/>
      <c r="AP198" s="449"/>
      <c r="AR198" s="433"/>
      <c r="AS198" s="433"/>
      <c r="AT198" s="433"/>
      <c r="AU198" s="433"/>
      <c r="AV198" s="433"/>
      <c r="AW198" s="433"/>
      <c r="AX198" s="433"/>
      <c r="AY198" s="433"/>
      <c r="AZ198" s="433"/>
      <c r="BA198" s="433"/>
      <c r="BB198" s="433"/>
      <c r="BC198" s="433"/>
      <c r="BD198" s="433"/>
      <c r="BE198" s="434"/>
      <c r="BF198" s="432"/>
      <c r="BG198" s="442" t="n">
        <v>116</v>
      </c>
      <c r="BH198" s="448"/>
      <c r="BI198" s="449"/>
      <c r="BK198" s="433"/>
      <c r="BL198" s="433"/>
      <c r="BM198" s="433"/>
      <c r="BN198" s="433"/>
      <c r="BO198" s="433"/>
      <c r="BP198" s="433"/>
      <c r="BQ198" s="433"/>
      <c r="BR198" s="433"/>
      <c r="BS198" s="433"/>
      <c r="BT198" s="433"/>
      <c r="BU198" s="433"/>
      <c r="BV198" s="433"/>
      <c r="BW198" s="433"/>
      <c r="BX198" s="434"/>
      <c r="BY198" s="432"/>
      <c r="BZ198" s="442" t="n">
        <v>116</v>
      </c>
      <c r="CA198" s="448"/>
      <c r="CB198" s="449"/>
      <c r="CD198" s="433"/>
      <c r="CE198" s="433"/>
      <c r="CF198" s="433"/>
      <c r="CG198" s="433"/>
      <c r="CH198" s="433"/>
      <c r="CI198" s="433"/>
      <c r="CJ198" s="433"/>
      <c r="CK198" s="433"/>
      <c r="CL198" s="433"/>
      <c r="CM198" s="433"/>
      <c r="CN198" s="433"/>
      <c r="CO198" s="433"/>
      <c r="CP198" s="433"/>
      <c r="CQ198" s="434"/>
    </row>
    <row r="199" customFormat="false" ht="12.75" hidden="false" customHeight="false" outlineLevel="0" collapsed="false">
      <c r="A199" s="432"/>
      <c r="B199" s="442" t="n">
        <v>117</v>
      </c>
      <c r="C199" s="448"/>
      <c r="D199" s="449"/>
      <c r="F199" s="433"/>
      <c r="G199" s="433"/>
      <c r="H199" s="433"/>
      <c r="I199" s="433"/>
      <c r="J199" s="433"/>
      <c r="K199" s="433"/>
      <c r="L199" s="433"/>
      <c r="M199" s="433"/>
      <c r="N199" s="433"/>
      <c r="O199" s="433"/>
      <c r="P199" s="433"/>
      <c r="Q199" s="433"/>
      <c r="R199" s="433"/>
      <c r="S199" s="434"/>
      <c r="T199" s="432"/>
      <c r="U199" s="442" t="n">
        <v>117</v>
      </c>
      <c r="V199" s="448"/>
      <c r="W199" s="449"/>
      <c r="Y199" s="433"/>
      <c r="Z199" s="433"/>
      <c r="AA199" s="433"/>
      <c r="AB199" s="433"/>
      <c r="AC199" s="433"/>
      <c r="AD199" s="433"/>
      <c r="AE199" s="433"/>
      <c r="AF199" s="433"/>
      <c r="AG199" s="433"/>
      <c r="AH199" s="433"/>
      <c r="AI199" s="433"/>
      <c r="AJ199" s="433"/>
      <c r="AK199" s="433"/>
      <c r="AL199" s="434"/>
      <c r="AM199" s="432"/>
      <c r="AN199" s="442" t="n">
        <v>117</v>
      </c>
      <c r="AO199" s="448"/>
      <c r="AP199" s="449"/>
      <c r="AR199" s="433"/>
      <c r="AS199" s="433"/>
      <c r="AT199" s="433"/>
      <c r="AU199" s="433"/>
      <c r="AV199" s="433"/>
      <c r="AW199" s="433"/>
      <c r="AX199" s="433"/>
      <c r="AY199" s="433"/>
      <c r="AZ199" s="433"/>
      <c r="BA199" s="433"/>
      <c r="BB199" s="433"/>
      <c r="BC199" s="433"/>
      <c r="BD199" s="433"/>
      <c r="BE199" s="434"/>
      <c r="BF199" s="432"/>
      <c r="BG199" s="442" t="n">
        <v>117</v>
      </c>
      <c r="BH199" s="448"/>
      <c r="BI199" s="449"/>
      <c r="BK199" s="433"/>
      <c r="BL199" s="433"/>
      <c r="BM199" s="433"/>
      <c r="BN199" s="433"/>
      <c r="BO199" s="433"/>
      <c r="BP199" s="433"/>
      <c r="BQ199" s="433"/>
      <c r="BR199" s="433"/>
      <c r="BS199" s="433"/>
      <c r="BT199" s="433"/>
      <c r="BU199" s="433"/>
      <c r="BV199" s="433"/>
      <c r="BW199" s="433"/>
      <c r="BX199" s="434"/>
      <c r="BY199" s="432"/>
      <c r="BZ199" s="442" t="n">
        <v>117</v>
      </c>
      <c r="CA199" s="448"/>
      <c r="CB199" s="449"/>
      <c r="CD199" s="433"/>
      <c r="CE199" s="433"/>
      <c r="CF199" s="433"/>
      <c r="CG199" s="433"/>
      <c r="CH199" s="433"/>
      <c r="CI199" s="433"/>
      <c r="CJ199" s="433"/>
      <c r="CK199" s="433"/>
      <c r="CL199" s="433"/>
      <c r="CM199" s="433"/>
      <c r="CN199" s="433"/>
      <c r="CO199" s="433"/>
      <c r="CP199" s="433"/>
      <c r="CQ199" s="434"/>
    </row>
    <row r="200" customFormat="false" ht="12.75" hidden="false" customHeight="false" outlineLevel="0" collapsed="false">
      <c r="A200" s="432"/>
      <c r="B200" s="442" t="n">
        <v>118</v>
      </c>
      <c r="C200" s="448"/>
      <c r="D200" s="449"/>
      <c r="F200" s="433"/>
      <c r="G200" s="433"/>
      <c r="H200" s="433"/>
      <c r="I200" s="433"/>
      <c r="J200" s="433"/>
      <c r="K200" s="433"/>
      <c r="L200" s="433"/>
      <c r="M200" s="433"/>
      <c r="N200" s="433"/>
      <c r="O200" s="433"/>
      <c r="P200" s="433"/>
      <c r="Q200" s="433"/>
      <c r="R200" s="433"/>
      <c r="S200" s="434"/>
      <c r="T200" s="432"/>
      <c r="U200" s="442" t="n">
        <v>118</v>
      </c>
      <c r="V200" s="448"/>
      <c r="W200" s="449"/>
      <c r="Y200" s="433"/>
      <c r="Z200" s="433"/>
      <c r="AA200" s="433"/>
      <c r="AB200" s="433"/>
      <c r="AC200" s="433"/>
      <c r="AD200" s="433"/>
      <c r="AE200" s="433"/>
      <c r="AF200" s="433"/>
      <c r="AG200" s="433"/>
      <c r="AH200" s="433"/>
      <c r="AI200" s="433"/>
      <c r="AJ200" s="433"/>
      <c r="AK200" s="433"/>
      <c r="AL200" s="434"/>
      <c r="AM200" s="432"/>
      <c r="AN200" s="442" t="n">
        <v>118</v>
      </c>
      <c r="AO200" s="448"/>
      <c r="AP200" s="449"/>
      <c r="AR200" s="433"/>
      <c r="AS200" s="433"/>
      <c r="AT200" s="433"/>
      <c r="AU200" s="433"/>
      <c r="AV200" s="433"/>
      <c r="AW200" s="433"/>
      <c r="AX200" s="433"/>
      <c r="AY200" s="433"/>
      <c r="AZ200" s="433"/>
      <c r="BA200" s="433"/>
      <c r="BB200" s="433"/>
      <c r="BC200" s="433"/>
      <c r="BD200" s="433"/>
      <c r="BE200" s="434"/>
      <c r="BF200" s="432"/>
      <c r="BG200" s="442" t="n">
        <v>118</v>
      </c>
      <c r="BH200" s="448"/>
      <c r="BI200" s="449"/>
      <c r="BK200" s="433"/>
      <c r="BL200" s="433"/>
      <c r="BM200" s="433"/>
      <c r="BN200" s="433"/>
      <c r="BO200" s="433"/>
      <c r="BP200" s="433"/>
      <c r="BQ200" s="433"/>
      <c r="BR200" s="433"/>
      <c r="BS200" s="433"/>
      <c r="BT200" s="433"/>
      <c r="BU200" s="433"/>
      <c r="BV200" s="433"/>
      <c r="BW200" s="433"/>
      <c r="BX200" s="434"/>
      <c r="BY200" s="432"/>
      <c r="BZ200" s="442" t="n">
        <v>118</v>
      </c>
      <c r="CA200" s="448"/>
      <c r="CB200" s="449"/>
      <c r="CD200" s="433"/>
      <c r="CE200" s="433"/>
      <c r="CF200" s="433"/>
      <c r="CG200" s="433"/>
      <c r="CH200" s="433"/>
      <c r="CI200" s="433"/>
      <c r="CJ200" s="433"/>
      <c r="CK200" s="433"/>
      <c r="CL200" s="433"/>
      <c r="CM200" s="433"/>
      <c r="CN200" s="433"/>
      <c r="CO200" s="433"/>
      <c r="CP200" s="433"/>
      <c r="CQ200" s="434"/>
    </row>
    <row r="201" customFormat="false" ht="12.75" hidden="false" customHeight="false" outlineLevel="0" collapsed="false">
      <c r="A201" s="432"/>
      <c r="B201" s="442" t="n">
        <v>119</v>
      </c>
      <c r="C201" s="448"/>
      <c r="D201" s="449"/>
      <c r="F201" s="433"/>
      <c r="G201" s="433"/>
      <c r="H201" s="433"/>
      <c r="I201" s="433"/>
      <c r="J201" s="433"/>
      <c r="K201" s="433"/>
      <c r="L201" s="433"/>
      <c r="M201" s="433"/>
      <c r="N201" s="433"/>
      <c r="O201" s="433"/>
      <c r="P201" s="433"/>
      <c r="Q201" s="433"/>
      <c r="R201" s="433"/>
      <c r="S201" s="434"/>
      <c r="T201" s="432"/>
      <c r="U201" s="442" t="n">
        <v>119</v>
      </c>
      <c r="V201" s="448"/>
      <c r="W201" s="449"/>
      <c r="Y201" s="433"/>
      <c r="Z201" s="433"/>
      <c r="AA201" s="433"/>
      <c r="AB201" s="433"/>
      <c r="AC201" s="433"/>
      <c r="AD201" s="433"/>
      <c r="AE201" s="433"/>
      <c r="AF201" s="433"/>
      <c r="AG201" s="433"/>
      <c r="AH201" s="433"/>
      <c r="AI201" s="433"/>
      <c r="AJ201" s="433"/>
      <c r="AK201" s="433"/>
      <c r="AL201" s="434"/>
      <c r="AM201" s="432"/>
      <c r="AN201" s="442" t="n">
        <v>119</v>
      </c>
      <c r="AO201" s="448"/>
      <c r="AP201" s="449"/>
      <c r="AR201" s="433"/>
      <c r="AS201" s="433"/>
      <c r="AT201" s="433"/>
      <c r="AU201" s="433"/>
      <c r="AV201" s="433"/>
      <c r="AW201" s="433"/>
      <c r="AX201" s="433"/>
      <c r="AY201" s="433"/>
      <c r="AZ201" s="433"/>
      <c r="BA201" s="433"/>
      <c r="BB201" s="433"/>
      <c r="BC201" s="433"/>
      <c r="BD201" s="433"/>
      <c r="BE201" s="434"/>
      <c r="BF201" s="432"/>
      <c r="BG201" s="442" t="n">
        <v>119</v>
      </c>
      <c r="BH201" s="448"/>
      <c r="BI201" s="449"/>
      <c r="BK201" s="433"/>
      <c r="BL201" s="433"/>
      <c r="BM201" s="433"/>
      <c r="BN201" s="433"/>
      <c r="BO201" s="433"/>
      <c r="BP201" s="433"/>
      <c r="BQ201" s="433"/>
      <c r="BR201" s="433"/>
      <c r="BS201" s="433"/>
      <c r="BT201" s="433"/>
      <c r="BU201" s="433"/>
      <c r="BV201" s="433"/>
      <c r="BW201" s="433"/>
      <c r="BX201" s="434"/>
      <c r="BY201" s="432"/>
      <c r="BZ201" s="442" t="n">
        <v>119</v>
      </c>
      <c r="CA201" s="448"/>
      <c r="CB201" s="449"/>
      <c r="CD201" s="433"/>
      <c r="CE201" s="433"/>
      <c r="CF201" s="433"/>
      <c r="CG201" s="433"/>
      <c r="CH201" s="433"/>
      <c r="CI201" s="433"/>
      <c r="CJ201" s="433"/>
      <c r="CK201" s="433"/>
      <c r="CL201" s="433"/>
      <c r="CM201" s="433"/>
      <c r="CN201" s="433"/>
      <c r="CO201" s="433"/>
      <c r="CP201" s="433"/>
      <c r="CQ201" s="434"/>
    </row>
    <row r="202" customFormat="false" ht="12.75" hidden="false" customHeight="false" outlineLevel="0" collapsed="false">
      <c r="A202" s="432"/>
      <c r="B202" s="442" t="n">
        <v>120</v>
      </c>
      <c r="C202" s="448"/>
      <c r="D202" s="449"/>
      <c r="F202" s="433"/>
      <c r="G202" s="433"/>
      <c r="H202" s="433"/>
      <c r="I202" s="433"/>
      <c r="J202" s="433"/>
      <c r="K202" s="433"/>
      <c r="L202" s="433"/>
      <c r="M202" s="433"/>
      <c r="N202" s="433"/>
      <c r="O202" s="433"/>
      <c r="P202" s="433"/>
      <c r="Q202" s="433"/>
      <c r="R202" s="433"/>
      <c r="S202" s="434"/>
      <c r="T202" s="432"/>
      <c r="U202" s="442" t="n">
        <v>120</v>
      </c>
      <c r="V202" s="448"/>
      <c r="W202" s="449"/>
      <c r="Y202" s="433"/>
      <c r="Z202" s="433"/>
      <c r="AA202" s="433"/>
      <c r="AB202" s="433"/>
      <c r="AC202" s="433"/>
      <c r="AD202" s="433"/>
      <c r="AE202" s="433"/>
      <c r="AF202" s="433"/>
      <c r="AG202" s="433"/>
      <c r="AH202" s="433"/>
      <c r="AI202" s="433"/>
      <c r="AJ202" s="433"/>
      <c r="AK202" s="433"/>
      <c r="AL202" s="434"/>
      <c r="AM202" s="432"/>
      <c r="AN202" s="442" t="n">
        <v>120</v>
      </c>
      <c r="AO202" s="448"/>
      <c r="AP202" s="449"/>
      <c r="AR202" s="433"/>
      <c r="AS202" s="433"/>
      <c r="AT202" s="433"/>
      <c r="AU202" s="433"/>
      <c r="AV202" s="433"/>
      <c r="AW202" s="433"/>
      <c r="AX202" s="433"/>
      <c r="AY202" s="433"/>
      <c r="AZ202" s="433"/>
      <c r="BA202" s="433"/>
      <c r="BB202" s="433"/>
      <c r="BC202" s="433"/>
      <c r="BD202" s="433"/>
      <c r="BE202" s="434"/>
      <c r="BF202" s="432"/>
      <c r="BG202" s="442" t="n">
        <v>120</v>
      </c>
      <c r="BH202" s="448"/>
      <c r="BI202" s="449"/>
      <c r="BK202" s="433"/>
      <c r="BL202" s="433"/>
      <c r="BM202" s="433"/>
      <c r="BN202" s="433"/>
      <c r="BO202" s="433"/>
      <c r="BP202" s="433"/>
      <c r="BQ202" s="433"/>
      <c r="BR202" s="433"/>
      <c r="BS202" s="433"/>
      <c r="BT202" s="433"/>
      <c r="BU202" s="433"/>
      <c r="BV202" s="433"/>
      <c r="BW202" s="433"/>
      <c r="BX202" s="434"/>
      <c r="BY202" s="432"/>
      <c r="BZ202" s="442" t="n">
        <v>120</v>
      </c>
      <c r="CA202" s="448"/>
      <c r="CB202" s="449"/>
      <c r="CD202" s="433"/>
      <c r="CE202" s="433"/>
      <c r="CF202" s="433"/>
      <c r="CG202" s="433"/>
      <c r="CH202" s="433"/>
      <c r="CI202" s="433"/>
      <c r="CJ202" s="433"/>
      <c r="CK202" s="433"/>
      <c r="CL202" s="433"/>
      <c r="CM202" s="433"/>
      <c r="CN202" s="433"/>
      <c r="CO202" s="433"/>
      <c r="CP202" s="433"/>
      <c r="CQ202" s="434"/>
    </row>
    <row r="203" customFormat="false" ht="12.75" hidden="false" customHeight="false" outlineLevel="0" collapsed="false">
      <c r="A203" s="433"/>
      <c r="B203" s="442" t="n">
        <v>121</v>
      </c>
      <c r="C203" s="448"/>
      <c r="D203" s="449"/>
      <c r="F203" s="433"/>
      <c r="G203" s="433"/>
      <c r="H203" s="433"/>
      <c r="I203" s="433"/>
      <c r="J203" s="433"/>
      <c r="K203" s="433"/>
      <c r="L203" s="433"/>
      <c r="M203" s="433"/>
      <c r="N203" s="433"/>
      <c r="O203" s="433"/>
      <c r="P203" s="433"/>
      <c r="Q203" s="433"/>
      <c r="R203" s="433"/>
      <c r="S203" s="434"/>
      <c r="T203" s="433"/>
      <c r="U203" s="442" t="n">
        <v>121</v>
      </c>
      <c r="V203" s="448"/>
      <c r="W203" s="449"/>
      <c r="Y203" s="433"/>
      <c r="Z203" s="433"/>
      <c r="AA203" s="433"/>
      <c r="AB203" s="433"/>
      <c r="AC203" s="433"/>
      <c r="AD203" s="433"/>
      <c r="AE203" s="433"/>
      <c r="AF203" s="433"/>
      <c r="AG203" s="433"/>
      <c r="AH203" s="433"/>
      <c r="AI203" s="433"/>
      <c r="AJ203" s="433"/>
      <c r="AK203" s="433"/>
      <c r="AL203" s="434"/>
      <c r="AM203" s="433"/>
      <c r="AN203" s="442" t="n">
        <v>121</v>
      </c>
      <c r="AO203" s="448"/>
      <c r="AP203" s="449"/>
      <c r="AR203" s="433"/>
      <c r="AS203" s="433"/>
      <c r="AT203" s="433"/>
      <c r="AU203" s="433"/>
      <c r="AV203" s="433"/>
      <c r="AW203" s="433"/>
      <c r="AX203" s="433"/>
      <c r="AY203" s="433"/>
      <c r="AZ203" s="433"/>
      <c r="BA203" s="433"/>
      <c r="BB203" s="433"/>
      <c r="BC203" s="433"/>
      <c r="BD203" s="433"/>
      <c r="BE203" s="434"/>
      <c r="BF203" s="433"/>
      <c r="BG203" s="442" t="n">
        <v>121</v>
      </c>
      <c r="BH203" s="448"/>
      <c r="BI203" s="449"/>
      <c r="BK203" s="433"/>
      <c r="BL203" s="433"/>
      <c r="BM203" s="433"/>
      <c r="BN203" s="433"/>
      <c r="BO203" s="433"/>
      <c r="BP203" s="433"/>
      <c r="BQ203" s="433"/>
      <c r="BR203" s="433"/>
      <c r="BS203" s="433"/>
      <c r="BT203" s="433"/>
      <c r="BU203" s="433"/>
      <c r="BV203" s="433"/>
      <c r="BW203" s="433"/>
      <c r="BX203" s="434"/>
      <c r="BY203" s="433"/>
      <c r="BZ203" s="442" t="n">
        <v>121</v>
      </c>
      <c r="CA203" s="448"/>
      <c r="CB203" s="449"/>
      <c r="CD203" s="433"/>
      <c r="CE203" s="433"/>
      <c r="CF203" s="433"/>
      <c r="CG203" s="433"/>
      <c r="CH203" s="433"/>
      <c r="CI203" s="433"/>
      <c r="CJ203" s="433"/>
      <c r="CK203" s="433"/>
      <c r="CL203" s="433"/>
      <c r="CM203" s="433"/>
      <c r="CN203" s="433"/>
      <c r="CO203" s="433"/>
      <c r="CP203" s="433"/>
      <c r="CQ203" s="434"/>
    </row>
    <row r="204" customFormat="false" ht="12.75" hidden="false" customHeight="false" outlineLevel="0" collapsed="false">
      <c r="B204" s="442" t="n">
        <v>122</v>
      </c>
      <c r="C204" s="448"/>
      <c r="D204" s="449"/>
      <c r="S204" s="347"/>
      <c r="U204" s="442" t="n">
        <v>122</v>
      </c>
      <c r="V204" s="448"/>
      <c r="W204" s="449"/>
      <c r="AL204" s="347"/>
      <c r="AN204" s="442" t="n">
        <v>122</v>
      </c>
      <c r="AO204" s="448"/>
      <c r="AP204" s="449"/>
      <c r="BE204" s="347"/>
      <c r="BG204" s="442" t="n">
        <v>122</v>
      </c>
      <c r="BH204" s="448"/>
      <c r="BI204" s="449"/>
      <c r="BX204" s="347"/>
      <c r="BZ204" s="442" t="n">
        <v>122</v>
      </c>
      <c r="CA204" s="448"/>
      <c r="CB204" s="449"/>
      <c r="CQ204" s="347"/>
    </row>
    <row r="205" customFormat="false" ht="12.75" hidden="false" customHeight="false" outlineLevel="0" collapsed="false">
      <c r="B205" s="442" t="n">
        <v>123</v>
      </c>
      <c r="C205" s="448"/>
      <c r="D205" s="449"/>
      <c r="S205" s="347"/>
      <c r="U205" s="442" t="n">
        <v>123</v>
      </c>
      <c r="V205" s="448"/>
      <c r="W205" s="449"/>
      <c r="AL205" s="347"/>
      <c r="AN205" s="442" t="n">
        <v>123</v>
      </c>
      <c r="AO205" s="448"/>
      <c r="AP205" s="449"/>
      <c r="BE205" s="347"/>
      <c r="BG205" s="442" t="n">
        <v>123</v>
      </c>
      <c r="BH205" s="448"/>
      <c r="BI205" s="449"/>
      <c r="BX205" s="347"/>
      <c r="BZ205" s="442" t="n">
        <v>123</v>
      </c>
      <c r="CA205" s="448"/>
      <c r="CB205" s="449"/>
      <c r="CQ205" s="347"/>
    </row>
    <row r="206" customFormat="false" ht="12.75" hidden="false" customHeight="false" outlineLevel="0" collapsed="false">
      <c r="B206" s="442" t="n">
        <v>124</v>
      </c>
      <c r="C206" s="448"/>
      <c r="D206" s="449"/>
      <c r="S206" s="347"/>
      <c r="U206" s="442" t="n">
        <v>124</v>
      </c>
      <c r="V206" s="448"/>
      <c r="W206" s="449"/>
      <c r="AL206" s="347"/>
      <c r="AN206" s="442" t="n">
        <v>124</v>
      </c>
      <c r="AO206" s="448"/>
      <c r="AP206" s="449"/>
      <c r="BE206" s="347"/>
      <c r="BG206" s="442" t="n">
        <v>124</v>
      </c>
      <c r="BH206" s="448"/>
      <c r="BI206" s="449"/>
      <c r="BX206" s="347"/>
      <c r="BZ206" s="442" t="n">
        <v>124</v>
      </c>
      <c r="CA206" s="448"/>
      <c r="CB206" s="449"/>
      <c r="CQ206" s="347"/>
    </row>
    <row r="207" customFormat="false" ht="12.75" hidden="false" customHeight="false" outlineLevel="0" collapsed="false">
      <c r="B207" s="442" t="n">
        <v>125</v>
      </c>
      <c r="C207" s="448"/>
      <c r="D207" s="449"/>
      <c r="S207" s="347"/>
      <c r="U207" s="442" t="n">
        <v>125</v>
      </c>
      <c r="V207" s="448"/>
      <c r="W207" s="449"/>
      <c r="AL207" s="347"/>
      <c r="AN207" s="442" t="n">
        <v>125</v>
      </c>
      <c r="AO207" s="448"/>
      <c r="AP207" s="449"/>
      <c r="BE207" s="347"/>
      <c r="BG207" s="442" t="n">
        <v>125</v>
      </c>
      <c r="BH207" s="448"/>
      <c r="BI207" s="449"/>
      <c r="BX207" s="347"/>
      <c r="BZ207" s="442" t="n">
        <v>125</v>
      </c>
      <c r="CA207" s="448"/>
      <c r="CB207" s="449"/>
      <c r="CQ207" s="347"/>
    </row>
    <row r="208" customFormat="false" ht="12.75" hidden="false" customHeight="false" outlineLevel="0" collapsed="false">
      <c r="B208" s="442" t="n">
        <v>126</v>
      </c>
      <c r="C208" s="448"/>
      <c r="D208" s="449"/>
      <c r="S208" s="347"/>
      <c r="U208" s="442" t="n">
        <v>126</v>
      </c>
      <c r="V208" s="448"/>
      <c r="W208" s="449"/>
      <c r="AL208" s="347"/>
      <c r="AN208" s="442" t="n">
        <v>126</v>
      </c>
      <c r="AO208" s="448"/>
      <c r="AP208" s="449"/>
      <c r="BE208" s="347"/>
      <c r="BG208" s="442" t="n">
        <v>126</v>
      </c>
      <c r="BH208" s="448"/>
      <c r="BI208" s="449"/>
      <c r="BX208" s="347"/>
      <c r="BZ208" s="442" t="n">
        <v>126</v>
      </c>
      <c r="CA208" s="448"/>
      <c r="CB208" s="449"/>
      <c r="CQ208" s="347"/>
    </row>
    <row r="209" customFormat="false" ht="12.75" hidden="false" customHeight="false" outlineLevel="0" collapsed="false">
      <c r="B209" s="442" t="n">
        <v>127</v>
      </c>
      <c r="C209" s="448"/>
      <c r="D209" s="449"/>
      <c r="S209" s="347"/>
      <c r="U209" s="442" t="n">
        <v>127</v>
      </c>
      <c r="V209" s="448"/>
      <c r="W209" s="449"/>
      <c r="AL209" s="347"/>
      <c r="AN209" s="442" t="n">
        <v>127</v>
      </c>
      <c r="AO209" s="448"/>
      <c r="AP209" s="449"/>
      <c r="BE209" s="347"/>
      <c r="BG209" s="442" t="n">
        <v>127</v>
      </c>
      <c r="BH209" s="448"/>
      <c r="BI209" s="449"/>
      <c r="BX209" s="347"/>
      <c r="BZ209" s="442" t="n">
        <v>127</v>
      </c>
      <c r="CA209" s="448"/>
      <c r="CB209" s="449"/>
      <c r="CQ209" s="347"/>
    </row>
    <row r="210" customFormat="false" ht="12.75" hidden="false" customHeight="false" outlineLevel="0" collapsed="false">
      <c r="B210" s="442" t="n">
        <v>128</v>
      </c>
      <c r="C210" s="448"/>
      <c r="D210" s="449"/>
      <c r="S210" s="347"/>
      <c r="U210" s="442" t="n">
        <v>128</v>
      </c>
      <c r="V210" s="448"/>
      <c r="W210" s="449"/>
      <c r="AL210" s="347"/>
      <c r="AN210" s="442" t="n">
        <v>128</v>
      </c>
      <c r="AO210" s="448"/>
      <c r="AP210" s="449"/>
      <c r="BE210" s="347"/>
      <c r="BG210" s="442" t="n">
        <v>128</v>
      </c>
      <c r="BH210" s="448"/>
      <c r="BI210" s="449"/>
      <c r="BX210" s="347"/>
      <c r="BZ210" s="442" t="n">
        <v>128</v>
      </c>
      <c r="CA210" s="448"/>
      <c r="CB210" s="449"/>
      <c r="CQ210" s="347"/>
    </row>
    <row r="211" customFormat="false" ht="12.75" hidden="false" customHeight="false" outlineLevel="0" collapsed="false">
      <c r="B211" s="442" t="n">
        <v>129</v>
      </c>
      <c r="C211" s="448"/>
      <c r="D211" s="449"/>
      <c r="S211" s="347"/>
      <c r="U211" s="442" t="n">
        <v>129</v>
      </c>
      <c r="V211" s="448"/>
      <c r="W211" s="449"/>
      <c r="AL211" s="347"/>
      <c r="AN211" s="442" t="n">
        <v>129</v>
      </c>
      <c r="AO211" s="448"/>
      <c r="AP211" s="449"/>
      <c r="BE211" s="347"/>
      <c r="BG211" s="442" t="n">
        <v>129</v>
      </c>
      <c r="BH211" s="448"/>
      <c r="BI211" s="449"/>
      <c r="BX211" s="347"/>
      <c r="BZ211" s="442" t="n">
        <v>129</v>
      </c>
      <c r="CA211" s="448"/>
      <c r="CB211" s="449"/>
      <c r="CQ211" s="347"/>
    </row>
    <row r="212" customFormat="false" ht="12.75" hidden="false" customHeight="false" outlineLevel="0" collapsed="false">
      <c r="B212" s="442" t="n">
        <v>130</v>
      </c>
      <c r="C212" s="448"/>
      <c r="D212" s="449"/>
      <c r="S212" s="347"/>
      <c r="U212" s="442" t="n">
        <v>130</v>
      </c>
      <c r="V212" s="448"/>
      <c r="W212" s="449"/>
      <c r="AL212" s="347"/>
      <c r="AN212" s="442" t="n">
        <v>130</v>
      </c>
      <c r="AO212" s="448"/>
      <c r="AP212" s="449"/>
      <c r="BE212" s="347"/>
      <c r="BG212" s="442" t="n">
        <v>130</v>
      </c>
      <c r="BH212" s="448"/>
      <c r="BI212" s="449"/>
      <c r="BX212" s="347"/>
      <c r="BZ212" s="442" t="n">
        <v>130</v>
      </c>
      <c r="CA212" s="448"/>
      <c r="CB212" s="449"/>
      <c r="CQ212" s="347"/>
    </row>
    <row r="213" customFormat="false" ht="12.75" hidden="false" customHeight="false" outlineLevel="0" collapsed="false">
      <c r="B213" s="442" t="n">
        <v>131</v>
      </c>
      <c r="C213" s="448"/>
      <c r="D213" s="449"/>
      <c r="S213" s="347"/>
      <c r="U213" s="442" t="n">
        <v>131</v>
      </c>
      <c r="V213" s="448"/>
      <c r="W213" s="449"/>
      <c r="AL213" s="347"/>
      <c r="AN213" s="442" t="n">
        <v>131</v>
      </c>
      <c r="AO213" s="448"/>
      <c r="AP213" s="449"/>
      <c r="BE213" s="347"/>
      <c r="BG213" s="442" t="n">
        <v>131</v>
      </c>
      <c r="BH213" s="448"/>
      <c r="BI213" s="449"/>
      <c r="BX213" s="347"/>
      <c r="BZ213" s="442" t="n">
        <v>131</v>
      </c>
      <c r="CA213" s="448"/>
      <c r="CB213" s="449"/>
      <c r="CQ213" s="347"/>
    </row>
    <row r="214" customFormat="false" ht="12.75" hidden="false" customHeight="false" outlineLevel="0" collapsed="false">
      <c r="B214" s="442" t="n">
        <v>132</v>
      </c>
      <c r="C214" s="448"/>
      <c r="D214" s="449"/>
      <c r="S214" s="347"/>
      <c r="U214" s="442" t="n">
        <v>132</v>
      </c>
      <c r="V214" s="448"/>
      <c r="W214" s="449"/>
      <c r="AL214" s="347"/>
      <c r="AN214" s="442" t="n">
        <v>132</v>
      </c>
      <c r="AO214" s="448"/>
      <c r="AP214" s="449"/>
      <c r="BE214" s="347"/>
      <c r="BG214" s="442" t="n">
        <v>132</v>
      </c>
      <c r="BH214" s="448"/>
      <c r="BI214" s="449"/>
      <c r="BX214" s="347"/>
      <c r="BZ214" s="442" t="n">
        <v>132</v>
      </c>
      <c r="CA214" s="448"/>
      <c r="CB214" s="449"/>
      <c r="CQ214" s="347"/>
    </row>
    <row r="215" customFormat="false" ht="12.75" hidden="false" customHeight="false" outlineLevel="0" collapsed="false">
      <c r="B215" s="442" t="n">
        <v>133</v>
      </c>
      <c r="C215" s="448"/>
      <c r="D215" s="449"/>
      <c r="S215" s="347"/>
      <c r="U215" s="442" t="n">
        <v>133</v>
      </c>
      <c r="V215" s="448"/>
      <c r="W215" s="449"/>
      <c r="AL215" s="347"/>
      <c r="AN215" s="442" t="n">
        <v>133</v>
      </c>
      <c r="AO215" s="448"/>
      <c r="AP215" s="449"/>
      <c r="BE215" s="347"/>
      <c r="BG215" s="442" t="n">
        <v>133</v>
      </c>
      <c r="BH215" s="448"/>
      <c r="BI215" s="449"/>
      <c r="BX215" s="347"/>
      <c r="BZ215" s="442" t="n">
        <v>133</v>
      </c>
      <c r="CA215" s="448"/>
      <c r="CB215" s="449"/>
      <c r="CQ215" s="347"/>
    </row>
    <row r="216" customFormat="false" ht="12.75" hidden="false" customHeight="false" outlineLevel="0" collapsed="false">
      <c r="B216" s="442" t="n">
        <v>134</v>
      </c>
      <c r="C216" s="448"/>
      <c r="D216" s="449"/>
      <c r="S216" s="347"/>
      <c r="U216" s="442" t="n">
        <v>134</v>
      </c>
      <c r="V216" s="448"/>
      <c r="W216" s="449"/>
      <c r="AL216" s="347"/>
      <c r="AN216" s="442" t="n">
        <v>134</v>
      </c>
      <c r="AO216" s="448"/>
      <c r="AP216" s="449"/>
      <c r="BE216" s="347"/>
      <c r="BG216" s="442" t="n">
        <v>134</v>
      </c>
      <c r="BH216" s="448"/>
      <c r="BI216" s="449"/>
      <c r="BX216" s="347"/>
      <c r="BZ216" s="442" t="n">
        <v>134</v>
      </c>
      <c r="CA216" s="448"/>
      <c r="CB216" s="449"/>
      <c r="CQ216" s="347"/>
    </row>
    <row r="217" customFormat="false" ht="12.75" hidden="false" customHeight="false" outlineLevel="0" collapsed="false">
      <c r="B217" s="442" t="n">
        <v>135</v>
      </c>
      <c r="C217" s="448"/>
      <c r="D217" s="449"/>
      <c r="S217" s="347"/>
      <c r="U217" s="442" t="n">
        <v>135</v>
      </c>
      <c r="V217" s="448"/>
      <c r="W217" s="449"/>
      <c r="AL217" s="347"/>
      <c r="AN217" s="442" t="n">
        <v>135</v>
      </c>
      <c r="AO217" s="448"/>
      <c r="AP217" s="449"/>
      <c r="BE217" s="347"/>
      <c r="BG217" s="442" t="n">
        <v>135</v>
      </c>
      <c r="BH217" s="448"/>
      <c r="BI217" s="449"/>
      <c r="BX217" s="347"/>
      <c r="BZ217" s="442" t="n">
        <v>135</v>
      </c>
      <c r="CA217" s="448"/>
      <c r="CB217" s="449"/>
      <c r="CQ217" s="347"/>
    </row>
    <row r="218" customFormat="false" ht="12.75" hidden="false" customHeight="false" outlineLevel="0" collapsed="false">
      <c r="B218" s="442" t="n">
        <v>136</v>
      </c>
      <c r="C218" s="448"/>
      <c r="D218" s="449"/>
      <c r="S218" s="347"/>
      <c r="U218" s="442" t="n">
        <v>136</v>
      </c>
      <c r="V218" s="448"/>
      <c r="W218" s="449"/>
      <c r="AL218" s="347"/>
      <c r="AN218" s="442" t="n">
        <v>136</v>
      </c>
      <c r="AO218" s="448"/>
      <c r="AP218" s="449"/>
      <c r="BE218" s="347"/>
      <c r="BG218" s="442" t="n">
        <v>136</v>
      </c>
      <c r="BH218" s="448"/>
      <c r="BI218" s="449"/>
      <c r="BX218" s="347"/>
      <c r="BZ218" s="442" t="n">
        <v>136</v>
      </c>
      <c r="CA218" s="448"/>
      <c r="CB218" s="449"/>
      <c r="CQ218" s="347"/>
    </row>
    <row r="219" customFormat="false" ht="12.75" hidden="false" customHeight="false" outlineLevel="0" collapsed="false">
      <c r="B219" s="442" t="n">
        <v>137</v>
      </c>
      <c r="C219" s="448"/>
      <c r="D219" s="449"/>
      <c r="S219" s="347"/>
      <c r="U219" s="442" t="n">
        <v>137</v>
      </c>
      <c r="V219" s="448"/>
      <c r="W219" s="449"/>
      <c r="AL219" s="347"/>
      <c r="AN219" s="442" t="n">
        <v>137</v>
      </c>
      <c r="AO219" s="448"/>
      <c r="AP219" s="449"/>
      <c r="BE219" s="347"/>
      <c r="BG219" s="442" t="n">
        <v>137</v>
      </c>
      <c r="BH219" s="448"/>
      <c r="BI219" s="449"/>
      <c r="BX219" s="347"/>
      <c r="BZ219" s="442" t="n">
        <v>137</v>
      </c>
      <c r="CA219" s="448"/>
      <c r="CB219" s="449"/>
      <c r="CQ219" s="347"/>
    </row>
    <row r="220" customFormat="false" ht="12.75" hidden="false" customHeight="false" outlineLevel="0" collapsed="false">
      <c r="B220" s="442" t="n">
        <v>138</v>
      </c>
      <c r="C220" s="448"/>
      <c r="D220" s="449"/>
      <c r="S220" s="347"/>
      <c r="U220" s="442" t="n">
        <v>138</v>
      </c>
      <c r="V220" s="448"/>
      <c r="W220" s="449"/>
      <c r="AL220" s="347"/>
      <c r="AN220" s="442" t="n">
        <v>138</v>
      </c>
      <c r="AO220" s="448"/>
      <c r="AP220" s="449"/>
      <c r="BE220" s="347"/>
      <c r="BG220" s="442" t="n">
        <v>138</v>
      </c>
      <c r="BH220" s="448"/>
      <c r="BI220" s="449"/>
      <c r="BX220" s="347"/>
      <c r="BZ220" s="442" t="n">
        <v>138</v>
      </c>
      <c r="CA220" s="448"/>
      <c r="CB220" s="449"/>
      <c r="CQ220" s="347"/>
    </row>
    <row r="221" customFormat="false" ht="12.75" hidden="false" customHeight="false" outlineLevel="0" collapsed="false">
      <c r="B221" s="442" t="n">
        <v>139</v>
      </c>
      <c r="C221" s="448"/>
      <c r="D221" s="449"/>
      <c r="S221" s="347"/>
      <c r="U221" s="442" t="n">
        <v>139</v>
      </c>
      <c r="V221" s="448"/>
      <c r="W221" s="449"/>
      <c r="AL221" s="347"/>
      <c r="AN221" s="442" t="n">
        <v>139</v>
      </c>
      <c r="AO221" s="448"/>
      <c r="AP221" s="449"/>
      <c r="BE221" s="347"/>
      <c r="BG221" s="442" t="n">
        <v>139</v>
      </c>
      <c r="BH221" s="448"/>
      <c r="BI221" s="449"/>
      <c r="BX221" s="347"/>
      <c r="BZ221" s="442" t="n">
        <v>139</v>
      </c>
      <c r="CA221" s="448"/>
      <c r="CB221" s="449"/>
      <c r="CQ221" s="347"/>
    </row>
    <row r="222" customFormat="false" ht="12.75" hidden="false" customHeight="false" outlineLevel="0" collapsed="false">
      <c r="B222" s="442" t="n">
        <v>140</v>
      </c>
      <c r="C222" s="448"/>
      <c r="D222" s="449"/>
      <c r="S222" s="347"/>
      <c r="U222" s="442" t="n">
        <v>140</v>
      </c>
      <c r="V222" s="448"/>
      <c r="W222" s="449"/>
      <c r="AL222" s="347"/>
      <c r="AN222" s="442" t="n">
        <v>140</v>
      </c>
      <c r="AO222" s="448"/>
      <c r="AP222" s="449"/>
      <c r="BE222" s="347"/>
      <c r="BG222" s="442" t="n">
        <v>140</v>
      </c>
      <c r="BH222" s="448"/>
      <c r="BI222" s="449"/>
      <c r="BX222" s="347"/>
      <c r="BZ222" s="442" t="n">
        <v>140</v>
      </c>
      <c r="CA222" s="448"/>
      <c r="CB222" s="449"/>
      <c r="CQ222" s="347"/>
    </row>
    <row r="223" customFormat="false" ht="12.75" hidden="false" customHeight="false" outlineLevel="0" collapsed="false">
      <c r="B223" s="442" t="n">
        <v>141</v>
      </c>
      <c r="C223" s="448"/>
      <c r="D223" s="449"/>
      <c r="S223" s="347"/>
      <c r="U223" s="442" t="n">
        <v>141</v>
      </c>
      <c r="V223" s="448"/>
      <c r="W223" s="449"/>
      <c r="AL223" s="347"/>
      <c r="AN223" s="442" t="n">
        <v>141</v>
      </c>
      <c r="AO223" s="448"/>
      <c r="AP223" s="449"/>
      <c r="BE223" s="347"/>
      <c r="BG223" s="442" t="n">
        <v>141</v>
      </c>
      <c r="BH223" s="448"/>
      <c r="BI223" s="449"/>
      <c r="BX223" s="347"/>
      <c r="BZ223" s="442" t="n">
        <v>141</v>
      </c>
      <c r="CA223" s="448"/>
      <c r="CB223" s="449"/>
      <c r="CQ223" s="347"/>
    </row>
    <row r="224" customFormat="false" ht="12.75" hidden="false" customHeight="false" outlineLevel="0" collapsed="false">
      <c r="B224" s="442" t="n">
        <v>142</v>
      </c>
      <c r="C224" s="448"/>
      <c r="D224" s="449"/>
      <c r="S224" s="347"/>
      <c r="U224" s="442" t="n">
        <v>142</v>
      </c>
      <c r="V224" s="448"/>
      <c r="W224" s="449"/>
      <c r="AL224" s="347"/>
      <c r="AN224" s="442" t="n">
        <v>142</v>
      </c>
      <c r="AO224" s="448"/>
      <c r="AP224" s="449"/>
      <c r="BE224" s="347"/>
      <c r="BG224" s="442" t="n">
        <v>142</v>
      </c>
      <c r="BH224" s="448"/>
      <c r="BI224" s="449"/>
      <c r="BX224" s="347"/>
      <c r="BZ224" s="442" t="n">
        <v>142</v>
      </c>
      <c r="CA224" s="448"/>
      <c r="CB224" s="449"/>
      <c r="CQ224" s="347"/>
    </row>
    <row r="225" customFormat="false" ht="12.75" hidden="false" customHeight="false" outlineLevel="0" collapsed="false">
      <c r="B225" s="442" t="n">
        <v>143</v>
      </c>
      <c r="C225" s="448"/>
      <c r="D225" s="449"/>
      <c r="S225" s="347"/>
      <c r="U225" s="442" t="n">
        <v>143</v>
      </c>
      <c r="V225" s="448"/>
      <c r="W225" s="449"/>
      <c r="AL225" s="347"/>
      <c r="AN225" s="442" t="n">
        <v>143</v>
      </c>
      <c r="AO225" s="448"/>
      <c r="AP225" s="449"/>
      <c r="BE225" s="347"/>
      <c r="BG225" s="442" t="n">
        <v>143</v>
      </c>
      <c r="BH225" s="448"/>
      <c r="BI225" s="449"/>
      <c r="BX225" s="347"/>
      <c r="BZ225" s="442" t="n">
        <v>143</v>
      </c>
      <c r="CA225" s="448"/>
      <c r="CB225" s="449"/>
      <c r="CQ225" s="347"/>
    </row>
    <row r="226" customFormat="false" ht="12.75" hidden="false" customHeight="false" outlineLevel="0" collapsed="false">
      <c r="B226" s="442" t="n">
        <v>144</v>
      </c>
      <c r="C226" s="448"/>
      <c r="D226" s="449"/>
      <c r="S226" s="347"/>
      <c r="U226" s="442" t="n">
        <v>144</v>
      </c>
      <c r="V226" s="448"/>
      <c r="W226" s="449"/>
      <c r="AL226" s="347"/>
      <c r="AN226" s="442" t="n">
        <v>144</v>
      </c>
      <c r="AO226" s="448"/>
      <c r="AP226" s="449"/>
      <c r="BE226" s="347"/>
      <c r="BG226" s="442" t="n">
        <v>144</v>
      </c>
      <c r="BH226" s="448"/>
      <c r="BI226" s="449"/>
      <c r="BX226" s="347"/>
      <c r="BZ226" s="442" t="n">
        <v>144</v>
      </c>
      <c r="CA226" s="448"/>
      <c r="CB226" s="449"/>
      <c r="CQ226" s="347"/>
    </row>
    <row r="227" customFormat="false" ht="12.75" hidden="false" customHeight="false" outlineLevel="0" collapsed="false">
      <c r="B227" s="442" t="n">
        <v>145</v>
      </c>
      <c r="C227" s="448"/>
      <c r="D227" s="449"/>
      <c r="S227" s="347"/>
      <c r="U227" s="442" t="n">
        <v>145</v>
      </c>
      <c r="V227" s="448"/>
      <c r="W227" s="449"/>
      <c r="AL227" s="347"/>
      <c r="AN227" s="442" t="n">
        <v>145</v>
      </c>
      <c r="AO227" s="448"/>
      <c r="AP227" s="449"/>
      <c r="BE227" s="347"/>
      <c r="BG227" s="442" t="n">
        <v>145</v>
      </c>
      <c r="BH227" s="448"/>
      <c r="BI227" s="449"/>
      <c r="BX227" s="347"/>
      <c r="BZ227" s="442" t="n">
        <v>145</v>
      </c>
      <c r="CA227" s="448"/>
      <c r="CB227" s="449"/>
      <c r="CQ227" s="347"/>
    </row>
    <row r="228" customFormat="false" ht="12.75" hidden="false" customHeight="false" outlineLevel="0" collapsed="false">
      <c r="B228" s="442" t="n">
        <v>146</v>
      </c>
      <c r="C228" s="448"/>
      <c r="D228" s="449"/>
      <c r="S228" s="347"/>
      <c r="U228" s="442" t="n">
        <v>146</v>
      </c>
      <c r="V228" s="448"/>
      <c r="W228" s="449"/>
      <c r="AL228" s="347"/>
      <c r="AN228" s="442" t="n">
        <v>146</v>
      </c>
      <c r="AO228" s="448"/>
      <c r="AP228" s="449"/>
      <c r="BE228" s="347"/>
      <c r="BG228" s="442" t="n">
        <v>146</v>
      </c>
      <c r="BH228" s="448"/>
      <c r="BI228" s="449"/>
      <c r="BX228" s="347"/>
      <c r="BZ228" s="442" t="n">
        <v>146</v>
      </c>
      <c r="CA228" s="448"/>
      <c r="CB228" s="449"/>
      <c r="CQ228" s="347"/>
    </row>
    <row r="229" customFormat="false" ht="12.75" hidden="false" customHeight="false" outlineLevel="0" collapsed="false">
      <c r="B229" s="442" t="n">
        <v>147</v>
      </c>
      <c r="C229" s="448"/>
      <c r="D229" s="449"/>
      <c r="S229" s="347"/>
      <c r="U229" s="442" t="n">
        <v>147</v>
      </c>
      <c r="V229" s="448"/>
      <c r="W229" s="449"/>
      <c r="AL229" s="347"/>
      <c r="AN229" s="442" t="n">
        <v>147</v>
      </c>
      <c r="AO229" s="448"/>
      <c r="AP229" s="449"/>
      <c r="BE229" s="347"/>
      <c r="BG229" s="442" t="n">
        <v>147</v>
      </c>
      <c r="BH229" s="448"/>
      <c r="BI229" s="449"/>
      <c r="BX229" s="347"/>
      <c r="BZ229" s="442" t="n">
        <v>147</v>
      </c>
      <c r="CA229" s="448"/>
      <c r="CB229" s="449"/>
      <c r="CQ229" s="347"/>
    </row>
    <row r="230" customFormat="false" ht="12.75" hidden="false" customHeight="false" outlineLevel="0" collapsed="false">
      <c r="B230" s="442" t="n">
        <v>148</v>
      </c>
      <c r="C230" s="448"/>
      <c r="D230" s="449"/>
      <c r="S230" s="347"/>
      <c r="U230" s="442" t="n">
        <v>148</v>
      </c>
      <c r="V230" s="448"/>
      <c r="W230" s="449"/>
      <c r="AL230" s="347"/>
      <c r="AN230" s="442" t="n">
        <v>148</v>
      </c>
      <c r="AO230" s="448"/>
      <c r="AP230" s="449"/>
      <c r="BE230" s="347"/>
      <c r="BG230" s="442" t="n">
        <v>148</v>
      </c>
      <c r="BH230" s="448"/>
      <c r="BI230" s="449"/>
      <c r="BX230" s="347"/>
      <c r="BZ230" s="442" t="n">
        <v>148</v>
      </c>
      <c r="CA230" s="448"/>
      <c r="CB230" s="449"/>
      <c r="CQ230" s="347"/>
    </row>
    <row r="231" customFormat="false" ht="12.75" hidden="false" customHeight="false" outlineLevel="0" collapsed="false">
      <c r="B231" s="442" t="n">
        <v>149</v>
      </c>
      <c r="C231" s="448"/>
      <c r="D231" s="449"/>
      <c r="S231" s="347"/>
      <c r="U231" s="442" t="n">
        <v>149</v>
      </c>
      <c r="V231" s="448"/>
      <c r="W231" s="449"/>
      <c r="AL231" s="347"/>
      <c r="AN231" s="442" t="n">
        <v>149</v>
      </c>
      <c r="AO231" s="448"/>
      <c r="AP231" s="449"/>
      <c r="BE231" s="347"/>
      <c r="BG231" s="442" t="n">
        <v>149</v>
      </c>
      <c r="BH231" s="448"/>
      <c r="BI231" s="449"/>
      <c r="BX231" s="347"/>
      <c r="BZ231" s="442" t="n">
        <v>149</v>
      </c>
      <c r="CA231" s="448"/>
      <c r="CB231" s="449"/>
      <c r="CQ231" s="347"/>
    </row>
    <row r="232" customFormat="false" ht="12.75" hidden="false" customHeight="false" outlineLevel="0" collapsed="false">
      <c r="B232" s="442" t="n">
        <v>150</v>
      </c>
      <c r="C232" s="448"/>
      <c r="D232" s="449"/>
      <c r="S232" s="347"/>
      <c r="U232" s="442" t="n">
        <v>150</v>
      </c>
      <c r="V232" s="448"/>
      <c r="W232" s="449"/>
      <c r="AL232" s="347"/>
      <c r="AN232" s="442" t="n">
        <v>150</v>
      </c>
      <c r="AO232" s="448"/>
      <c r="AP232" s="449"/>
      <c r="BE232" s="347"/>
      <c r="BG232" s="442" t="n">
        <v>150</v>
      </c>
      <c r="BH232" s="448"/>
      <c r="BI232" s="449"/>
      <c r="BX232" s="347"/>
      <c r="BZ232" s="442" t="n">
        <v>150</v>
      </c>
      <c r="CA232" s="448"/>
      <c r="CB232" s="449"/>
      <c r="CQ232" s="347"/>
    </row>
    <row r="233" customFormat="false" ht="12.75" hidden="false" customHeight="false" outlineLevel="0" collapsed="false">
      <c r="B233" s="442" t="n">
        <v>151</v>
      </c>
      <c r="C233" s="448"/>
      <c r="D233" s="449"/>
      <c r="S233" s="347"/>
      <c r="U233" s="442" t="n">
        <v>151</v>
      </c>
      <c r="V233" s="448"/>
      <c r="W233" s="449"/>
      <c r="AL233" s="347"/>
      <c r="AN233" s="442" t="n">
        <v>151</v>
      </c>
      <c r="AO233" s="448"/>
      <c r="AP233" s="449"/>
      <c r="BE233" s="347"/>
      <c r="BG233" s="442" t="n">
        <v>151</v>
      </c>
      <c r="BH233" s="448"/>
      <c r="BI233" s="449"/>
      <c r="BX233" s="347"/>
      <c r="BZ233" s="442" t="n">
        <v>151</v>
      </c>
      <c r="CA233" s="448"/>
      <c r="CB233" s="449"/>
      <c r="CQ233" s="347"/>
    </row>
    <row r="234" customFormat="false" ht="12.75" hidden="false" customHeight="false" outlineLevel="0" collapsed="false">
      <c r="B234" s="442" t="n">
        <v>152</v>
      </c>
      <c r="C234" s="448"/>
      <c r="D234" s="449"/>
      <c r="S234" s="347"/>
      <c r="U234" s="442" t="n">
        <v>152</v>
      </c>
      <c r="V234" s="448"/>
      <c r="W234" s="449"/>
      <c r="AL234" s="347"/>
      <c r="AN234" s="442" t="n">
        <v>152</v>
      </c>
      <c r="AO234" s="448"/>
      <c r="AP234" s="449"/>
      <c r="BE234" s="347"/>
      <c r="BG234" s="442" t="n">
        <v>152</v>
      </c>
      <c r="BH234" s="448"/>
      <c r="BI234" s="449"/>
      <c r="BX234" s="347"/>
      <c r="BZ234" s="442" t="n">
        <v>152</v>
      </c>
      <c r="CA234" s="448"/>
      <c r="CB234" s="449"/>
      <c r="CQ234" s="347"/>
    </row>
    <row r="235" customFormat="false" ht="12.75" hidden="false" customHeight="false" outlineLevel="0" collapsed="false">
      <c r="B235" s="442" t="n">
        <v>153</v>
      </c>
      <c r="C235" s="448"/>
      <c r="D235" s="449"/>
      <c r="S235" s="347"/>
      <c r="U235" s="442" t="n">
        <v>153</v>
      </c>
      <c r="V235" s="448"/>
      <c r="W235" s="449"/>
      <c r="AL235" s="347"/>
      <c r="AN235" s="442" t="n">
        <v>153</v>
      </c>
      <c r="AO235" s="448"/>
      <c r="AP235" s="449"/>
      <c r="BE235" s="347"/>
      <c r="BG235" s="442" t="n">
        <v>153</v>
      </c>
      <c r="BH235" s="448"/>
      <c r="BI235" s="449"/>
      <c r="BX235" s="347"/>
      <c r="BZ235" s="442" t="n">
        <v>153</v>
      </c>
      <c r="CA235" s="448"/>
      <c r="CB235" s="449"/>
      <c r="CQ235" s="347"/>
    </row>
    <row r="236" customFormat="false" ht="12.75" hidden="false" customHeight="false" outlineLevel="0" collapsed="false">
      <c r="B236" s="442" t="n">
        <v>154</v>
      </c>
      <c r="C236" s="448"/>
      <c r="D236" s="449"/>
      <c r="S236" s="347"/>
      <c r="U236" s="442" t="n">
        <v>154</v>
      </c>
      <c r="V236" s="448"/>
      <c r="W236" s="449"/>
      <c r="AL236" s="347"/>
      <c r="AN236" s="442" t="n">
        <v>154</v>
      </c>
      <c r="AO236" s="448"/>
      <c r="AP236" s="449"/>
      <c r="BE236" s="347"/>
      <c r="BG236" s="442" t="n">
        <v>154</v>
      </c>
      <c r="BH236" s="448"/>
      <c r="BI236" s="449"/>
      <c r="BX236" s="347"/>
      <c r="BZ236" s="442" t="n">
        <v>154</v>
      </c>
      <c r="CA236" s="448"/>
      <c r="CB236" s="449"/>
      <c r="CQ236" s="347"/>
    </row>
    <row r="237" customFormat="false" ht="12.75" hidden="false" customHeight="false" outlineLevel="0" collapsed="false">
      <c r="B237" s="442" t="n">
        <v>155</v>
      </c>
      <c r="C237" s="448"/>
      <c r="D237" s="449"/>
      <c r="S237" s="347"/>
      <c r="U237" s="442" t="n">
        <v>155</v>
      </c>
      <c r="V237" s="448"/>
      <c r="W237" s="449"/>
      <c r="AL237" s="347"/>
      <c r="AN237" s="442" t="n">
        <v>155</v>
      </c>
      <c r="AO237" s="448"/>
      <c r="AP237" s="449"/>
      <c r="BE237" s="347"/>
      <c r="BG237" s="442" t="n">
        <v>155</v>
      </c>
      <c r="BH237" s="448"/>
      <c r="BI237" s="449"/>
      <c r="BX237" s="347"/>
      <c r="BZ237" s="442" t="n">
        <v>155</v>
      </c>
      <c r="CA237" s="448"/>
      <c r="CB237" s="449"/>
      <c r="CQ237" s="347"/>
    </row>
    <row r="238" customFormat="false" ht="12.75" hidden="false" customHeight="false" outlineLevel="0" collapsed="false">
      <c r="B238" s="442" t="n">
        <v>156</v>
      </c>
      <c r="C238" s="448"/>
      <c r="D238" s="449"/>
      <c r="S238" s="347"/>
      <c r="U238" s="442" t="n">
        <v>156</v>
      </c>
      <c r="V238" s="448"/>
      <c r="W238" s="449"/>
      <c r="AL238" s="347"/>
      <c r="AN238" s="442" t="n">
        <v>156</v>
      </c>
      <c r="AO238" s="448"/>
      <c r="AP238" s="449"/>
      <c r="BE238" s="347"/>
      <c r="BG238" s="442" t="n">
        <v>156</v>
      </c>
      <c r="BH238" s="448"/>
      <c r="BI238" s="449"/>
      <c r="BX238" s="347"/>
      <c r="BZ238" s="442" t="n">
        <v>156</v>
      </c>
      <c r="CA238" s="448"/>
      <c r="CB238" s="449"/>
      <c r="CQ238" s="347"/>
    </row>
    <row r="239" customFormat="false" ht="12.75" hidden="false" customHeight="false" outlineLevel="0" collapsed="false">
      <c r="B239" s="442" t="n">
        <v>157</v>
      </c>
      <c r="C239" s="448"/>
      <c r="D239" s="449"/>
      <c r="S239" s="347"/>
      <c r="U239" s="442" t="n">
        <v>157</v>
      </c>
      <c r="V239" s="448"/>
      <c r="W239" s="449"/>
      <c r="AL239" s="347"/>
      <c r="AN239" s="442" t="n">
        <v>157</v>
      </c>
      <c r="AO239" s="448"/>
      <c r="AP239" s="449"/>
      <c r="BE239" s="347"/>
      <c r="BG239" s="442" t="n">
        <v>157</v>
      </c>
      <c r="BH239" s="448"/>
      <c r="BI239" s="449"/>
      <c r="BX239" s="347"/>
      <c r="BZ239" s="442" t="n">
        <v>157</v>
      </c>
      <c r="CA239" s="448"/>
      <c r="CB239" s="449"/>
      <c r="CQ239" s="347"/>
    </row>
    <row r="240" customFormat="false" ht="12.75" hidden="false" customHeight="false" outlineLevel="0" collapsed="false">
      <c r="B240" s="442" t="n">
        <v>158</v>
      </c>
      <c r="C240" s="448"/>
      <c r="D240" s="449"/>
      <c r="S240" s="347"/>
      <c r="U240" s="442" t="n">
        <v>158</v>
      </c>
      <c r="V240" s="448"/>
      <c r="W240" s="449"/>
      <c r="AL240" s="347"/>
      <c r="AN240" s="442" t="n">
        <v>158</v>
      </c>
      <c r="AO240" s="448"/>
      <c r="AP240" s="449"/>
      <c r="BE240" s="347"/>
      <c r="BG240" s="442" t="n">
        <v>158</v>
      </c>
      <c r="BH240" s="448"/>
      <c r="BI240" s="449"/>
      <c r="BX240" s="347"/>
      <c r="BZ240" s="442" t="n">
        <v>158</v>
      </c>
      <c r="CA240" s="448"/>
      <c r="CB240" s="449"/>
      <c r="CQ240" s="347"/>
    </row>
    <row r="241" customFormat="false" ht="12.75" hidden="false" customHeight="false" outlineLevel="0" collapsed="false">
      <c r="B241" s="442" t="n">
        <v>159</v>
      </c>
      <c r="C241" s="448"/>
      <c r="D241" s="449"/>
      <c r="S241" s="347"/>
      <c r="U241" s="442" t="n">
        <v>159</v>
      </c>
      <c r="V241" s="448"/>
      <c r="W241" s="449"/>
      <c r="AL241" s="347"/>
      <c r="AN241" s="442" t="n">
        <v>159</v>
      </c>
      <c r="AO241" s="448"/>
      <c r="AP241" s="449"/>
      <c r="BE241" s="347"/>
      <c r="BG241" s="442" t="n">
        <v>159</v>
      </c>
      <c r="BH241" s="448"/>
      <c r="BI241" s="449"/>
      <c r="BX241" s="347"/>
      <c r="BZ241" s="442" t="n">
        <v>159</v>
      </c>
      <c r="CA241" s="448"/>
      <c r="CB241" s="449"/>
      <c r="CQ241" s="347"/>
    </row>
    <row r="242" customFormat="false" ht="12.75" hidden="false" customHeight="false" outlineLevel="0" collapsed="false">
      <c r="B242" s="442" t="n">
        <v>160</v>
      </c>
      <c r="C242" s="448"/>
      <c r="D242" s="449"/>
      <c r="S242" s="347"/>
      <c r="U242" s="442" t="n">
        <v>160</v>
      </c>
      <c r="V242" s="448"/>
      <c r="W242" s="449"/>
      <c r="AL242" s="347"/>
      <c r="AN242" s="442" t="n">
        <v>160</v>
      </c>
      <c r="AO242" s="448"/>
      <c r="AP242" s="449"/>
      <c r="BE242" s="347"/>
      <c r="BG242" s="442" t="n">
        <v>160</v>
      </c>
      <c r="BH242" s="448"/>
      <c r="BI242" s="449"/>
      <c r="BX242" s="347"/>
      <c r="BZ242" s="442" t="n">
        <v>160</v>
      </c>
      <c r="CA242" s="448"/>
      <c r="CB242" s="449"/>
      <c r="CQ242" s="347"/>
    </row>
    <row r="243" customFormat="false" ht="12.75" hidden="false" customHeight="false" outlineLevel="0" collapsed="false">
      <c r="B243" s="442" t="n">
        <v>161</v>
      </c>
      <c r="C243" s="448"/>
      <c r="D243" s="449"/>
      <c r="S243" s="347"/>
      <c r="U243" s="442" t="n">
        <v>161</v>
      </c>
      <c r="V243" s="448"/>
      <c r="W243" s="449"/>
      <c r="AL243" s="347"/>
      <c r="AN243" s="442" t="n">
        <v>161</v>
      </c>
      <c r="AO243" s="448"/>
      <c r="AP243" s="449"/>
      <c r="BE243" s="347"/>
      <c r="BG243" s="442" t="n">
        <v>161</v>
      </c>
      <c r="BH243" s="448"/>
      <c r="BI243" s="449"/>
      <c r="BX243" s="347"/>
      <c r="BZ243" s="442" t="n">
        <v>161</v>
      </c>
      <c r="CA243" s="448"/>
      <c r="CB243" s="449"/>
      <c r="CQ243" s="347"/>
    </row>
    <row r="244" customFormat="false" ht="12.75" hidden="false" customHeight="false" outlineLevel="0" collapsed="false">
      <c r="B244" s="442" t="n">
        <v>162</v>
      </c>
      <c r="C244" s="448"/>
      <c r="D244" s="449"/>
      <c r="S244" s="347"/>
      <c r="U244" s="442" t="n">
        <v>162</v>
      </c>
      <c r="V244" s="448"/>
      <c r="W244" s="449"/>
      <c r="AL244" s="347"/>
      <c r="AN244" s="442" t="n">
        <v>162</v>
      </c>
      <c r="AO244" s="448"/>
      <c r="AP244" s="449"/>
      <c r="BE244" s="347"/>
      <c r="BG244" s="442" t="n">
        <v>162</v>
      </c>
      <c r="BH244" s="448"/>
      <c r="BI244" s="449"/>
      <c r="BX244" s="347"/>
      <c r="BZ244" s="442" t="n">
        <v>162</v>
      </c>
      <c r="CA244" s="448"/>
      <c r="CB244" s="449"/>
      <c r="CQ244" s="347"/>
    </row>
    <row r="245" customFormat="false" ht="12.75" hidden="false" customHeight="false" outlineLevel="0" collapsed="false">
      <c r="B245" s="442" t="n">
        <v>163</v>
      </c>
      <c r="C245" s="448"/>
      <c r="D245" s="449"/>
      <c r="S245" s="347"/>
      <c r="U245" s="442" t="n">
        <v>163</v>
      </c>
      <c r="V245" s="448"/>
      <c r="W245" s="449"/>
      <c r="AL245" s="347"/>
      <c r="AN245" s="442" t="n">
        <v>163</v>
      </c>
      <c r="AO245" s="448"/>
      <c r="AP245" s="449"/>
      <c r="BE245" s="347"/>
      <c r="BG245" s="442" t="n">
        <v>163</v>
      </c>
      <c r="BH245" s="448"/>
      <c r="BI245" s="449"/>
      <c r="BX245" s="347"/>
      <c r="BZ245" s="442" t="n">
        <v>163</v>
      </c>
      <c r="CA245" s="448"/>
      <c r="CB245" s="449"/>
      <c r="CQ245" s="347"/>
    </row>
    <row r="246" customFormat="false" ht="12.75" hidden="false" customHeight="false" outlineLevel="0" collapsed="false">
      <c r="B246" s="442" t="n">
        <v>164</v>
      </c>
      <c r="C246" s="448"/>
      <c r="D246" s="449"/>
      <c r="S246" s="347"/>
      <c r="U246" s="442" t="n">
        <v>164</v>
      </c>
      <c r="V246" s="448"/>
      <c r="W246" s="449"/>
      <c r="AL246" s="347"/>
      <c r="AN246" s="442" t="n">
        <v>164</v>
      </c>
      <c r="AO246" s="448"/>
      <c r="AP246" s="449"/>
      <c r="BE246" s="347"/>
      <c r="BG246" s="442" t="n">
        <v>164</v>
      </c>
      <c r="BH246" s="448"/>
      <c r="BI246" s="449"/>
      <c r="BX246" s="347"/>
      <c r="BZ246" s="442" t="n">
        <v>164</v>
      </c>
      <c r="CA246" s="448"/>
      <c r="CB246" s="449"/>
      <c r="CQ246" s="347"/>
    </row>
    <row r="247" customFormat="false" ht="12.75" hidden="false" customHeight="false" outlineLevel="0" collapsed="false">
      <c r="B247" s="442" t="n">
        <v>165</v>
      </c>
      <c r="C247" s="448"/>
      <c r="D247" s="449"/>
      <c r="S247" s="347"/>
      <c r="U247" s="442" t="n">
        <v>165</v>
      </c>
      <c r="V247" s="448"/>
      <c r="W247" s="449"/>
      <c r="AL247" s="347"/>
      <c r="AN247" s="442" t="n">
        <v>165</v>
      </c>
      <c r="AO247" s="448"/>
      <c r="AP247" s="449"/>
      <c r="BE247" s="347"/>
      <c r="BG247" s="442" t="n">
        <v>165</v>
      </c>
      <c r="BH247" s="448"/>
      <c r="BI247" s="449"/>
      <c r="BX247" s="347"/>
      <c r="BZ247" s="442" t="n">
        <v>165</v>
      </c>
      <c r="CA247" s="448"/>
      <c r="CB247" s="449"/>
      <c r="CQ247" s="347"/>
    </row>
    <row r="248" customFormat="false" ht="12.75" hidden="false" customHeight="false" outlineLevel="0" collapsed="false">
      <c r="B248" s="442" t="n">
        <v>166</v>
      </c>
      <c r="C248" s="448"/>
      <c r="D248" s="449"/>
      <c r="S248" s="347"/>
      <c r="U248" s="442" t="n">
        <v>166</v>
      </c>
      <c r="V248" s="448"/>
      <c r="W248" s="449"/>
      <c r="AL248" s="347"/>
      <c r="AN248" s="442" t="n">
        <v>166</v>
      </c>
      <c r="AO248" s="448"/>
      <c r="AP248" s="449"/>
      <c r="BE248" s="347"/>
      <c r="BG248" s="442" t="n">
        <v>166</v>
      </c>
      <c r="BH248" s="448"/>
      <c r="BI248" s="449"/>
      <c r="BX248" s="347"/>
      <c r="BZ248" s="442" t="n">
        <v>166</v>
      </c>
      <c r="CA248" s="448"/>
      <c r="CB248" s="449"/>
      <c r="CQ248" s="347"/>
    </row>
    <row r="249" customFormat="false" ht="12.75" hidden="false" customHeight="false" outlineLevel="0" collapsed="false">
      <c r="B249" s="442" t="n">
        <v>167</v>
      </c>
      <c r="C249" s="448"/>
      <c r="D249" s="449"/>
      <c r="S249" s="347"/>
      <c r="U249" s="442" t="n">
        <v>167</v>
      </c>
      <c r="V249" s="448"/>
      <c r="W249" s="449"/>
      <c r="AL249" s="347"/>
      <c r="AN249" s="442" t="n">
        <v>167</v>
      </c>
      <c r="AO249" s="448"/>
      <c r="AP249" s="449"/>
      <c r="BE249" s="347"/>
      <c r="BG249" s="442" t="n">
        <v>167</v>
      </c>
      <c r="BH249" s="448"/>
      <c r="BI249" s="449"/>
      <c r="BX249" s="347"/>
      <c r="BZ249" s="442" t="n">
        <v>167</v>
      </c>
      <c r="CA249" s="448"/>
      <c r="CB249" s="449"/>
      <c r="CQ249" s="347"/>
    </row>
    <row r="250" customFormat="false" ht="12.75" hidden="false" customHeight="false" outlineLevel="0" collapsed="false">
      <c r="B250" s="442" t="n">
        <v>168</v>
      </c>
      <c r="C250" s="448"/>
      <c r="D250" s="449"/>
      <c r="S250" s="347"/>
      <c r="U250" s="442" t="n">
        <v>168</v>
      </c>
      <c r="V250" s="448"/>
      <c r="W250" s="449"/>
      <c r="AL250" s="347"/>
      <c r="AN250" s="442" t="n">
        <v>168</v>
      </c>
      <c r="AO250" s="448"/>
      <c r="AP250" s="449"/>
      <c r="BE250" s="347"/>
      <c r="BG250" s="442" t="n">
        <v>168</v>
      </c>
      <c r="BH250" s="448"/>
      <c r="BI250" s="449"/>
      <c r="BX250" s="347"/>
      <c r="BZ250" s="442" t="n">
        <v>168</v>
      </c>
      <c r="CA250" s="448"/>
      <c r="CB250" s="449"/>
      <c r="CQ250" s="347"/>
    </row>
    <row r="251" customFormat="false" ht="12.75" hidden="false" customHeight="false" outlineLevel="0" collapsed="false">
      <c r="B251" s="442" t="n">
        <v>169</v>
      </c>
      <c r="C251" s="448"/>
      <c r="D251" s="449"/>
      <c r="S251" s="347"/>
      <c r="U251" s="442" t="n">
        <v>169</v>
      </c>
      <c r="V251" s="448"/>
      <c r="W251" s="449"/>
      <c r="AL251" s="347"/>
      <c r="AN251" s="442" t="n">
        <v>169</v>
      </c>
      <c r="AO251" s="448"/>
      <c r="AP251" s="449"/>
      <c r="BE251" s="347"/>
      <c r="BG251" s="442" t="n">
        <v>169</v>
      </c>
      <c r="BH251" s="448"/>
      <c r="BI251" s="449"/>
      <c r="BX251" s="347"/>
      <c r="BZ251" s="442" t="n">
        <v>169</v>
      </c>
      <c r="CA251" s="448"/>
      <c r="CB251" s="449"/>
      <c r="CQ251" s="347"/>
    </row>
    <row r="252" customFormat="false" ht="12.75" hidden="false" customHeight="false" outlineLevel="0" collapsed="false">
      <c r="B252" s="442" t="n">
        <v>170</v>
      </c>
      <c r="C252" s="448"/>
      <c r="D252" s="449"/>
      <c r="S252" s="347"/>
      <c r="U252" s="442" t="n">
        <v>170</v>
      </c>
      <c r="V252" s="448"/>
      <c r="W252" s="449"/>
      <c r="AL252" s="347"/>
      <c r="AN252" s="442" t="n">
        <v>170</v>
      </c>
      <c r="AO252" s="448"/>
      <c r="AP252" s="449"/>
      <c r="BE252" s="347"/>
      <c r="BG252" s="442" t="n">
        <v>170</v>
      </c>
      <c r="BH252" s="448"/>
      <c r="BI252" s="449"/>
      <c r="BX252" s="347"/>
      <c r="BZ252" s="442" t="n">
        <v>170</v>
      </c>
      <c r="CA252" s="448"/>
      <c r="CB252" s="449"/>
      <c r="CQ252" s="347"/>
    </row>
    <row r="253" customFormat="false" ht="12.75" hidden="false" customHeight="false" outlineLevel="0" collapsed="false">
      <c r="B253" s="442" t="n">
        <v>171</v>
      </c>
      <c r="C253" s="448"/>
      <c r="D253" s="449"/>
      <c r="S253" s="347"/>
      <c r="U253" s="442" t="n">
        <v>171</v>
      </c>
      <c r="V253" s="448"/>
      <c r="W253" s="449"/>
      <c r="AL253" s="347"/>
      <c r="AN253" s="442" t="n">
        <v>171</v>
      </c>
      <c r="AO253" s="448"/>
      <c r="AP253" s="449"/>
      <c r="BE253" s="347"/>
      <c r="BG253" s="442" t="n">
        <v>171</v>
      </c>
      <c r="BH253" s="448"/>
      <c r="BI253" s="449"/>
      <c r="BX253" s="347"/>
      <c r="BZ253" s="442" t="n">
        <v>171</v>
      </c>
      <c r="CA253" s="448"/>
      <c r="CB253" s="449"/>
      <c r="CQ253" s="347"/>
    </row>
    <row r="254" customFormat="false" ht="12.75" hidden="false" customHeight="false" outlineLevel="0" collapsed="false">
      <c r="B254" s="442" t="n">
        <v>172</v>
      </c>
      <c r="C254" s="448"/>
      <c r="D254" s="457"/>
      <c r="S254" s="347"/>
      <c r="U254" s="442" t="n">
        <v>172</v>
      </c>
      <c r="V254" s="448"/>
      <c r="W254" s="457"/>
      <c r="AL254" s="347"/>
      <c r="AN254" s="442" t="n">
        <v>172</v>
      </c>
      <c r="AO254" s="448"/>
      <c r="AP254" s="457"/>
      <c r="BE254" s="347"/>
      <c r="BG254" s="442" t="n">
        <v>172</v>
      </c>
      <c r="BH254" s="448"/>
      <c r="BI254" s="457"/>
      <c r="BX254" s="347"/>
      <c r="BZ254" s="442" t="n">
        <v>172</v>
      </c>
      <c r="CA254" s="448"/>
      <c r="CB254" s="457"/>
      <c r="CQ254" s="347"/>
    </row>
    <row r="255" customFormat="false" ht="12.75" hidden="false" customHeight="false" outlineLevel="0" collapsed="false">
      <c r="B255" s="442" t="n">
        <v>173</v>
      </c>
      <c r="C255" s="458"/>
      <c r="D255" s="457"/>
      <c r="S255" s="347"/>
      <c r="U255" s="442" t="n">
        <v>173</v>
      </c>
      <c r="V255" s="458"/>
      <c r="W255" s="457"/>
      <c r="AL255" s="347"/>
      <c r="AN255" s="442" t="n">
        <v>173</v>
      </c>
      <c r="AO255" s="458"/>
      <c r="AP255" s="457"/>
      <c r="BE255" s="347"/>
      <c r="BG255" s="442" t="n">
        <v>173</v>
      </c>
      <c r="BH255" s="458"/>
      <c r="BI255" s="457"/>
      <c r="BX255" s="347"/>
      <c r="BZ255" s="442" t="n">
        <v>173</v>
      </c>
      <c r="CA255" s="458"/>
      <c r="CB255" s="457"/>
      <c r="CQ255" s="347"/>
    </row>
    <row r="256" customFormat="false" ht="12.75" hidden="false" customHeight="false" outlineLevel="0" collapsed="false">
      <c r="B256" s="442" t="n">
        <v>174</v>
      </c>
      <c r="C256" s="458"/>
      <c r="D256" s="457"/>
      <c r="S256" s="347"/>
      <c r="U256" s="442" t="n">
        <v>174</v>
      </c>
      <c r="V256" s="458"/>
      <c r="W256" s="457"/>
      <c r="AL256" s="347"/>
      <c r="AN256" s="442" t="n">
        <v>174</v>
      </c>
      <c r="AO256" s="458"/>
      <c r="AP256" s="457"/>
      <c r="BE256" s="347"/>
      <c r="BG256" s="442" t="n">
        <v>174</v>
      </c>
      <c r="BH256" s="458"/>
      <c r="BI256" s="457"/>
      <c r="BX256" s="347"/>
      <c r="BZ256" s="442" t="n">
        <v>174</v>
      </c>
      <c r="CA256" s="458"/>
      <c r="CB256" s="457"/>
      <c r="CQ256" s="347"/>
    </row>
    <row r="257" customFormat="false" ht="12.75" hidden="false" customHeight="false" outlineLevel="0" collapsed="false">
      <c r="B257" s="442" t="n">
        <v>175</v>
      </c>
      <c r="C257" s="458"/>
      <c r="D257" s="457"/>
      <c r="S257" s="347"/>
      <c r="U257" s="442" t="n">
        <v>175</v>
      </c>
      <c r="V257" s="458"/>
      <c r="W257" s="457"/>
      <c r="AL257" s="347"/>
      <c r="AN257" s="442" t="n">
        <v>175</v>
      </c>
      <c r="AO257" s="458"/>
      <c r="AP257" s="457"/>
      <c r="BE257" s="347"/>
      <c r="BG257" s="442" t="n">
        <v>175</v>
      </c>
      <c r="BH257" s="458"/>
      <c r="BI257" s="457"/>
      <c r="BX257" s="347"/>
      <c r="BZ257" s="442" t="n">
        <v>175</v>
      </c>
      <c r="CA257" s="458"/>
      <c r="CB257" s="457"/>
      <c r="CQ257" s="347"/>
    </row>
    <row r="258" customFormat="false" ht="12.75" hidden="false" customHeight="false" outlineLevel="0" collapsed="false">
      <c r="B258" s="442" t="n">
        <v>176</v>
      </c>
      <c r="C258" s="458"/>
      <c r="D258" s="457"/>
      <c r="S258" s="347"/>
      <c r="U258" s="442" t="n">
        <v>176</v>
      </c>
      <c r="V258" s="458"/>
      <c r="W258" s="457"/>
      <c r="AL258" s="347"/>
      <c r="AN258" s="442" t="n">
        <v>176</v>
      </c>
      <c r="AO258" s="458"/>
      <c r="AP258" s="457"/>
      <c r="BE258" s="347"/>
      <c r="BG258" s="442" t="n">
        <v>176</v>
      </c>
      <c r="BH258" s="458"/>
      <c r="BI258" s="457"/>
      <c r="BX258" s="347"/>
      <c r="BZ258" s="442" t="n">
        <v>176</v>
      </c>
      <c r="CA258" s="458"/>
      <c r="CB258" s="457"/>
      <c r="CQ258" s="347"/>
    </row>
    <row r="259" customFormat="false" ht="12.75" hidden="false" customHeight="false" outlineLevel="0" collapsed="false">
      <c r="B259" s="442" t="n">
        <v>177</v>
      </c>
      <c r="C259" s="458"/>
      <c r="D259" s="457"/>
      <c r="S259" s="347"/>
      <c r="U259" s="442" t="n">
        <v>177</v>
      </c>
      <c r="V259" s="458"/>
      <c r="W259" s="457"/>
      <c r="AL259" s="347"/>
      <c r="AN259" s="442" t="n">
        <v>177</v>
      </c>
      <c r="AO259" s="458"/>
      <c r="AP259" s="457"/>
      <c r="BE259" s="347"/>
      <c r="BG259" s="442" t="n">
        <v>177</v>
      </c>
      <c r="BH259" s="458"/>
      <c r="BI259" s="457"/>
      <c r="BX259" s="347"/>
      <c r="BZ259" s="442" t="n">
        <v>177</v>
      </c>
      <c r="CA259" s="458"/>
      <c r="CB259" s="457"/>
      <c r="CQ259" s="347"/>
    </row>
    <row r="260" customFormat="false" ht="12.75" hidden="false" customHeight="false" outlineLevel="0" collapsed="false">
      <c r="B260" s="442" t="n">
        <v>178</v>
      </c>
      <c r="C260" s="458"/>
      <c r="D260" s="457"/>
      <c r="S260" s="347"/>
      <c r="U260" s="442" t="n">
        <v>178</v>
      </c>
      <c r="V260" s="458"/>
      <c r="W260" s="457"/>
      <c r="AL260" s="347"/>
      <c r="AN260" s="442" t="n">
        <v>178</v>
      </c>
      <c r="AO260" s="458"/>
      <c r="AP260" s="457"/>
      <c r="BE260" s="347"/>
      <c r="BG260" s="442" t="n">
        <v>178</v>
      </c>
      <c r="BH260" s="458"/>
      <c r="BI260" s="457"/>
      <c r="BX260" s="347"/>
      <c r="BZ260" s="442" t="n">
        <v>178</v>
      </c>
      <c r="CA260" s="458"/>
      <c r="CB260" s="457"/>
      <c r="CQ260" s="347"/>
    </row>
    <row r="261" customFormat="false" ht="12.75" hidden="false" customHeight="false" outlineLevel="0" collapsed="false">
      <c r="B261" s="442" t="n">
        <v>179</v>
      </c>
      <c r="C261" s="458"/>
      <c r="D261" s="457"/>
      <c r="S261" s="347"/>
      <c r="U261" s="442" t="n">
        <v>179</v>
      </c>
      <c r="V261" s="458"/>
      <c r="W261" s="457"/>
      <c r="AL261" s="347"/>
      <c r="AN261" s="442" t="n">
        <v>179</v>
      </c>
      <c r="AO261" s="458"/>
      <c r="AP261" s="457"/>
      <c r="BE261" s="347"/>
      <c r="BG261" s="442" t="n">
        <v>179</v>
      </c>
      <c r="BH261" s="458"/>
      <c r="BI261" s="457"/>
      <c r="BX261" s="347"/>
      <c r="BZ261" s="442" t="n">
        <v>179</v>
      </c>
      <c r="CA261" s="458"/>
      <c r="CB261" s="457"/>
      <c r="CQ261" s="347"/>
    </row>
    <row r="262" customFormat="false" ht="12.75" hidden="false" customHeight="false" outlineLevel="0" collapsed="false">
      <c r="B262" s="442" t="n">
        <v>180</v>
      </c>
      <c r="C262" s="458"/>
      <c r="D262" s="457"/>
      <c r="S262" s="347"/>
      <c r="U262" s="442" t="n">
        <v>180</v>
      </c>
      <c r="V262" s="458"/>
      <c r="W262" s="457"/>
      <c r="AL262" s="347"/>
      <c r="AN262" s="442" t="n">
        <v>180</v>
      </c>
      <c r="AO262" s="458"/>
      <c r="AP262" s="457"/>
      <c r="BE262" s="347"/>
      <c r="BG262" s="442" t="n">
        <v>180</v>
      </c>
      <c r="BH262" s="458"/>
      <c r="BI262" s="457"/>
      <c r="BX262" s="347"/>
      <c r="BZ262" s="442" t="n">
        <v>180</v>
      </c>
      <c r="CA262" s="458"/>
      <c r="CB262" s="457"/>
      <c r="CQ262" s="347"/>
    </row>
    <row r="263" customFormat="false" ht="12.75" hidden="false" customHeight="false" outlineLevel="0" collapsed="false">
      <c r="B263" s="442" t="n">
        <v>181</v>
      </c>
      <c r="C263" s="458"/>
      <c r="D263" s="457"/>
      <c r="S263" s="347"/>
      <c r="U263" s="442" t="n">
        <v>181</v>
      </c>
      <c r="V263" s="458"/>
      <c r="W263" s="457"/>
      <c r="AL263" s="347"/>
      <c r="AN263" s="442" t="n">
        <v>181</v>
      </c>
      <c r="AO263" s="458"/>
      <c r="AP263" s="457"/>
      <c r="BE263" s="347"/>
      <c r="BG263" s="442" t="n">
        <v>181</v>
      </c>
      <c r="BH263" s="458"/>
      <c r="BI263" s="457"/>
      <c r="BX263" s="347"/>
      <c r="BZ263" s="442" t="n">
        <v>181</v>
      </c>
      <c r="CA263" s="458"/>
      <c r="CB263" s="457"/>
      <c r="CQ263" s="347"/>
    </row>
    <row r="264" customFormat="false" ht="12.75" hidden="false" customHeight="false" outlineLevel="0" collapsed="false">
      <c r="B264" s="442" t="n">
        <v>182</v>
      </c>
      <c r="C264" s="458"/>
      <c r="D264" s="457"/>
      <c r="S264" s="347"/>
      <c r="U264" s="442" t="n">
        <v>182</v>
      </c>
      <c r="V264" s="458"/>
      <c r="W264" s="457"/>
      <c r="AL264" s="347"/>
      <c r="AN264" s="442" t="n">
        <v>182</v>
      </c>
      <c r="AO264" s="458"/>
      <c r="AP264" s="457"/>
      <c r="BE264" s="347"/>
      <c r="BG264" s="442" t="n">
        <v>182</v>
      </c>
      <c r="BH264" s="458"/>
      <c r="BI264" s="457"/>
      <c r="BX264" s="347"/>
      <c r="BZ264" s="442" t="n">
        <v>182</v>
      </c>
      <c r="CA264" s="458"/>
      <c r="CB264" s="457"/>
      <c r="CQ264" s="347"/>
    </row>
    <row r="265" customFormat="false" ht="12.75" hidden="false" customHeight="false" outlineLevel="0" collapsed="false">
      <c r="B265" s="442" t="n">
        <v>183</v>
      </c>
      <c r="C265" s="458"/>
      <c r="D265" s="457"/>
      <c r="S265" s="347"/>
      <c r="U265" s="442" t="n">
        <v>183</v>
      </c>
      <c r="V265" s="458"/>
      <c r="W265" s="457"/>
      <c r="AL265" s="347"/>
      <c r="AN265" s="442" t="n">
        <v>183</v>
      </c>
      <c r="AO265" s="458"/>
      <c r="AP265" s="457"/>
      <c r="BE265" s="347"/>
      <c r="BG265" s="442" t="n">
        <v>183</v>
      </c>
      <c r="BH265" s="458"/>
      <c r="BI265" s="457"/>
      <c r="BX265" s="347"/>
      <c r="BZ265" s="442" t="n">
        <v>183</v>
      </c>
      <c r="CA265" s="458"/>
      <c r="CB265" s="457"/>
      <c r="CQ265" s="347"/>
    </row>
    <row r="266" customFormat="false" ht="12.75" hidden="false" customHeight="false" outlineLevel="0" collapsed="false">
      <c r="B266" s="442" t="n">
        <v>184</v>
      </c>
      <c r="C266" s="458"/>
      <c r="D266" s="457"/>
      <c r="S266" s="347"/>
      <c r="U266" s="442" t="n">
        <v>184</v>
      </c>
      <c r="V266" s="458"/>
      <c r="W266" s="457"/>
      <c r="AL266" s="347"/>
      <c r="AN266" s="442" t="n">
        <v>184</v>
      </c>
      <c r="AO266" s="458"/>
      <c r="AP266" s="457"/>
      <c r="BE266" s="347"/>
      <c r="BG266" s="442" t="n">
        <v>184</v>
      </c>
      <c r="BH266" s="458"/>
      <c r="BI266" s="457"/>
      <c r="BX266" s="347"/>
      <c r="BZ266" s="442" t="n">
        <v>184</v>
      </c>
      <c r="CA266" s="458"/>
      <c r="CB266" s="457"/>
      <c r="CQ266" s="347"/>
    </row>
    <row r="267" customFormat="false" ht="12.75" hidden="false" customHeight="false" outlineLevel="0" collapsed="false">
      <c r="B267" s="442" t="n">
        <v>185</v>
      </c>
      <c r="C267" s="458"/>
      <c r="D267" s="457"/>
      <c r="S267" s="347"/>
      <c r="U267" s="442" t="n">
        <v>185</v>
      </c>
      <c r="V267" s="458"/>
      <c r="W267" s="457"/>
      <c r="AL267" s="347"/>
      <c r="AN267" s="442" t="n">
        <v>185</v>
      </c>
      <c r="AO267" s="458"/>
      <c r="AP267" s="457"/>
      <c r="BE267" s="347"/>
      <c r="BG267" s="442" t="n">
        <v>185</v>
      </c>
      <c r="BH267" s="458"/>
      <c r="BI267" s="457"/>
      <c r="BX267" s="347"/>
      <c r="BZ267" s="442" t="n">
        <v>185</v>
      </c>
      <c r="CA267" s="458"/>
      <c r="CB267" s="457"/>
      <c r="CQ267" s="347"/>
    </row>
    <row r="268" customFormat="false" ht="12.75" hidden="false" customHeight="false" outlineLevel="0" collapsed="false">
      <c r="B268" s="442" t="n">
        <v>186</v>
      </c>
      <c r="C268" s="458"/>
      <c r="D268" s="457"/>
      <c r="S268" s="347"/>
      <c r="U268" s="442" t="n">
        <v>186</v>
      </c>
      <c r="V268" s="458"/>
      <c r="W268" s="457"/>
      <c r="AL268" s="347"/>
      <c r="AN268" s="442" t="n">
        <v>186</v>
      </c>
      <c r="AO268" s="458"/>
      <c r="AP268" s="457"/>
      <c r="BE268" s="347"/>
      <c r="BG268" s="442" t="n">
        <v>186</v>
      </c>
      <c r="BH268" s="458"/>
      <c r="BI268" s="457"/>
      <c r="BX268" s="347"/>
      <c r="BZ268" s="442" t="n">
        <v>186</v>
      </c>
      <c r="CA268" s="458"/>
      <c r="CB268" s="457"/>
      <c r="CQ268" s="347"/>
    </row>
    <row r="269" customFormat="false" ht="12.75" hidden="false" customHeight="false" outlineLevel="0" collapsed="false">
      <c r="B269" s="442" t="n">
        <v>187</v>
      </c>
      <c r="C269" s="458"/>
      <c r="D269" s="457"/>
      <c r="S269" s="347"/>
      <c r="U269" s="442" t="n">
        <v>187</v>
      </c>
      <c r="V269" s="458"/>
      <c r="W269" s="457"/>
      <c r="AL269" s="347"/>
      <c r="AN269" s="442" t="n">
        <v>187</v>
      </c>
      <c r="AO269" s="458"/>
      <c r="AP269" s="457"/>
      <c r="BE269" s="347"/>
      <c r="BG269" s="442" t="n">
        <v>187</v>
      </c>
      <c r="BH269" s="458"/>
      <c r="BI269" s="457"/>
      <c r="BX269" s="347"/>
      <c r="BZ269" s="442" t="n">
        <v>187</v>
      </c>
      <c r="CA269" s="458"/>
      <c r="CB269" s="457"/>
      <c r="CQ269" s="347"/>
    </row>
    <row r="270" customFormat="false" ht="12.75" hidden="false" customHeight="false" outlineLevel="0" collapsed="false">
      <c r="B270" s="442" t="n">
        <v>188</v>
      </c>
      <c r="C270" s="458"/>
      <c r="D270" s="457"/>
      <c r="S270" s="347"/>
      <c r="U270" s="442" t="n">
        <v>188</v>
      </c>
      <c r="V270" s="458"/>
      <c r="W270" s="457"/>
      <c r="AL270" s="347"/>
      <c r="AN270" s="442" t="n">
        <v>188</v>
      </c>
      <c r="AO270" s="458"/>
      <c r="AP270" s="457"/>
      <c r="BE270" s="347"/>
      <c r="BG270" s="442" t="n">
        <v>188</v>
      </c>
      <c r="BH270" s="458"/>
      <c r="BI270" s="457"/>
      <c r="BX270" s="347"/>
      <c r="BZ270" s="442" t="n">
        <v>188</v>
      </c>
      <c r="CA270" s="458"/>
      <c r="CB270" s="457"/>
      <c r="CQ270" s="347"/>
    </row>
    <row r="271" customFormat="false" ht="12.75" hidden="false" customHeight="false" outlineLevel="0" collapsed="false">
      <c r="B271" s="442" t="n">
        <v>189</v>
      </c>
      <c r="C271" s="458"/>
      <c r="D271" s="457"/>
      <c r="S271" s="347"/>
      <c r="U271" s="442" t="n">
        <v>189</v>
      </c>
      <c r="V271" s="458"/>
      <c r="W271" s="457"/>
      <c r="AL271" s="347"/>
      <c r="AN271" s="442" t="n">
        <v>189</v>
      </c>
      <c r="AO271" s="458"/>
      <c r="AP271" s="457"/>
      <c r="BE271" s="347"/>
      <c r="BG271" s="442" t="n">
        <v>189</v>
      </c>
      <c r="BH271" s="458"/>
      <c r="BI271" s="457"/>
      <c r="BX271" s="347"/>
      <c r="BZ271" s="442" t="n">
        <v>189</v>
      </c>
      <c r="CA271" s="458"/>
      <c r="CB271" s="457"/>
      <c r="CQ271" s="347"/>
    </row>
    <row r="272" customFormat="false" ht="12.75" hidden="false" customHeight="false" outlineLevel="0" collapsed="false">
      <c r="B272" s="442" t="n">
        <v>190</v>
      </c>
      <c r="C272" s="458"/>
      <c r="D272" s="457"/>
      <c r="S272" s="347"/>
      <c r="U272" s="442" t="n">
        <v>190</v>
      </c>
      <c r="V272" s="458"/>
      <c r="W272" s="457"/>
      <c r="AL272" s="347"/>
      <c r="AN272" s="442" t="n">
        <v>190</v>
      </c>
      <c r="AO272" s="458"/>
      <c r="AP272" s="457"/>
      <c r="BE272" s="347"/>
      <c r="BG272" s="442" t="n">
        <v>190</v>
      </c>
      <c r="BH272" s="458"/>
      <c r="BI272" s="457"/>
      <c r="BX272" s="347"/>
      <c r="BZ272" s="442" t="n">
        <v>190</v>
      </c>
      <c r="CA272" s="458"/>
      <c r="CB272" s="457"/>
      <c r="CQ272" s="347"/>
    </row>
    <row r="273" customFormat="false" ht="12.75" hidden="false" customHeight="false" outlineLevel="0" collapsed="false">
      <c r="B273" s="442" t="n">
        <v>191</v>
      </c>
      <c r="C273" s="458"/>
      <c r="D273" s="457"/>
      <c r="S273" s="347"/>
      <c r="U273" s="442" t="n">
        <v>191</v>
      </c>
      <c r="V273" s="458"/>
      <c r="W273" s="457"/>
      <c r="AL273" s="347"/>
      <c r="AN273" s="442" t="n">
        <v>191</v>
      </c>
      <c r="AO273" s="458"/>
      <c r="AP273" s="457"/>
      <c r="BE273" s="347"/>
      <c r="BG273" s="442" t="n">
        <v>191</v>
      </c>
      <c r="BH273" s="458"/>
      <c r="BI273" s="457"/>
      <c r="BX273" s="347"/>
      <c r="BZ273" s="442" t="n">
        <v>191</v>
      </c>
      <c r="CA273" s="458"/>
      <c r="CB273" s="457"/>
      <c r="CQ273" s="347"/>
    </row>
    <row r="274" customFormat="false" ht="12.75" hidden="false" customHeight="false" outlineLevel="0" collapsed="false">
      <c r="B274" s="442" t="n">
        <v>192</v>
      </c>
      <c r="C274" s="458"/>
      <c r="D274" s="457"/>
      <c r="S274" s="347"/>
      <c r="U274" s="442" t="n">
        <v>192</v>
      </c>
      <c r="V274" s="458"/>
      <c r="W274" s="457"/>
      <c r="AL274" s="347"/>
      <c r="AN274" s="442" t="n">
        <v>192</v>
      </c>
      <c r="AO274" s="458"/>
      <c r="AP274" s="457"/>
      <c r="BE274" s="347"/>
      <c r="BG274" s="442" t="n">
        <v>192</v>
      </c>
      <c r="BH274" s="458"/>
      <c r="BI274" s="457"/>
      <c r="BX274" s="347"/>
      <c r="BZ274" s="442" t="n">
        <v>192</v>
      </c>
      <c r="CA274" s="458"/>
      <c r="CB274" s="457"/>
      <c r="CQ274" s="347"/>
    </row>
    <row r="275" customFormat="false" ht="12.75" hidden="false" customHeight="false" outlineLevel="0" collapsed="false">
      <c r="B275" s="442" t="n">
        <v>193</v>
      </c>
      <c r="C275" s="458"/>
      <c r="D275" s="457"/>
      <c r="S275" s="347"/>
      <c r="U275" s="442" t="n">
        <v>193</v>
      </c>
      <c r="V275" s="458"/>
      <c r="W275" s="457"/>
      <c r="AL275" s="347"/>
      <c r="AN275" s="442" t="n">
        <v>193</v>
      </c>
      <c r="AO275" s="458"/>
      <c r="AP275" s="457"/>
      <c r="BE275" s="347"/>
      <c r="BG275" s="442" t="n">
        <v>193</v>
      </c>
      <c r="BH275" s="458"/>
      <c r="BI275" s="457"/>
      <c r="BX275" s="347"/>
      <c r="BZ275" s="442" t="n">
        <v>193</v>
      </c>
      <c r="CA275" s="458"/>
      <c r="CB275" s="457"/>
      <c r="CQ275" s="347"/>
    </row>
    <row r="276" customFormat="false" ht="12.75" hidden="false" customHeight="false" outlineLevel="0" collapsed="false">
      <c r="B276" s="442" t="n">
        <v>194</v>
      </c>
      <c r="C276" s="458"/>
      <c r="D276" s="457"/>
      <c r="S276" s="347"/>
      <c r="U276" s="442" t="n">
        <v>194</v>
      </c>
      <c r="V276" s="458"/>
      <c r="W276" s="457"/>
      <c r="AL276" s="347"/>
      <c r="AN276" s="442" t="n">
        <v>194</v>
      </c>
      <c r="AO276" s="458"/>
      <c r="AP276" s="457"/>
      <c r="BE276" s="347"/>
      <c r="BG276" s="442" t="n">
        <v>194</v>
      </c>
      <c r="BH276" s="458"/>
      <c r="BI276" s="457"/>
      <c r="BX276" s="347"/>
      <c r="BZ276" s="442" t="n">
        <v>194</v>
      </c>
      <c r="CA276" s="458"/>
      <c r="CB276" s="457"/>
      <c r="CQ276" s="347"/>
    </row>
    <row r="277" customFormat="false" ht="12.75" hidden="false" customHeight="false" outlineLevel="0" collapsed="false">
      <c r="B277" s="442" t="n">
        <v>195</v>
      </c>
      <c r="C277" s="458"/>
      <c r="D277" s="457"/>
      <c r="S277" s="347"/>
      <c r="U277" s="442" t="n">
        <v>195</v>
      </c>
      <c r="V277" s="458"/>
      <c r="W277" s="457"/>
      <c r="AL277" s="347"/>
      <c r="AN277" s="442" t="n">
        <v>195</v>
      </c>
      <c r="AO277" s="458"/>
      <c r="AP277" s="457"/>
      <c r="BE277" s="347"/>
      <c r="BG277" s="442" t="n">
        <v>195</v>
      </c>
      <c r="BH277" s="458"/>
      <c r="BI277" s="457"/>
      <c r="BX277" s="347"/>
      <c r="BZ277" s="442" t="n">
        <v>195</v>
      </c>
      <c r="CA277" s="458"/>
      <c r="CB277" s="457"/>
      <c r="CQ277" s="347"/>
    </row>
    <row r="278" customFormat="false" ht="12.75" hidden="false" customHeight="false" outlineLevel="0" collapsed="false">
      <c r="B278" s="442" t="n">
        <v>196</v>
      </c>
      <c r="C278" s="458"/>
      <c r="D278" s="457"/>
      <c r="S278" s="347"/>
      <c r="U278" s="442" t="n">
        <v>196</v>
      </c>
      <c r="V278" s="458"/>
      <c r="W278" s="457"/>
      <c r="AL278" s="347"/>
      <c r="AN278" s="442" t="n">
        <v>196</v>
      </c>
      <c r="AO278" s="458"/>
      <c r="AP278" s="457"/>
      <c r="BE278" s="347"/>
      <c r="BG278" s="442" t="n">
        <v>196</v>
      </c>
      <c r="BH278" s="458"/>
      <c r="BI278" s="457"/>
      <c r="BX278" s="347"/>
      <c r="BZ278" s="442" t="n">
        <v>196</v>
      </c>
      <c r="CA278" s="458"/>
      <c r="CB278" s="457"/>
      <c r="CQ278" s="347"/>
    </row>
    <row r="279" customFormat="false" ht="12.75" hidden="false" customHeight="false" outlineLevel="0" collapsed="false">
      <c r="B279" s="442" t="n">
        <v>197</v>
      </c>
      <c r="C279" s="458"/>
      <c r="D279" s="457"/>
      <c r="S279" s="347"/>
      <c r="U279" s="442" t="n">
        <v>197</v>
      </c>
      <c r="V279" s="458"/>
      <c r="W279" s="457"/>
      <c r="AL279" s="347"/>
      <c r="AN279" s="442" t="n">
        <v>197</v>
      </c>
      <c r="AO279" s="458"/>
      <c r="AP279" s="457"/>
      <c r="BE279" s="347"/>
      <c r="BG279" s="442" t="n">
        <v>197</v>
      </c>
      <c r="BH279" s="458"/>
      <c r="BI279" s="457"/>
      <c r="BX279" s="347"/>
      <c r="BZ279" s="442" t="n">
        <v>197</v>
      </c>
      <c r="CA279" s="458"/>
      <c r="CB279" s="457"/>
      <c r="CQ279" s="347"/>
    </row>
    <row r="280" customFormat="false" ht="12.75" hidden="false" customHeight="false" outlineLevel="0" collapsed="false">
      <c r="B280" s="442" t="n">
        <v>198</v>
      </c>
      <c r="C280" s="458"/>
      <c r="D280" s="457"/>
      <c r="S280" s="347"/>
      <c r="U280" s="442" t="n">
        <v>198</v>
      </c>
      <c r="V280" s="458"/>
      <c r="W280" s="457"/>
      <c r="AL280" s="347"/>
      <c r="AN280" s="442" t="n">
        <v>198</v>
      </c>
      <c r="AO280" s="458"/>
      <c r="AP280" s="457"/>
      <c r="BE280" s="347"/>
      <c r="BG280" s="442" t="n">
        <v>198</v>
      </c>
      <c r="BH280" s="458"/>
      <c r="BI280" s="457"/>
      <c r="BX280" s="347"/>
      <c r="BZ280" s="442" t="n">
        <v>198</v>
      </c>
      <c r="CA280" s="458"/>
      <c r="CB280" s="457"/>
      <c r="CQ280" s="347"/>
    </row>
    <row r="281" customFormat="false" ht="12.75" hidden="false" customHeight="false" outlineLevel="0" collapsed="false">
      <c r="B281" s="442" t="n">
        <v>199</v>
      </c>
      <c r="C281" s="458"/>
      <c r="D281" s="457"/>
      <c r="S281" s="347"/>
      <c r="U281" s="442" t="n">
        <v>199</v>
      </c>
      <c r="V281" s="458"/>
      <c r="W281" s="457"/>
      <c r="AL281" s="347"/>
      <c r="AN281" s="442" t="n">
        <v>199</v>
      </c>
      <c r="AO281" s="458"/>
      <c r="AP281" s="457"/>
      <c r="BE281" s="347"/>
      <c r="BG281" s="442" t="n">
        <v>199</v>
      </c>
      <c r="BH281" s="458"/>
      <c r="BI281" s="457"/>
      <c r="BX281" s="347"/>
      <c r="BZ281" s="442" t="n">
        <v>199</v>
      </c>
      <c r="CA281" s="458"/>
      <c r="CB281" s="457"/>
      <c r="CQ281" s="347"/>
    </row>
    <row r="282" customFormat="false" ht="12.75" hidden="false" customHeight="false" outlineLevel="0" collapsed="false">
      <c r="B282" s="442" t="n">
        <v>200</v>
      </c>
      <c r="C282" s="458"/>
      <c r="D282" s="457"/>
      <c r="S282" s="347"/>
      <c r="U282" s="442" t="n">
        <v>200</v>
      </c>
      <c r="V282" s="458"/>
      <c r="W282" s="457"/>
      <c r="AL282" s="347"/>
      <c r="AN282" s="442" t="n">
        <v>200</v>
      </c>
      <c r="AO282" s="458"/>
      <c r="AP282" s="457"/>
      <c r="BE282" s="347"/>
      <c r="BG282" s="442" t="n">
        <v>200</v>
      </c>
      <c r="BH282" s="458"/>
      <c r="BI282" s="457"/>
      <c r="BX282" s="347"/>
      <c r="BZ282" s="442" t="n">
        <v>200</v>
      </c>
      <c r="CA282" s="458"/>
      <c r="CB282" s="457"/>
      <c r="CQ282" s="347"/>
    </row>
    <row r="283" customFormat="false" ht="12.75" hidden="false" customHeight="false" outlineLevel="0" collapsed="false">
      <c r="B283" s="442" t="n">
        <v>201</v>
      </c>
      <c r="C283" s="458"/>
      <c r="D283" s="457"/>
      <c r="S283" s="347"/>
      <c r="U283" s="442" t="n">
        <v>201</v>
      </c>
      <c r="V283" s="458"/>
      <c r="W283" s="457"/>
      <c r="AL283" s="347"/>
      <c r="AN283" s="442" t="n">
        <v>201</v>
      </c>
      <c r="AO283" s="458"/>
      <c r="AP283" s="457"/>
      <c r="BE283" s="347"/>
      <c r="BG283" s="442" t="n">
        <v>201</v>
      </c>
      <c r="BH283" s="458"/>
      <c r="BI283" s="457"/>
      <c r="BX283" s="347"/>
      <c r="BZ283" s="442" t="n">
        <v>201</v>
      </c>
      <c r="CA283" s="458"/>
      <c r="CB283" s="457"/>
      <c r="CQ283" s="347"/>
    </row>
    <row r="284" customFormat="false" ht="12.75" hidden="false" customHeight="false" outlineLevel="0" collapsed="false">
      <c r="B284" s="442" t="n">
        <v>202</v>
      </c>
      <c r="C284" s="458"/>
      <c r="D284" s="457"/>
      <c r="S284" s="347"/>
      <c r="U284" s="442" t="n">
        <v>202</v>
      </c>
      <c r="V284" s="458"/>
      <c r="W284" s="457"/>
      <c r="AL284" s="347"/>
      <c r="AN284" s="442" t="n">
        <v>202</v>
      </c>
      <c r="AO284" s="458"/>
      <c r="AP284" s="457"/>
      <c r="BE284" s="347"/>
      <c r="BG284" s="442" t="n">
        <v>202</v>
      </c>
      <c r="BH284" s="458"/>
      <c r="BI284" s="457"/>
      <c r="BX284" s="347"/>
      <c r="BZ284" s="442" t="n">
        <v>202</v>
      </c>
      <c r="CA284" s="458"/>
      <c r="CB284" s="457"/>
      <c r="CQ284" s="347"/>
    </row>
    <row r="285" customFormat="false" ht="12.75" hidden="false" customHeight="false" outlineLevel="0" collapsed="false">
      <c r="B285" s="442" t="n">
        <v>203</v>
      </c>
      <c r="C285" s="458"/>
      <c r="D285" s="457"/>
      <c r="S285" s="347"/>
      <c r="U285" s="442" t="n">
        <v>203</v>
      </c>
      <c r="V285" s="458"/>
      <c r="W285" s="457"/>
      <c r="AL285" s="347"/>
      <c r="AN285" s="442" t="n">
        <v>203</v>
      </c>
      <c r="AO285" s="458"/>
      <c r="AP285" s="457"/>
      <c r="BE285" s="347"/>
      <c r="BG285" s="442" t="n">
        <v>203</v>
      </c>
      <c r="BH285" s="458"/>
      <c r="BI285" s="457"/>
      <c r="BX285" s="347"/>
      <c r="BZ285" s="442" t="n">
        <v>203</v>
      </c>
      <c r="CA285" s="458"/>
      <c r="CB285" s="457"/>
      <c r="CQ285" s="347"/>
    </row>
    <row r="286" customFormat="false" ht="12.75" hidden="false" customHeight="false" outlineLevel="0" collapsed="false">
      <c r="B286" s="442" t="n">
        <v>204</v>
      </c>
      <c r="C286" s="458"/>
      <c r="D286" s="457"/>
      <c r="S286" s="347"/>
      <c r="U286" s="442" t="n">
        <v>204</v>
      </c>
      <c r="V286" s="458"/>
      <c r="W286" s="457"/>
      <c r="AL286" s="347"/>
      <c r="AN286" s="442" t="n">
        <v>204</v>
      </c>
      <c r="AO286" s="458"/>
      <c r="AP286" s="457"/>
      <c r="BE286" s="347"/>
      <c r="BG286" s="442" t="n">
        <v>204</v>
      </c>
      <c r="BH286" s="458"/>
      <c r="BI286" s="457"/>
      <c r="BX286" s="347"/>
      <c r="BZ286" s="442" t="n">
        <v>204</v>
      </c>
      <c r="CA286" s="458"/>
      <c r="CB286" s="457"/>
      <c r="CQ286" s="347"/>
    </row>
    <row r="287" customFormat="false" ht="12.75" hidden="false" customHeight="false" outlineLevel="0" collapsed="false">
      <c r="B287" s="442" t="n">
        <v>205</v>
      </c>
      <c r="C287" s="458"/>
      <c r="D287" s="457"/>
      <c r="S287" s="347"/>
      <c r="U287" s="442" t="n">
        <v>205</v>
      </c>
      <c r="V287" s="458"/>
      <c r="W287" s="457"/>
      <c r="AL287" s="347"/>
      <c r="AN287" s="442" t="n">
        <v>205</v>
      </c>
      <c r="AO287" s="458"/>
      <c r="AP287" s="457"/>
      <c r="BE287" s="347"/>
      <c r="BG287" s="442" t="n">
        <v>205</v>
      </c>
      <c r="BH287" s="458"/>
      <c r="BI287" s="457"/>
      <c r="BX287" s="347"/>
      <c r="BZ287" s="442" t="n">
        <v>205</v>
      </c>
      <c r="CA287" s="458"/>
      <c r="CB287" s="457"/>
      <c r="CQ287" s="347"/>
    </row>
    <row r="288" customFormat="false" ht="12.75" hidden="false" customHeight="false" outlineLevel="0" collapsed="false">
      <c r="B288" s="442" t="n">
        <v>206</v>
      </c>
      <c r="C288" s="458"/>
      <c r="D288" s="457"/>
      <c r="S288" s="347"/>
      <c r="U288" s="442" t="n">
        <v>206</v>
      </c>
      <c r="V288" s="458"/>
      <c r="W288" s="457"/>
      <c r="AL288" s="347"/>
      <c r="AN288" s="442" t="n">
        <v>206</v>
      </c>
      <c r="AO288" s="458"/>
      <c r="AP288" s="457"/>
      <c r="BE288" s="347"/>
      <c r="BG288" s="442" t="n">
        <v>206</v>
      </c>
      <c r="BH288" s="458"/>
      <c r="BI288" s="457"/>
      <c r="BX288" s="347"/>
      <c r="BZ288" s="442" t="n">
        <v>206</v>
      </c>
      <c r="CA288" s="458"/>
      <c r="CB288" s="457"/>
      <c r="CQ288" s="347"/>
    </row>
    <row r="289" customFormat="false" ht="12.75" hidden="false" customHeight="false" outlineLevel="0" collapsed="false">
      <c r="B289" s="442" t="n">
        <v>207</v>
      </c>
      <c r="C289" s="458"/>
      <c r="D289" s="457"/>
      <c r="S289" s="347"/>
      <c r="U289" s="442" t="n">
        <v>207</v>
      </c>
      <c r="V289" s="458"/>
      <c r="W289" s="457"/>
      <c r="AL289" s="347"/>
      <c r="AN289" s="442" t="n">
        <v>207</v>
      </c>
      <c r="AO289" s="458"/>
      <c r="AP289" s="457"/>
      <c r="BE289" s="347"/>
      <c r="BG289" s="442" t="n">
        <v>207</v>
      </c>
      <c r="BH289" s="458"/>
      <c r="BI289" s="457"/>
      <c r="BX289" s="347"/>
      <c r="BZ289" s="442" t="n">
        <v>207</v>
      </c>
      <c r="CA289" s="458"/>
      <c r="CB289" s="457"/>
      <c r="CQ289" s="347"/>
    </row>
    <row r="290" customFormat="false" ht="12.75" hidden="false" customHeight="false" outlineLevel="0" collapsed="false">
      <c r="B290" s="442" t="n">
        <v>208</v>
      </c>
      <c r="C290" s="458"/>
      <c r="D290" s="457"/>
      <c r="S290" s="347"/>
      <c r="U290" s="442" t="n">
        <v>208</v>
      </c>
      <c r="V290" s="458"/>
      <c r="W290" s="457"/>
      <c r="AL290" s="347"/>
      <c r="AN290" s="442" t="n">
        <v>208</v>
      </c>
      <c r="AO290" s="458"/>
      <c r="AP290" s="457"/>
      <c r="BE290" s="347"/>
      <c r="BG290" s="442" t="n">
        <v>208</v>
      </c>
      <c r="BH290" s="458"/>
      <c r="BI290" s="457"/>
      <c r="BX290" s="347"/>
      <c r="BZ290" s="442" t="n">
        <v>208</v>
      </c>
      <c r="CA290" s="458"/>
      <c r="CB290" s="457"/>
      <c r="CQ290" s="347"/>
    </row>
    <row r="291" customFormat="false" ht="12.75" hidden="false" customHeight="false" outlineLevel="0" collapsed="false">
      <c r="B291" s="442" t="n">
        <v>209</v>
      </c>
      <c r="C291" s="458"/>
      <c r="D291" s="457"/>
      <c r="S291" s="347"/>
      <c r="U291" s="442" t="n">
        <v>209</v>
      </c>
      <c r="V291" s="458"/>
      <c r="W291" s="457"/>
      <c r="AL291" s="347"/>
      <c r="AN291" s="442" t="n">
        <v>209</v>
      </c>
      <c r="AO291" s="458"/>
      <c r="AP291" s="457"/>
      <c r="BE291" s="347"/>
      <c r="BG291" s="442" t="n">
        <v>209</v>
      </c>
      <c r="BH291" s="458"/>
      <c r="BI291" s="457"/>
      <c r="BX291" s="347"/>
      <c r="BZ291" s="442" t="n">
        <v>209</v>
      </c>
      <c r="CA291" s="458"/>
      <c r="CB291" s="457"/>
      <c r="CQ291" s="347"/>
    </row>
    <row r="292" customFormat="false" ht="12.75" hidden="false" customHeight="false" outlineLevel="0" collapsed="false">
      <c r="B292" s="442" t="n">
        <v>210</v>
      </c>
      <c r="C292" s="458"/>
      <c r="D292" s="457"/>
      <c r="S292" s="347"/>
      <c r="U292" s="442" t="n">
        <v>210</v>
      </c>
      <c r="V292" s="458"/>
      <c r="W292" s="457"/>
      <c r="AL292" s="347"/>
      <c r="AN292" s="442" t="n">
        <v>210</v>
      </c>
      <c r="AO292" s="458"/>
      <c r="AP292" s="457"/>
      <c r="BE292" s="347"/>
      <c r="BG292" s="442" t="n">
        <v>210</v>
      </c>
      <c r="BH292" s="458"/>
      <c r="BI292" s="457"/>
      <c r="BX292" s="347"/>
      <c r="BZ292" s="442" t="n">
        <v>210</v>
      </c>
      <c r="CA292" s="458"/>
      <c r="CB292" s="457"/>
      <c r="CQ292" s="347"/>
    </row>
    <row r="293" customFormat="false" ht="12.75" hidden="false" customHeight="false" outlineLevel="0" collapsed="false">
      <c r="B293" s="442" t="n">
        <v>211</v>
      </c>
      <c r="C293" s="458"/>
      <c r="D293" s="457"/>
      <c r="S293" s="347"/>
      <c r="U293" s="442" t="n">
        <v>211</v>
      </c>
      <c r="V293" s="458"/>
      <c r="W293" s="457"/>
      <c r="AL293" s="347"/>
      <c r="AN293" s="442" t="n">
        <v>211</v>
      </c>
      <c r="AO293" s="458"/>
      <c r="AP293" s="457"/>
      <c r="BE293" s="347"/>
      <c r="BG293" s="442" t="n">
        <v>211</v>
      </c>
      <c r="BH293" s="458"/>
      <c r="BI293" s="457"/>
      <c r="BX293" s="347"/>
      <c r="BZ293" s="442" t="n">
        <v>211</v>
      </c>
      <c r="CA293" s="458"/>
      <c r="CB293" s="457"/>
      <c r="CQ293" s="347"/>
    </row>
    <row r="294" customFormat="false" ht="12.75" hidden="false" customHeight="false" outlineLevel="0" collapsed="false">
      <c r="B294" s="442" t="n">
        <v>212</v>
      </c>
      <c r="C294" s="458"/>
      <c r="D294" s="457"/>
      <c r="S294" s="347"/>
      <c r="U294" s="442" t="n">
        <v>212</v>
      </c>
      <c r="V294" s="458"/>
      <c r="W294" s="457"/>
      <c r="AL294" s="347"/>
      <c r="AN294" s="442" t="n">
        <v>212</v>
      </c>
      <c r="AO294" s="458"/>
      <c r="AP294" s="457"/>
      <c r="BE294" s="347"/>
      <c r="BG294" s="442" t="n">
        <v>212</v>
      </c>
      <c r="BH294" s="458"/>
      <c r="BI294" s="457"/>
      <c r="BX294" s="347"/>
      <c r="BZ294" s="442" t="n">
        <v>212</v>
      </c>
      <c r="CA294" s="458"/>
      <c r="CB294" s="457"/>
      <c r="CQ294" s="347"/>
    </row>
    <row r="295" customFormat="false" ht="12.75" hidden="false" customHeight="false" outlineLevel="0" collapsed="false">
      <c r="B295" s="442" t="n">
        <v>213</v>
      </c>
      <c r="C295" s="458"/>
      <c r="D295" s="457"/>
      <c r="S295" s="347"/>
      <c r="U295" s="442" t="n">
        <v>213</v>
      </c>
      <c r="V295" s="458"/>
      <c r="W295" s="457"/>
      <c r="AL295" s="347"/>
      <c r="AN295" s="442" t="n">
        <v>213</v>
      </c>
      <c r="AO295" s="458"/>
      <c r="AP295" s="457"/>
      <c r="BE295" s="347"/>
      <c r="BG295" s="442" t="n">
        <v>213</v>
      </c>
      <c r="BH295" s="458"/>
      <c r="BI295" s="457"/>
      <c r="BX295" s="347"/>
      <c r="BZ295" s="442" t="n">
        <v>213</v>
      </c>
      <c r="CA295" s="458"/>
      <c r="CB295" s="457"/>
      <c r="CQ295" s="347"/>
    </row>
    <row r="296" customFormat="false" ht="12.75" hidden="false" customHeight="false" outlineLevel="0" collapsed="false">
      <c r="B296" s="442" t="n">
        <v>214</v>
      </c>
      <c r="C296" s="458"/>
      <c r="D296" s="457"/>
      <c r="S296" s="347"/>
      <c r="U296" s="442" t="n">
        <v>214</v>
      </c>
      <c r="V296" s="458"/>
      <c r="W296" s="457"/>
      <c r="AL296" s="347"/>
      <c r="AN296" s="442" t="n">
        <v>214</v>
      </c>
      <c r="AO296" s="458"/>
      <c r="AP296" s="457"/>
      <c r="BE296" s="347"/>
      <c r="BG296" s="442" t="n">
        <v>214</v>
      </c>
      <c r="BH296" s="458"/>
      <c r="BI296" s="457"/>
      <c r="BX296" s="347"/>
      <c r="BZ296" s="442" t="n">
        <v>214</v>
      </c>
      <c r="CA296" s="458"/>
      <c r="CB296" s="457"/>
      <c r="CQ296" s="347"/>
    </row>
    <row r="297" customFormat="false" ht="12.75" hidden="false" customHeight="false" outlineLevel="0" collapsed="false">
      <c r="B297" s="442" t="n">
        <v>215</v>
      </c>
      <c r="C297" s="458"/>
      <c r="D297" s="457"/>
      <c r="S297" s="347"/>
      <c r="U297" s="442" t="n">
        <v>215</v>
      </c>
      <c r="V297" s="458"/>
      <c r="W297" s="457"/>
      <c r="AL297" s="347"/>
      <c r="AN297" s="442" t="n">
        <v>215</v>
      </c>
      <c r="AO297" s="458"/>
      <c r="AP297" s="457"/>
      <c r="BE297" s="347"/>
      <c r="BG297" s="442" t="n">
        <v>215</v>
      </c>
      <c r="BH297" s="458"/>
      <c r="BI297" s="457"/>
      <c r="BX297" s="347"/>
      <c r="BZ297" s="442" t="n">
        <v>215</v>
      </c>
      <c r="CA297" s="458"/>
      <c r="CB297" s="457"/>
      <c r="CQ297" s="347"/>
    </row>
    <row r="298" customFormat="false" ht="12.75" hidden="false" customHeight="false" outlineLevel="0" collapsed="false">
      <c r="B298" s="442" t="n">
        <v>216</v>
      </c>
      <c r="C298" s="458"/>
      <c r="D298" s="457"/>
      <c r="S298" s="347"/>
      <c r="U298" s="442" t="n">
        <v>216</v>
      </c>
      <c r="V298" s="458"/>
      <c r="W298" s="457"/>
      <c r="AL298" s="347"/>
      <c r="AN298" s="442" t="n">
        <v>216</v>
      </c>
      <c r="AO298" s="458"/>
      <c r="AP298" s="457"/>
      <c r="BE298" s="347"/>
      <c r="BG298" s="442" t="n">
        <v>216</v>
      </c>
      <c r="BH298" s="458"/>
      <c r="BI298" s="457"/>
      <c r="BX298" s="347"/>
      <c r="BZ298" s="442" t="n">
        <v>216</v>
      </c>
      <c r="CA298" s="458"/>
      <c r="CB298" s="457"/>
      <c r="CQ298" s="347"/>
    </row>
    <row r="299" customFormat="false" ht="12.75" hidden="false" customHeight="false" outlineLevel="0" collapsed="false">
      <c r="B299" s="442" t="n">
        <v>217</v>
      </c>
      <c r="C299" s="458"/>
      <c r="D299" s="457"/>
      <c r="S299" s="347"/>
      <c r="U299" s="442" t="n">
        <v>217</v>
      </c>
      <c r="V299" s="458"/>
      <c r="W299" s="457"/>
      <c r="AL299" s="347"/>
      <c r="AN299" s="442" t="n">
        <v>217</v>
      </c>
      <c r="AO299" s="458"/>
      <c r="AP299" s="457"/>
      <c r="BE299" s="347"/>
      <c r="BG299" s="442" t="n">
        <v>217</v>
      </c>
      <c r="BH299" s="458"/>
      <c r="BI299" s="457"/>
      <c r="BX299" s="347"/>
      <c r="BZ299" s="442" t="n">
        <v>217</v>
      </c>
      <c r="CA299" s="458"/>
      <c r="CB299" s="457"/>
      <c r="CQ299" s="347"/>
    </row>
    <row r="300" customFormat="false" ht="12.75" hidden="false" customHeight="false" outlineLevel="0" collapsed="false">
      <c r="B300" s="442" t="n">
        <v>218</v>
      </c>
      <c r="C300" s="458"/>
      <c r="D300" s="457"/>
      <c r="S300" s="347"/>
      <c r="U300" s="442" t="n">
        <v>218</v>
      </c>
      <c r="V300" s="458"/>
      <c r="W300" s="457"/>
      <c r="AL300" s="347"/>
      <c r="AN300" s="442" t="n">
        <v>218</v>
      </c>
      <c r="AO300" s="458"/>
      <c r="AP300" s="457"/>
      <c r="BE300" s="347"/>
      <c r="BG300" s="442" t="n">
        <v>218</v>
      </c>
      <c r="BH300" s="458"/>
      <c r="BI300" s="457"/>
      <c r="BX300" s="347"/>
      <c r="BZ300" s="442" t="n">
        <v>218</v>
      </c>
      <c r="CA300" s="458"/>
      <c r="CB300" s="457"/>
      <c r="CQ300" s="347"/>
    </row>
    <row r="301" customFormat="false" ht="12.75" hidden="false" customHeight="false" outlineLevel="0" collapsed="false">
      <c r="B301" s="442" t="n">
        <v>219</v>
      </c>
      <c r="C301" s="458"/>
      <c r="D301" s="457"/>
      <c r="S301" s="347"/>
      <c r="U301" s="442" t="n">
        <v>219</v>
      </c>
      <c r="V301" s="458"/>
      <c r="W301" s="457"/>
      <c r="AL301" s="347"/>
      <c r="AN301" s="442" t="n">
        <v>219</v>
      </c>
      <c r="AO301" s="458"/>
      <c r="AP301" s="457"/>
      <c r="BE301" s="347"/>
      <c r="BG301" s="442" t="n">
        <v>219</v>
      </c>
      <c r="BH301" s="458"/>
      <c r="BI301" s="457"/>
      <c r="BX301" s="347"/>
      <c r="BZ301" s="442" t="n">
        <v>219</v>
      </c>
      <c r="CA301" s="458"/>
      <c r="CB301" s="457"/>
      <c r="CQ301" s="347"/>
    </row>
    <row r="302" customFormat="false" ht="12.75" hidden="false" customHeight="false" outlineLevel="0" collapsed="false">
      <c r="B302" s="442" t="n">
        <v>220</v>
      </c>
      <c r="C302" s="458"/>
      <c r="D302" s="457"/>
      <c r="S302" s="347"/>
      <c r="U302" s="442" t="n">
        <v>220</v>
      </c>
      <c r="V302" s="458"/>
      <c r="W302" s="457"/>
      <c r="AL302" s="347"/>
      <c r="AN302" s="442" t="n">
        <v>220</v>
      </c>
      <c r="AO302" s="458"/>
      <c r="AP302" s="457"/>
      <c r="BE302" s="347"/>
      <c r="BG302" s="442" t="n">
        <v>220</v>
      </c>
      <c r="BH302" s="458"/>
      <c r="BI302" s="457"/>
      <c r="BX302" s="347"/>
      <c r="BZ302" s="442" t="n">
        <v>220</v>
      </c>
      <c r="CA302" s="458"/>
      <c r="CB302" s="457"/>
      <c r="CQ302" s="347"/>
    </row>
    <row r="303" customFormat="false" ht="12.75" hidden="false" customHeight="false" outlineLevel="0" collapsed="false">
      <c r="B303" s="442" t="n">
        <v>221</v>
      </c>
      <c r="C303" s="458"/>
      <c r="D303" s="457"/>
      <c r="S303" s="347"/>
      <c r="U303" s="442" t="n">
        <v>221</v>
      </c>
      <c r="V303" s="458"/>
      <c r="W303" s="457"/>
      <c r="AL303" s="347"/>
      <c r="AN303" s="442" t="n">
        <v>221</v>
      </c>
      <c r="AO303" s="458"/>
      <c r="AP303" s="457"/>
      <c r="BE303" s="347"/>
      <c r="BG303" s="442" t="n">
        <v>221</v>
      </c>
      <c r="BH303" s="458"/>
      <c r="BI303" s="457"/>
      <c r="BX303" s="347"/>
      <c r="BZ303" s="442" t="n">
        <v>221</v>
      </c>
      <c r="CA303" s="458"/>
      <c r="CB303" s="457"/>
      <c r="CQ303" s="347"/>
    </row>
    <row r="304" customFormat="false" ht="12.75" hidden="false" customHeight="false" outlineLevel="0" collapsed="false">
      <c r="B304" s="442" t="n">
        <v>222</v>
      </c>
      <c r="C304" s="458"/>
      <c r="D304" s="457"/>
      <c r="S304" s="347"/>
      <c r="U304" s="442" t="n">
        <v>222</v>
      </c>
      <c r="V304" s="458"/>
      <c r="W304" s="457"/>
      <c r="AL304" s="347"/>
      <c r="AN304" s="442" t="n">
        <v>222</v>
      </c>
      <c r="AO304" s="458"/>
      <c r="AP304" s="457"/>
      <c r="BE304" s="347"/>
      <c r="BG304" s="442" t="n">
        <v>222</v>
      </c>
      <c r="BH304" s="458"/>
      <c r="BI304" s="457"/>
      <c r="BX304" s="347"/>
      <c r="BZ304" s="442" t="n">
        <v>222</v>
      </c>
      <c r="CA304" s="458"/>
      <c r="CB304" s="457"/>
      <c r="CQ304" s="347"/>
    </row>
    <row r="305" customFormat="false" ht="12.75" hidden="false" customHeight="false" outlineLevel="0" collapsed="false">
      <c r="B305" s="442" t="n">
        <v>223</v>
      </c>
      <c r="C305" s="458"/>
      <c r="D305" s="457"/>
      <c r="S305" s="347"/>
      <c r="U305" s="442" t="n">
        <v>223</v>
      </c>
      <c r="V305" s="458"/>
      <c r="W305" s="457"/>
      <c r="AL305" s="347"/>
      <c r="AN305" s="442" t="n">
        <v>223</v>
      </c>
      <c r="AO305" s="458"/>
      <c r="AP305" s="457"/>
      <c r="BE305" s="347"/>
      <c r="BG305" s="442" t="n">
        <v>223</v>
      </c>
      <c r="BH305" s="458"/>
      <c r="BI305" s="457"/>
      <c r="BX305" s="347"/>
      <c r="BZ305" s="442" t="n">
        <v>223</v>
      </c>
      <c r="CA305" s="458"/>
      <c r="CB305" s="457"/>
      <c r="CQ305" s="347"/>
    </row>
    <row r="306" customFormat="false" ht="12.75" hidden="false" customHeight="false" outlineLevel="0" collapsed="false">
      <c r="B306" s="442" t="n">
        <v>224</v>
      </c>
      <c r="C306" s="458"/>
      <c r="D306" s="457"/>
      <c r="S306" s="347"/>
      <c r="U306" s="442" t="n">
        <v>224</v>
      </c>
      <c r="V306" s="458"/>
      <c r="W306" s="457"/>
      <c r="AL306" s="347"/>
      <c r="AN306" s="442" t="n">
        <v>224</v>
      </c>
      <c r="AO306" s="458"/>
      <c r="AP306" s="457"/>
      <c r="BE306" s="347"/>
      <c r="BG306" s="442" t="n">
        <v>224</v>
      </c>
      <c r="BH306" s="458"/>
      <c r="BI306" s="457"/>
      <c r="BX306" s="347"/>
      <c r="BZ306" s="442" t="n">
        <v>224</v>
      </c>
      <c r="CA306" s="458"/>
      <c r="CB306" s="457"/>
      <c r="CQ306" s="347"/>
    </row>
    <row r="307" customFormat="false" ht="12.75" hidden="false" customHeight="false" outlineLevel="0" collapsed="false">
      <c r="B307" s="442" t="n">
        <v>225</v>
      </c>
      <c r="C307" s="458"/>
      <c r="D307" s="457"/>
      <c r="S307" s="347"/>
      <c r="U307" s="442" t="n">
        <v>225</v>
      </c>
      <c r="V307" s="458"/>
      <c r="W307" s="457"/>
      <c r="AL307" s="347"/>
      <c r="AN307" s="442" t="n">
        <v>225</v>
      </c>
      <c r="AO307" s="458"/>
      <c r="AP307" s="457"/>
      <c r="BE307" s="347"/>
      <c r="BG307" s="442" t="n">
        <v>225</v>
      </c>
      <c r="BH307" s="458"/>
      <c r="BI307" s="457"/>
      <c r="BX307" s="347"/>
      <c r="BZ307" s="442" t="n">
        <v>225</v>
      </c>
      <c r="CA307" s="458"/>
      <c r="CB307" s="457"/>
      <c r="CQ307" s="347"/>
    </row>
    <row r="308" customFormat="false" ht="12.75" hidden="false" customHeight="false" outlineLevel="0" collapsed="false">
      <c r="B308" s="442" t="n">
        <v>226</v>
      </c>
      <c r="C308" s="458"/>
      <c r="D308" s="457"/>
      <c r="S308" s="347"/>
      <c r="U308" s="442" t="n">
        <v>226</v>
      </c>
      <c r="V308" s="458"/>
      <c r="W308" s="457"/>
      <c r="AL308" s="347"/>
      <c r="AN308" s="442" t="n">
        <v>226</v>
      </c>
      <c r="AO308" s="458"/>
      <c r="AP308" s="457"/>
      <c r="BE308" s="347"/>
      <c r="BG308" s="442" t="n">
        <v>226</v>
      </c>
      <c r="BH308" s="458"/>
      <c r="BI308" s="457"/>
      <c r="BX308" s="347"/>
      <c r="BZ308" s="442" t="n">
        <v>226</v>
      </c>
      <c r="CA308" s="458"/>
      <c r="CB308" s="457"/>
      <c r="CQ308" s="347"/>
    </row>
    <row r="309" customFormat="false" ht="12.75" hidden="false" customHeight="false" outlineLevel="0" collapsed="false">
      <c r="B309" s="442" t="n">
        <v>227</v>
      </c>
      <c r="C309" s="458"/>
      <c r="D309" s="457"/>
      <c r="S309" s="347"/>
      <c r="U309" s="442" t="n">
        <v>227</v>
      </c>
      <c r="V309" s="458"/>
      <c r="W309" s="457"/>
      <c r="AL309" s="347"/>
      <c r="AN309" s="442" t="n">
        <v>227</v>
      </c>
      <c r="AO309" s="458"/>
      <c r="AP309" s="457"/>
      <c r="BE309" s="347"/>
      <c r="BG309" s="442" t="n">
        <v>227</v>
      </c>
      <c r="BH309" s="458"/>
      <c r="BI309" s="457"/>
      <c r="BX309" s="347"/>
      <c r="BZ309" s="442" t="n">
        <v>227</v>
      </c>
      <c r="CA309" s="458"/>
      <c r="CB309" s="457"/>
      <c r="CQ309" s="347"/>
    </row>
    <row r="310" customFormat="false" ht="12.75" hidden="false" customHeight="false" outlineLevel="0" collapsed="false">
      <c r="B310" s="442" t="n">
        <v>228</v>
      </c>
      <c r="C310" s="458"/>
      <c r="D310" s="457"/>
      <c r="S310" s="347"/>
      <c r="U310" s="442" t="n">
        <v>228</v>
      </c>
      <c r="V310" s="458"/>
      <c r="W310" s="457"/>
      <c r="AL310" s="347"/>
      <c r="AN310" s="442" t="n">
        <v>228</v>
      </c>
      <c r="AO310" s="458"/>
      <c r="AP310" s="457"/>
      <c r="BE310" s="347"/>
      <c r="BG310" s="442" t="n">
        <v>228</v>
      </c>
      <c r="BH310" s="458"/>
      <c r="BI310" s="457"/>
      <c r="BX310" s="347"/>
      <c r="BZ310" s="442" t="n">
        <v>228</v>
      </c>
      <c r="CA310" s="458"/>
      <c r="CB310" s="457"/>
      <c r="CQ310" s="347"/>
    </row>
    <row r="311" customFormat="false" ht="12.75" hidden="false" customHeight="false" outlineLevel="0" collapsed="false">
      <c r="B311" s="442" t="n">
        <v>229</v>
      </c>
      <c r="C311" s="458"/>
      <c r="D311" s="457"/>
      <c r="S311" s="347"/>
      <c r="U311" s="442" t="n">
        <v>229</v>
      </c>
      <c r="V311" s="458"/>
      <c r="W311" s="457"/>
      <c r="AL311" s="347"/>
      <c r="AN311" s="442" t="n">
        <v>229</v>
      </c>
      <c r="AO311" s="458"/>
      <c r="AP311" s="457"/>
      <c r="BE311" s="347"/>
      <c r="BG311" s="442" t="n">
        <v>229</v>
      </c>
      <c r="BH311" s="458"/>
      <c r="BI311" s="457"/>
      <c r="BX311" s="347"/>
      <c r="BZ311" s="442" t="n">
        <v>229</v>
      </c>
      <c r="CA311" s="458"/>
      <c r="CB311" s="457"/>
      <c r="CQ311" s="347"/>
    </row>
    <row r="312" customFormat="false" ht="12.75" hidden="false" customHeight="false" outlineLevel="0" collapsed="false">
      <c r="B312" s="442" t="n">
        <v>230</v>
      </c>
      <c r="C312" s="458"/>
      <c r="D312" s="457"/>
      <c r="S312" s="347"/>
      <c r="U312" s="442" t="n">
        <v>230</v>
      </c>
      <c r="V312" s="458"/>
      <c r="W312" s="457"/>
      <c r="AL312" s="347"/>
      <c r="AN312" s="442" t="n">
        <v>230</v>
      </c>
      <c r="AO312" s="458"/>
      <c r="AP312" s="457"/>
      <c r="BE312" s="347"/>
      <c r="BG312" s="442" t="n">
        <v>230</v>
      </c>
      <c r="BH312" s="458"/>
      <c r="BI312" s="457"/>
      <c r="BX312" s="347"/>
      <c r="BZ312" s="442" t="n">
        <v>230</v>
      </c>
      <c r="CA312" s="458"/>
      <c r="CB312" s="457"/>
      <c r="CQ312" s="347"/>
    </row>
    <row r="313" customFormat="false" ht="12.75" hidden="false" customHeight="false" outlineLevel="0" collapsed="false">
      <c r="B313" s="442" t="n">
        <v>231</v>
      </c>
      <c r="C313" s="458"/>
      <c r="D313" s="457"/>
      <c r="S313" s="347"/>
      <c r="U313" s="442" t="n">
        <v>231</v>
      </c>
      <c r="V313" s="458"/>
      <c r="W313" s="457"/>
      <c r="AL313" s="347"/>
      <c r="AN313" s="442" t="n">
        <v>231</v>
      </c>
      <c r="AO313" s="458"/>
      <c r="AP313" s="457"/>
      <c r="BE313" s="347"/>
      <c r="BG313" s="442" t="n">
        <v>231</v>
      </c>
      <c r="BH313" s="458"/>
      <c r="BI313" s="457"/>
      <c r="BX313" s="347"/>
      <c r="BZ313" s="442" t="n">
        <v>231</v>
      </c>
      <c r="CA313" s="458"/>
      <c r="CB313" s="457"/>
      <c r="CQ313" s="347"/>
    </row>
    <row r="314" customFormat="false" ht="12.75" hidden="false" customHeight="false" outlineLevel="0" collapsed="false">
      <c r="B314" s="442" t="n">
        <v>232</v>
      </c>
      <c r="C314" s="458"/>
      <c r="D314" s="457"/>
      <c r="S314" s="347"/>
      <c r="U314" s="442" t="n">
        <v>232</v>
      </c>
      <c r="V314" s="458"/>
      <c r="W314" s="457"/>
      <c r="AL314" s="347"/>
      <c r="AN314" s="442" t="n">
        <v>232</v>
      </c>
      <c r="AO314" s="458"/>
      <c r="AP314" s="457"/>
      <c r="BE314" s="347"/>
      <c r="BG314" s="442" t="n">
        <v>232</v>
      </c>
      <c r="BH314" s="458"/>
      <c r="BI314" s="457"/>
      <c r="BX314" s="347"/>
      <c r="BZ314" s="442" t="n">
        <v>232</v>
      </c>
      <c r="CA314" s="458"/>
      <c r="CB314" s="457"/>
      <c r="CQ314" s="347"/>
    </row>
    <row r="315" customFormat="false" ht="12.75" hidden="false" customHeight="false" outlineLevel="0" collapsed="false">
      <c r="B315" s="442" t="n">
        <v>233</v>
      </c>
      <c r="C315" s="458"/>
      <c r="D315" s="457"/>
      <c r="S315" s="347"/>
      <c r="U315" s="442" t="n">
        <v>233</v>
      </c>
      <c r="V315" s="458"/>
      <c r="W315" s="457"/>
      <c r="AL315" s="347"/>
      <c r="AN315" s="442" t="n">
        <v>233</v>
      </c>
      <c r="AO315" s="458"/>
      <c r="AP315" s="457"/>
      <c r="BE315" s="347"/>
      <c r="BG315" s="442" t="n">
        <v>233</v>
      </c>
      <c r="BH315" s="458"/>
      <c r="BI315" s="457"/>
      <c r="BX315" s="347"/>
      <c r="BZ315" s="442" t="n">
        <v>233</v>
      </c>
      <c r="CA315" s="458"/>
      <c r="CB315" s="457"/>
      <c r="CQ315" s="347"/>
    </row>
    <row r="316" customFormat="false" ht="12.75" hidden="false" customHeight="false" outlineLevel="0" collapsed="false">
      <c r="B316" s="442" t="n">
        <v>234</v>
      </c>
      <c r="C316" s="458"/>
      <c r="D316" s="457"/>
      <c r="S316" s="347"/>
      <c r="U316" s="442" t="n">
        <v>234</v>
      </c>
      <c r="V316" s="458"/>
      <c r="W316" s="457"/>
      <c r="AL316" s="347"/>
      <c r="AN316" s="442" t="n">
        <v>234</v>
      </c>
      <c r="AO316" s="458"/>
      <c r="AP316" s="457"/>
      <c r="BE316" s="347"/>
      <c r="BG316" s="442" t="n">
        <v>234</v>
      </c>
      <c r="BH316" s="458"/>
      <c r="BI316" s="457"/>
      <c r="BX316" s="347"/>
      <c r="BZ316" s="442" t="n">
        <v>234</v>
      </c>
      <c r="CA316" s="458"/>
      <c r="CB316" s="457"/>
      <c r="CQ316" s="347"/>
    </row>
    <row r="317" customFormat="false" ht="12.75" hidden="false" customHeight="false" outlineLevel="0" collapsed="false">
      <c r="B317" s="442" t="n">
        <v>235</v>
      </c>
      <c r="C317" s="458"/>
      <c r="D317" s="457"/>
      <c r="S317" s="347"/>
      <c r="U317" s="442" t="n">
        <v>235</v>
      </c>
      <c r="V317" s="458"/>
      <c r="W317" s="457"/>
      <c r="AL317" s="347"/>
      <c r="AN317" s="442" t="n">
        <v>235</v>
      </c>
      <c r="AO317" s="458"/>
      <c r="AP317" s="457"/>
      <c r="BE317" s="347"/>
      <c r="BG317" s="442" t="n">
        <v>235</v>
      </c>
      <c r="BH317" s="458"/>
      <c r="BI317" s="457"/>
      <c r="BX317" s="347"/>
      <c r="BZ317" s="442" t="n">
        <v>235</v>
      </c>
      <c r="CA317" s="458"/>
      <c r="CB317" s="457"/>
      <c r="CQ317" s="347"/>
    </row>
    <row r="318" customFormat="false" ht="12.75" hidden="false" customHeight="false" outlineLevel="0" collapsed="false">
      <c r="B318" s="442" t="n">
        <v>236</v>
      </c>
      <c r="C318" s="458"/>
      <c r="D318" s="457"/>
      <c r="S318" s="347"/>
      <c r="U318" s="442" t="n">
        <v>236</v>
      </c>
      <c r="V318" s="458"/>
      <c r="W318" s="457"/>
      <c r="AL318" s="347"/>
      <c r="AN318" s="442" t="n">
        <v>236</v>
      </c>
      <c r="AO318" s="458"/>
      <c r="AP318" s="457"/>
      <c r="BE318" s="347"/>
      <c r="BG318" s="442" t="n">
        <v>236</v>
      </c>
      <c r="BH318" s="458"/>
      <c r="BI318" s="457"/>
      <c r="BX318" s="347"/>
      <c r="BZ318" s="442" t="n">
        <v>236</v>
      </c>
      <c r="CA318" s="458"/>
      <c r="CB318" s="457"/>
      <c r="CQ318" s="347"/>
    </row>
    <row r="319" customFormat="false" ht="12.75" hidden="false" customHeight="false" outlineLevel="0" collapsed="false">
      <c r="B319" s="442" t="n">
        <v>237</v>
      </c>
      <c r="C319" s="458"/>
      <c r="D319" s="457"/>
      <c r="S319" s="347"/>
      <c r="U319" s="442" t="n">
        <v>237</v>
      </c>
      <c r="V319" s="458"/>
      <c r="W319" s="457"/>
      <c r="AL319" s="347"/>
      <c r="AN319" s="442" t="n">
        <v>237</v>
      </c>
      <c r="AO319" s="458"/>
      <c r="AP319" s="457"/>
      <c r="BE319" s="347"/>
      <c r="BG319" s="442" t="n">
        <v>237</v>
      </c>
      <c r="BH319" s="458"/>
      <c r="BI319" s="457"/>
      <c r="BX319" s="347"/>
      <c r="BZ319" s="442" t="n">
        <v>237</v>
      </c>
      <c r="CA319" s="458"/>
      <c r="CB319" s="457"/>
      <c r="CQ319" s="347"/>
    </row>
    <row r="320" customFormat="false" ht="12.75" hidden="false" customHeight="false" outlineLevel="0" collapsed="false">
      <c r="B320" s="442" t="n">
        <v>238</v>
      </c>
      <c r="C320" s="458"/>
      <c r="D320" s="457"/>
      <c r="S320" s="347"/>
      <c r="U320" s="442" t="n">
        <v>238</v>
      </c>
      <c r="V320" s="458"/>
      <c r="W320" s="457"/>
      <c r="AL320" s="347"/>
      <c r="AN320" s="442" t="n">
        <v>238</v>
      </c>
      <c r="AO320" s="458"/>
      <c r="AP320" s="457"/>
      <c r="BE320" s="347"/>
      <c r="BG320" s="442" t="n">
        <v>238</v>
      </c>
      <c r="BH320" s="458"/>
      <c r="BI320" s="457"/>
      <c r="BX320" s="347"/>
      <c r="BZ320" s="442" t="n">
        <v>238</v>
      </c>
      <c r="CA320" s="458"/>
      <c r="CB320" s="457"/>
      <c r="CQ320" s="347"/>
    </row>
    <row r="321" customFormat="false" ht="12.75" hidden="false" customHeight="false" outlineLevel="0" collapsed="false">
      <c r="B321" s="442" t="n">
        <v>239</v>
      </c>
      <c r="C321" s="458"/>
      <c r="D321" s="457"/>
      <c r="S321" s="347"/>
      <c r="U321" s="442" t="n">
        <v>239</v>
      </c>
      <c r="V321" s="458"/>
      <c r="W321" s="457"/>
      <c r="AL321" s="347"/>
      <c r="AN321" s="442" t="n">
        <v>239</v>
      </c>
      <c r="AO321" s="458"/>
      <c r="AP321" s="457"/>
      <c r="BE321" s="347"/>
      <c r="BG321" s="442" t="n">
        <v>239</v>
      </c>
      <c r="BH321" s="458"/>
      <c r="BI321" s="457"/>
      <c r="BX321" s="347"/>
      <c r="BZ321" s="442" t="n">
        <v>239</v>
      </c>
      <c r="CA321" s="458"/>
      <c r="CB321" s="457"/>
      <c r="CQ321" s="347"/>
    </row>
    <row r="322" customFormat="false" ht="12.75" hidden="false" customHeight="false" outlineLevel="0" collapsed="false">
      <c r="B322" s="442" t="n">
        <v>240</v>
      </c>
      <c r="C322" s="458"/>
      <c r="D322" s="457"/>
      <c r="S322" s="347"/>
      <c r="U322" s="442" t="n">
        <v>240</v>
      </c>
      <c r="V322" s="458"/>
      <c r="W322" s="457"/>
      <c r="AL322" s="347"/>
      <c r="AN322" s="442" t="n">
        <v>240</v>
      </c>
      <c r="AO322" s="458"/>
      <c r="AP322" s="457"/>
      <c r="BE322" s="347"/>
      <c r="BG322" s="442" t="n">
        <v>240</v>
      </c>
      <c r="BH322" s="458"/>
      <c r="BI322" s="457"/>
      <c r="BX322" s="347"/>
      <c r="BZ322" s="442" t="n">
        <v>240</v>
      </c>
      <c r="CA322" s="458"/>
      <c r="CB322" s="457"/>
      <c r="CQ322" s="347"/>
    </row>
    <row r="323" customFormat="false" ht="12.75" hidden="false" customHeight="false" outlineLevel="0" collapsed="false">
      <c r="B323" s="442" t="n">
        <v>241</v>
      </c>
      <c r="C323" s="458"/>
      <c r="D323" s="457"/>
      <c r="S323" s="347"/>
      <c r="U323" s="442" t="n">
        <v>241</v>
      </c>
      <c r="V323" s="458"/>
      <c r="W323" s="457"/>
      <c r="AL323" s="347"/>
      <c r="AN323" s="442" t="n">
        <v>241</v>
      </c>
      <c r="AO323" s="458"/>
      <c r="AP323" s="457"/>
      <c r="BE323" s="347"/>
      <c r="BG323" s="442" t="n">
        <v>241</v>
      </c>
      <c r="BH323" s="458"/>
      <c r="BI323" s="457"/>
      <c r="BX323" s="347"/>
      <c r="BZ323" s="442" t="n">
        <v>241</v>
      </c>
      <c r="CA323" s="458"/>
      <c r="CB323" s="457"/>
      <c r="CQ323" s="347"/>
    </row>
    <row r="324" customFormat="false" ht="12.75" hidden="false" customHeight="false" outlineLevel="0" collapsed="false">
      <c r="B324" s="442" t="n">
        <v>242</v>
      </c>
      <c r="C324" s="458"/>
      <c r="D324" s="457"/>
      <c r="S324" s="347"/>
      <c r="U324" s="442" t="n">
        <v>242</v>
      </c>
      <c r="V324" s="458"/>
      <c r="W324" s="457"/>
      <c r="AL324" s="347"/>
      <c r="AN324" s="442" t="n">
        <v>242</v>
      </c>
      <c r="AO324" s="458"/>
      <c r="AP324" s="457"/>
      <c r="BE324" s="347"/>
      <c r="BG324" s="442" t="n">
        <v>242</v>
      </c>
      <c r="BH324" s="458"/>
      <c r="BI324" s="457"/>
      <c r="BX324" s="347"/>
      <c r="BZ324" s="442" t="n">
        <v>242</v>
      </c>
      <c r="CA324" s="458"/>
      <c r="CB324" s="457"/>
      <c r="CQ324" s="347"/>
    </row>
    <row r="325" customFormat="false" ht="12.75" hidden="false" customHeight="false" outlineLevel="0" collapsed="false">
      <c r="B325" s="442" t="n">
        <v>243</v>
      </c>
      <c r="C325" s="458"/>
      <c r="D325" s="457"/>
      <c r="S325" s="347"/>
      <c r="U325" s="442" t="n">
        <v>243</v>
      </c>
      <c r="V325" s="458"/>
      <c r="W325" s="457"/>
      <c r="AL325" s="347"/>
      <c r="AN325" s="442" t="n">
        <v>243</v>
      </c>
      <c r="AO325" s="458"/>
      <c r="AP325" s="457"/>
      <c r="BE325" s="347"/>
      <c r="BG325" s="442" t="n">
        <v>243</v>
      </c>
      <c r="BH325" s="458"/>
      <c r="BI325" s="457"/>
      <c r="BX325" s="347"/>
      <c r="BZ325" s="442" t="n">
        <v>243</v>
      </c>
      <c r="CA325" s="458"/>
      <c r="CB325" s="457"/>
      <c r="CQ325" s="347"/>
    </row>
    <row r="326" customFormat="false" ht="12.75" hidden="false" customHeight="false" outlineLevel="0" collapsed="false">
      <c r="B326" s="442" t="n">
        <v>244</v>
      </c>
      <c r="C326" s="458"/>
      <c r="D326" s="457"/>
      <c r="S326" s="347"/>
      <c r="U326" s="442" t="n">
        <v>244</v>
      </c>
      <c r="V326" s="458"/>
      <c r="W326" s="457"/>
      <c r="AL326" s="347"/>
      <c r="AN326" s="442" t="n">
        <v>244</v>
      </c>
      <c r="AO326" s="458"/>
      <c r="AP326" s="457"/>
      <c r="BE326" s="347"/>
      <c r="BG326" s="442" t="n">
        <v>244</v>
      </c>
      <c r="BH326" s="458"/>
      <c r="BI326" s="457"/>
      <c r="BX326" s="347"/>
      <c r="BZ326" s="442" t="n">
        <v>244</v>
      </c>
      <c r="CA326" s="458"/>
      <c r="CB326" s="457"/>
      <c r="CQ326" s="347"/>
    </row>
    <row r="327" customFormat="false" ht="12.75" hidden="false" customHeight="false" outlineLevel="0" collapsed="false">
      <c r="B327" s="442" t="n">
        <v>245</v>
      </c>
      <c r="C327" s="458"/>
      <c r="D327" s="457"/>
      <c r="S327" s="347"/>
      <c r="U327" s="442" t="n">
        <v>245</v>
      </c>
      <c r="V327" s="458"/>
      <c r="W327" s="457"/>
      <c r="AL327" s="347"/>
      <c r="AN327" s="442" t="n">
        <v>245</v>
      </c>
      <c r="AO327" s="458"/>
      <c r="AP327" s="457"/>
      <c r="BE327" s="347"/>
      <c r="BG327" s="442" t="n">
        <v>245</v>
      </c>
      <c r="BH327" s="458"/>
      <c r="BI327" s="457"/>
      <c r="BX327" s="347"/>
      <c r="BZ327" s="442" t="n">
        <v>245</v>
      </c>
      <c r="CA327" s="458"/>
      <c r="CB327" s="457"/>
      <c r="CQ327" s="347"/>
    </row>
    <row r="328" customFormat="false" ht="12.75" hidden="false" customHeight="false" outlineLevel="0" collapsed="false">
      <c r="B328" s="442" t="n">
        <v>246</v>
      </c>
      <c r="C328" s="458"/>
      <c r="D328" s="457"/>
      <c r="S328" s="347"/>
      <c r="U328" s="442" t="n">
        <v>246</v>
      </c>
      <c r="V328" s="458"/>
      <c r="W328" s="457"/>
      <c r="AL328" s="347"/>
      <c r="AN328" s="442" t="n">
        <v>246</v>
      </c>
      <c r="AO328" s="458"/>
      <c r="AP328" s="457"/>
      <c r="BE328" s="347"/>
      <c r="BG328" s="442" t="n">
        <v>246</v>
      </c>
      <c r="BH328" s="458"/>
      <c r="BI328" s="457"/>
      <c r="BX328" s="347"/>
      <c r="BZ328" s="442" t="n">
        <v>246</v>
      </c>
      <c r="CA328" s="458"/>
      <c r="CB328" s="457"/>
      <c r="CQ328" s="347"/>
    </row>
    <row r="329" customFormat="false" ht="12.75" hidden="false" customHeight="false" outlineLevel="0" collapsed="false">
      <c r="B329" s="442" t="n">
        <v>247</v>
      </c>
      <c r="C329" s="458"/>
      <c r="D329" s="457"/>
      <c r="S329" s="347"/>
      <c r="U329" s="442" t="n">
        <v>247</v>
      </c>
      <c r="V329" s="458"/>
      <c r="W329" s="457"/>
      <c r="AL329" s="347"/>
      <c r="AN329" s="442" t="n">
        <v>247</v>
      </c>
      <c r="AO329" s="458"/>
      <c r="AP329" s="457"/>
      <c r="BE329" s="347"/>
      <c r="BG329" s="442" t="n">
        <v>247</v>
      </c>
      <c r="BH329" s="458"/>
      <c r="BI329" s="457"/>
      <c r="BX329" s="347"/>
      <c r="BZ329" s="442" t="n">
        <v>247</v>
      </c>
      <c r="CA329" s="458"/>
      <c r="CB329" s="457"/>
      <c r="CQ329" s="347"/>
    </row>
    <row r="330" customFormat="false" ht="12.75" hidden="false" customHeight="false" outlineLevel="0" collapsed="false">
      <c r="B330" s="442" t="n">
        <v>248</v>
      </c>
      <c r="C330" s="458"/>
      <c r="D330" s="457"/>
      <c r="S330" s="347"/>
      <c r="U330" s="442" t="n">
        <v>248</v>
      </c>
      <c r="V330" s="458"/>
      <c r="W330" s="457"/>
      <c r="AL330" s="347"/>
      <c r="AN330" s="442" t="n">
        <v>248</v>
      </c>
      <c r="AO330" s="458"/>
      <c r="AP330" s="457"/>
      <c r="BE330" s="347"/>
      <c r="BG330" s="442" t="n">
        <v>248</v>
      </c>
      <c r="BH330" s="458"/>
      <c r="BI330" s="457"/>
      <c r="BX330" s="347"/>
      <c r="BZ330" s="442" t="n">
        <v>248</v>
      </c>
      <c r="CA330" s="458"/>
      <c r="CB330" s="457"/>
      <c r="CQ330" s="347"/>
    </row>
    <row r="331" customFormat="false" ht="12.75" hidden="false" customHeight="false" outlineLevel="0" collapsed="false">
      <c r="B331" s="442" t="n">
        <v>249</v>
      </c>
      <c r="C331" s="458"/>
      <c r="D331" s="457"/>
      <c r="S331" s="347"/>
      <c r="U331" s="442" t="n">
        <v>249</v>
      </c>
      <c r="V331" s="458"/>
      <c r="W331" s="457"/>
      <c r="AL331" s="347"/>
      <c r="AN331" s="442" t="n">
        <v>249</v>
      </c>
      <c r="AO331" s="458"/>
      <c r="AP331" s="457"/>
      <c r="BE331" s="347"/>
      <c r="BG331" s="442" t="n">
        <v>249</v>
      </c>
      <c r="BH331" s="458"/>
      <c r="BI331" s="457"/>
      <c r="BX331" s="347"/>
      <c r="BZ331" s="442" t="n">
        <v>249</v>
      </c>
      <c r="CA331" s="458"/>
      <c r="CB331" s="457"/>
      <c r="CQ331" s="347"/>
    </row>
    <row r="332" customFormat="false" ht="12.75" hidden="false" customHeight="false" outlineLevel="0" collapsed="false">
      <c r="B332" s="442" t="n">
        <v>250</v>
      </c>
      <c r="C332" s="458"/>
      <c r="D332" s="457"/>
      <c r="S332" s="347"/>
      <c r="U332" s="442" t="n">
        <v>250</v>
      </c>
      <c r="V332" s="458"/>
      <c r="W332" s="457"/>
      <c r="AL332" s="347"/>
      <c r="AN332" s="442" t="n">
        <v>250</v>
      </c>
      <c r="AO332" s="458"/>
      <c r="AP332" s="457"/>
      <c r="BE332" s="347"/>
      <c r="BG332" s="442" t="n">
        <v>250</v>
      </c>
      <c r="BH332" s="458"/>
      <c r="BI332" s="457"/>
      <c r="BX332" s="347"/>
      <c r="BZ332" s="442" t="n">
        <v>250</v>
      </c>
      <c r="CA332" s="458"/>
      <c r="CB332" s="457"/>
      <c r="CQ332" s="347"/>
    </row>
    <row r="333" customFormat="false" ht="12.75" hidden="false" customHeight="false" outlineLevel="0" collapsed="false">
      <c r="B333" s="442" t="n">
        <v>251</v>
      </c>
      <c r="C333" s="458"/>
      <c r="D333" s="457"/>
      <c r="S333" s="347"/>
      <c r="U333" s="442" t="n">
        <v>251</v>
      </c>
      <c r="V333" s="458"/>
      <c r="W333" s="457"/>
      <c r="AL333" s="347"/>
      <c r="AN333" s="442" t="n">
        <v>251</v>
      </c>
      <c r="AO333" s="458"/>
      <c r="AP333" s="457"/>
      <c r="BE333" s="347"/>
      <c r="BG333" s="442" t="n">
        <v>251</v>
      </c>
      <c r="BH333" s="458"/>
      <c r="BI333" s="457"/>
      <c r="BX333" s="347"/>
      <c r="BZ333" s="442" t="n">
        <v>251</v>
      </c>
      <c r="CA333" s="458"/>
      <c r="CB333" s="457"/>
      <c r="CQ333" s="347"/>
    </row>
    <row r="334" customFormat="false" ht="12.75" hidden="false" customHeight="false" outlineLevel="0" collapsed="false">
      <c r="B334" s="442" t="n">
        <v>252</v>
      </c>
      <c r="C334" s="458"/>
      <c r="D334" s="457"/>
      <c r="S334" s="347"/>
      <c r="U334" s="442" t="n">
        <v>252</v>
      </c>
      <c r="V334" s="458"/>
      <c r="W334" s="457"/>
      <c r="AL334" s="347"/>
      <c r="AN334" s="442" t="n">
        <v>252</v>
      </c>
      <c r="AO334" s="458"/>
      <c r="AP334" s="457"/>
      <c r="BE334" s="347"/>
      <c r="BG334" s="442" t="n">
        <v>252</v>
      </c>
      <c r="BH334" s="458"/>
      <c r="BI334" s="457"/>
      <c r="BX334" s="347"/>
      <c r="BZ334" s="442" t="n">
        <v>252</v>
      </c>
      <c r="CA334" s="458"/>
      <c r="CB334" s="457"/>
      <c r="CQ334" s="347"/>
    </row>
    <row r="335" customFormat="false" ht="12.75" hidden="false" customHeight="false" outlineLevel="0" collapsed="false">
      <c r="B335" s="442" t="n">
        <v>253</v>
      </c>
      <c r="C335" s="458"/>
      <c r="D335" s="457"/>
      <c r="S335" s="347"/>
      <c r="U335" s="442" t="n">
        <v>253</v>
      </c>
      <c r="V335" s="458"/>
      <c r="W335" s="457"/>
      <c r="AL335" s="347"/>
      <c r="AN335" s="442" t="n">
        <v>253</v>
      </c>
      <c r="AO335" s="458"/>
      <c r="AP335" s="457"/>
      <c r="BE335" s="347"/>
      <c r="BG335" s="442" t="n">
        <v>253</v>
      </c>
      <c r="BH335" s="458"/>
      <c r="BI335" s="457"/>
      <c r="BX335" s="347"/>
      <c r="BZ335" s="442" t="n">
        <v>253</v>
      </c>
      <c r="CA335" s="458"/>
      <c r="CB335" s="457"/>
      <c r="CQ335" s="347"/>
    </row>
    <row r="336" customFormat="false" ht="12.75" hidden="false" customHeight="false" outlineLevel="0" collapsed="false">
      <c r="B336" s="442" t="n">
        <v>254</v>
      </c>
      <c r="C336" s="458"/>
      <c r="D336" s="457"/>
      <c r="S336" s="347"/>
      <c r="U336" s="442" t="n">
        <v>254</v>
      </c>
      <c r="V336" s="458"/>
      <c r="W336" s="457"/>
      <c r="AL336" s="347"/>
      <c r="AN336" s="442" t="n">
        <v>254</v>
      </c>
      <c r="AO336" s="458"/>
      <c r="AP336" s="457"/>
      <c r="BE336" s="347"/>
      <c r="BG336" s="442" t="n">
        <v>254</v>
      </c>
      <c r="BH336" s="458"/>
      <c r="BI336" s="457"/>
      <c r="BX336" s="347"/>
      <c r="BZ336" s="442" t="n">
        <v>254</v>
      </c>
      <c r="CA336" s="458"/>
      <c r="CB336" s="457"/>
      <c r="CQ336" s="347"/>
    </row>
    <row r="337" customFormat="false" ht="12.75" hidden="false" customHeight="false" outlineLevel="0" collapsed="false">
      <c r="B337" s="442" t="n">
        <v>255</v>
      </c>
      <c r="C337" s="458"/>
      <c r="D337" s="457"/>
      <c r="S337" s="347"/>
      <c r="U337" s="442" t="n">
        <v>255</v>
      </c>
      <c r="V337" s="458"/>
      <c r="W337" s="457"/>
      <c r="AL337" s="347"/>
      <c r="AN337" s="442" t="n">
        <v>255</v>
      </c>
      <c r="AO337" s="458"/>
      <c r="AP337" s="457"/>
      <c r="BE337" s="347"/>
      <c r="BG337" s="442" t="n">
        <v>255</v>
      </c>
      <c r="BH337" s="458"/>
      <c r="BI337" s="457"/>
      <c r="BX337" s="347"/>
      <c r="BZ337" s="442" t="n">
        <v>255</v>
      </c>
      <c r="CA337" s="458"/>
      <c r="CB337" s="457"/>
      <c r="CQ337" s="347"/>
    </row>
    <row r="338" customFormat="false" ht="12.75" hidden="false" customHeight="false" outlineLevel="0" collapsed="false">
      <c r="B338" s="442" t="n">
        <v>256</v>
      </c>
      <c r="C338" s="458"/>
      <c r="D338" s="457"/>
      <c r="S338" s="347"/>
      <c r="U338" s="442" t="n">
        <v>256</v>
      </c>
      <c r="V338" s="458"/>
      <c r="W338" s="457"/>
      <c r="AL338" s="347"/>
      <c r="AN338" s="442" t="n">
        <v>256</v>
      </c>
      <c r="AO338" s="458"/>
      <c r="AP338" s="457"/>
      <c r="BE338" s="347"/>
      <c r="BG338" s="442" t="n">
        <v>256</v>
      </c>
      <c r="BH338" s="458"/>
      <c r="BI338" s="457"/>
      <c r="BX338" s="347"/>
      <c r="BZ338" s="442" t="n">
        <v>256</v>
      </c>
      <c r="CA338" s="458"/>
      <c r="CB338" s="457"/>
      <c r="CQ338" s="347"/>
    </row>
    <row r="339" customFormat="false" ht="12.75" hidden="false" customHeight="false" outlineLevel="0" collapsed="false">
      <c r="B339" s="442" t="n">
        <v>257</v>
      </c>
      <c r="C339" s="458"/>
      <c r="D339" s="457"/>
      <c r="S339" s="347"/>
      <c r="U339" s="442" t="n">
        <v>257</v>
      </c>
      <c r="V339" s="458"/>
      <c r="W339" s="457"/>
      <c r="AL339" s="347"/>
      <c r="AN339" s="442" t="n">
        <v>257</v>
      </c>
      <c r="AO339" s="458"/>
      <c r="AP339" s="457"/>
      <c r="BE339" s="347"/>
      <c r="BG339" s="442" t="n">
        <v>257</v>
      </c>
      <c r="BH339" s="458"/>
      <c r="BI339" s="457"/>
      <c r="BX339" s="347"/>
      <c r="BZ339" s="442" t="n">
        <v>257</v>
      </c>
      <c r="CA339" s="458"/>
      <c r="CB339" s="457"/>
      <c r="CQ339" s="347"/>
    </row>
    <row r="340" customFormat="false" ht="12.75" hidden="false" customHeight="false" outlineLevel="0" collapsed="false">
      <c r="B340" s="442" t="n">
        <v>258</v>
      </c>
      <c r="C340" s="458"/>
      <c r="D340" s="457"/>
      <c r="S340" s="347"/>
      <c r="U340" s="442" t="n">
        <v>258</v>
      </c>
      <c r="V340" s="458"/>
      <c r="W340" s="457"/>
      <c r="AL340" s="347"/>
      <c r="AN340" s="442" t="n">
        <v>258</v>
      </c>
      <c r="AO340" s="458"/>
      <c r="AP340" s="457"/>
      <c r="BE340" s="347"/>
      <c r="BG340" s="442" t="n">
        <v>258</v>
      </c>
      <c r="BH340" s="458"/>
      <c r="BI340" s="457"/>
      <c r="BX340" s="347"/>
      <c r="BZ340" s="442" t="n">
        <v>258</v>
      </c>
      <c r="CA340" s="458"/>
      <c r="CB340" s="457"/>
      <c r="CQ340" s="347"/>
    </row>
    <row r="341" customFormat="false" ht="12.75" hidden="false" customHeight="false" outlineLevel="0" collapsed="false">
      <c r="B341" s="442" t="n">
        <v>259</v>
      </c>
      <c r="C341" s="458"/>
      <c r="D341" s="457"/>
      <c r="S341" s="347"/>
      <c r="U341" s="442" t="n">
        <v>259</v>
      </c>
      <c r="V341" s="458"/>
      <c r="W341" s="457"/>
      <c r="AL341" s="347"/>
      <c r="AN341" s="442" t="n">
        <v>259</v>
      </c>
      <c r="AO341" s="458"/>
      <c r="AP341" s="457"/>
      <c r="BE341" s="347"/>
      <c r="BG341" s="442" t="n">
        <v>259</v>
      </c>
      <c r="BH341" s="458"/>
      <c r="BI341" s="457"/>
      <c r="BX341" s="347"/>
      <c r="BZ341" s="442" t="n">
        <v>259</v>
      </c>
      <c r="CA341" s="458"/>
      <c r="CB341" s="457"/>
      <c r="CQ341" s="347"/>
    </row>
    <row r="342" customFormat="false" ht="12.75" hidden="false" customHeight="false" outlineLevel="0" collapsed="false">
      <c r="B342" s="442" t="n">
        <v>260</v>
      </c>
      <c r="C342" s="458"/>
      <c r="D342" s="457"/>
      <c r="S342" s="347"/>
      <c r="U342" s="442" t="n">
        <v>260</v>
      </c>
      <c r="V342" s="458"/>
      <c r="W342" s="457"/>
      <c r="AL342" s="347"/>
      <c r="AN342" s="442" t="n">
        <v>260</v>
      </c>
      <c r="AO342" s="458"/>
      <c r="AP342" s="457"/>
      <c r="BE342" s="347"/>
      <c r="BG342" s="442" t="n">
        <v>260</v>
      </c>
      <c r="BH342" s="458"/>
      <c r="BI342" s="457"/>
      <c r="BX342" s="347"/>
      <c r="BZ342" s="442" t="n">
        <v>260</v>
      </c>
      <c r="CA342" s="458"/>
      <c r="CB342" s="457"/>
      <c r="CQ342" s="347"/>
    </row>
    <row r="343" customFormat="false" ht="12.75" hidden="false" customHeight="false" outlineLevel="0" collapsed="false">
      <c r="B343" s="442" t="n">
        <v>261</v>
      </c>
      <c r="C343" s="458"/>
      <c r="D343" s="457"/>
      <c r="S343" s="347"/>
      <c r="U343" s="442" t="n">
        <v>261</v>
      </c>
      <c r="V343" s="458"/>
      <c r="W343" s="457"/>
      <c r="AL343" s="347"/>
      <c r="AN343" s="442" t="n">
        <v>261</v>
      </c>
      <c r="AO343" s="458"/>
      <c r="AP343" s="457"/>
      <c r="BE343" s="347"/>
      <c r="BG343" s="442" t="n">
        <v>261</v>
      </c>
      <c r="BH343" s="458"/>
      <c r="BI343" s="457"/>
      <c r="BX343" s="347"/>
      <c r="BZ343" s="442" t="n">
        <v>261</v>
      </c>
      <c r="CA343" s="458"/>
      <c r="CB343" s="457"/>
      <c r="CQ343" s="347"/>
    </row>
    <row r="344" customFormat="false" ht="12.75" hidden="false" customHeight="false" outlineLevel="0" collapsed="false">
      <c r="B344" s="442" t="n">
        <v>262</v>
      </c>
      <c r="C344" s="458"/>
      <c r="D344" s="457"/>
      <c r="S344" s="347"/>
      <c r="U344" s="442" t="n">
        <v>262</v>
      </c>
      <c r="V344" s="458"/>
      <c r="W344" s="457"/>
      <c r="AL344" s="347"/>
      <c r="AN344" s="442" t="n">
        <v>262</v>
      </c>
      <c r="AO344" s="458"/>
      <c r="AP344" s="457"/>
      <c r="BE344" s="347"/>
      <c r="BG344" s="442" t="n">
        <v>262</v>
      </c>
      <c r="BH344" s="458"/>
      <c r="BI344" s="457"/>
      <c r="BX344" s="347"/>
      <c r="BZ344" s="442" t="n">
        <v>262</v>
      </c>
      <c r="CA344" s="458"/>
      <c r="CB344" s="457"/>
      <c r="CQ344" s="347"/>
    </row>
    <row r="345" customFormat="false" ht="12.75" hidden="false" customHeight="false" outlineLevel="0" collapsed="false">
      <c r="B345" s="442" t="n">
        <v>263</v>
      </c>
      <c r="C345" s="458"/>
      <c r="D345" s="457"/>
      <c r="S345" s="347"/>
      <c r="U345" s="442" t="n">
        <v>263</v>
      </c>
      <c r="V345" s="458"/>
      <c r="W345" s="457"/>
      <c r="AL345" s="347"/>
      <c r="AN345" s="442" t="n">
        <v>263</v>
      </c>
      <c r="AO345" s="458"/>
      <c r="AP345" s="457"/>
      <c r="BE345" s="347"/>
      <c r="BG345" s="442" t="n">
        <v>263</v>
      </c>
      <c r="BH345" s="458"/>
      <c r="BI345" s="457"/>
      <c r="BX345" s="347"/>
      <c r="BZ345" s="442" t="n">
        <v>263</v>
      </c>
      <c r="CA345" s="458"/>
      <c r="CB345" s="457"/>
      <c r="CQ345" s="347"/>
    </row>
    <row r="346" customFormat="false" ht="12.75" hidden="false" customHeight="false" outlineLevel="0" collapsed="false">
      <c r="B346" s="442" t="n">
        <v>264</v>
      </c>
      <c r="C346" s="458"/>
      <c r="D346" s="457"/>
      <c r="S346" s="347"/>
      <c r="U346" s="442" t="n">
        <v>264</v>
      </c>
      <c r="V346" s="458"/>
      <c r="W346" s="457"/>
      <c r="AL346" s="347"/>
      <c r="AN346" s="442" t="n">
        <v>264</v>
      </c>
      <c r="AO346" s="458"/>
      <c r="AP346" s="457"/>
      <c r="BE346" s="347"/>
      <c r="BG346" s="442" t="n">
        <v>264</v>
      </c>
      <c r="BH346" s="458"/>
      <c r="BI346" s="457"/>
      <c r="BX346" s="347"/>
      <c r="BZ346" s="442" t="n">
        <v>264</v>
      </c>
      <c r="CA346" s="458"/>
      <c r="CB346" s="457"/>
      <c r="CQ346" s="347"/>
    </row>
    <row r="347" customFormat="false" ht="12.75" hidden="false" customHeight="false" outlineLevel="0" collapsed="false">
      <c r="B347" s="442" t="n">
        <v>265</v>
      </c>
      <c r="C347" s="458"/>
      <c r="D347" s="457"/>
      <c r="S347" s="347"/>
      <c r="U347" s="442" t="n">
        <v>265</v>
      </c>
      <c r="V347" s="458"/>
      <c r="W347" s="457"/>
      <c r="AL347" s="347"/>
      <c r="AN347" s="442" t="n">
        <v>265</v>
      </c>
      <c r="AO347" s="458"/>
      <c r="AP347" s="457"/>
      <c r="BE347" s="347"/>
      <c r="BG347" s="442" t="n">
        <v>265</v>
      </c>
      <c r="BH347" s="458"/>
      <c r="BI347" s="457"/>
      <c r="BX347" s="347"/>
      <c r="BZ347" s="442" t="n">
        <v>265</v>
      </c>
      <c r="CA347" s="458"/>
      <c r="CB347" s="457"/>
      <c r="CQ347" s="347"/>
    </row>
    <row r="348" customFormat="false" ht="12.75" hidden="false" customHeight="false" outlineLevel="0" collapsed="false">
      <c r="B348" s="442" t="n">
        <v>266</v>
      </c>
      <c r="C348" s="458"/>
      <c r="D348" s="457"/>
      <c r="S348" s="347"/>
      <c r="U348" s="442" t="n">
        <v>266</v>
      </c>
      <c r="V348" s="458"/>
      <c r="W348" s="457"/>
      <c r="AL348" s="347"/>
      <c r="AN348" s="442" t="n">
        <v>266</v>
      </c>
      <c r="AO348" s="458"/>
      <c r="AP348" s="457"/>
      <c r="BE348" s="347"/>
      <c r="BG348" s="442" t="n">
        <v>266</v>
      </c>
      <c r="BH348" s="458"/>
      <c r="BI348" s="457"/>
      <c r="BX348" s="347"/>
      <c r="BZ348" s="442" t="n">
        <v>266</v>
      </c>
      <c r="CA348" s="458"/>
      <c r="CB348" s="457"/>
      <c r="CQ348" s="347"/>
    </row>
    <row r="349" customFormat="false" ht="12.75" hidden="false" customHeight="false" outlineLevel="0" collapsed="false">
      <c r="B349" s="442" t="n">
        <v>267</v>
      </c>
      <c r="C349" s="458"/>
      <c r="D349" s="457"/>
      <c r="S349" s="347"/>
      <c r="U349" s="442" t="n">
        <v>267</v>
      </c>
      <c r="V349" s="458"/>
      <c r="W349" s="457"/>
      <c r="AL349" s="347"/>
      <c r="AN349" s="442" t="n">
        <v>267</v>
      </c>
      <c r="AO349" s="458"/>
      <c r="AP349" s="457"/>
      <c r="BE349" s="347"/>
      <c r="BG349" s="442" t="n">
        <v>267</v>
      </c>
      <c r="BH349" s="458"/>
      <c r="BI349" s="457"/>
      <c r="BX349" s="347"/>
      <c r="BZ349" s="442" t="n">
        <v>267</v>
      </c>
      <c r="CA349" s="458"/>
      <c r="CB349" s="457"/>
      <c r="CQ349" s="347"/>
    </row>
    <row r="350" customFormat="false" ht="12.75" hidden="false" customHeight="false" outlineLevel="0" collapsed="false">
      <c r="B350" s="442" t="n">
        <v>268</v>
      </c>
      <c r="C350" s="458"/>
      <c r="D350" s="457"/>
      <c r="S350" s="347"/>
      <c r="U350" s="442" t="n">
        <v>268</v>
      </c>
      <c r="V350" s="458"/>
      <c r="W350" s="457"/>
      <c r="AL350" s="347"/>
      <c r="AN350" s="442" t="n">
        <v>268</v>
      </c>
      <c r="AO350" s="458"/>
      <c r="AP350" s="457"/>
      <c r="BE350" s="347"/>
      <c r="BG350" s="442" t="n">
        <v>268</v>
      </c>
      <c r="BH350" s="458"/>
      <c r="BI350" s="457"/>
      <c r="BX350" s="347"/>
      <c r="BZ350" s="442" t="n">
        <v>268</v>
      </c>
      <c r="CA350" s="458"/>
      <c r="CB350" s="457"/>
      <c r="CQ350" s="347"/>
    </row>
    <row r="351" customFormat="false" ht="12.75" hidden="false" customHeight="false" outlineLevel="0" collapsed="false">
      <c r="B351" s="442" t="n">
        <v>269</v>
      </c>
      <c r="C351" s="458"/>
      <c r="D351" s="457"/>
      <c r="S351" s="347"/>
      <c r="U351" s="442" t="n">
        <v>269</v>
      </c>
      <c r="V351" s="458"/>
      <c r="W351" s="457"/>
      <c r="AL351" s="347"/>
      <c r="AN351" s="442" t="n">
        <v>269</v>
      </c>
      <c r="AO351" s="458"/>
      <c r="AP351" s="457"/>
      <c r="BE351" s="347"/>
      <c r="BG351" s="442" t="n">
        <v>269</v>
      </c>
      <c r="BH351" s="458"/>
      <c r="BI351" s="457"/>
      <c r="BX351" s="347"/>
      <c r="BZ351" s="442" t="n">
        <v>269</v>
      </c>
      <c r="CA351" s="458"/>
      <c r="CB351" s="457"/>
      <c r="CQ351" s="347"/>
    </row>
    <row r="352" customFormat="false" ht="12.75" hidden="false" customHeight="false" outlineLevel="0" collapsed="false">
      <c r="B352" s="442" t="n">
        <v>270</v>
      </c>
      <c r="C352" s="458"/>
      <c r="D352" s="457"/>
      <c r="S352" s="347"/>
      <c r="U352" s="442" t="n">
        <v>270</v>
      </c>
      <c r="V352" s="458"/>
      <c r="W352" s="457"/>
      <c r="AL352" s="347"/>
      <c r="AN352" s="442" t="n">
        <v>270</v>
      </c>
      <c r="AO352" s="458"/>
      <c r="AP352" s="457"/>
      <c r="BE352" s="347"/>
      <c r="BG352" s="442" t="n">
        <v>270</v>
      </c>
      <c r="BH352" s="458"/>
      <c r="BI352" s="457"/>
      <c r="BX352" s="347"/>
      <c r="BZ352" s="442" t="n">
        <v>270</v>
      </c>
      <c r="CA352" s="458"/>
      <c r="CB352" s="457"/>
      <c r="CQ352" s="347"/>
    </row>
    <row r="353" customFormat="false" ht="12.75" hidden="false" customHeight="false" outlineLevel="0" collapsed="false">
      <c r="B353" s="442" t="n">
        <v>271</v>
      </c>
      <c r="C353" s="458"/>
      <c r="D353" s="457"/>
      <c r="S353" s="347"/>
      <c r="U353" s="442" t="n">
        <v>271</v>
      </c>
      <c r="V353" s="458"/>
      <c r="W353" s="457"/>
      <c r="AL353" s="347"/>
      <c r="AN353" s="442" t="n">
        <v>271</v>
      </c>
      <c r="AO353" s="458"/>
      <c r="AP353" s="457"/>
      <c r="BE353" s="347"/>
      <c r="BG353" s="442" t="n">
        <v>271</v>
      </c>
      <c r="BH353" s="458"/>
      <c r="BI353" s="457"/>
      <c r="BX353" s="347"/>
      <c r="BZ353" s="442" t="n">
        <v>271</v>
      </c>
      <c r="CA353" s="458"/>
      <c r="CB353" s="457"/>
      <c r="CQ353" s="347"/>
    </row>
    <row r="354" customFormat="false" ht="12.75" hidden="false" customHeight="false" outlineLevel="0" collapsed="false">
      <c r="B354" s="442" t="n">
        <v>272</v>
      </c>
      <c r="C354" s="458"/>
      <c r="D354" s="457"/>
      <c r="S354" s="347"/>
      <c r="U354" s="442" t="n">
        <v>272</v>
      </c>
      <c r="V354" s="458"/>
      <c r="W354" s="457"/>
      <c r="AL354" s="347"/>
      <c r="AN354" s="442" t="n">
        <v>272</v>
      </c>
      <c r="AO354" s="458"/>
      <c r="AP354" s="457"/>
      <c r="BE354" s="347"/>
      <c r="BG354" s="442" t="n">
        <v>272</v>
      </c>
      <c r="BH354" s="458"/>
      <c r="BI354" s="457"/>
      <c r="BX354" s="347"/>
      <c r="BZ354" s="442" t="n">
        <v>272</v>
      </c>
      <c r="CA354" s="458"/>
      <c r="CB354" s="457"/>
      <c r="CQ354" s="347"/>
    </row>
    <row r="355" customFormat="false" ht="12.75" hidden="false" customHeight="false" outlineLevel="0" collapsed="false">
      <c r="B355" s="442" t="n">
        <v>273</v>
      </c>
      <c r="C355" s="458"/>
      <c r="D355" s="457"/>
      <c r="S355" s="347"/>
      <c r="U355" s="442" t="n">
        <v>273</v>
      </c>
      <c r="V355" s="458"/>
      <c r="W355" s="457"/>
      <c r="AL355" s="347"/>
      <c r="AN355" s="442" t="n">
        <v>273</v>
      </c>
      <c r="AO355" s="458"/>
      <c r="AP355" s="457"/>
      <c r="BE355" s="347"/>
      <c r="BG355" s="442" t="n">
        <v>273</v>
      </c>
      <c r="BH355" s="458"/>
      <c r="BI355" s="457"/>
      <c r="BX355" s="347"/>
      <c r="BZ355" s="442" t="n">
        <v>273</v>
      </c>
      <c r="CA355" s="458"/>
      <c r="CB355" s="457"/>
      <c r="CQ355" s="347"/>
    </row>
    <row r="356" customFormat="false" ht="12.75" hidden="false" customHeight="false" outlineLevel="0" collapsed="false">
      <c r="B356" s="442" t="n">
        <v>274</v>
      </c>
      <c r="C356" s="458"/>
      <c r="D356" s="457"/>
      <c r="S356" s="347"/>
      <c r="U356" s="442" t="n">
        <v>274</v>
      </c>
      <c r="V356" s="458"/>
      <c r="W356" s="457"/>
      <c r="AL356" s="347"/>
      <c r="AN356" s="442" t="n">
        <v>274</v>
      </c>
      <c r="AO356" s="458"/>
      <c r="AP356" s="457"/>
      <c r="BE356" s="347"/>
      <c r="BG356" s="442" t="n">
        <v>274</v>
      </c>
      <c r="BH356" s="458"/>
      <c r="BI356" s="457"/>
      <c r="BX356" s="347"/>
      <c r="BZ356" s="442" t="n">
        <v>274</v>
      </c>
      <c r="CA356" s="458"/>
      <c r="CB356" s="457"/>
      <c r="CQ356" s="347"/>
    </row>
    <row r="357" customFormat="false" ht="12.75" hidden="false" customHeight="false" outlineLevel="0" collapsed="false">
      <c r="B357" s="442" t="n">
        <v>275</v>
      </c>
      <c r="C357" s="458"/>
      <c r="D357" s="457"/>
      <c r="S357" s="347"/>
      <c r="U357" s="442" t="n">
        <v>275</v>
      </c>
      <c r="V357" s="458"/>
      <c r="W357" s="457"/>
      <c r="AL357" s="347"/>
      <c r="AN357" s="442" t="n">
        <v>275</v>
      </c>
      <c r="AO357" s="458"/>
      <c r="AP357" s="457"/>
      <c r="BE357" s="347"/>
      <c r="BG357" s="442" t="n">
        <v>275</v>
      </c>
      <c r="BH357" s="458"/>
      <c r="BI357" s="457"/>
      <c r="BX357" s="347"/>
      <c r="BZ357" s="442" t="n">
        <v>275</v>
      </c>
      <c r="CA357" s="458"/>
      <c r="CB357" s="457"/>
      <c r="CQ357" s="347"/>
    </row>
    <row r="358" customFormat="false" ht="12.75" hidden="false" customHeight="false" outlineLevel="0" collapsed="false">
      <c r="B358" s="442" t="n">
        <v>276</v>
      </c>
      <c r="C358" s="458"/>
      <c r="D358" s="457"/>
      <c r="S358" s="347"/>
      <c r="U358" s="442" t="n">
        <v>276</v>
      </c>
      <c r="V358" s="458"/>
      <c r="W358" s="457"/>
      <c r="AL358" s="347"/>
      <c r="AN358" s="442" t="n">
        <v>276</v>
      </c>
      <c r="AO358" s="458"/>
      <c r="AP358" s="457"/>
      <c r="BE358" s="347"/>
      <c r="BG358" s="442" t="n">
        <v>276</v>
      </c>
      <c r="BH358" s="458"/>
      <c r="BI358" s="457"/>
      <c r="BX358" s="347"/>
      <c r="BZ358" s="442" t="n">
        <v>276</v>
      </c>
      <c r="CA358" s="458"/>
      <c r="CB358" s="457"/>
      <c r="CQ358" s="347"/>
    </row>
    <row r="359" customFormat="false" ht="12.75" hidden="false" customHeight="false" outlineLevel="0" collapsed="false">
      <c r="B359" s="442" t="n">
        <v>277</v>
      </c>
      <c r="C359" s="458"/>
      <c r="D359" s="457"/>
      <c r="S359" s="347"/>
      <c r="U359" s="442" t="n">
        <v>277</v>
      </c>
      <c r="V359" s="458"/>
      <c r="W359" s="457"/>
      <c r="AL359" s="347"/>
      <c r="AN359" s="442" t="n">
        <v>277</v>
      </c>
      <c r="AO359" s="458"/>
      <c r="AP359" s="457"/>
      <c r="BE359" s="347"/>
      <c r="BG359" s="442" t="n">
        <v>277</v>
      </c>
      <c r="BH359" s="458"/>
      <c r="BI359" s="457"/>
      <c r="BX359" s="347"/>
      <c r="BZ359" s="442" t="n">
        <v>277</v>
      </c>
      <c r="CA359" s="458"/>
      <c r="CB359" s="457"/>
      <c r="CQ359" s="347"/>
    </row>
    <row r="360" customFormat="false" ht="12.75" hidden="false" customHeight="false" outlineLevel="0" collapsed="false">
      <c r="B360" s="442" t="n">
        <v>278</v>
      </c>
      <c r="C360" s="458"/>
      <c r="D360" s="457"/>
      <c r="S360" s="347"/>
      <c r="U360" s="442" t="n">
        <v>278</v>
      </c>
      <c r="V360" s="458"/>
      <c r="W360" s="457"/>
      <c r="AL360" s="347"/>
      <c r="AN360" s="442" t="n">
        <v>278</v>
      </c>
      <c r="AO360" s="458"/>
      <c r="AP360" s="457"/>
      <c r="BE360" s="347"/>
      <c r="BG360" s="442" t="n">
        <v>278</v>
      </c>
      <c r="BH360" s="458"/>
      <c r="BI360" s="457"/>
      <c r="BX360" s="347"/>
      <c r="BZ360" s="442" t="n">
        <v>278</v>
      </c>
      <c r="CA360" s="458"/>
      <c r="CB360" s="457"/>
      <c r="CQ360" s="347"/>
    </row>
    <row r="361" customFormat="false" ht="12.75" hidden="false" customHeight="false" outlineLevel="0" collapsed="false">
      <c r="B361" s="442" t="n">
        <v>279</v>
      </c>
      <c r="C361" s="458"/>
      <c r="D361" s="457"/>
      <c r="S361" s="347"/>
      <c r="U361" s="442" t="n">
        <v>279</v>
      </c>
      <c r="V361" s="458"/>
      <c r="W361" s="457"/>
      <c r="AL361" s="347"/>
      <c r="AN361" s="442" t="n">
        <v>279</v>
      </c>
      <c r="AO361" s="458"/>
      <c r="AP361" s="457"/>
      <c r="BE361" s="347"/>
      <c r="BG361" s="442" t="n">
        <v>279</v>
      </c>
      <c r="BH361" s="458"/>
      <c r="BI361" s="457"/>
      <c r="BX361" s="347"/>
      <c r="BZ361" s="442" t="n">
        <v>279</v>
      </c>
      <c r="CA361" s="458"/>
      <c r="CB361" s="457"/>
      <c r="CQ361" s="347"/>
    </row>
    <row r="362" customFormat="false" ht="12.75" hidden="false" customHeight="false" outlineLevel="0" collapsed="false">
      <c r="B362" s="442" t="n">
        <v>280</v>
      </c>
      <c r="C362" s="458"/>
      <c r="D362" s="457"/>
      <c r="S362" s="347"/>
      <c r="U362" s="442" t="n">
        <v>280</v>
      </c>
      <c r="V362" s="458"/>
      <c r="W362" s="457"/>
      <c r="AL362" s="347"/>
      <c r="AN362" s="442" t="n">
        <v>280</v>
      </c>
      <c r="AO362" s="458"/>
      <c r="AP362" s="457"/>
      <c r="BE362" s="347"/>
      <c r="BG362" s="442" t="n">
        <v>280</v>
      </c>
      <c r="BH362" s="458"/>
      <c r="BI362" s="457"/>
      <c r="BX362" s="347"/>
      <c r="BZ362" s="442" t="n">
        <v>280</v>
      </c>
      <c r="CA362" s="458"/>
      <c r="CB362" s="457"/>
      <c r="CQ362" s="347"/>
    </row>
    <row r="363" customFormat="false" ht="12.75" hidden="false" customHeight="false" outlineLevel="0" collapsed="false">
      <c r="B363" s="442" t="n">
        <v>281</v>
      </c>
      <c r="C363" s="458"/>
      <c r="D363" s="457"/>
      <c r="S363" s="347"/>
      <c r="U363" s="442" t="n">
        <v>281</v>
      </c>
      <c r="V363" s="458"/>
      <c r="W363" s="457"/>
      <c r="AL363" s="347"/>
      <c r="AN363" s="442" t="n">
        <v>281</v>
      </c>
      <c r="AO363" s="458"/>
      <c r="AP363" s="457"/>
      <c r="BE363" s="347"/>
      <c r="BG363" s="442" t="n">
        <v>281</v>
      </c>
      <c r="BH363" s="458"/>
      <c r="BI363" s="457"/>
      <c r="BX363" s="347"/>
      <c r="BZ363" s="442" t="n">
        <v>281</v>
      </c>
      <c r="CA363" s="458"/>
      <c r="CB363" s="457"/>
      <c r="CQ363" s="347"/>
    </row>
    <row r="364" customFormat="false" ht="12.75" hidden="false" customHeight="false" outlineLevel="0" collapsed="false">
      <c r="B364" s="442" t="n">
        <v>282</v>
      </c>
      <c r="C364" s="458"/>
      <c r="D364" s="457"/>
      <c r="S364" s="347"/>
      <c r="U364" s="442" t="n">
        <v>282</v>
      </c>
      <c r="V364" s="458"/>
      <c r="W364" s="457"/>
      <c r="AL364" s="347"/>
      <c r="AN364" s="442" t="n">
        <v>282</v>
      </c>
      <c r="AO364" s="458"/>
      <c r="AP364" s="457"/>
      <c r="BE364" s="347"/>
      <c r="BG364" s="442" t="n">
        <v>282</v>
      </c>
      <c r="BH364" s="458"/>
      <c r="BI364" s="457"/>
      <c r="BX364" s="347"/>
      <c r="BZ364" s="442" t="n">
        <v>282</v>
      </c>
      <c r="CA364" s="458"/>
      <c r="CB364" s="457"/>
      <c r="CQ364" s="347"/>
    </row>
    <row r="365" customFormat="false" ht="12.75" hidden="false" customHeight="false" outlineLevel="0" collapsed="false">
      <c r="B365" s="442" t="n">
        <v>283</v>
      </c>
      <c r="C365" s="458"/>
      <c r="D365" s="457"/>
      <c r="S365" s="347"/>
      <c r="U365" s="442" t="n">
        <v>283</v>
      </c>
      <c r="V365" s="458"/>
      <c r="W365" s="457"/>
      <c r="AL365" s="347"/>
      <c r="AN365" s="442" t="n">
        <v>283</v>
      </c>
      <c r="AO365" s="458"/>
      <c r="AP365" s="457"/>
      <c r="BE365" s="347"/>
      <c r="BG365" s="442" t="n">
        <v>283</v>
      </c>
      <c r="BH365" s="458"/>
      <c r="BI365" s="457"/>
      <c r="BX365" s="347"/>
      <c r="BZ365" s="442" t="n">
        <v>283</v>
      </c>
      <c r="CA365" s="458"/>
      <c r="CB365" s="457"/>
      <c r="CQ365" s="347"/>
    </row>
    <row r="366" customFormat="false" ht="12.75" hidden="false" customHeight="false" outlineLevel="0" collapsed="false">
      <c r="B366" s="442" t="n">
        <v>284</v>
      </c>
      <c r="C366" s="458"/>
      <c r="D366" s="457"/>
      <c r="S366" s="347"/>
      <c r="U366" s="442" t="n">
        <v>284</v>
      </c>
      <c r="V366" s="458"/>
      <c r="W366" s="457"/>
      <c r="AL366" s="347"/>
      <c r="AN366" s="442" t="n">
        <v>284</v>
      </c>
      <c r="AO366" s="458"/>
      <c r="AP366" s="457"/>
      <c r="BE366" s="347"/>
      <c r="BG366" s="442" t="n">
        <v>284</v>
      </c>
      <c r="BH366" s="458"/>
      <c r="BI366" s="457"/>
      <c r="BX366" s="347"/>
      <c r="BZ366" s="442" t="n">
        <v>284</v>
      </c>
      <c r="CA366" s="458"/>
      <c r="CB366" s="457"/>
      <c r="CQ366" s="347"/>
    </row>
    <row r="367" customFormat="false" ht="12.75" hidden="false" customHeight="false" outlineLevel="0" collapsed="false">
      <c r="B367" s="442" t="n">
        <v>285</v>
      </c>
      <c r="C367" s="458"/>
      <c r="D367" s="457"/>
      <c r="S367" s="347"/>
      <c r="U367" s="442" t="n">
        <v>285</v>
      </c>
      <c r="V367" s="458"/>
      <c r="W367" s="457"/>
      <c r="AL367" s="347"/>
      <c r="AN367" s="442" t="n">
        <v>285</v>
      </c>
      <c r="AO367" s="458"/>
      <c r="AP367" s="457"/>
      <c r="BE367" s="347"/>
      <c r="BG367" s="442" t="n">
        <v>285</v>
      </c>
      <c r="BH367" s="458"/>
      <c r="BI367" s="457"/>
      <c r="BX367" s="347"/>
      <c r="BZ367" s="442" t="n">
        <v>285</v>
      </c>
      <c r="CA367" s="458"/>
      <c r="CB367" s="457"/>
      <c r="CQ367" s="347"/>
    </row>
    <row r="368" customFormat="false" ht="12.75" hidden="false" customHeight="false" outlineLevel="0" collapsed="false">
      <c r="B368" s="442" t="n">
        <v>286</v>
      </c>
      <c r="C368" s="458"/>
      <c r="D368" s="457"/>
      <c r="S368" s="347"/>
      <c r="U368" s="442" t="n">
        <v>286</v>
      </c>
      <c r="V368" s="458"/>
      <c r="W368" s="457"/>
      <c r="AL368" s="347"/>
      <c r="AN368" s="442" t="n">
        <v>286</v>
      </c>
      <c r="AO368" s="458"/>
      <c r="AP368" s="457"/>
      <c r="BE368" s="347"/>
      <c r="BG368" s="442" t="n">
        <v>286</v>
      </c>
      <c r="BH368" s="458"/>
      <c r="BI368" s="457"/>
      <c r="BX368" s="347"/>
      <c r="BZ368" s="442" t="n">
        <v>286</v>
      </c>
      <c r="CA368" s="458"/>
      <c r="CB368" s="457"/>
      <c r="CQ368" s="347"/>
    </row>
    <row r="369" customFormat="false" ht="12.75" hidden="false" customHeight="false" outlineLevel="0" collapsed="false">
      <c r="B369" s="442" t="n">
        <v>287</v>
      </c>
      <c r="C369" s="458"/>
      <c r="D369" s="457"/>
      <c r="S369" s="347"/>
      <c r="U369" s="442" t="n">
        <v>287</v>
      </c>
      <c r="V369" s="458"/>
      <c r="W369" s="457"/>
      <c r="AL369" s="347"/>
      <c r="AN369" s="442" t="n">
        <v>287</v>
      </c>
      <c r="AO369" s="458"/>
      <c r="AP369" s="457"/>
      <c r="BE369" s="347"/>
      <c r="BG369" s="442" t="n">
        <v>287</v>
      </c>
      <c r="BH369" s="458"/>
      <c r="BI369" s="457"/>
      <c r="BX369" s="347"/>
      <c r="BZ369" s="442" t="n">
        <v>287</v>
      </c>
      <c r="CA369" s="458"/>
      <c r="CB369" s="457"/>
      <c r="CQ369" s="347"/>
    </row>
    <row r="370" customFormat="false" ht="12.75" hidden="false" customHeight="false" outlineLevel="0" collapsed="false">
      <c r="B370" s="442" t="n">
        <v>288</v>
      </c>
      <c r="C370" s="458"/>
      <c r="D370" s="457"/>
      <c r="S370" s="347"/>
      <c r="U370" s="442" t="n">
        <v>288</v>
      </c>
      <c r="V370" s="458"/>
      <c r="W370" s="457"/>
      <c r="AL370" s="347"/>
      <c r="AN370" s="442" t="n">
        <v>288</v>
      </c>
      <c r="AO370" s="458"/>
      <c r="AP370" s="457"/>
      <c r="BE370" s="347"/>
      <c r="BG370" s="442" t="n">
        <v>288</v>
      </c>
      <c r="BH370" s="458"/>
      <c r="BI370" s="457"/>
      <c r="BX370" s="347"/>
      <c r="BZ370" s="442" t="n">
        <v>288</v>
      </c>
      <c r="CA370" s="458"/>
      <c r="CB370" s="457"/>
      <c r="CQ370" s="347"/>
    </row>
    <row r="371" customFormat="false" ht="12.75" hidden="false" customHeight="false" outlineLevel="0" collapsed="false">
      <c r="B371" s="442" t="n">
        <v>289</v>
      </c>
      <c r="C371" s="458"/>
      <c r="D371" s="457"/>
      <c r="S371" s="347"/>
      <c r="U371" s="442" t="n">
        <v>289</v>
      </c>
      <c r="V371" s="458"/>
      <c r="W371" s="457"/>
      <c r="AL371" s="347"/>
      <c r="AN371" s="442" t="n">
        <v>289</v>
      </c>
      <c r="AO371" s="458"/>
      <c r="AP371" s="457"/>
      <c r="BE371" s="347"/>
      <c r="BG371" s="442" t="n">
        <v>289</v>
      </c>
      <c r="BH371" s="458"/>
      <c r="BI371" s="457"/>
      <c r="BX371" s="347"/>
      <c r="BZ371" s="442" t="n">
        <v>289</v>
      </c>
      <c r="CA371" s="458"/>
      <c r="CB371" s="457"/>
      <c r="CQ371" s="347"/>
    </row>
    <row r="372" customFormat="false" ht="12.75" hidden="false" customHeight="false" outlineLevel="0" collapsed="false">
      <c r="B372" s="442" t="n">
        <v>290</v>
      </c>
      <c r="C372" s="458"/>
      <c r="D372" s="457"/>
      <c r="S372" s="347"/>
      <c r="U372" s="442" t="n">
        <v>290</v>
      </c>
      <c r="V372" s="458"/>
      <c r="W372" s="457"/>
      <c r="AL372" s="347"/>
      <c r="AN372" s="442" t="n">
        <v>290</v>
      </c>
      <c r="AO372" s="458"/>
      <c r="AP372" s="457"/>
      <c r="BE372" s="347"/>
      <c r="BG372" s="442" t="n">
        <v>290</v>
      </c>
      <c r="BH372" s="458"/>
      <c r="BI372" s="457"/>
      <c r="BX372" s="347"/>
      <c r="BZ372" s="442" t="n">
        <v>290</v>
      </c>
      <c r="CA372" s="458"/>
      <c r="CB372" s="457"/>
      <c r="CQ372" s="347"/>
    </row>
    <row r="373" customFormat="false" ht="12.75" hidden="false" customHeight="false" outlineLevel="0" collapsed="false">
      <c r="B373" s="442" t="n">
        <v>291</v>
      </c>
      <c r="C373" s="458"/>
      <c r="D373" s="457"/>
      <c r="S373" s="347"/>
      <c r="U373" s="442" t="n">
        <v>291</v>
      </c>
      <c r="V373" s="458"/>
      <c r="W373" s="457"/>
      <c r="AL373" s="347"/>
      <c r="AN373" s="442" t="n">
        <v>291</v>
      </c>
      <c r="AO373" s="458"/>
      <c r="AP373" s="457"/>
      <c r="BE373" s="347"/>
      <c r="BG373" s="442" t="n">
        <v>291</v>
      </c>
      <c r="BH373" s="458"/>
      <c r="BI373" s="457"/>
      <c r="BX373" s="347"/>
      <c r="BZ373" s="442" t="n">
        <v>291</v>
      </c>
      <c r="CA373" s="458"/>
      <c r="CB373" s="457"/>
      <c r="CQ373" s="347"/>
    </row>
    <row r="374" customFormat="false" ht="12.75" hidden="false" customHeight="false" outlineLevel="0" collapsed="false">
      <c r="B374" s="442" t="n">
        <v>292</v>
      </c>
      <c r="C374" s="458"/>
      <c r="D374" s="457"/>
      <c r="S374" s="347"/>
      <c r="U374" s="442" t="n">
        <v>292</v>
      </c>
      <c r="V374" s="458"/>
      <c r="W374" s="457"/>
      <c r="AL374" s="347"/>
      <c r="AN374" s="442" t="n">
        <v>292</v>
      </c>
      <c r="AO374" s="458"/>
      <c r="AP374" s="457"/>
      <c r="BE374" s="347"/>
      <c r="BG374" s="442" t="n">
        <v>292</v>
      </c>
      <c r="BH374" s="458"/>
      <c r="BI374" s="457"/>
      <c r="BX374" s="347"/>
      <c r="BZ374" s="442" t="n">
        <v>292</v>
      </c>
      <c r="CA374" s="458"/>
      <c r="CB374" s="457"/>
      <c r="CQ374" s="347"/>
    </row>
    <row r="375" customFormat="false" ht="12.75" hidden="false" customHeight="false" outlineLevel="0" collapsed="false">
      <c r="B375" s="442" t="n">
        <v>293</v>
      </c>
      <c r="C375" s="458"/>
      <c r="D375" s="457"/>
      <c r="S375" s="347"/>
      <c r="U375" s="442" t="n">
        <v>293</v>
      </c>
      <c r="V375" s="458"/>
      <c r="W375" s="457"/>
      <c r="AL375" s="347"/>
      <c r="AN375" s="442" t="n">
        <v>293</v>
      </c>
      <c r="AO375" s="458"/>
      <c r="AP375" s="457"/>
      <c r="BE375" s="347"/>
      <c r="BG375" s="442" t="n">
        <v>293</v>
      </c>
      <c r="BH375" s="458"/>
      <c r="BI375" s="457"/>
      <c r="BX375" s="347"/>
      <c r="BZ375" s="442" t="n">
        <v>293</v>
      </c>
      <c r="CA375" s="458"/>
      <c r="CB375" s="457"/>
      <c r="CQ375" s="347"/>
    </row>
    <row r="376" customFormat="false" ht="12.75" hidden="false" customHeight="false" outlineLevel="0" collapsed="false">
      <c r="B376" s="442" t="n">
        <v>294</v>
      </c>
      <c r="C376" s="458"/>
      <c r="D376" s="457"/>
      <c r="S376" s="347"/>
      <c r="U376" s="442" t="n">
        <v>294</v>
      </c>
      <c r="V376" s="458"/>
      <c r="W376" s="457"/>
      <c r="AL376" s="347"/>
      <c r="AN376" s="442" t="n">
        <v>294</v>
      </c>
      <c r="AO376" s="458"/>
      <c r="AP376" s="457"/>
      <c r="BE376" s="347"/>
      <c r="BG376" s="442" t="n">
        <v>294</v>
      </c>
      <c r="BH376" s="458"/>
      <c r="BI376" s="457"/>
      <c r="BX376" s="347"/>
      <c r="BZ376" s="442" t="n">
        <v>294</v>
      </c>
      <c r="CA376" s="458"/>
      <c r="CB376" s="457"/>
      <c r="CQ376" s="347"/>
    </row>
    <row r="377" customFormat="false" ht="12.75" hidden="false" customHeight="false" outlineLevel="0" collapsed="false">
      <c r="B377" s="442" t="n">
        <v>295</v>
      </c>
      <c r="C377" s="458"/>
      <c r="D377" s="457"/>
      <c r="S377" s="347"/>
      <c r="U377" s="442" t="n">
        <v>295</v>
      </c>
      <c r="V377" s="458"/>
      <c r="W377" s="457"/>
      <c r="AL377" s="347"/>
      <c r="AN377" s="442" t="n">
        <v>295</v>
      </c>
      <c r="AO377" s="458"/>
      <c r="AP377" s="457"/>
      <c r="BE377" s="347"/>
      <c r="BG377" s="442" t="n">
        <v>295</v>
      </c>
      <c r="BH377" s="458"/>
      <c r="BI377" s="457"/>
      <c r="BX377" s="347"/>
      <c r="BZ377" s="442" t="n">
        <v>295</v>
      </c>
      <c r="CA377" s="458"/>
      <c r="CB377" s="457"/>
      <c r="CQ377" s="347"/>
    </row>
    <row r="378" customFormat="false" ht="12.75" hidden="false" customHeight="false" outlineLevel="0" collapsed="false">
      <c r="B378" s="442" t="n">
        <v>296</v>
      </c>
      <c r="C378" s="458"/>
      <c r="D378" s="457"/>
      <c r="S378" s="347"/>
      <c r="U378" s="442" t="n">
        <v>296</v>
      </c>
      <c r="V378" s="458"/>
      <c r="W378" s="457"/>
      <c r="AL378" s="347"/>
      <c r="AN378" s="442" t="n">
        <v>296</v>
      </c>
      <c r="AO378" s="458"/>
      <c r="AP378" s="457"/>
      <c r="BE378" s="347"/>
      <c r="BG378" s="442" t="n">
        <v>296</v>
      </c>
      <c r="BH378" s="458"/>
      <c r="BI378" s="457"/>
      <c r="BX378" s="347"/>
      <c r="BZ378" s="442" t="n">
        <v>296</v>
      </c>
      <c r="CA378" s="458"/>
      <c r="CB378" s="457"/>
      <c r="CQ378" s="347"/>
    </row>
    <row r="379" customFormat="false" ht="12.75" hidden="false" customHeight="false" outlineLevel="0" collapsed="false">
      <c r="B379" s="442" t="n">
        <v>297</v>
      </c>
      <c r="C379" s="458"/>
      <c r="D379" s="457"/>
      <c r="S379" s="347"/>
      <c r="U379" s="442" t="n">
        <v>297</v>
      </c>
      <c r="V379" s="458"/>
      <c r="W379" s="457"/>
      <c r="AL379" s="347"/>
      <c r="AN379" s="442" t="n">
        <v>297</v>
      </c>
      <c r="AO379" s="458"/>
      <c r="AP379" s="457"/>
      <c r="BE379" s="347"/>
      <c r="BG379" s="442" t="n">
        <v>297</v>
      </c>
      <c r="BH379" s="458"/>
      <c r="BI379" s="457"/>
      <c r="BX379" s="347"/>
      <c r="BZ379" s="442" t="n">
        <v>297</v>
      </c>
      <c r="CA379" s="458"/>
      <c r="CB379" s="457"/>
      <c r="CQ379" s="347"/>
    </row>
    <row r="380" customFormat="false" ht="12.75" hidden="false" customHeight="false" outlineLevel="0" collapsed="false">
      <c r="B380" s="442" t="n">
        <v>298</v>
      </c>
      <c r="C380" s="458"/>
      <c r="D380" s="457"/>
      <c r="S380" s="347"/>
      <c r="U380" s="442" t="n">
        <v>298</v>
      </c>
      <c r="V380" s="458"/>
      <c r="W380" s="457"/>
      <c r="AL380" s="347"/>
      <c r="AN380" s="442" t="n">
        <v>298</v>
      </c>
      <c r="AO380" s="458"/>
      <c r="AP380" s="457"/>
      <c r="BE380" s="347"/>
      <c r="BG380" s="442" t="n">
        <v>298</v>
      </c>
      <c r="BH380" s="458"/>
      <c r="BI380" s="457"/>
      <c r="BX380" s="347"/>
      <c r="BZ380" s="442" t="n">
        <v>298</v>
      </c>
      <c r="CA380" s="458"/>
      <c r="CB380" s="457"/>
      <c r="CQ380" s="347"/>
    </row>
    <row r="381" customFormat="false" ht="12.75" hidden="false" customHeight="false" outlineLevel="0" collapsed="false">
      <c r="B381" s="442" t="n">
        <v>299</v>
      </c>
      <c r="C381" s="458"/>
      <c r="D381" s="457"/>
      <c r="S381" s="347"/>
      <c r="U381" s="442" t="n">
        <v>299</v>
      </c>
      <c r="V381" s="458"/>
      <c r="W381" s="457"/>
      <c r="AL381" s="347"/>
      <c r="AN381" s="442" t="n">
        <v>299</v>
      </c>
      <c r="AO381" s="458"/>
      <c r="AP381" s="457"/>
      <c r="BE381" s="347"/>
      <c r="BG381" s="442" t="n">
        <v>299</v>
      </c>
      <c r="BH381" s="458"/>
      <c r="BI381" s="457"/>
      <c r="BX381" s="347"/>
      <c r="BZ381" s="442" t="n">
        <v>299</v>
      </c>
      <c r="CA381" s="458"/>
      <c r="CB381" s="457"/>
      <c r="CQ381" s="347"/>
    </row>
    <row r="382" customFormat="false" ht="12.75" hidden="false" customHeight="false" outlineLevel="0" collapsed="false">
      <c r="B382" s="442" t="n">
        <v>300</v>
      </c>
      <c r="C382" s="458"/>
      <c r="D382" s="457"/>
      <c r="S382" s="347"/>
      <c r="U382" s="442" t="n">
        <v>300</v>
      </c>
      <c r="V382" s="458"/>
      <c r="W382" s="457"/>
      <c r="AL382" s="347"/>
      <c r="AN382" s="442" t="n">
        <v>300</v>
      </c>
      <c r="AO382" s="458"/>
      <c r="AP382" s="457"/>
      <c r="BE382" s="347"/>
      <c r="BG382" s="442" t="n">
        <v>300</v>
      </c>
      <c r="BH382" s="458"/>
      <c r="BI382" s="457"/>
      <c r="BX382" s="347"/>
      <c r="BZ382" s="442" t="n">
        <v>300</v>
      </c>
      <c r="CA382" s="458"/>
      <c r="CB382" s="457"/>
      <c r="CQ382" s="347"/>
    </row>
    <row r="383" customFormat="false" ht="12.75" hidden="false" customHeight="false" outlineLevel="0" collapsed="false">
      <c r="A383" s="20"/>
      <c r="B383" s="20"/>
      <c r="C383" s="20"/>
      <c r="D383" s="20"/>
      <c r="E383" s="20"/>
      <c r="F383" s="20"/>
      <c r="G383" s="20"/>
      <c r="H383" s="20"/>
      <c r="I383" s="20"/>
      <c r="J383" s="20"/>
      <c r="K383" s="20"/>
      <c r="L383" s="20"/>
      <c r="M383" s="20"/>
      <c r="N383" s="20"/>
      <c r="O383" s="20"/>
      <c r="P383" s="20"/>
      <c r="Q383" s="20"/>
      <c r="R383" s="20"/>
      <c r="S383" s="355"/>
      <c r="T383" s="20"/>
      <c r="U383" s="20"/>
      <c r="V383" s="20"/>
      <c r="W383" s="20"/>
      <c r="X383" s="20"/>
      <c r="Y383" s="20"/>
      <c r="Z383" s="20"/>
      <c r="AA383" s="20"/>
      <c r="AB383" s="20"/>
      <c r="AC383" s="20"/>
      <c r="AD383" s="20"/>
      <c r="AE383" s="20"/>
      <c r="AF383" s="20"/>
      <c r="AG383" s="20"/>
      <c r="AH383" s="20"/>
      <c r="AI383" s="20"/>
      <c r="AJ383" s="20"/>
      <c r="AK383" s="20"/>
      <c r="AL383" s="355"/>
      <c r="AM383" s="20"/>
      <c r="AN383" s="20"/>
      <c r="AO383" s="20"/>
      <c r="AP383" s="20"/>
      <c r="AQ383" s="20"/>
      <c r="AR383" s="20"/>
      <c r="AS383" s="20"/>
      <c r="AT383" s="20"/>
      <c r="AU383" s="20"/>
      <c r="AV383" s="20"/>
      <c r="AW383" s="20"/>
      <c r="AX383" s="20"/>
      <c r="AY383" s="20"/>
      <c r="AZ383" s="20"/>
      <c r="BA383" s="20"/>
      <c r="BB383" s="20"/>
      <c r="BC383" s="20"/>
      <c r="BD383" s="20"/>
      <c r="BE383" s="355"/>
      <c r="BF383" s="20"/>
      <c r="BG383" s="20"/>
      <c r="BH383" s="20"/>
      <c r="BI383" s="20"/>
      <c r="BJ383" s="20"/>
      <c r="BK383" s="20"/>
      <c r="BL383" s="20"/>
      <c r="BM383" s="20"/>
      <c r="BN383" s="20"/>
      <c r="BO383" s="20"/>
      <c r="BP383" s="20"/>
      <c r="BQ383" s="20"/>
      <c r="BR383" s="20"/>
      <c r="BS383" s="20"/>
      <c r="BT383" s="20"/>
      <c r="BU383" s="20"/>
      <c r="BV383" s="20"/>
      <c r="BW383" s="20"/>
      <c r="BX383" s="355"/>
      <c r="BY383" s="20"/>
      <c r="BZ383" s="20"/>
      <c r="CA383" s="20"/>
      <c r="CB383" s="20"/>
      <c r="CC383" s="20"/>
      <c r="CD383" s="20"/>
      <c r="CE383" s="20"/>
      <c r="CF383" s="20"/>
      <c r="CG383" s="20"/>
      <c r="CH383" s="20"/>
      <c r="CI383" s="20"/>
      <c r="CJ383" s="20"/>
      <c r="CK383" s="20"/>
      <c r="CL383" s="20"/>
      <c r="CM383" s="20"/>
      <c r="CN383" s="20"/>
      <c r="CO383" s="20"/>
      <c r="CP383" s="20"/>
      <c r="CQ383" s="355"/>
    </row>
  </sheetData>
  <sheetProtection algorithmName="SHA-512" hashValue="mzzWLzEqIqpQQ1u+OU7P7GbDm1zRKMnXW0vcSMxhII2Zy41nBb0QEd9GBz7M/UlCJgbCQLMgtuQouz5peFwcog==" saltValue="d35QHuUVcqVTERFfXUvQwg==" spinCount="100000" sheet="true" scenarios="true"/>
  <protectedRanges>
    <protectedRange name="Range5" sqref="BY5:CQ18 BY21:CQ42 CA46:CB47 CE46:CF47 CA51:CB53 BY63:CQ77"/>
    <protectedRange name="Range4" sqref="BF5:BX18 BF21:BX42 BH46:BI47 BL46:BM47 BH50 BH53:BI57 BH61 BF63:BX77"/>
    <protectedRange name="Range1" sqref="A5:S18 A21:S42 C46:D47 G46:H47 C50 C53:D57 C61 A63:S77 C83:D382 V83:W382 AO83:AP382 BH83:BI382 CA83:CB382"/>
    <protectedRange name="Range2" sqref="T5:AL18 T21:AL42 V46:W47 Z46:AA47 V50 V53:W57 V61 T63:AL77"/>
    <protectedRange name="Range3" sqref="AM5:BE18 AM21:BE42 AO46:AP47 AS46:AT47 AO50 AO53:AP57 AO61 AM63:BE77"/>
  </protectedRanges>
  <mergeCells count="154">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AS46:AT46"/>
    <mergeCell ref="AZ46:BA46"/>
    <mergeCell ref="BB46:BD46"/>
    <mergeCell ref="BF46:BG46"/>
    <mergeCell ref="BH46:BI46"/>
    <mergeCell ref="BJ46:BK46"/>
    <mergeCell ref="BL46:BM46"/>
    <mergeCell ref="BS46:BT46"/>
    <mergeCell ref="BU46:BW46"/>
    <mergeCell ref="BY46:BZ46"/>
    <mergeCell ref="CA46:CB46"/>
    <mergeCell ref="CC46:CD46"/>
    <mergeCell ref="CE46:CF46"/>
    <mergeCell ref="CL46:CM46"/>
    <mergeCell ref="A47:B47"/>
    <mergeCell ref="C47:D47"/>
    <mergeCell ref="E47:F47"/>
    <mergeCell ref="G47:H47"/>
    <mergeCell ref="T47:U47"/>
    <mergeCell ref="V47:W47"/>
    <mergeCell ref="X47:Y47"/>
    <mergeCell ref="Z47:AA47"/>
    <mergeCell ref="AM47:AN47"/>
    <mergeCell ref="AO47:AP47"/>
    <mergeCell ref="AQ47:AR47"/>
    <mergeCell ref="AS47:AT47"/>
    <mergeCell ref="BF47:BG47"/>
    <mergeCell ref="BH47:BI47"/>
    <mergeCell ref="BJ47:BK47"/>
    <mergeCell ref="BL47:BM47"/>
    <mergeCell ref="BY47:BZ47"/>
    <mergeCell ref="CA47:CB47"/>
    <mergeCell ref="CC47:CD47"/>
    <mergeCell ref="CE47:CF47"/>
    <mergeCell ref="A50:B50"/>
    <mergeCell ref="C50:D50"/>
    <mergeCell ref="T50:U50"/>
    <mergeCell ref="V50:W50"/>
    <mergeCell ref="AM50:AN50"/>
    <mergeCell ref="AO50:AP50"/>
    <mergeCell ref="BF50:BG50"/>
    <mergeCell ref="BH50:BI50"/>
    <mergeCell ref="CA50:CB50"/>
    <mergeCell ref="CL50:CM50"/>
    <mergeCell ref="C51:D51"/>
    <mergeCell ref="V51:W51"/>
    <mergeCell ref="AO51:AP51"/>
    <mergeCell ref="BH51:BI51"/>
    <mergeCell ref="CA51:CB51"/>
    <mergeCell ref="CL51:CM51"/>
    <mergeCell ref="CA52:CB52"/>
    <mergeCell ref="CL52:CM52"/>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A57:B57"/>
    <mergeCell ref="C57:D57"/>
    <mergeCell ref="T57:U57"/>
    <mergeCell ref="V57:W57"/>
    <mergeCell ref="AM57:AN57"/>
    <mergeCell ref="AO57:AP57"/>
    <mergeCell ref="BF57:BG57"/>
    <mergeCell ref="BH57:BI57"/>
    <mergeCell ref="C58:D58"/>
    <mergeCell ref="V58:W58"/>
    <mergeCell ref="AO58:AP58"/>
    <mergeCell ref="BH58:BI58"/>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C62:D62"/>
    <mergeCell ref="V62:W62"/>
    <mergeCell ref="AO62:AP62"/>
    <mergeCell ref="BH62:BI62"/>
    <mergeCell ref="BF63:BR63"/>
    <mergeCell ref="H82:I82"/>
    <mergeCell ref="AA82:AB82"/>
    <mergeCell ref="AT82:AU82"/>
    <mergeCell ref="BM82:BN82"/>
    <mergeCell ref="CF82:CG82"/>
  </mergeCells>
  <conditionalFormatting sqref="C62">
    <cfRule type="expression" priority="2" aboveAverage="0" equalAverage="0" bottom="0" percent="0" rank="0" text="" dxfId="488">
      <formula>C62="PASS"</formula>
    </cfRule>
    <cfRule type="expression" priority="3" aboveAverage="0" equalAverage="0" bottom="0" percent="0" rank="0" text="" dxfId="489">
      <formula>C62="FAIL"</formula>
    </cfRule>
  </conditionalFormatting>
  <conditionalFormatting sqref="AO62">
    <cfRule type="expression" priority="4" aboveAverage="0" equalAverage="0" bottom="0" percent="0" rank="0" text="" dxfId="490">
      <formula>AO62="PASS"</formula>
    </cfRule>
    <cfRule type="expression" priority="5" aboveAverage="0" equalAverage="0" bottom="0" percent="0" rank="0" text="" dxfId="491">
      <formula>AO62="FAIL"</formula>
    </cfRule>
  </conditionalFormatting>
  <conditionalFormatting sqref="V62">
    <cfRule type="expression" priority="6" aboveAverage="0" equalAverage="0" bottom="0" percent="0" rank="0" text="" dxfId="492">
      <formula>V62="PASS"</formula>
    </cfRule>
    <cfRule type="expression" priority="7" aboveAverage="0" equalAverage="0" bottom="0" percent="0" rank="0" text="" dxfId="493">
      <formula>V62="FAIL"</formula>
    </cfRule>
  </conditionalFormatting>
  <conditionalFormatting sqref="BH62">
    <cfRule type="expression" priority="8" aboveAverage="0" equalAverage="0" bottom="0" percent="0" rank="0" text="" dxfId="494">
      <formula>BH62="PASS"</formula>
    </cfRule>
    <cfRule type="expression" priority="9" aboveAverage="0" equalAverage="0" bottom="0" percent="0" rank="0" text="" dxfId="495">
      <formula>BH62="FAIL"</formula>
    </cfRule>
  </conditionalFormatting>
  <conditionalFormatting sqref="C53:D53">
    <cfRule type="cellIs" priority="10" operator="lessThan" aboveAverage="0" equalAverage="0" bottom="0" percent="0" rank="0" text="" dxfId="496">
      <formula>200</formula>
    </cfRule>
  </conditionalFormatting>
  <conditionalFormatting sqref="V53:W53">
    <cfRule type="cellIs" priority="11" operator="lessThan" aboveAverage="0" equalAverage="0" bottom="0" percent="0" rank="0" text="" dxfId="497">
      <formula>200</formula>
    </cfRule>
  </conditionalFormatting>
  <conditionalFormatting sqref="AO53:AP53">
    <cfRule type="cellIs" priority="12" operator="lessThan" aboveAverage="0" equalAverage="0" bottom="0" percent="0" rank="0" text="" dxfId="498">
      <formula>200</formula>
    </cfRule>
  </conditionalFormatting>
  <conditionalFormatting sqref="BH53:BI53">
    <cfRule type="cellIs" priority="13" operator="lessThan" aboveAverage="0" equalAverage="0" bottom="0" percent="0" rank="0" text="" dxfId="499">
      <formula>200</formula>
    </cfRule>
  </conditionalFormatting>
  <printOptions headings="false" gridLines="false" gridLinesSet="true" horizontalCentered="tru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7.xml><?xml version="1.0" encoding="utf-8"?>
<worksheet xmlns="http://schemas.openxmlformats.org/spreadsheetml/2006/main" xmlns:r="http://schemas.openxmlformats.org/officeDocument/2006/relationships">
  <sheetPr filterMode="false">
    <pageSetUpPr fitToPage="false"/>
  </sheetPr>
  <dimension ref="A1:BX360"/>
  <sheetViews>
    <sheetView showFormulas="false" showGridLines="false" showRowColHeaders="true" showZeros="true" rightToLeft="false" tabSelected="false" showOutlineSymbols="true" defaultGridColor="true" view="pageBreakPreview" topLeftCell="A31" colorId="64" zoomScale="140" zoomScaleNormal="100" zoomScalePageLayoutView="140" workbookViewId="0">
      <selection pane="topLeft" activeCell="BT3" activeCellId="0" sqref="BT3"/>
    </sheetView>
  </sheetViews>
  <sheetFormatPr defaultRowHeight="12.75" zeroHeight="false" outlineLevelRow="0" outlineLevelCol="0"/>
  <cols>
    <col collapsed="false" customWidth="true" hidden="false" outlineLevel="0" max="76" min="1" style="220" width="5.01"/>
    <col collapsed="false" customWidth="true" hidden="false" outlineLevel="0" max="1025" min="77" style="220" width="11.4"/>
  </cols>
  <sheetData>
    <row r="1" customFormat="false" ht="13.15" hidden="false" customHeight="false" outlineLevel="0" collapsed="false">
      <c r="A1" s="484" t="s">
        <v>652</v>
      </c>
      <c r="B1" s="484"/>
      <c r="C1" s="484"/>
      <c r="D1" s="484"/>
      <c r="E1" s="484"/>
      <c r="F1" s="484"/>
      <c r="G1" s="484"/>
      <c r="H1" s="484"/>
      <c r="I1" s="484"/>
      <c r="J1" s="484"/>
      <c r="K1" s="484"/>
      <c r="L1" s="484"/>
      <c r="M1" s="484"/>
      <c r="N1" s="484"/>
      <c r="O1" s="484"/>
      <c r="P1" s="484"/>
      <c r="Q1" s="484"/>
      <c r="R1" s="484"/>
      <c r="S1" s="484"/>
      <c r="T1" s="484" t="s">
        <v>653</v>
      </c>
      <c r="U1" s="484"/>
      <c r="V1" s="484"/>
      <c r="W1" s="484"/>
      <c r="X1" s="484"/>
      <c r="Y1" s="484"/>
      <c r="Z1" s="484"/>
      <c r="AA1" s="484"/>
      <c r="AB1" s="484"/>
      <c r="AC1" s="484"/>
      <c r="AD1" s="484"/>
      <c r="AE1" s="484"/>
      <c r="AF1" s="484"/>
      <c r="AG1" s="484"/>
      <c r="AH1" s="484"/>
      <c r="AI1" s="484"/>
      <c r="AJ1" s="484"/>
      <c r="AK1" s="484"/>
      <c r="AL1" s="484"/>
      <c r="AM1" s="484" t="s">
        <v>654</v>
      </c>
      <c r="AN1" s="484"/>
      <c r="AO1" s="484"/>
      <c r="AP1" s="484"/>
      <c r="AQ1" s="484"/>
      <c r="AR1" s="484"/>
      <c r="AS1" s="484"/>
      <c r="AT1" s="484"/>
      <c r="AU1" s="484"/>
      <c r="AV1" s="484"/>
      <c r="AW1" s="484"/>
      <c r="AX1" s="484"/>
      <c r="AY1" s="484"/>
      <c r="AZ1" s="484"/>
      <c r="BA1" s="484"/>
      <c r="BB1" s="484"/>
      <c r="BC1" s="484"/>
      <c r="BD1" s="484"/>
      <c r="BE1" s="484"/>
      <c r="BF1" s="484" t="s">
        <v>655</v>
      </c>
      <c r="BG1" s="484"/>
      <c r="BH1" s="484"/>
      <c r="BI1" s="484"/>
      <c r="BJ1" s="484"/>
      <c r="BK1" s="484"/>
      <c r="BL1" s="484"/>
      <c r="BM1" s="484"/>
      <c r="BN1" s="484"/>
      <c r="BO1" s="484"/>
      <c r="BP1" s="484"/>
      <c r="BQ1" s="484"/>
      <c r="BR1" s="484"/>
      <c r="BS1" s="484"/>
      <c r="BT1" s="484"/>
      <c r="BU1" s="484"/>
      <c r="BV1" s="484"/>
      <c r="BW1" s="484"/>
      <c r="BX1" s="484"/>
    </row>
    <row r="3" customFormat="false" ht="12.75" hidden="false" customHeight="false" outlineLevel="0" collapsed="false">
      <c r="A3" s="220" t="s">
        <v>48</v>
      </c>
      <c r="D3" s="769" t="str">
        <f aca="false">IF('Cover Sheet'!$D$14&gt;0,'Cover Sheet'!$D$14,"")</f>
        <v>Ecole Centrale Lyon</v>
      </c>
      <c r="E3" s="769"/>
      <c r="F3" s="769"/>
      <c r="G3" s="769"/>
      <c r="H3" s="769"/>
      <c r="I3" s="769"/>
      <c r="J3" s="769"/>
      <c r="K3" s="220" t="s">
        <v>50</v>
      </c>
      <c r="O3" s="769" t="str">
        <f aca="false">IF('Cover Sheet'!O14&gt;0,'Cover Sheet'!O14,"")</f>
        <v/>
      </c>
      <c r="P3" s="769"/>
      <c r="Q3" s="769"/>
      <c r="R3" s="769"/>
      <c r="S3" s="769"/>
      <c r="T3" s="220" t="s">
        <v>48</v>
      </c>
      <c r="W3" s="769" t="str">
        <f aca="false">IF('Cover Sheet'!$D$14&gt;0,'Cover Sheet'!$D$14,"")</f>
        <v>Ecole Centrale Lyon</v>
      </c>
      <c r="X3" s="769"/>
      <c r="Y3" s="769"/>
      <c r="Z3" s="769"/>
      <c r="AA3" s="769"/>
      <c r="AB3" s="769"/>
      <c r="AC3" s="769"/>
      <c r="AD3" s="220" t="s">
        <v>50</v>
      </c>
      <c r="AH3" s="769" t="str">
        <f aca="false">IF('Cover Sheet'!O14&gt;0,'Cover Sheet'!O14,"")</f>
        <v/>
      </c>
      <c r="AI3" s="769"/>
      <c r="AJ3" s="769"/>
      <c r="AK3" s="769"/>
      <c r="AL3" s="769"/>
      <c r="AM3" s="220" t="s">
        <v>48</v>
      </c>
      <c r="AP3" s="769" t="str">
        <f aca="false">IF('Cover Sheet'!$D$14&gt;0,'Cover Sheet'!$D$14,"")</f>
        <v>Ecole Centrale Lyon</v>
      </c>
      <c r="AQ3" s="769"/>
      <c r="AR3" s="769"/>
      <c r="AS3" s="769"/>
      <c r="AT3" s="769"/>
      <c r="AU3" s="769"/>
      <c r="AV3" s="769"/>
      <c r="AW3" s="220" t="s">
        <v>50</v>
      </c>
      <c r="BA3" s="769" t="str">
        <f aca="false">IF('Cover Sheet'!O14&gt;0,'Cover Sheet'!O14,"")</f>
        <v/>
      </c>
      <c r="BB3" s="769"/>
      <c r="BC3" s="769"/>
      <c r="BD3" s="769"/>
      <c r="BE3" s="769"/>
      <c r="BF3" s="220" t="s">
        <v>48</v>
      </c>
      <c r="BI3" s="769" t="str">
        <f aca="false">IF('Cover Sheet'!$D$14&gt;0,'Cover Sheet'!$D$14,"")</f>
        <v>Ecole Centrale Lyon</v>
      </c>
      <c r="BJ3" s="769"/>
      <c r="BK3" s="769"/>
      <c r="BL3" s="769"/>
      <c r="BM3" s="769"/>
      <c r="BN3" s="769"/>
      <c r="BO3" s="769"/>
      <c r="BP3" s="220" t="s">
        <v>50</v>
      </c>
      <c r="BT3" s="769" t="str">
        <f aca="false">IF('Cover Sheet'!O14&gt;0,'Cover Sheet'!O14,"")</f>
        <v/>
      </c>
      <c r="BU3" s="769"/>
      <c r="BV3" s="769"/>
      <c r="BW3" s="769"/>
      <c r="BX3" s="769"/>
    </row>
    <row r="5" customFormat="false" ht="12.75" hidden="false" customHeight="true" outlineLevel="0" collapsed="false">
      <c r="A5" s="459"/>
      <c r="B5" s="459"/>
      <c r="C5" s="459"/>
      <c r="D5" s="459"/>
      <c r="E5" s="459"/>
      <c r="F5" s="459"/>
      <c r="G5" s="459"/>
      <c r="H5" s="459"/>
      <c r="I5" s="459"/>
      <c r="J5" s="459"/>
      <c r="K5" s="459"/>
      <c r="L5" s="459"/>
      <c r="M5" s="459"/>
      <c r="N5" s="459"/>
      <c r="O5" s="459"/>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59"/>
      <c r="AS5" s="459"/>
      <c r="AT5" s="459"/>
      <c r="AU5" s="459"/>
      <c r="AV5" s="459"/>
      <c r="AW5" s="459"/>
      <c r="AX5" s="459"/>
      <c r="AY5" s="459"/>
      <c r="AZ5" s="459"/>
      <c r="BA5" s="459"/>
      <c r="BB5" s="459"/>
      <c r="BC5" s="459"/>
      <c r="BD5" s="459"/>
      <c r="BE5" s="459"/>
      <c r="BF5" s="459"/>
      <c r="BG5" s="459"/>
      <c r="BH5" s="459"/>
      <c r="BI5" s="459"/>
      <c r="BJ5" s="459"/>
      <c r="BK5" s="459"/>
      <c r="BL5" s="459"/>
      <c r="BM5" s="459"/>
      <c r="BN5" s="459"/>
      <c r="BO5" s="459"/>
      <c r="BP5" s="459"/>
      <c r="BQ5" s="459"/>
      <c r="BR5" s="459"/>
      <c r="BS5" s="459"/>
      <c r="BT5" s="459"/>
      <c r="BU5" s="459"/>
      <c r="BV5" s="459"/>
      <c r="BW5" s="459"/>
      <c r="BX5" s="459"/>
    </row>
    <row r="6" customFormat="false" ht="12.75" hidden="false" customHeight="false" outlineLevel="0" collapsed="false">
      <c r="A6" s="383"/>
      <c r="B6" s="383"/>
      <c r="C6" s="96"/>
      <c r="D6" s="383"/>
      <c r="E6" s="96"/>
      <c r="F6" s="96"/>
      <c r="G6" s="96"/>
      <c r="H6" s="96"/>
      <c r="I6" s="96"/>
      <c r="J6" s="96"/>
      <c r="K6" s="96"/>
      <c r="L6" s="96"/>
      <c r="M6" s="96"/>
      <c r="N6" s="96"/>
      <c r="O6" s="96"/>
      <c r="P6" s="96"/>
      <c r="Q6" s="96"/>
      <c r="R6" s="96"/>
      <c r="S6" s="135"/>
      <c r="T6" s="383"/>
      <c r="U6" s="383"/>
      <c r="V6" s="96"/>
      <c r="W6" s="383"/>
      <c r="X6" s="96"/>
      <c r="Y6" s="96"/>
      <c r="Z6" s="96"/>
      <c r="AA6" s="96"/>
      <c r="AB6" s="96"/>
      <c r="AC6" s="96"/>
      <c r="AD6" s="96"/>
      <c r="AE6" s="96"/>
      <c r="AF6" s="96"/>
      <c r="AG6" s="96"/>
      <c r="AH6" s="96"/>
      <c r="AI6" s="96"/>
      <c r="AJ6" s="96"/>
      <c r="AK6" s="96"/>
      <c r="AL6" s="135"/>
      <c r="AM6" s="383"/>
      <c r="AN6" s="383"/>
      <c r="AO6" s="96"/>
      <c r="AP6" s="383"/>
      <c r="AQ6" s="96"/>
      <c r="AR6" s="96"/>
      <c r="AS6" s="96"/>
      <c r="AT6" s="96"/>
      <c r="AU6" s="96"/>
      <c r="AV6" s="96"/>
      <c r="AW6" s="96"/>
      <c r="AX6" s="96"/>
      <c r="AY6" s="96"/>
      <c r="AZ6" s="96"/>
      <c r="BA6" s="96"/>
      <c r="BB6" s="96"/>
      <c r="BC6" s="96"/>
      <c r="BD6" s="96"/>
      <c r="BE6" s="135"/>
      <c r="BF6" s="383"/>
      <c r="BG6" s="383"/>
      <c r="BH6" s="96"/>
      <c r="BI6" s="383"/>
      <c r="BJ6" s="96"/>
      <c r="BK6" s="96"/>
      <c r="BL6" s="96"/>
      <c r="BM6" s="96"/>
      <c r="BN6" s="96"/>
      <c r="BO6" s="96"/>
      <c r="BP6" s="96"/>
      <c r="BQ6" s="96"/>
      <c r="BR6" s="96"/>
      <c r="BS6" s="96"/>
      <c r="BT6" s="96"/>
      <c r="BU6" s="96"/>
      <c r="BV6" s="96"/>
      <c r="BW6" s="96"/>
      <c r="BX6" s="135"/>
    </row>
    <row r="7" customFormat="false" ht="12.75" hidden="false" customHeight="false" outlineLevel="0" collapsed="false">
      <c r="A7" s="383"/>
      <c r="B7" s="382" t="s">
        <v>367</v>
      </c>
      <c r="C7" s="96"/>
      <c r="D7" s="383"/>
      <c r="E7" s="96"/>
      <c r="F7" s="96"/>
      <c r="G7" s="96"/>
      <c r="H7" s="96"/>
      <c r="I7" s="96"/>
      <c r="J7" s="96"/>
      <c r="K7" s="96"/>
      <c r="L7" s="96"/>
      <c r="M7" s="96"/>
      <c r="N7" s="96"/>
      <c r="O7" s="96"/>
      <c r="P7" s="96"/>
      <c r="Q7" s="96"/>
      <c r="R7" s="96"/>
      <c r="S7" s="135"/>
      <c r="T7" s="383"/>
      <c r="U7" s="382" t="s">
        <v>367</v>
      </c>
      <c r="V7" s="96"/>
      <c r="W7" s="383"/>
      <c r="X7" s="96"/>
      <c r="Y7" s="96"/>
      <c r="Z7" s="96"/>
      <c r="AA7" s="96"/>
      <c r="AB7" s="96"/>
      <c r="AC7" s="96"/>
      <c r="AD7" s="96"/>
      <c r="AE7" s="96"/>
      <c r="AF7" s="96"/>
      <c r="AG7" s="96"/>
      <c r="AH7" s="96"/>
      <c r="AI7" s="96"/>
      <c r="AJ7" s="96"/>
      <c r="AK7" s="96"/>
      <c r="AL7" s="135"/>
      <c r="AM7" s="383"/>
      <c r="AN7" s="382" t="s">
        <v>367</v>
      </c>
      <c r="AO7" s="96"/>
      <c r="AP7" s="383"/>
      <c r="AQ7" s="96"/>
      <c r="AR7" s="96"/>
      <c r="AS7" s="96"/>
      <c r="AT7" s="96"/>
      <c r="AU7" s="96"/>
      <c r="AV7" s="96"/>
      <c r="AW7" s="96"/>
      <c r="AX7" s="96"/>
      <c r="AY7" s="96"/>
      <c r="AZ7" s="96"/>
      <c r="BA7" s="96"/>
      <c r="BB7" s="96"/>
      <c r="BC7" s="96"/>
      <c r="BD7" s="96"/>
      <c r="BE7" s="135"/>
      <c r="BF7" s="383"/>
      <c r="BG7" s="382" t="s">
        <v>367</v>
      </c>
      <c r="BH7" s="96"/>
      <c r="BI7" s="383"/>
      <c r="BJ7" s="96"/>
      <c r="BK7" s="96"/>
      <c r="BL7" s="96"/>
      <c r="BM7" s="96"/>
      <c r="BN7" s="96"/>
      <c r="BO7" s="96"/>
      <c r="BP7" s="96"/>
      <c r="BQ7" s="96"/>
      <c r="BR7" s="96"/>
      <c r="BS7" s="96"/>
      <c r="BT7" s="96"/>
      <c r="BU7" s="96"/>
      <c r="BV7" s="96"/>
      <c r="BW7" s="96"/>
      <c r="BX7" s="135"/>
    </row>
    <row r="8" customFormat="false" ht="12.75" hidden="false" customHeight="false" outlineLevel="0" collapsed="false">
      <c r="A8" s="383"/>
      <c r="B8" s="98"/>
      <c r="C8" s="96"/>
      <c r="D8" s="383"/>
      <c r="E8" s="96"/>
      <c r="F8" s="96"/>
      <c r="G8" s="96"/>
      <c r="H8" s="96"/>
      <c r="I8" s="96"/>
      <c r="J8" s="96"/>
      <c r="K8" s="96"/>
      <c r="L8" s="96"/>
      <c r="M8" s="96"/>
      <c r="N8" s="96"/>
      <c r="O8" s="96"/>
      <c r="P8" s="96"/>
      <c r="Q8" s="96"/>
      <c r="R8" s="96"/>
      <c r="S8" s="135"/>
      <c r="T8" s="383"/>
      <c r="U8" s="98"/>
      <c r="V8" s="96"/>
      <c r="W8" s="383"/>
      <c r="X8" s="96"/>
      <c r="Y8" s="96"/>
      <c r="Z8" s="96"/>
      <c r="AA8" s="96"/>
      <c r="AB8" s="96"/>
      <c r="AC8" s="96"/>
      <c r="AD8" s="96"/>
      <c r="AE8" s="96"/>
      <c r="AF8" s="96"/>
      <c r="AG8" s="96"/>
      <c r="AH8" s="96"/>
      <c r="AI8" s="96"/>
      <c r="AJ8" s="96"/>
      <c r="AK8" s="96"/>
      <c r="AL8" s="135"/>
      <c r="AM8" s="383"/>
      <c r="AN8" s="98"/>
      <c r="AO8" s="96"/>
      <c r="AP8" s="383"/>
      <c r="AQ8" s="96"/>
      <c r="AR8" s="96"/>
      <c r="AS8" s="96"/>
      <c r="AT8" s="96"/>
      <c r="AU8" s="96"/>
      <c r="AV8" s="96"/>
      <c r="AW8" s="96"/>
      <c r="AX8" s="96"/>
      <c r="AY8" s="96"/>
      <c r="AZ8" s="96"/>
      <c r="BA8" s="96"/>
      <c r="BB8" s="96"/>
      <c r="BC8" s="96"/>
      <c r="BD8" s="96"/>
      <c r="BE8" s="135"/>
      <c r="BF8" s="383"/>
      <c r="BG8" s="98"/>
      <c r="BH8" s="96"/>
      <c r="BI8" s="383"/>
      <c r="BJ8" s="96"/>
      <c r="BK8" s="96"/>
      <c r="BL8" s="96"/>
      <c r="BM8" s="96"/>
      <c r="BN8" s="96"/>
      <c r="BO8" s="96"/>
      <c r="BP8" s="96"/>
      <c r="BQ8" s="96"/>
      <c r="BR8" s="96"/>
      <c r="BS8" s="96"/>
      <c r="BT8" s="96"/>
      <c r="BU8" s="96"/>
      <c r="BV8" s="96"/>
      <c r="BW8" s="96"/>
      <c r="BX8" s="135"/>
    </row>
    <row r="9" customFormat="false" ht="12.75" hidden="false" customHeight="false" outlineLevel="0" collapsed="false">
      <c r="A9" s="383"/>
      <c r="B9" s="382" t="s">
        <v>368</v>
      </c>
      <c r="C9" s="96"/>
      <c r="D9" s="383"/>
      <c r="E9" s="96"/>
      <c r="F9" s="96"/>
      <c r="G9" s="96"/>
      <c r="H9" s="96"/>
      <c r="I9" s="96"/>
      <c r="J9" s="96"/>
      <c r="K9" s="96"/>
      <c r="L9" s="96"/>
      <c r="M9" s="96"/>
      <c r="N9" s="96"/>
      <c r="O9" s="96"/>
      <c r="P9" s="96"/>
      <c r="Q9" s="96"/>
      <c r="R9" s="96"/>
      <c r="S9" s="135"/>
      <c r="T9" s="383"/>
      <c r="U9" s="382" t="s">
        <v>368</v>
      </c>
      <c r="V9" s="96"/>
      <c r="W9" s="383"/>
      <c r="X9" s="96"/>
      <c r="Y9" s="96"/>
      <c r="Z9" s="96"/>
      <c r="AA9" s="96"/>
      <c r="AB9" s="96"/>
      <c r="AC9" s="96"/>
      <c r="AD9" s="96"/>
      <c r="AE9" s="96"/>
      <c r="AF9" s="96"/>
      <c r="AG9" s="96"/>
      <c r="AH9" s="96"/>
      <c r="AI9" s="96"/>
      <c r="AJ9" s="96"/>
      <c r="AK9" s="96"/>
      <c r="AL9" s="135"/>
      <c r="AM9" s="383"/>
      <c r="AN9" s="382" t="s">
        <v>368</v>
      </c>
      <c r="AO9" s="96"/>
      <c r="AP9" s="383"/>
      <c r="AQ9" s="96"/>
      <c r="AR9" s="96"/>
      <c r="AS9" s="96"/>
      <c r="AT9" s="96"/>
      <c r="AU9" s="96"/>
      <c r="AV9" s="96"/>
      <c r="AW9" s="96"/>
      <c r="AX9" s="96"/>
      <c r="AY9" s="96"/>
      <c r="AZ9" s="96"/>
      <c r="BA9" s="96"/>
      <c r="BB9" s="96"/>
      <c r="BC9" s="96"/>
      <c r="BD9" s="96"/>
      <c r="BE9" s="135"/>
      <c r="BF9" s="383"/>
      <c r="BG9" s="382" t="s">
        <v>368</v>
      </c>
      <c r="BH9" s="96"/>
      <c r="BI9" s="383"/>
      <c r="BJ9" s="96"/>
      <c r="BK9" s="96"/>
      <c r="BL9" s="96"/>
      <c r="BM9" s="96"/>
      <c r="BN9" s="96"/>
      <c r="BO9" s="96"/>
      <c r="BP9" s="96"/>
      <c r="BQ9" s="96"/>
      <c r="BR9" s="96"/>
      <c r="BS9" s="96"/>
      <c r="BT9" s="96"/>
      <c r="BU9" s="96"/>
      <c r="BV9" s="96"/>
      <c r="BW9" s="96"/>
      <c r="BX9" s="135"/>
    </row>
    <row r="10" customFormat="false" ht="12.75" hidden="false" customHeight="false" outlineLevel="0" collapsed="false">
      <c r="A10" s="383"/>
      <c r="B10" s="98"/>
      <c r="C10" s="96"/>
      <c r="D10" s="96"/>
      <c r="E10" s="96"/>
      <c r="F10" s="96"/>
      <c r="G10" s="96"/>
      <c r="H10" s="96"/>
      <c r="I10" s="96"/>
      <c r="J10" s="96"/>
      <c r="K10" s="96"/>
      <c r="L10" s="96"/>
      <c r="M10" s="96"/>
      <c r="N10" s="96"/>
      <c r="O10" s="96"/>
      <c r="P10" s="96"/>
      <c r="Q10" s="96"/>
      <c r="R10" s="96"/>
      <c r="S10" s="135"/>
      <c r="T10" s="383"/>
      <c r="U10" s="98"/>
      <c r="V10" s="96"/>
      <c r="W10" s="96"/>
      <c r="X10" s="96"/>
      <c r="Y10" s="96"/>
      <c r="Z10" s="96"/>
      <c r="AA10" s="96"/>
      <c r="AB10" s="96"/>
      <c r="AC10" s="96"/>
      <c r="AD10" s="96"/>
      <c r="AE10" s="96"/>
      <c r="AF10" s="96"/>
      <c r="AG10" s="96"/>
      <c r="AH10" s="96"/>
      <c r="AI10" s="96"/>
      <c r="AJ10" s="96"/>
      <c r="AK10" s="96"/>
      <c r="AL10" s="135"/>
      <c r="AM10" s="383"/>
      <c r="AN10" s="98"/>
      <c r="AO10" s="96"/>
      <c r="AP10" s="96"/>
      <c r="AQ10" s="96"/>
      <c r="AR10" s="96"/>
      <c r="AS10" s="96"/>
      <c r="AT10" s="96"/>
      <c r="AU10" s="96"/>
      <c r="AV10" s="96"/>
      <c r="AW10" s="96"/>
      <c r="AX10" s="96"/>
      <c r="AY10" s="96"/>
      <c r="AZ10" s="96"/>
      <c r="BA10" s="96"/>
      <c r="BB10" s="96"/>
      <c r="BC10" s="96"/>
      <c r="BD10" s="96"/>
      <c r="BE10" s="135"/>
      <c r="BF10" s="383"/>
      <c r="BG10" s="98"/>
      <c r="BH10" s="96"/>
      <c r="BI10" s="96"/>
      <c r="BJ10" s="96"/>
      <c r="BK10" s="96"/>
      <c r="BL10" s="96"/>
      <c r="BM10" s="96"/>
      <c r="BN10" s="96"/>
      <c r="BO10" s="96"/>
      <c r="BP10" s="96"/>
      <c r="BQ10" s="96"/>
      <c r="BR10" s="96"/>
      <c r="BS10" s="96"/>
      <c r="BT10" s="96"/>
      <c r="BU10" s="96"/>
      <c r="BV10" s="96"/>
      <c r="BW10" s="96"/>
      <c r="BX10" s="135"/>
    </row>
    <row r="11" customFormat="false" ht="12.75" hidden="false" customHeight="false" outlineLevel="0" collapsed="false">
      <c r="A11" s="134"/>
      <c r="B11" s="382" t="s">
        <v>369</v>
      </c>
      <c r="C11" s="96"/>
      <c r="D11" s="96"/>
      <c r="E11" s="96"/>
      <c r="F11" s="96"/>
      <c r="G11" s="96"/>
      <c r="H11" s="96"/>
      <c r="I11" s="96"/>
      <c r="J11" s="96"/>
      <c r="K11" s="96"/>
      <c r="L11" s="96"/>
      <c r="M11" s="96"/>
      <c r="N11" s="96"/>
      <c r="O11" s="96"/>
      <c r="P11" s="96"/>
      <c r="Q11" s="96"/>
      <c r="R11" s="96"/>
      <c r="S11" s="135"/>
      <c r="T11" s="134"/>
      <c r="U11" s="382" t="s">
        <v>369</v>
      </c>
      <c r="V11" s="96"/>
      <c r="W11" s="96"/>
      <c r="X11" s="96"/>
      <c r="Y11" s="96"/>
      <c r="Z11" s="96"/>
      <c r="AA11" s="96"/>
      <c r="AB11" s="96"/>
      <c r="AC11" s="96"/>
      <c r="AD11" s="96"/>
      <c r="AE11" s="96"/>
      <c r="AF11" s="96"/>
      <c r="AG11" s="96"/>
      <c r="AH11" s="96"/>
      <c r="AI11" s="96"/>
      <c r="AJ11" s="96"/>
      <c r="AK11" s="96"/>
      <c r="AL11" s="135"/>
      <c r="AM11" s="134"/>
      <c r="AN11" s="382" t="s">
        <v>369</v>
      </c>
      <c r="AO11" s="96"/>
      <c r="AP11" s="96"/>
      <c r="AQ11" s="96"/>
      <c r="AR11" s="96"/>
      <c r="AS11" s="96"/>
      <c r="AT11" s="96"/>
      <c r="AU11" s="96"/>
      <c r="AV11" s="96"/>
      <c r="AW11" s="96"/>
      <c r="AX11" s="96"/>
      <c r="AY11" s="96"/>
      <c r="AZ11" s="96"/>
      <c r="BA11" s="96"/>
      <c r="BB11" s="96"/>
      <c r="BC11" s="96"/>
      <c r="BD11" s="96"/>
      <c r="BE11" s="135"/>
      <c r="BF11" s="134"/>
      <c r="BG11" s="382" t="s">
        <v>369</v>
      </c>
      <c r="BH11" s="96"/>
      <c r="BI11" s="96"/>
      <c r="BJ11" s="96"/>
      <c r="BK11" s="96"/>
      <c r="BL11" s="96"/>
      <c r="BM11" s="96"/>
      <c r="BN11" s="96"/>
      <c r="BO11" s="96"/>
      <c r="BP11" s="96"/>
      <c r="BQ11" s="96"/>
      <c r="BR11" s="96"/>
      <c r="BS11" s="96"/>
      <c r="BT11" s="96"/>
      <c r="BU11" s="96"/>
      <c r="BV11" s="96"/>
      <c r="BW11" s="96"/>
      <c r="BX11" s="135"/>
    </row>
    <row r="12" customFormat="false" ht="12.75" hidden="false" customHeight="false" outlineLevel="0" collapsed="false">
      <c r="A12" s="485"/>
      <c r="B12" s="486"/>
      <c r="C12" s="486"/>
      <c r="D12" s="486"/>
      <c r="E12" s="486"/>
      <c r="F12" s="486"/>
      <c r="G12" s="486"/>
      <c r="H12" s="486"/>
      <c r="I12" s="486"/>
      <c r="J12" s="486"/>
      <c r="K12" s="486"/>
      <c r="L12" s="486"/>
      <c r="M12" s="486"/>
      <c r="N12" s="486"/>
      <c r="O12" s="486"/>
      <c r="P12" s="486"/>
      <c r="Q12" s="486"/>
      <c r="R12" s="486"/>
      <c r="S12" s="487"/>
      <c r="T12" s="485"/>
      <c r="U12" s="486"/>
      <c r="V12" s="486"/>
      <c r="W12" s="486"/>
      <c r="X12" s="486"/>
      <c r="Y12" s="486"/>
      <c r="Z12" s="486"/>
      <c r="AA12" s="486"/>
      <c r="AB12" s="486"/>
      <c r="AC12" s="486"/>
      <c r="AD12" s="486"/>
      <c r="AE12" s="486"/>
      <c r="AF12" s="486"/>
      <c r="AG12" s="486"/>
      <c r="AH12" s="486"/>
      <c r="AI12" s="486"/>
      <c r="AJ12" s="486"/>
      <c r="AK12" s="486"/>
      <c r="AL12" s="487"/>
      <c r="AM12" s="485"/>
      <c r="AN12" s="486"/>
      <c r="AO12" s="486"/>
      <c r="AP12" s="486"/>
      <c r="AQ12" s="486"/>
      <c r="AR12" s="486"/>
      <c r="AS12" s="486"/>
      <c r="AT12" s="486"/>
      <c r="AU12" s="486"/>
      <c r="AV12" s="486"/>
      <c r="AW12" s="486"/>
      <c r="AX12" s="486"/>
      <c r="AY12" s="486"/>
      <c r="AZ12" s="486"/>
      <c r="BA12" s="486"/>
      <c r="BB12" s="486"/>
      <c r="BC12" s="486"/>
      <c r="BD12" s="486"/>
      <c r="BE12" s="487"/>
      <c r="BF12" s="485"/>
      <c r="BG12" s="486"/>
      <c r="BH12" s="486"/>
      <c r="BI12" s="486"/>
      <c r="BJ12" s="486"/>
      <c r="BK12" s="486"/>
      <c r="BL12" s="486"/>
      <c r="BM12" s="486"/>
      <c r="BN12" s="486"/>
      <c r="BO12" s="486"/>
      <c r="BP12" s="486"/>
      <c r="BQ12" s="486"/>
      <c r="BR12" s="486"/>
      <c r="BS12" s="486"/>
      <c r="BT12" s="486"/>
      <c r="BU12" s="486"/>
      <c r="BV12" s="486"/>
      <c r="BW12" s="486"/>
      <c r="BX12" s="487"/>
    </row>
    <row r="13" customFormat="false" ht="12.75" hidden="false" customHeight="false" outlineLevel="0" collapsed="false">
      <c r="A13" s="485"/>
      <c r="B13" s="486"/>
      <c r="C13" s="486"/>
      <c r="D13" s="486"/>
      <c r="E13" s="486"/>
      <c r="F13" s="486"/>
      <c r="G13" s="488"/>
      <c r="H13" s="486"/>
      <c r="I13" s="486"/>
      <c r="J13" s="486"/>
      <c r="K13" s="486"/>
      <c r="L13" s="486"/>
      <c r="M13" s="486"/>
      <c r="N13" s="486"/>
      <c r="O13" s="486"/>
      <c r="P13" s="486"/>
      <c r="Q13" s="486"/>
      <c r="R13" s="486"/>
      <c r="S13" s="487"/>
      <c r="T13" s="485"/>
      <c r="U13" s="486"/>
      <c r="V13" s="486"/>
      <c r="W13" s="486"/>
      <c r="X13" s="486"/>
      <c r="Y13" s="486"/>
      <c r="Z13" s="488"/>
      <c r="AA13" s="486"/>
      <c r="AB13" s="486"/>
      <c r="AC13" s="486"/>
      <c r="AD13" s="486"/>
      <c r="AE13" s="486"/>
      <c r="AF13" s="486"/>
      <c r="AG13" s="486"/>
      <c r="AH13" s="486"/>
      <c r="AI13" s="486"/>
      <c r="AJ13" s="486"/>
      <c r="AK13" s="486"/>
      <c r="AL13" s="487"/>
      <c r="AM13" s="485"/>
      <c r="AN13" s="486"/>
      <c r="AO13" s="486"/>
      <c r="AP13" s="486"/>
      <c r="AQ13" s="486"/>
      <c r="AR13" s="486"/>
      <c r="AS13" s="488"/>
      <c r="AT13" s="486"/>
      <c r="AU13" s="486"/>
      <c r="AV13" s="486"/>
      <c r="AW13" s="486"/>
      <c r="AX13" s="486"/>
      <c r="AY13" s="486"/>
      <c r="AZ13" s="486"/>
      <c r="BA13" s="486"/>
      <c r="BB13" s="486"/>
      <c r="BC13" s="486"/>
      <c r="BD13" s="486"/>
      <c r="BE13" s="487"/>
      <c r="BF13" s="485"/>
      <c r="BG13" s="486"/>
      <c r="BH13" s="486"/>
      <c r="BI13" s="486"/>
      <c r="BJ13" s="486"/>
      <c r="BK13" s="486"/>
      <c r="BL13" s="488"/>
      <c r="BM13" s="486"/>
      <c r="BN13" s="486"/>
      <c r="BO13" s="486"/>
      <c r="BP13" s="486"/>
      <c r="BQ13" s="486"/>
      <c r="BR13" s="486"/>
      <c r="BS13" s="486"/>
      <c r="BT13" s="486"/>
      <c r="BU13" s="486"/>
      <c r="BV13" s="486"/>
      <c r="BW13" s="486"/>
      <c r="BX13" s="487"/>
    </row>
    <row r="14" customFormat="false" ht="12.75" hidden="false" customHeight="false" outlineLevel="0" collapsed="false">
      <c r="A14" s="485"/>
      <c r="B14" s="486"/>
      <c r="C14" s="486"/>
      <c r="D14" s="486"/>
      <c r="E14" s="486"/>
      <c r="F14" s="486"/>
      <c r="G14" s="486"/>
      <c r="H14" s="486"/>
      <c r="I14" s="486"/>
      <c r="J14" s="486"/>
      <c r="K14" s="486"/>
      <c r="L14" s="486"/>
      <c r="M14" s="486"/>
      <c r="N14" s="486"/>
      <c r="O14" s="486"/>
      <c r="P14" s="486"/>
      <c r="Q14" s="486"/>
      <c r="R14" s="486"/>
      <c r="S14" s="487"/>
      <c r="T14" s="485"/>
      <c r="U14" s="486"/>
      <c r="V14" s="486"/>
      <c r="W14" s="486"/>
      <c r="X14" s="486"/>
      <c r="Y14" s="486"/>
      <c r="Z14" s="486"/>
      <c r="AA14" s="486"/>
      <c r="AB14" s="486"/>
      <c r="AC14" s="486"/>
      <c r="AD14" s="486"/>
      <c r="AE14" s="486"/>
      <c r="AF14" s="486"/>
      <c r="AG14" s="486"/>
      <c r="AH14" s="486"/>
      <c r="AI14" s="486"/>
      <c r="AJ14" s="486"/>
      <c r="AK14" s="486"/>
      <c r="AL14" s="487"/>
      <c r="AM14" s="485"/>
      <c r="AN14" s="486"/>
      <c r="AO14" s="486"/>
      <c r="AP14" s="486"/>
      <c r="AQ14" s="486"/>
      <c r="AR14" s="486"/>
      <c r="AS14" s="486"/>
      <c r="AT14" s="486"/>
      <c r="AU14" s="486"/>
      <c r="AV14" s="486"/>
      <c r="AW14" s="486"/>
      <c r="AX14" s="486"/>
      <c r="AY14" s="486"/>
      <c r="AZ14" s="486"/>
      <c r="BA14" s="486"/>
      <c r="BB14" s="486"/>
      <c r="BC14" s="486"/>
      <c r="BD14" s="486"/>
      <c r="BE14" s="487"/>
      <c r="BF14" s="485"/>
      <c r="BG14" s="486"/>
      <c r="BH14" s="486"/>
      <c r="BI14" s="486"/>
      <c r="BJ14" s="486"/>
      <c r="BK14" s="486"/>
      <c r="BL14" s="486"/>
      <c r="BM14" s="486"/>
      <c r="BN14" s="486"/>
      <c r="BO14" s="486"/>
      <c r="BP14" s="486"/>
      <c r="BQ14" s="486"/>
      <c r="BR14" s="486"/>
      <c r="BS14" s="486"/>
      <c r="BT14" s="486"/>
      <c r="BU14" s="486"/>
      <c r="BV14" s="486"/>
      <c r="BW14" s="486"/>
      <c r="BX14" s="487"/>
    </row>
    <row r="15" customFormat="false" ht="12.75" hidden="false" customHeight="false" outlineLevel="0" collapsed="false">
      <c r="A15" s="485"/>
      <c r="B15" s="486"/>
      <c r="C15" s="486"/>
      <c r="D15" s="486"/>
      <c r="E15" s="486"/>
      <c r="F15" s="486"/>
      <c r="G15" s="486"/>
      <c r="H15" s="486"/>
      <c r="I15" s="486"/>
      <c r="J15" s="486"/>
      <c r="K15" s="486"/>
      <c r="L15" s="486"/>
      <c r="M15" s="486"/>
      <c r="N15" s="486"/>
      <c r="O15" s="486"/>
      <c r="P15" s="486"/>
      <c r="Q15" s="486"/>
      <c r="R15" s="486"/>
      <c r="S15" s="487"/>
      <c r="T15" s="485"/>
      <c r="U15" s="486"/>
      <c r="V15" s="486"/>
      <c r="W15" s="486"/>
      <c r="X15" s="486"/>
      <c r="Y15" s="486"/>
      <c r="Z15" s="486"/>
      <c r="AA15" s="486"/>
      <c r="AB15" s="486"/>
      <c r="AC15" s="486"/>
      <c r="AD15" s="486"/>
      <c r="AE15" s="486"/>
      <c r="AF15" s="486"/>
      <c r="AG15" s="486"/>
      <c r="AH15" s="486"/>
      <c r="AI15" s="486"/>
      <c r="AJ15" s="486"/>
      <c r="AK15" s="486"/>
      <c r="AL15" s="487"/>
      <c r="AM15" s="485"/>
      <c r="AN15" s="486"/>
      <c r="AO15" s="486"/>
      <c r="AP15" s="486"/>
      <c r="AQ15" s="486"/>
      <c r="AR15" s="486"/>
      <c r="AS15" s="486"/>
      <c r="AT15" s="486"/>
      <c r="AU15" s="486"/>
      <c r="AV15" s="486"/>
      <c r="AW15" s="486"/>
      <c r="AX15" s="486"/>
      <c r="AY15" s="486"/>
      <c r="AZ15" s="486"/>
      <c r="BA15" s="486"/>
      <c r="BB15" s="486"/>
      <c r="BC15" s="486"/>
      <c r="BD15" s="486"/>
      <c r="BE15" s="487"/>
      <c r="BF15" s="485"/>
      <c r="BG15" s="486"/>
      <c r="BH15" s="486"/>
      <c r="BI15" s="486"/>
      <c r="BJ15" s="486"/>
      <c r="BK15" s="486"/>
      <c r="BL15" s="486"/>
      <c r="BM15" s="486"/>
      <c r="BN15" s="486"/>
      <c r="BO15" s="486"/>
      <c r="BP15" s="486"/>
      <c r="BQ15" s="486"/>
      <c r="BR15" s="486"/>
      <c r="BS15" s="486"/>
      <c r="BT15" s="486"/>
      <c r="BU15" s="486"/>
      <c r="BV15" s="486"/>
      <c r="BW15" s="486"/>
      <c r="BX15" s="487"/>
    </row>
    <row r="16" customFormat="false" ht="12.75" hidden="false" customHeight="false" outlineLevel="0" collapsed="false">
      <c r="A16" s="485"/>
      <c r="B16" s="486"/>
      <c r="C16" s="486"/>
      <c r="D16" s="486"/>
      <c r="E16" s="486"/>
      <c r="F16" s="486"/>
      <c r="G16" s="486"/>
      <c r="H16" s="486"/>
      <c r="I16" s="486"/>
      <c r="J16" s="486"/>
      <c r="K16" s="486"/>
      <c r="L16" s="486"/>
      <c r="M16" s="486"/>
      <c r="N16" s="486"/>
      <c r="O16" s="486"/>
      <c r="P16" s="486"/>
      <c r="Q16" s="486"/>
      <c r="R16" s="486"/>
      <c r="S16" s="487"/>
      <c r="T16" s="485"/>
      <c r="U16" s="486"/>
      <c r="V16" s="486"/>
      <c r="W16" s="486"/>
      <c r="X16" s="486"/>
      <c r="Y16" s="486"/>
      <c r="Z16" s="486"/>
      <c r="AA16" s="486"/>
      <c r="AB16" s="486"/>
      <c r="AC16" s="486"/>
      <c r="AD16" s="486"/>
      <c r="AE16" s="486"/>
      <c r="AF16" s="486"/>
      <c r="AG16" s="486"/>
      <c r="AH16" s="486"/>
      <c r="AI16" s="486"/>
      <c r="AJ16" s="486"/>
      <c r="AK16" s="486"/>
      <c r="AL16" s="487"/>
      <c r="AM16" s="485"/>
      <c r="AN16" s="486"/>
      <c r="AO16" s="486"/>
      <c r="AP16" s="486"/>
      <c r="AQ16" s="486"/>
      <c r="AR16" s="486"/>
      <c r="AS16" s="486"/>
      <c r="AT16" s="486"/>
      <c r="AU16" s="486"/>
      <c r="AV16" s="486"/>
      <c r="AW16" s="486"/>
      <c r="AX16" s="486"/>
      <c r="AY16" s="486"/>
      <c r="AZ16" s="486"/>
      <c r="BA16" s="486"/>
      <c r="BB16" s="486"/>
      <c r="BC16" s="486"/>
      <c r="BD16" s="486"/>
      <c r="BE16" s="487"/>
      <c r="BF16" s="485"/>
      <c r="BG16" s="486"/>
      <c r="BH16" s="486"/>
      <c r="BI16" s="486"/>
      <c r="BJ16" s="486"/>
      <c r="BK16" s="486"/>
      <c r="BL16" s="486"/>
      <c r="BM16" s="486"/>
      <c r="BN16" s="486"/>
      <c r="BO16" s="486"/>
      <c r="BP16" s="486"/>
      <c r="BQ16" s="486"/>
      <c r="BR16" s="486"/>
      <c r="BS16" s="486"/>
      <c r="BT16" s="486"/>
      <c r="BU16" s="486"/>
      <c r="BV16" s="486"/>
      <c r="BW16" s="486"/>
      <c r="BX16" s="487"/>
    </row>
    <row r="17" customFormat="false" ht="12.75" hidden="false" customHeight="false" outlineLevel="0" collapsed="false">
      <c r="A17" s="485"/>
      <c r="B17" s="486"/>
      <c r="C17" s="486"/>
      <c r="D17" s="486"/>
      <c r="E17" s="486"/>
      <c r="F17" s="486"/>
      <c r="G17" s="486"/>
      <c r="H17" s="486"/>
      <c r="I17" s="486"/>
      <c r="J17" s="486"/>
      <c r="K17" s="486"/>
      <c r="L17" s="486"/>
      <c r="M17" s="486"/>
      <c r="N17" s="486"/>
      <c r="O17" s="486"/>
      <c r="P17" s="486"/>
      <c r="Q17" s="486"/>
      <c r="R17" s="486"/>
      <c r="S17" s="487"/>
      <c r="T17" s="485"/>
      <c r="U17" s="486"/>
      <c r="V17" s="486"/>
      <c r="W17" s="486"/>
      <c r="X17" s="486"/>
      <c r="Y17" s="486"/>
      <c r="Z17" s="486"/>
      <c r="AA17" s="486"/>
      <c r="AB17" s="486"/>
      <c r="AC17" s="486"/>
      <c r="AD17" s="486"/>
      <c r="AE17" s="486"/>
      <c r="AF17" s="486"/>
      <c r="AG17" s="486"/>
      <c r="AH17" s="486"/>
      <c r="AI17" s="486"/>
      <c r="AJ17" s="486"/>
      <c r="AK17" s="486"/>
      <c r="AL17" s="487"/>
      <c r="AM17" s="485"/>
      <c r="AN17" s="486"/>
      <c r="AO17" s="486"/>
      <c r="AP17" s="486"/>
      <c r="AQ17" s="486"/>
      <c r="AR17" s="486"/>
      <c r="AS17" s="486"/>
      <c r="AT17" s="486"/>
      <c r="AU17" s="486"/>
      <c r="AV17" s="486"/>
      <c r="AW17" s="486"/>
      <c r="AX17" s="486"/>
      <c r="AY17" s="486"/>
      <c r="AZ17" s="486"/>
      <c r="BA17" s="486"/>
      <c r="BB17" s="486"/>
      <c r="BC17" s="486"/>
      <c r="BD17" s="486"/>
      <c r="BE17" s="487"/>
      <c r="BF17" s="485"/>
      <c r="BG17" s="486"/>
      <c r="BH17" s="486"/>
      <c r="BI17" s="486"/>
      <c r="BJ17" s="486"/>
      <c r="BK17" s="486"/>
      <c r="BL17" s="486"/>
      <c r="BM17" s="486"/>
      <c r="BN17" s="486"/>
      <c r="BO17" s="486"/>
      <c r="BP17" s="486"/>
      <c r="BQ17" s="486"/>
      <c r="BR17" s="486"/>
      <c r="BS17" s="486"/>
      <c r="BT17" s="486"/>
      <c r="BU17" s="486"/>
      <c r="BV17" s="486"/>
      <c r="BW17" s="486"/>
      <c r="BX17" s="487"/>
    </row>
    <row r="18" customFormat="false" ht="12.75" hidden="false" customHeight="false" outlineLevel="0" collapsed="false">
      <c r="A18" s="489"/>
      <c r="B18" s="490"/>
      <c r="C18" s="490"/>
      <c r="D18" s="490"/>
      <c r="E18" s="491"/>
      <c r="F18" s="491"/>
      <c r="G18" s="490"/>
      <c r="H18" s="491"/>
      <c r="I18" s="490"/>
      <c r="J18" s="490"/>
      <c r="K18" s="490"/>
      <c r="L18" s="490"/>
      <c r="M18" s="490"/>
      <c r="N18" s="490"/>
      <c r="O18" s="490"/>
      <c r="P18" s="490"/>
      <c r="Q18" s="490"/>
      <c r="R18" s="490"/>
      <c r="S18" s="492"/>
      <c r="T18" s="489"/>
      <c r="U18" s="490"/>
      <c r="V18" s="490"/>
      <c r="W18" s="490"/>
      <c r="X18" s="491"/>
      <c r="Y18" s="491"/>
      <c r="Z18" s="490"/>
      <c r="AA18" s="491"/>
      <c r="AB18" s="490"/>
      <c r="AC18" s="490"/>
      <c r="AD18" s="490"/>
      <c r="AE18" s="490"/>
      <c r="AF18" s="490"/>
      <c r="AG18" s="490"/>
      <c r="AH18" s="490"/>
      <c r="AI18" s="490"/>
      <c r="AJ18" s="490"/>
      <c r="AK18" s="490"/>
      <c r="AL18" s="492"/>
      <c r="AM18" s="489"/>
      <c r="AN18" s="490"/>
      <c r="AO18" s="490"/>
      <c r="AP18" s="490"/>
      <c r="AQ18" s="491"/>
      <c r="AR18" s="491"/>
      <c r="AS18" s="490"/>
      <c r="AT18" s="491"/>
      <c r="AU18" s="490"/>
      <c r="AV18" s="490"/>
      <c r="AW18" s="490"/>
      <c r="AX18" s="490"/>
      <c r="AY18" s="490"/>
      <c r="AZ18" s="490"/>
      <c r="BA18" s="490"/>
      <c r="BB18" s="490"/>
      <c r="BC18" s="490"/>
      <c r="BD18" s="490"/>
      <c r="BE18" s="492"/>
      <c r="BF18" s="489"/>
      <c r="BG18" s="490"/>
      <c r="BH18" s="490"/>
      <c r="BI18" s="490"/>
      <c r="BJ18" s="491"/>
      <c r="BK18" s="491"/>
      <c r="BL18" s="490"/>
      <c r="BM18" s="491"/>
      <c r="BN18" s="490"/>
      <c r="BO18" s="490"/>
      <c r="BP18" s="490"/>
      <c r="BQ18" s="490"/>
      <c r="BR18" s="490"/>
      <c r="BS18" s="490"/>
      <c r="BT18" s="490"/>
      <c r="BU18" s="490"/>
      <c r="BV18" s="490"/>
      <c r="BW18" s="490"/>
      <c r="BX18" s="492"/>
    </row>
    <row r="19" customFormat="false" ht="12.75" hidden="false" customHeight="false" outlineLevel="0" collapsed="false">
      <c r="A19" s="460" t="s">
        <v>656</v>
      </c>
      <c r="B19" s="494"/>
      <c r="C19" s="494"/>
      <c r="D19" s="494"/>
      <c r="E19" s="494"/>
      <c r="F19" s="494"/>
      <c r="G19" s="494"/>
      <c r="H19" s="494"/>
      <c r="I19" s="494"/>
      <c r="J19" s="494"/>
      <c r="K19" s="494"/>
      <c r="L19" s="494"/>
      <c r="M19" s="494"/>
      <c r="N19" s="494"/>
      <c r="O19" s="494"/>
      <c r="P19" s="494"/>
      <c r="Q19" s="494"/>
      <c r="R19" s="494"/>
      <c r="S19" s="495"/>
      <c r="T19" s="460" t="s">
        <v>657</v>
      </c>
      <c r="U19" s="494"/>
      <c r="V19" s="494"/>
      <c r="W19" s="494"/>
      <c r="X19" s="494"/>
      <c r="Y19" s="494"/>
      <c r="Z19" s="494"/>
      <c r="AA19" s="494"/>
      <c r="AB19" s="494"/>
      <c r="AC19" s="494"/>
      <c r="AD19" s="494"/>
      <c r="AE19" s="494"/>
      <c r="AF19" s="494"/>
      <c r="AG19" s="494"/>
      <c r="AH19" s="494"/>
      <c r="AI19" s="494"/>
      <c r="AJ19" s="494"/>
      <c r="AK19" s="494"/>
      <c r="AL19" s="495"/>
      <c r="AM19" s="460" t="s">
        <v>658</v>
      </c>
      <c r="AN19" s="494"/>
      <c r="AO19" s="494"/>
      <c r="AP19" s="494"/>
      <c r="AQ19" s="494"/>
      <c r="AR19" s="494"/>
      <c r="AS19" s="494"/>
      <c r="AT19" s="494"/>
      <c r="AU19" s="494"/>
      <c r="AV19" s="494"/>
      <c r="AW19" s="494"/>
      <c r="AX19" s="494"/>
      <c r="AY19" s="494"/>
      <c r="AZ19" s="494"/>
      <c r="BA19" s="494"/>
      <c r="BB19" s="494"/>
      <c r="BC19" s="494"/>
      <c r="BD19" s="494"/>
      <c r="BE19" s="495"/>
      <c r="BF19" s="460" t="s">
        <v>659</v>
      </c>
      <c r="BG19" s="494"/>
      <c r="BH19" s="494"/>
      <c r="BI19" s="494"/>
      <c r="BJ19" s="494"/>
      <c r="BK19" s="494"/>
      <c r="BL19" s="494"/>
      <c r="BM19" s="494"/>
      <c r="BN19" s="494"/>
      <c r="BO19" s="494"/>
      <c r="BP19" s="494"/>
      <c r="BQ19" s="494"/>
      <c r="BR19" s="494"/>
      <c r="BS19" s="494"/>
      <c r="BT19" s="494"/>
      <c r="BU19" s="494"/>
      <c r="BV19" s="494"/>
      <c r="BW19" s="494"/>
      <c r="BX19" s="495"/>
    </row>
    <row r="20" customFormat="false" ht="12.75" hidden="false" customHeight="false" outlineLevel="0" collapsed="false">
      <c r="A20" s="496"/>
      <c r="B20" s="494"/>
      <c r="C20" s="494"/>
      <c r="D20" s="494"/>
      <c r="E20" s="494"/>
      <c r="F20" s="494"/>
      <c r="G20" s="494"/>
      <c r="H20" s="494"/>
      <c r="I20" s="494"/>
      <c r="J20" s="494"/>
      <c r="K20" s="494"/>
      <c r="L20" s="494"/>
      <c r="M20" s="494"/>
      <c r="N20" s="494"/>
      <c r="O20" s="494"/>
      <c r="P20" s="494"/>
      <c r="Q20" s="494"/>
      <c r="R20" s="494"/>
      <c r="S20" s="495"/>
      <c r="T20" s="496"/>
      <c r="U20" s="494"/>
      <c r="V20" s="494"/>
      <c r="W20" s="494"/>
      <c r="X20" s="494"/>
      <c r="Y20" s="494"/>
      <c r="Z20" s="494"/>
      <c r="AA20" s="494"/>
      <c r="AB20" s="494"/>
      <c r="AC20" s="494"/>
      <c r="AD20" s="494"/>
      <c r="AE20" s="494"/>
      <c r="AF20" s="494"/>
      <c r="AG20" s="494"/>
      <c r="AH20" s="494"/>
      <c r="AI20" s="494"/>
      <c r="AJ20" s="494"/>
      <c r="AK20" s="494"/>
      <c r="AL20" s="495"/>
      <c r="AM20" s="496"/>
      <c r="AN20" s="494"/>
      <c r="AO20" s="494"/>
      <c r="AP20" s="494"/>
      <c r="AQ20" s="494"/>
      <c r="AR20" s="494"/>
      <c r="AS20" s="494"/>
      <c r="AT20" s="494"/>
      <c r="AU20" s="494"/>
      <c r="AV20" s="494"/>
      <c r="AW20" s="494"/>
      <c r="AX20" s="494"/>
      <c r="AY20" s="494"/>
      <c r="AZ20" s="494"/>
      <c r="BA20" s="494"/>
      <c r="BB20" s="494"/>
      <c r="BC20" s="494"/>
      <c r="BD20" s="494"/>
      <c r="BE20" s="495"/>
      <c r="BF20" s="496"/>
      <c r="BG20" s="494"/>
      <c r="BH20" s="494"/>
      <c r="BI20" s="494"/>
      <c r="BJ20" s="494"/>
      <c r="BK20" s="494"/>
      <c r="BL20" s="494"/>
      <c r="BM20" s="494"/>
      <c r="BN20" s="494"/>
      <c r="BO20" s="494"/>
      <c r="BP20" s="494"/>
      <c r="BQ20" s="494"/>
      <c r="BR20" s="494"/>
      <c r="BS20" s="494"/>
      <c r="BT20" s="494"/>
      <c r="BU20" s="494"/>
      <c r="BV20" s="494"/>
      <c r="BW20" s="494"/>
      <c r="BX20" s="495"/>
    </row>
    <row r="21" customFormat="false" ht="12.75" hidden="false" customHeight="false" outlineLevel="0" collapsed="false">
      <c r="A21" s="215"/>
      <c r="B21" s="216"/>
      <c r="C21" s="216"/>
      <c r="D21" s="216"/>
      <c r="E21" s="216"/>
      <c r="F21" s="216"/>
      <c r="G21" s="216"/>
      <c r="H21" s="216"/>
      <c r="I21" s="216"/>
      <c r="J21" s="216"/>
      <c r="K21" s="216"/>
      <c r="L21" s="216"/>
      <c r="M21" s="216"/>
      <c r="N21" s="216"/>
      <c r="O21" s="216"/>
      <c r="P21" s="216"/>
      <c r="Q21" s="216"/>
      <c r="R21" s="216"/>
      <c r="S21" s="217"/>
      <c r="T21" s="215"/>
      <c r="U21" s="216"/>
      <c r="V21" s="216"/>
      <c r="W21" s="216"/>
      <c r="X21" s="216"/>
      <c r="Y21" s="216"/>
      <c r="Z21" s="216"/>
      <c r="AA21" s="216"/>
      <c r="AB21" s="216"/>
      <c r="AC21" s="216"/>
      <c r="AD21" s="216"/>
      <c r="AE21" s="216"/>
      <c r="AF21" s="216"/>
      <c r="AG21" s="216"/>
      <c r="AH21" s="216"/>
      <c r="AI21" s="216"/>
      <c r="AJ21" s="216"/>
      <c r="AK21" s="216"/>
      <c r="AL21" s="217"/>
      <c r="AM21" s="215"/>
      <c r="AN21" s="216"/>
      <c r="AO21" s="216"/>
      <c r="AP21" s="216"/>
      <c r="AQ21" s="216"/>
      <c r="AR21" s="216"/>
      <c r="AS21" s="216"/>
      <c r="AT21" s="216"/>
      <c r="AU21" s="216"/>
      <c r="AV21" s="216"/>
      <c r="AW21" s="216"/>
      <c r="AX21" s="216"/>
      <c r="AY21" s="216"/>
      <c r="AZ21" s="216"/>
      <c r="BA21" s="216"/>
      <c r="BB21" s="216"/>
      <c r="BC21" s="216"/>
      <c r="BD21" s="216"/>
      <c r="BE21" s="217"/>
      <c r="BF21" s="215"/>
      <c r="BG21" s="216"/>
      <c r="BH21" s="216"/>
      <c r="BI21" s="216"/>
      <c r="BJ21" s="216"/>
      <c r="BK21" s="216"/>
      <c r="BL21" s="216"/>
      <c r="BM21" s="216"/>
      <c r="BN21" s="216"/>
      <c r="BO21" s="216"/>
      <c r="BP21" s="216"/>
      <c r="BQ21" s="216"/>
      <c r="BR21" s="216"/>
      <c r="BS21" s="216"/>
      <c r="BT21" s="216"/>
      <c r="BU21" s="216"/>
      <c r="BV21" s="216"/>
      <c r="BW21" s="216"/>
      <c r="BX21" s="217"/>
    </row>
    <row r="22" customFormat="false" ht="12.75" hidden="false" customHeight="false" outlineLevel="0" collapsed="false">
      <c r="A22" s="134"/>
      <c r="B22" s="96"/>
      <c r="C22" s="96"/>
      <c r="D22" s="96"/>
      <c r="E22" s="96"/>
      <c r="F22" s="96"/>
      <c r="G22" s="96"/>
      <c r="H22" s="96"/>
      <c r="I22" s="96"/>
      <c r="J22" s="96"/>
      <c r="K22" s="96"/>
      <c r="L22" s="96"/>
      <c r="M22" s="96"/>
      <c r="N22" s="96"/>
      <c r="O22" s="96"/>
      <c r="P22" s="96"/>
      <c r="Q22" s="96"/>
      <c r="R22" s="96"/>
      <c r="S22" s="135"/>
      <c r="T22" s="134"/>
      <c r="U22" s="96"/>
      <c r="V22" s="96"/>
      <c r="W22" s="96"/>
      <c r="X22" s="96"/>
      <c r="Y22" s="96"/>
      <c r="Z22" s="96"/>
      <c r="AA22" s="96"/>
      <c r="AB22" s="96"/>
      <c r="AC22" s="96"/>
      <c r="AD22" s="96"/>
      <c r="AE22" s="96"/>
      <c r="AF22" s="96"/>
      <c r="AG22" s="96"/>
      <c r="AH22" s="96"/>
      <c r="AI22" s="96"/>
      <c r="AJ22" s="96"/>
      <c r="AK22" s="96"/>
      <c r="AL22" s="135"/>
      <c r="AM22" s="134"/>
      <c r="AN22" s="96"/>
      <c r="AO22" s="96"/>
      <c r="AP22" s="96"/>
      <c r="AQ22" s="96"/>
      <c r="AR22" s="96"/>
      <c r="AS22" s="96"/>
      <c r="AT22" s="96"/>
      <c r="AU22" s="96"/>
      <c r="AV22" s="96"/>
      <c r="AW22" s="96"/>
      <c r="AX22" s="96"/>
      <c r="AY22" s="96"/>
      <c r="AZ22" s="96"/>
      <c r="BA22" s="96"/>
      <c r="BB22" s="96"/>
      <c r="BC22" s="96"/>
      <c r="BD22" s="96"/>
      <c r="BE22" s="135"/>
      <c r="BF22" s="134"/>
      <c r="BG22" s="96"/>
      <c r="BH22" s="96"/>
      <c r="BI22" s="96"/>
      <c r="BJ22" s="96"/>
      <c r="BK22" s="96"/>
      <c r="BL22" s="96"/>
      <c r="BM22" s="96"/>
      <c r="BN22" s="96"/>
      <c r="BO22" s="96"/>
      <c r="BP22" s="96"/>
      <c r="BQ22" s="96"/>
      <c r="BR22" s="96"/>
      <c r="BS22" s="96"/>
      <c r="BT22" s="96"/>
      <c r="BU22" s="96"/>
      <c r="BV22" s="96"/>
      <c r="BW22" s="96"/>
      <c r="BX22" s="135"/>
    </row>
    <row r="23" customFormat="false" ht="12.75" hidden="false" customHeight="false" outlineLevel="0" collapsed="false">
      <c r="A23" s="134"/>
      <c r="B23" s="382" t="s">
        <v>372</v>
      </c>
      <c r="C23" s="96"/>
      <c r="D23" s="96"/>
      <c r="E23" s="96"/>
      <c r="F23" s="96"/>
      <c r="G23" s="96"/>
      <c r="H23" s="96"/>
      <c r="I23" s="96"/>
      <c r="J23" s="96"/>
      <c r="K23" s="96"/>
      <c r="L23" s="96"/>
      <c r="M23" s="96"/>
      <c r="N23" s="96"/>
      <c r="O23" s="96"/>
      <c r="P23" s="96"/>
      <c r="Q23" s="96"/>
      <c r="R23" s="96"/>
      <c r="S23" s="135"/>
      <c r="T23" s="134"/>
      <c r="U23" s="382" t="s">
        <v>372</v>
      </c>
      <c r="V23" s="96"/>
      <c r="W23" s="96"/>
      <c r="X23" s="96"/>
      <c r="Y23" s="96"/>
      <c r="Z23" s="96"/>
      <c r="AA23" s="96"/>
      <c r="AB23" s="96"/>
      <c r="AC23" s="96"/>
      <c r="AD23" s="96"/>
      <c r="AE23" s="96"/>
      <c r="AF23" s="96"/>
      <c r="AG23" s="96"/>
      <c r="AH23" s="96"/>
      <c r="AI23" s="96"/>
      <c r="AJ23" s="96"/>
      <c r="AK23" s="96"/>
      <c r="AL23" s="135"/>
      <c r="AM23" s="134"/>
      <c r="AN23" s="382" t="s">
        <v>372</v>
      </c>
      <c r="AO23" s="96"/>
      <c r="AP23" s="96"/>
      <c r="AQ23" s="96"/>
      <c r="AR23" s="96"/>
      <c r="AS23" s="96"/>
      <c r="AT23" s="96"/>
      <c r="AU23" s="96"/>
      <c r="AV23" s="96"/>
      <c r="AW23" s="96"/>
      <c r="AX23" s="96"/>
      <c r="AY23" s="96"/>
      <c r="AZ23" s="96"/>
      <c r="BA23" s="96"/>
      <c r="BB23" s="96"/>
      <c r="BC23" s="96"/>
      <c r="BD23" s="96"/>
      <c r="BE23" s="135"/>
      <c r="BF23" s="134"/>
      <c r="BG23" s="382" t="s">
        <v>372</v>
      </c>
      <c r="BH23" s="96"/>
      <c r="BI23" s="96"/>
      <c r="BJ23" s="96"/>
      <c r="BK23" s="96"/>
      <c r="BL23" s="96"/>
      <c r="BM23" s="96"/>
      <c r="BN23" s="96"/>
      <c r="BO23" s="96"/>
      <c r="BP23" s="96"/>
      <c r="BQ23" s="96"/>
      <c r="BR23" s="96"/>
      <c r="BS23" s="96"/>
      <c r="BT23" s="96"/>
      <c r="BU23" s="96"/>
      <c r="BV23" s="96"/>
      <c r="BW23" s="96"/>
      <c r="BX23" s="135"/>
    </row>
    <row r="24" customFormat="false" ht="12.75" hidden="false" customHeight="false" outlineLevel="0" collapsed="false">
      <c r="A24" s="134"/>
      <c r="B24" s="97"/>
      <c r="C24" s="96"/>
      <c r="D24" s="96"/>
      <c r="E24" s="96"/>
      <c r="F24" s="96"/>
      <c r="G24" s="96"/>
      <c r="H24" s="96"/>
      <c r="I24" s="96"/>
      <c r="J24" s="96"/>
      <c r="K24" s="96"/>
      <c r="L24" s="96"/>
      <c r="M24" s="96"/>
      <c r="N24" s="96"/>
      <c r="O24" s="96"/>
      <c r="P24" s="96"/>
      <c r="Q24" s="96"/>
      <c r="R24" s="96"/>
      <c r="S24" s="135"/>
      <c r="T24" s="134"/>
      <c r="U24" s="97"/>
      <c r="V24" s="96"/>
      <c r="W24" s="96"/>
      <c r="X24" s="96"/>
      <c r="Y24" s="96"/>
      <c r="Z24" s="96"/>
      <c r="AA24" s="96"/>
      <c r="AB24" s="96"/>
      <c r="AC24" s="96"/>
      <c r="AD24" s="96"/>
      <c r="AE24" s="96"/>
      <c r="AF24" s="96"/>
      <c r="AG24" s="96"/>
      <c r="AH24" s="96"/>
      <c r="AI24" s="96"/>
      <c r="AJ24" s="96"/>
      <c r="AK24" s="96"/>
      <c r="AL24" s="135"/>
      <c r="AM24" s="134"/>
      <c r="AN24" s="97"/>
      <c r="AO24" s="96"/>
      <c r="AP24" s="96"/>
      <c r="AQ24" s="96"/>
      <c r="AR24" s="96"/>
      <c r="AS24" s="96"/>
      <c r="AT24" s="96"/>
      <c r="AU24" s="96"/>
      <c r="AV24" s="96"/>
      <c r="AW24" s="96"/>
      <c r="AX24" s="96"/>
      <c r="AY24" s="96"/>
      <c r="AZ24" s="96"/>
      <c r="BA24" s="96"/>
      <c r="BB24" s="96"/>
      <c r="BC24" s="96"/>
      <c r="BD24" s="96"/>
      <c r="BE24" s="135"/>
      <c r="BF24" s="134"/>
      <c r="BG24" s="97"/>
      <c r="BH24" s="96"/>
      <c r="BI24" s="96"/>
      <c r="BJ24" s="96"/>
      <c r="BK24" s="96"/>
      <c r="BL24" s="96"/>
      <c r="BM24" s="96"/>
      <c r="BN24" s="96"/>
      <c r="BO24" s="96"/>
      <c r="BP24" s="96"/>
      <c r="BQ24" s="96"/>
      <c r="BR24" s="96"/>
      <c r="BS24" s="96"/>
      <c r="BT24" s="96"/>
      <c r="BU24" s="96"/>
      <c r="BV24" s="96"/>
      <c r="BW24" s="96"/>
      <c r="BX24" s="135"/>
    </row>
    <row r="25" customFormat="false" ht="12.75" hidden="false" customHeight="false" outlineLevel="0" collapsed="false">
      <c r="A25" s="134"/>
      <c r="B25" s="382" t="s">
        <v>373</v>
      </c>
      <c r="C25" s="96"/>
      <c r="D25" s="96"/>
      <c r="E25" s="96"/>
      <c r="F25" s="96"/>
      <c r="G25" s="96"/>
      <c r="H25" s="96"/>
      <c r="I25" s="96"/>
      <c r="J25" s="96"/>
      <c r="K25" s="96"/>
      <c r="L25" s="96"/>
      <c r="M25" s="96"/>
      <c r="N25" s="96"/>
      <c r="O25" s="96"/>
      <c r="P25" s="96"/>
      <c r="Q25" s="96"/>
      <c r="R25" s="96"/>
      <c r="S25" s="135"/>
      <c r="T25" s="134"/>
      <c r="U25" s="382" t="s">
        <v>373</v>
      </c>
      <c r="V25" s="96"/>
      <c r="W25" s="96"/>
      <c r="X25" s="96"/>
      <c r="Y25" s="96"/>
      <c r="Z25" s="96"/>
      <c r="AA25" s="96"/>
      <c r="AB25" s="96"/>
      <c r="AC25" s="96"/>
      <c r="AD25" s="96"/>
      <c r="AE25" s="96"/>
      <c r="AF25" s="96"/>
      <c r="AG25" s="96"/>
      <c r="AH25" s="96"/>
      <c r="AI25" s="96"/>
      <c r="AJ25" s="96"/>
      <c r="AK25" s="96"/>
      <c r="AL25" s="135"/>
      <c r="AM25" s="134"/>
      <c r="AN25" s="382" t="s">
        <v>373</v>
      </c>
      <c r="AO25" s="96"/>
      <c r="AP25" s="96"/>
      <c r="AQ25" s="96"/>
      <c r="AR25" s="96"/>
      <c r="AS25" s="96"/>
      <c r="AT25" s="96"/>
      <c r="AU25" s="96"/>
      <c r="AV25" s="96"/>
      <c r="AW25" s="96"/>
      <c r="AX25" s="96"/>
      <c r="AY25" s="96"/>
      <c r="AZ25" s="96"/>
      <c r="BA25" s="96"/>
      <c r="BB25" s="96"/>
      <c r="BC25" s="96"/>
      <c r="BD25" s="96"/>
      <c r="BE25" s="135"/>
      <c r="BF25" s="134"/>
      <c r="BG25" s="382" t="s">
        <v>373</v>
      </c>
      <c r="BH25" s="96"/>
      <c r="BI25" s="96"/>
      <c r="BJ25" s="96"/>
      <c r="BK25" s="96"/>
      <c r="BL25" s="96"/>
      <c r="BM25" s="96"/>
      <c r="BN25" s="96"/>
      <c r="BO25" s="96"/>
      <c r="BP25" s="96"/>
      <c r="BQ25" s="96"/>
      <c r="BR25" s="96"/>
      <c r="BS25" s="96"/>
      <c r="BT25" s="96"/>
      <c r="BU25" s="96"/>
      <c r="BV25" s="96"/>
      <c r="BW25" s="96"/>
      <c r="BX25" s="135"/>
    </row>
    <row r="26" customFormat="false" ht="12.75" hidden="false" customHeight="false" outlineLevel="0" collapsed="false">
      <c r="A26" s="485"/>
      <c r="B26" s="97"/>
      <c r="C26" s="486"/>
      <c r="D26" s="486"/>
      <c r="E26" s="486"/>
      <c r="F26" s="486"/>
      <c r="G26" s="486"/>
      <c r="H26" s="486"/>
      <c r="I26" s="486"/>
      <c r="J26" s="486"/>
      <c r="K26" s="486"/>
      <c r="L26" s="486"/>
      <c r="M26" s="486"/>
      <c r="N26" s="486"/>
      <c r="O26" s="486"/>
      <c r="P26" s="486"/>
      <c r="Q26" s="486"/>
      <c r="R26" s="486"/>
      <c r="S26" s="487"/>
      <c r="T26" s="485"/>
      <c r="U26" s="97"/>
      <c r="V26" s="486"/>
      <c r="W26" s="486"/>
      <c r="X26" s="486"/>
      <c r="Y26" s="486"/>
      <c r="Z26" s="486"/>
      <c r="AA26" s="486"/>
      <c r="AB26" s="486"/>
      <c r="AC26" s="486"/>
      <c r="AD26" s="486"/>
      <c r="AE26" s="486"/>
      <c r="AF26" s="486"/>
      <c r="AG26" s="486"/>
      <c r="AH26" s="486"/>
      <c r="AI26" s="486"/>
      <c r="AJ26" s="486"/>
      <c r="AK26" s="486"/>
      <c r="AL26" s="487"/>
      <c r="AM26" s="485"/>
      <c r="AN26" s="97"/>
      <c r="AO26" s="486"/>
      <c r="AP26" s="486"/>
      <c r="AQ26" s="486"/>
      <c r="AR26" s="486"/>
      <c r="AS26" s="486"/>
      <c r="AT26" s="486"/>
      <c r="AU26" s="486"/>
      <c r="AV26" s="486"/>
      <c r="AW26" s="486"/>
      <c r="AX26" s="486"/>
      <c r="AY26" s="486"/>
      <c r="AZ26" s="486"/>
      <c r="BA26" s="486"/>
      <c r="BB26" s="486"/>
      <c r="BC26" s="486"/>
      <c r="BD26" s="486"/>
      <c r="BE26" s="487"/>
      <c r="BF26" s="485"/>
      <c r="BG26" s="97"/>
      <c r="BH26" s="486"/>
      <c r="BI26" s="486"/>
      <c r="BJ26" s="486"/>
      <c r="BK26" s="486"/>
      <c r="BL26" s="486"/>
      <c r="BM26" s="486"/>
      <c r="BN26" s="486"/>
      <c r="BO26" s="486"/>
      <c r="BP26" s="486"/>
      <c r="BQ26" s="486"/>
      <c r="BR26" s="486"/>
      <c r="BS26" s="486"/>
      <c r="BT26" s="486"/>
      <c r="BU26" s="486"/>
      <c r="BV26" s="486"/>
      <c r="BW26" s="486"/>
      <c r="BX26" s="487"/>
    </row>
    <row r="27" customFormat="false" ht="12.75" hidden="false" customHeight="false" outlineLevel="0" collapsed="false">
      <c r="A27" s="485"/>
      <c r="B27" s="382" t="s">
        <v>374</v>
      </c>
      <c r="C27" s="486"/>
      <c r="D27" s="486"/>
      <c r="E27" s="486"/>
      <c r="F27" s="486"/>
      <c r="G27" s="486"/>
      <c r="H27" s="486"/>
      <c r="I27" s="486"/>
      <c r="J27" s="486"/>
      <c r="K27" s="486"/>
      <c r="L27" s="486"/>
      <c r="M27" s="486"/>
      <c r="N27" s="486"/>
      <c r="O27" s="486"/>
      <c r="P27" s="486"/>
      <c r="Q27" s="486"/>
      <c r="R27" s="486"/>
      <c r="S27" s="487"/>
      <c r="T27" s="485"/>
      <c r="U27" s="382" t="s">
        <v>374</v>
      </c>
      <c r="V27" s="486"/>
      <c r="W27" s="486"/>
      <c r="X27" s="486"/>
      <c r="Y27" s="486"/>
      <c r="Z27" s="486"/>
      <c r="AA27" s="486"/>
      <c r="AB27" s="486"/>
      <c r="AC27" s="486"/>
      <c r="AD27" s="486"/>
      <c r="AE27" s="486"/>
      <c r="AF27" s="486"/>
      <c r="AG27" s="486"/>
      <c r="AH27" s="486"/>
      <c r="AI27" s="486"/>
      <c r="AJ27" s="486"/>
      <c r="AK27" s="486"/>
      <c r="AL27" s="487"/>
      <c r="AM27" s="485"/>
      <c r="AN27" s="382" t="s">
        <v>374</v>
      </c>
      <c r="AO27" s="486"/>
      <c r="AP27" s="486"/>
      <c r="AQ27" s="486"/>
      <c r="AR27" s="486"/>
      <c r="AS27" s="486"/>
      <c r="AT27" s="486"/>
      <c r="AU27" s="486"/>
      <c r="AV27" s="486"/>
      <c r="AW27" s="486"/>
      <c r="AX27" s="486"/>
      <c r="AY27" s="486"/>
      <c r="AZ27" s="486"/>
      <c r="BA27" s="486"/>
      <c r="BB27" s="486"/>
      <c r="BC27" s="486"/>
      <c r="BD27" s="486"/>
      <c r="BE27" s="487"/>
      <c r="BF27" s="485"/>
      <c r="BG27" s="382" t="s">
        <v>374</v>
      </c>
      <c r="BH27" s="486"/>
      <c r="BI27" s="486"/>
      <c r="BJ27" s="486"/>
      <c r="BK27" s="486"/>
      <c r="BL27" s="486"/>
      <c r="BM27" s="486"/>
      <c r="BN27" s="486"/>
      <c r="BO27" s="486"/>
      <c r="BP27" s="486"/>
      <c r="BQ27" s="486"/>
      <c r="BR27" s="486"/>
      <c r="BS27" s="486"/>
      <c r="BT27" s="486"/>
      <c r="BU27" s="486"/>
      <c r="BV27" s="486"/>
      <c r="BW27" s="486"/>
      <c r="BX27" s="487"/>
    </row>
    <row r="28" customFormat="false" ht="12.75" hidden="false" customHeight="false" outlineLevel="0" collapsed="false">
      <c r="A28" s="485"/>
      <c r="B28" s="486"/>
      <c r="C28" s="486"/>
      <c r="D28" s="486"/>
      <c r="E28" s="486"/>
      <c r="F28" s="486"/>
      <c r="G28" s="486"/>
      <c r="H28" s="486"/>
      <c r="I28" s="486"/>
      <c r="J28" s="486"/>
      <c r="K28" s="486"/>
      <c r="L28" s="486"/>
      <c r="M28" s="486"/>
      <c r="N28" s="486"/>
      <c r="O28" s="486"/>
      <c r="P28" s="486"/>
      <c r="Q28" s="486"/>
      <c r="R28" s="486"/>
      <c r="S28" s="487"/>
      <c r="T28" s="485"/>
      <c r="U28" s="486"/>
      <c r="V28" s="486"/>
      <c r="W28" s="486"/>
      <c r="X28" s="486"/>
      <c r="Y28" s="486"/>
      <c r="Z28" s="486"/>
      <c r="AA28" s="486"/>
      <c r="AB28" s="486"/>
      <c r="AC28" s="486"/>
      <c r="AD28" s="486"/>
      <c r="AE28" s="486"/>
      <c r="AF28" s="486"/>
      <c r="AG28" s="486"/>
      <c r="AH28" s="486"/>
      <c r="AI28" s="486"/>
      <c r="AJ28" s="486"/>
      <c r="AK28" s="486"/>
      <c r="AL28" s="487"/>
      <c r="AM28" s="485"/>
      <c r="AN28" s="486"/>
      <c r="AO28" s="486"/>
      <c r="AP28" s="486"/>
      <c r="AQ28" s="486"/>
      <c r="AR28" s="486"/>
      <c r="AS28" s="486"/>
      <c r="AT28" s="486"/>
      <c r="AU28" s="486"/>
      <c r="AV28" s="486"/>
      <c r="AW28" s="486"/>
      <c r="AX28" s="486"/>
      <c r="AY28" s="486"/>
      <c r="AZ28" s="486"/>
      <c r="BA28" s="486"/>
      <c r="BB28" s="486"/>
      <c r="BC28" s="486"/>
      <c r="BD28" s="486"/>
      <c r="BE28" s="487"/>
      <c r="BF28" s="485"/>
      <c r="BG28" s="486"/>
      <c r="BH28" s="486"/>
      <c r="BI28" s="486"/>
      <c r="BJ28" s="486"/>
      <c r="BK28" s="486"/>
      <c r="BL28" s="486"/>
      <c r="BM28" s="486"/>
      <c r="BN28" s="486"/>
      <c r="BO28" s="486"/>
      <c r="BP28" s="486"/>
      <c r="BQ28" s="486"/>
      <c r="BR28" s="486"/>
      <c r="BS28" s="486"/>
      <c r="BT28" s="486"/>
      <c r="BU28" s="486"/>
      <c r="BV28" s="486"/>
      <c r="BW28" s="486"/>
      <c r="BX28" s="487"/>
    </row>
    <row r="29" customFormat="false" ht="12.75" hidden="false" customHeight="false" outlineLevel="0" collapsed="false">
      <c r="A29" s="485"/>
      <c r="B29" s="486"/>
      <c r="C29" s="486"/>
      <c r="D29" s="486"/>
      <c r="E29" s="486"/>
      <c r="F29" s="486"/>
      <c r="G29" s="486"/>
      <c r="H29" s="486"/>
      <c r="I29" s="486"/>
      <c r="J29" s="486"/>
      <c r="K29" s="486"/>
      <c r="L29" s="486"/>
      <c r="M29" s="486"/>
      <c r="N29" s="486"/>
      <c r="O29" s="486"/>
      <c r="P29" s="486"/>
      <c r="Q29" s="486"/>
      <c r="R29" s="486"/>
      <c r="S29" s="487"/>
      <c r="T29" s="485"/>
      <c r="U29" s="486"/>
      <c r="V29" s="486"/>
      <c r="W29" s="486"/>
      <c r="X29" s="486"/>
      <c r="Y29" s="486"/>
      <c r="Z29" s="486"/>
      <c r="AA29" s="486"/>
      <c r="AB29" s="486"/>
      <c r="AC29" s="486"/>
      <c r="AD29" s="486"/>
      <c r="AE29" s="486"/>
      <c r="AF29" s="486"/>
      <c r="AG29" s="486"/>
      <c r="AH29" s="486"/>
      <c r="AI29" s="486"/>
      <c r="AJ29" s="486"/>
      <c r="AK29" s="486"/>
      <c r="AL29" s="487"/>
      <c r="AM29" s="485"/>
      <c r="AN29" s="486"/>
      <c r="AO29" s="486"/>
      <c r="AP29" s="486"/>
      <c r="AQ29" s="486"/>
      <c r="AR29" s="486"/>
      <c r="AS29" s="486"/>
      <c r="AT29" s="486"/>
      <c r="AU29" s="486"/>
      <c r="AV29" s="486"/>
      <c r="AW29" s="486"/>
      <c r="AX29" s="486"/>
      <c r="AY29" s="486"/>
      <c r="AZ29" s="486"/>
      <c r="BA29" s="486"/>
      <c r="BB29" s="486"/>
      <c r="BC29" s="486"/>
      <c r="BD29" s="486"/>
      <c r="BE29" s="487"/>
      <c r="BF29" s="485"/>
      <c r="BG29" s="486"/>
      <c r="BH29" s="486"/>
      <c r="BI29" s="486"/>
      <c r="BJ29" s="486"/>
      <c r="BK29" s="486"/>
      <c r="BL29" s="486"/>
      <c r="BM29" s="486"/>
      <c r="BN29" s="486"/>
      <c r="BO29" s="486"/>
      <c r="BP29" s="486"/>
      <c r="BQ29" s="486"/>
      <c r="BR29" s="486"/>
      <c r="BS29" s="486"/>
      <c r="BT29" s="486"/>
      <c r="BU29" s="486"/>
      <c r="BV29" s="486"/>
      <c r="BW29" s="486"/>
      <c r="BX29" s="487"/>
    </row>
    <row r="30" customFormat="false" ht="12.75" hidden="false" customHeight="false" outlineLevel="0" collapsed="false">
      <c r="A30" s="485"/>
      <c r="B30" s="486"/>
      <c r="C30" s="486"/>
      <c r="D30" s="486"/>
      <c r="E30" s="486"/>
      <c r="F30" s="486"/>
      <c r="G30" s="486"/>
      <c r="H30" s="486"/>
      <c r="I30" s="486"/>
      <c r="J30" s="486"/>
      <c r="K30" s="486"/>
      <c r="L30" s="486"/>
      <c r="M30" s="486"/>
      <c r="N30" s="486"/>
      <c r="O30" s="486"/>
      <c r="P30" s="486"/>
      <c r="Q30" s="486"/>
      <c r="R30" s="486"/>
      <c r="S30" s="487"/>
      <c r="T30" s="485"/>
      <c r="U30" s="486"/>
      <c r="V30" s="486"/>
      <c r="W30" s="486"/>
      <c r="X30" s="486"/>
      <c r="Y30" s="486"/>
      <c r="Z30" s="486"/>
      <c r="AA30" s="486"/>
      <c r="AB30" s="486"/>
      <c r="AC30" s="486"/>
      <c r="AD30" s="486"/>
      <c r="AE30" s="486"/>
      <c r="AF30" s="486"/>
      <c r="AG30" s="486"/>
      <c r="AH30" s="486"/>
      <c r="AI30" s="486"/>
      <c r="AJ30" s="486"/>
      <c r="AK30" s="486"/>
      <c r="AL30" s="487"/>
      <c r="AM30" s="485"/>
      <c r="AN30" s="486"/>
      <c r="AO30" s="486"/>
      <c r="AP30" s="486"/>
      <c r="AQ30" s="486"/>
      <c r="AR30" s="486"/>
      <c r="AS30" s="486"/>
      <c r="AT30" s="486"/>
      <c r="AU30" s="486"/>
      <c r="AV30" s="486"/>
      <c r="AW30" s="486"/>
      <c r="AX30" s="486"/>
      <c r="AY30" s="486"/>
      <c r="AZ30" s="486"/>
      <c r="BA30" s="486"/>
      <c r="BB30" s="486"/>
      <c r="BC30" s="486"/>
      <c r="BD30" s="486"/>
      <c r="BE30" s="487"/>
      <c r="BF30" s="485"/>
      <c r="BG30" s="486"/>
      <c r="BH30" s="486"/>
      <c r="BI30" s="486"/>
      <c r="BJ30" s="486"/>
      <c r="BK30" s="486"/>
      <c r="BL30" s="486"/>
      <c r="BM30" s="486"/>
      <c r="BN30" s="486"/>
      <c r="BO30" s="486"/>
      <c r="BP30" s="486"/>
      <c r="BQ30" s="486"/>
      <c r="BR30" s="486"/>
      <c r="BS30" s="486"/>
      <c r="BT30" s="486"/>
      <c r="BU30" s="486"/>
      <c r="BV30" s="486"/>
      <c r="BW30" s="486"/>
      <c r="BX30" s="487"/>
    </row>
    <row r="31" customFormat="false" ht="12.75" hidden="false" customHeight="false" outlineLevel="0" collapsed="false">
      <c r="A31" s="485"/>
      <c r="B31" s="486"/>
      <c r="C31" s="486"/>
      <c r="D31" s="486"/>
      <c r="E31" s="486"/>
      <c r="F31" s="486"/>
      <c r="G31" s="486"/>
      <c r="H31" s="486"/>
      <c r="I31" s="486"/>
      <c r="J31" s="486"/>
      <c r="K31" s="486"/>
      <c r="L31" s="486"/>
      <c r="M31" s="486"/>
      <c r="N31" s="486"/>
      <c r="O31" s="486"/>
      <c r="P31" s="486"/>
      <c r="Q31" s="486"/>
      <c r="R31" s="486"/>
      <c r="S31" s="487"/>
      <c r="T31" s="485"/>
      <c r="U31" s="486"/>
      <c r="V31" s="486"/>
      <c r="W31" s="486"/>
      <c r="X31" s="486"/>
      <c r="Y31" s="486"/>
      <c r="Z31" s="486"/>
      <c r="AA31" s="486"/>
      <c r="AB31" s="486"/>
      <c r="AC31" s="486"/>
      <c r="AD31" s="486"/>
      <c r="AE31" s="486"/>
      <c r="AF31" s="486"/>
      <c r="AG31" s="486"/>
      <c r="AH31" s="486"/>
      <c r="AI31" s="486"/>
      <c r="AJ31" s="486"/>
      <c r="AK31" s="486"/>
      <c r="AL31" s="487"/>
      <c r="AM31" s="485"/>
      <c r="AN31" s="486"/>
      <c r="AO31" s="486"/>
      <c r="AP31" s="486"/>
      <c r="AQ31" s="486"/>
      <c r="AR31" s="486"/>
      <c r="AS31" s="486"/>
      <c r="AT31" s="486"/>
      <c r="AU31" s="486"/>
      <c r="AV31" s="486"/>
      <c r="AW31" s="486"/>
      <c r="AX31" s="486"/>
      <c r="AY31" s="486"/>
      <c r="AZ31" s="486"/>
      <c r="BA31" s="486"/>
      <c r="BB31" s="486"/>
      <c r="BC31" s="486"/>
      <c r="BD31" s="486"/>
      <c r="BE31" s="487"/>
      <c r="BF31" s="485"/>
      <c r="BG31" s="486"/>
      <c r="BH31" s="486"/>
      <c r="BI31" s="486"/>
      <c r="BJ31" s="486"/>
      <c r="BK31" s="486"/>
      <c r="BL31" s="486"/>
      <c r="BM31" s="486"/>
      <c r="BN31" s="486"/>
      <c r="BO31" s="486"/>
      <c r="BP31" s="486"/>
      <c r="BQ31" s="486"/>
      <c r="BR31" s="486"/>
      <c r="BS31" s="486"/>
      <c r="BT31" s="486"/>
      <c r="BU31" s="486"/>
      <c r="BV31" s="486"/>
      <c r="BW31" s="486"/>
      <c r="BX31" s="487"/>
    </row>
    <row r="32" customFormat="false" ht="12.75" hidden="false" customHeight="false" outlineLevel="0" collapsed="false">
      <c r="A32" s="485"/>
      <c r="B32" s="486"/>
      <c r="C32" s="486"/>
      <c r="D32" s="486"/>
      <c r="E32" s="497"/>
      <c r="F32" s="497"/>
      <c r="G32" s="488"/>
      <c r="H32" s="486"/>
      <c r="I32" s="486"/>
      <c r="J32" s="486"/>
      <c r="K32" s="486"/>
      <c r="L32" s="486"/>
      <c r="M32" s="486"/>
      <c r="N32" s="486"/>
      <c r="O32" s="486"/>
      <c r="P32" s="486"/>
      <c r="Q32" s="486"/>
      <c r="R32" s="486"/>
      <c r="S32" s="487"/>
      <c r="T32" s="485"/>
      <c r="U32" s="486"/>
      <c r="V32" s="486"/>
      <c r="W32" s="486"/>
      <c r="X32" s="497"/>
      <c r="Y32" s="497"/>
      <c r="Z32" s="488"/>
      <c r="AA32" s="486"/>
      <c r="AB32" s="486"/>
      <c r="AC32" s="486"/>
      <c r="AD32" s="486"/>
      <c r="AE32" s="486"/>
      <c r="AF32" s="486"/>
      <c r="AG32" s="486"/>
      <c r="AH32" s="486"/>
      <c r="AI32" s="486"/>
      <c r="AJ32" s="486"/>
      <c r="AK32" s="486"/>
      <c r="AL32" s="487"/>
      <c r="AM32" s="485"/>
      <c r="AN32" s="486"/>
      <c r="AO32" s="486"/>
      <c r="AP32" s="486"/>
      <c r="AQ32" s="497"/>
      <c r="AR32" s="497"/>
      <c r="AS32" s="488"/>
      <c r="AT32" s="486"/>
      <c r="AU32" s="486"/>
      <c r="AV32" s="486"/>
      <c r="AW32" s="486"/>
      <c r="AX32" s="486"/>
      <c r="AY32" s="486"/>
      <c r="AZ32" s="486"/>
      <c r="BA32" s="486"/>
      <c r="BB32" s="486"/>
      <c r="BC32" s="486"/>
      <c r="BD32" s="486"/>
      <c r="BE32" s="487"/>
      <c r="BF32" s="485"/>
      <c r="BG32" s="486"/>
      <c r="BH32" s="486"/>
      <c r="BI32" s="486"/>
      <c r="BJ32" s="497"/>
      <c r="BK32" s="497"/>
      <c r="BL32" s="488"/>
      <c r="BM32" s="486"/>
      <c r="BN32" s="486"/>
      <c r="BO32" s="486"/>
      <c r="BP32" s="486"/>
      <c r="BQ32" s="486"/>
      <c r="BR32" s="486"/>
      <c r="BS32" s="486"/>
      <c r="BT32" s="486"/>
      <c r="BU32" s="486"/>
      <c r="BV32" s="486"/>
      <c r="BW32" s="486"/>
      <c r="BX32" s="487"/>
    </row>
    <row r="33" customFormat="false" ht="12.75" hidden="false" customHeight="false" outlineLevel="0" collapsed="false">
      <c r="A33" s="485"/>
      <c r="B33" s="486"/>
      <c r="C33" s="486"/>
      <c r="D33" s="488"/>
      <c r="E33" s="497"/>
      <c r="F33" s="486"/>
      <c r="G33" s="497"/>
      <c r="H33" s="486"/>
      <c r="I33" s="486"/>
      <c r="J33" s="486"/>
      <c r="K33" s="486"/>
      <c r="L33" s="486"/>
      <c r="M33" s="486"/>
      <c r="N33" s="486"/>
      <c r="O33" s="486"/>
      <c r="P33" s="486"/>
      <c r="Q33" s="486"/>
      <c r="R33" s="486"/>
      <c r="S33" s="487"/>
      <c r="T33" s="485"/>
      <c r="U33" s="486"/>
      <c r="V33" s="486"/>
      <c r="W33" s="488"/>
      <c r="X33" s="497"/>
      <c r="Y33" s="486"/>
      <c r="Z33" s="497"/>
      <c r="AA33" s="486"/>
      <c r="AB33" s="486"/>
      <c r="AC33" s="486"/>
      <c r="AD33" s="486"/>
      <c r="AE33" s="486"/>
      <c r="AF33" s="486"/>
      <c r="AG33" s="486"/>
      <c r="AH33" s="486"/>
      <c r="AI33" s="486"/>
      <c r="AJ33" s="486"/>
      <c r="AK33" s="486"/>
      <c r="AL33" s="487"/>
      <c r="AM33" s="485"/>
      <c r="AN33" s="486"/>
      <c r="AO33" s="486"/>
      <c r="AP33" s="488"/>
      <c r="AQ33" s="497"/>
      <c r="AR33" s="486"/>
      <c r="AS33" s="497"/>
      <c r="AT33" s="486"/>
      <c r="AU33" s="486"/>
      <c r="AV33" s="486"/>
      <c r="AW33" s="486"/>
      <c r="AX33" s="486"/>
      <c r="AY33" s="486"/>
      <c r="AZ33" s="486"/>
      <c r="BA33" s="486"/>
      <c r="BB33" s="486"/>
      <c r="BC33" s="486"/>
      <c r="BD33" s="486"/>
      <c r="BE33" s="487"/>
      <c r="BF33" s="485"/>
      <c r="BG33" s="486"/>
      <c r="BH33" s="486"/>
      <c r="BI33" s="488"/>
      <c r="BJ33" s="497"/>
      <c r="BK33" s="486"/>
      <c r="BL33" s="497"/>
      <c r="BM33" s="486"/>
      <c r="BN33" s="486"/>
      <c r="BO33" s="486"/>
      <c r="BP33" s="486"/>
      <c r="BQ33" s="486"/>
      <c r="BR33" s="486"/>
      <c r="BS33" s="486"/>
      <c r="BT33" s="486"/>
      <c r="BU33" s="486"/>
      <c r="BV33" s="486"/>
      <c r="BW33" s="486"/>
      <c r="BX33" s="487"/>
    </row>
    <row r="34" customFormat="false" ht="12.75" hidden="false" customHeight="false" outlineLevel="0" collapsed="false">
      <c r="A34" s="485"/>
      <c r="B34" s="486"/>
      <c r="C34" s="486"/>
      <c r="D34" s="486"/>
      <c r="E34" s="486"/>
      <c r="F34" s="486"/>
      <c r="G34" s="488"/>
      <c r="H34" s="486"/>
      <c r="I34" s="486"/>
      <c r="J34" s="486"/>
      <c r="K34" s="486"/>
      <c r="L34" s="486"/>
      <c r="M34" s="486"/>
      <c r="N34" s="486"/>
      <c r="O34" s="486"/>
      <c r="P34" s="486"/>
      <c r="Q34" s="486"/>
      <c r="R34" s="486"/>
      <c r="S34" s="487"/>
      <c r="T34" s="485"/>
      <c r="U34" s="486"/>
      <c r="V34" s="486"/>
      <c r="W34" s="486"/>
      <c r="X34" s="486"/>
      <c r="Y34" s="486"/>
      <c r="Z34" s="488"/>
      <c r="AA34" s="486"/>
      <c r="AB34" s="486"/>
      <c r="AC34" s="486"/>
      <c r="AD34" s="486"/>
      <c r="AE34" s="486"/>
      <c r="AF34" s="486"/>
      <c r="AG34" s="486"/>
      <c r="AH34" s="486"/>
      <c r="AI34" s="486"/>
      <c r="AJ34" s="486"/>
      <c r="AK34" s="486"/>
      <c r="AL34" s="487"/>
      <c r="AM34" s="485"/>
      <c r="AN34" s="486"/>
      <c r="AO34" s="486"/>
      <c r="AP34" s="486"/>
      <c r="AQ34" s="486"/>
      <c r="AR34" s="486"/>
      <c r="AS34" s="488"/>
      <c r="AT34" s="486"/>
      <c r="AU34" s="486"/>
      <c r="AV34" s="486"/>
      <c r="AW34" s="486"/>
      <c r="AX34" s="486"/>
      <c r="AY34" s="486"/>
      <c r="AZ34" s="486"/>
      <c r="BA34" s="486"/>
      <c r="BB34" s="486"/>
      <c r="BC34" s="486"/>
      <c r="BD34" s="486"/>
      <c r="BE34" s="487"/>
      <c r="BF34" s="485"/>
      <c r="BG34" s="486"/>
      <c r="BH34" s="486"/>
      <c r="BI34" s="486"/>
      <c r="BJ34" s="486"/>
      <c r="BK34" s="486"/>
      <c r="BL34" s="488"/>
      <c r="BM34" s="486"/>
      <c r="BN34" s="486"/>
      <c r="BO34" s="486"/>
      <c r="BP34" s="486"/>
      <c r="BQ34" s="486"/>
      <c r="BR34" s="486"/>
      <c r="BS34" s="486"/>
      <c r="BT34" s="486"/>
      <c r="BU34" s="486"/>
      <c r="BV34" s="486"/>
      <c r="BW34" s="486"/>
      <c r="BX34" s="487"/>
    </row>
    <row r="35" customFormat="false" ht="12.75" hidden="false" customHeight="false" outlineLevel="0" collapsed="false">
      <c r="A35" s="498"/>
      <c r="B35" s="486"/>
      <c r="C35" s="486"/>
      <c r="D35" s="486"/>
      <c r="E35" s="486"/>
      <c r="F35" s="486"/>
      <c r="G35" s="486"/>
      <c r="H35" s="486"/>
      <c r="I35" s="486"/>
      <c r="J35" s="486"/>
      <c r="K35" s="486"/>
      <c r="L35" s="486"/>
      <c r="M35" s="486"/>
      <c r="N35" s="486"/>
      <c r="O35" s="486"/>
      <c r="P35" s="486"/>
      <c r="Q35" s="486"/>
      <c r="R35" s="486"/>
      <c r="S35" s="487"/>
      <c r="T35" s="498"/>
      <c r="U35" s="486"/>
      <c r="V35" s="486"/>
      <c r="W35" s="486"/>
      <c r="X35" s="486"/>
      <c r="Y35" s="486"/>
      <c r="Z35" s="486"/>
      <c r="AA35" s="486"/>
      <c r="AB35" s="486"/>
      <c r="AC35" s="486"/>
      <c r="AD35" s="486"/>
      <c r="AE35" s="486"/>
      <c r="AF35" s="486"/>
      <c r="AG35" s="486"/>
      <c r="AH35" s="486"/>
      <c r="AI35" s="486"/>
      <c r="AJ35" s="486"/>
      <c r="AK35" s="486"/>
      <c r="AL35" s="487"/>
      <c r="AM35" s="498"/>
      <c r="AN35" s="486"/>
      <c r="AO35" s="486"/>
      <c r="AP35" s="486"/>
      <c r="AQ35" s="486"/>
      <c r="AR35" s="486"/>
      <c r="AS35" s="486"/>
      <c r="AT35" s="486"/>
      <c r="AU35" s="486"/>
      <c r="AV35" s="486"/>
      <c r="AW35" s="486"/>
      <c r="AX35" s="486"/>
      <c r="AY35" s="486"/>
      <c r="AZ35" s="486"/>
      <c r="BA35" s="486"/>
      <c r="BB35" s="486"/>
      <c r="BC35" s="486"/>
      <c r="BD35" s="486"/>
      <c r="BE35" s="487"/>
      <c r="BF35" s="498"/>
      <c r="BG35" s="486"/>
      <c r="BH35" s="486"/>
      <c r="BI35" s="486"/>
      <c r="BJ35" s="486"/>
      <c r="BK35" s="486"/>
      <c r="BL35" s="486"/>
      <c r="BM35" s="486"/>
      <c r="BN35" s="486"/>
      <c r="BO35" s="486"/>
      <c r="BP35" s="486"/>
      <c r="BQ35" s="486"/>
      <c r="BR35" s="486"/>
      <c r="BS35" s="486"/>
      <c r="BT35" s="486"/>
      <c r="BU35" s="486"/>
      <c r="BV35" s="486"/>
      <c r="BW35" s="486"/>
      <c r="BX35" s="487"/>
    </row>
    <row r="36" customFormat="false" ht="12.75" hidden="false" customHeight="false" outlineLevel="0" collapsed="false">
      <c r="A36" s="498"/>
      <c r="B36" s="486"/>
      <c r="C36" s="486"/>
      <c r="D36" s="486"/>
      <c r="E36" s="486"/>
      <c r="F36" s="486"/>
      <c r="G36" s="486"/>
      <c r="H36" s="486"/>
      <c r="I36" s="486"/>
      <c r="J36" s="486"/>
      <c r="K36" s="486"/>
      <c r="L36" s="486"/>
      <c r="M36" s="486"/>
      <c r="N36" s="486"/>
      <c r="O36" s="486"/>
      <c r="P36" s="486"/>
      <c r="Q36" s="486"/>
      <c r="R36" s="486"/>
      <c r="S36" s="487"/>
      <c r="T36" s="498"/>
      <c r="U36" s="486"/>
      <c r="V36" s="486"/>
      <c r="W36" s="486"/>
      <c r="X36" s="486"/>
      <c r="Y36" s="486"/>
      <c r="Z36" s="486"/>
      <c r="AA36" s="486"/>
      <c r="AB36" s="486"/>
      <c r="AC36" s="486"/>
      <c r="AD36" s="486"/>
      <c r="AE36" s="486"/>
      <c r="AF36" s="486"/>
      <c r="AG36" s="486"/>
      <c r="AH36" s="486"/>
      <c r="AI36" s="486"/>
      <c r="AJ36" s="486"/>
      <c r="AK36" s="486"/>
      <c r="AL36" s="487"/>
      <c r="AM36" s="498"/>
      <c r="AN36" s="486"/>
      <c r="AO36" s="486"/>
      <c r="AP36" s="486"/>
      <c r="AQ36" s="486"/>
      <c r="AR36" s="486"/>
      <c r="AS36" s="486"/>
      <c r="AT36" s="486"/>
      <c r="AU36" s="486"/>
      <c r="AV36" s="486"/>
      <c r="AW36" s="486"/>
      <c r="AX36" s="486"/>
      <c r="AY36" s="486"/>
      <c r="AZ36" s="486"/>
      <c r="BA36" s="486"/>
      <c r="BB36" s="486"/>
      <c r="BC36" s="486"/>
      <c r="BD36" s="486"/>
      <c r="BE36" s="487"/>
      <c r="BF36" s="498"/>
      <c r="BG36" s="486"/>
      <c r="BH36" s="486"/>
      <c r="BI36" s="486"/>
      <c r="BJ36" s="486"/>
      <c r="BK36" s="486"/>
      <c r="BL36" s="486"/>
      <c r="BM36" s="486"/>
      <c r="BN36" s="486"/>
      <c r="BO36" s="486"/>
      <c r="BP36" s="486"/>
      <c r="BQ36" s="486"/>
      <c r="BR36" s="486"/>
      <c r="BS36" s="486"/>
      <c r="BT36" s="486"/>
      <c r="BU36" s="486"/>
      <c r="BV36" s="486"/>
      <c r="BW36" s="486"/>
      <c r="BX36" s="487"/>
    </row>
    <row r="37" customFormat="false" ht="12.75" hidden="false" customHeight="false" outlineLevel="0" collapsed="false">
      <c r="A37" s="498"/>
      <c r="B37" s="486"/>
      <c r="C37" s="486"/>
      <c r="D37" s="486"/>
      <c r="E37" s="486"/>
      <c r="F37" s="486"/>
      <c r="G37" s="486"/>
      <c r="H37" s="486"/>
      <c r="I37" s="486"/>
      <c r="J37" s="486"/>
      <c r="K37" s="486"/>
      <c r="L37" s="486"/>
      <c r="M37" s="486"/>
      <c r="N37" s="486"/>
      <c r="O37" s="486"/>
      <c r="P37" s="486"/>
      <c r="Q37" s="486"/>
      <c r="R37" s="486"/>
      <c r="S37" s="487"/>
      <c r="T37" s="498"/>
      <c r="U37" s="486"/>
      <c r="V37" s="486"/>
      <c r="W37" s="486"/>
      <c r="X37" s="486"/>
      <c r="Y37" s="486"/>
      <c r="Z37" s="486"/>
      <c r="AA37" s="486"/>
      <c r="AB37" s="486"/>
      <c r="AC37" s="486"/>
      <c r="AD37" s="486"/>
      <c r="AE37" s="486"/>
      <c r="AF37" s="486"/>
      <c r="AG37" s="486"/>
      <c r="AH37" s="486"/>
      <c r="AI37" s="486"/>
      <c r="AJ37" s="486"/>
      <c r="AK37" s="486"/>
      <c r="AL37" s="487"/>
      <c r="AM37" s="498"/>
      <c r="AN37" s="486"/>
      <c r="AO37" s="486"/>
      <c r="AP37" s="486"/>
      <c r="AQ37" s="486"/>
      <c r="AR37" s="486"/>
      <c r="AS37" s="486"/>
      <c r="AT37" s="486"/>
      <c r="AU37" s="486"/>
      <c r="AV37" s="486"/>
      <c r="AW37" s="486"/>
      <c r="AX37" s="486"/>
      <c r="AY37" s="486"/>
      <c r="AZ37" s="486"/>
      <c r="BA37" s="486"/>
      <c r="BB37" s="486"/>
      <c r="BC37" s="486"/>
      <c r="BD37" s="486"/>
      <c r="BE37" s="487"/>
      <c r="BF37" s="498"/>
      <c r="BG37" s="486"/>
      <c r="BH37" s="486"/>
      <c r="BI37" s="486"/>
      <c r="BJ37" s="486"/>
      <c r="BK37" s="486"/>
      <c r="BL37" s="486"/>
      <c r="BM37" s="486"/>
      <c r="BN37" s="486"/>
      <c r="BO37" s="486"/>
      <c r="BP37" s="486"/>
      <c r="BQ37" s="486"/>
      <c r="BR37" s="486"/>
      <c r="BS37" s="486"/>
      <c r="BT37" s="486"/>
      <c r="BU37" s="486"/>
      <c r="BV37" s="486"/>
      <c r="BW37" s="486"/>
      <c r="BX37" s="487"/>
    </row>
    <row r="38" customFormat="false" ht="12.75" hidden="false" customHeight="false" outlineLevel="0" collapsed="false">
      <c r="A38" s="498"/>
      <c r="B38" s="486"/>
      <c r="C38" s="486"/>
      <c r="D38" s="486"/>
      <c r="E38" s="486"/>
      <c r="F38" s="486"/>
      <c r="G38" s="486"/>
      <c r="H38" s="486"/>
      <c r="I38" s="486"/>
      <c r="J38" s="486"/>
      <c r="K38" s="486"/>
      <c r="L38" s="486"/>
      <c r="M38" s="486"/>
      <c r="N38" s="486"/>
      <c r="O38" s="486"/>
      <c r="P38" s="486"/>
      <c r="Q38" s="486"/>
      <c r="R38" s="486"/>
      <c r="S38" s="487"/>
      <c r="T38" s="498"/>
      <c r="U38" s="486"/>
      <c r="V38" s="486"/>
      <c r="W38" s="486"/>
      <c r="X38" s="486"/>
      <c r="Y38" s="486"/>
      <c r="Z38" s="486"/>
      <c r="AA38" s="486"/>
      <c r="AB38" s="486"/>
      <c r="AC38" s="486"/>
      <c r="AD38" s="486"/>
      <c r="AE38" s="486"/>
      <c r="AF38" s="486"/>
      <c r="AG38" s="486"/>
      <c r="AH38" s="486"/>
      <c r="AI38" s="486"/>
      <c r="AJ38" s="486"/>
      <c r="AK38" s="486"/>
      <c r="AL38" s="487"/>
      <c r="AM38" s="498"/>
      <c r="AN38" s="486"/>
      <c r="AO38" s="486"/>
      <c r="AP38" s="486"/>
      <c r="AQ38" s="486"/>
      <c r="AR38" s="486"/>
      <c r="AS38" s="486"/>
      <c r="AT38" s="486"/>
      <c r="AU38" s="486"/>
      <c r="AV38" s="486"/>
      <c r="AW38" s="486"/>
      <c r="AX38" s="486"/>
      <c r="AY38" s="486"/>
      <c r="AZ38" s="486"/>
      <c r="BA38" s="486"/>
      <c r="BB38" s="486"/>
      <c r="BC38" s="486"/>
      <c r="BD38" s="486"/>
      <c r="BE38" s="487"/>
      <c r="BF38" s="498"/>
      <c r="BG38" s="486"/>
      <c r="BH38" s="486"/>
      <c r="BI38" s="486"/>
      <c r="BJ38" s="486"/>
      <c r="BK38" s="486"/>
      <c r="BL38" s="486"/>
      <c r="BM38" s="486"/>
      <c r="BN38" s="486"/>
      <c r="BO38" s="486"/>
      <c r="BP38" s="486"/>
      <c r="BQ38" s="486"/>
      <c r="BR38" s="486"/>
      <c r="BS38" s="486"/>
      <c r="BT38" s="486"/>
      <c r="BU38" s="486"/>
      <c r="BV38" s="486"/>
      <c r="BW38" s="486"/>
      <c r="BX38" s="487"/>
    </row>
    <row r="39" customFormat="false" ht="12.75" hidden="false" customHeight="false" outlineLevel="0" collapsed="false">
      <c r="A39" s="498"/>
      <c r="B39" s="486"/>
      <c r="C39" s="486"/>
      <c r="D39" s="486"/>
      <c r="E39" s="486"/>
      <c r="F39" s="486"/>
      <c r="G39" s="486"/>
      <c r="H39" s="486"/>
      <c r="I39" s="486"/>
      <c r="J39" s="486"/>
      <c r="K39" s="486"/>
      <c r="L39" s="486"/>
      <c r="M39" s="486"/>
      <c r="N39" s="486"/>
      <c r="O39" s="486"/>
      <c r="P39" s="486"/>
      <c r="Q39" s="486"/>
      <c r="R39" s="486"/>
      <c r="S39" s="487"/>
      <c r="T39" s="498"/>
      <c r="U39" s="486"/>
      <c r="V39" s="486"/>
      <c r="W39" s="486"/>
      <c r="X39" s="486"/>
      <c r="Y39" s="486"/>
      <c r="Z39" s="486"/>
      <c r="AA39" s="486"/>
      <c r="AB39" s="486"/>
      <c r="AC39" s="486"/>
      <c r="AD39" s="486"/>
      <c r="AE39" s="486"/>
      <c r="AF39" s="486"/>
      <c r="AG39" s="486"/>
      <c r="AH39" s="486"/>
      <c r="AI39" s="486"/>
      <c r="AJ39" s="486"/>
      <c r="AK39" s="486"/>
      <c r="AL39" s="487"/>
      <c r="AM39" s="498"/>
      <c r="AN39" s="486"/>
      <c r="AO39" s="486"/>
      <c r="AP39" s="486"/>
      <c r="AQ39" s="486"/>
      <c r="AR39" s="486"/>
      <c r="AS39" s="486"/>
      <c r="AT39" s="486"/>
      <c r="AU39" s="486"/>
      <c r="AV39" s="486"/>
      <c r="AW39" s="486"/>
      <c r="AX39" s="486"/>
      <c r="AY39" s="486"/>
      <c r="AZ39" s="486"/>
      <c r="BA39" s="486"/>
      <c r="BB39" s="486"/>
      <c r="BC39" s="486"/>
      <c r="BD39" s="486"/>
      <c r="BE39" s="487"/>
      <c r="BF39" s="498"/>
      <c r="BG39" s="486"/>
      <c r="BH39" s="486"/>
      <c r="BI39" s="486"/>
      <c r="BJ39" s="486"/>
      <c r="BK39" s="486"/>
      <c r="BL39" s="486"/>
      <c r="BM39" s="486"/>
      <c r="BN39" s="486"/>
      <c r="BO39" s="486"/>
      <c r="BP39" s="486"/>
      <c r="BQ39" s="486"/>
      <c r="BR39" s="486"/>
      <c r="BS39" s="486"/>
      <c r="BT39" s="486"/>
      <c r="BU39" s="486"/>
      <c r="BV39" s="486"/>
      <c r="BW39" s="486"/>
      <c r="BX39" s="487"/>
    </row>
    <row r="40" customFormat="false" ht="12.75" hidden="false" customHeight="false" outlineLevel="0" collapsed="false">
      <c r="A40" s="498"/>
      <c r="B40" s="486"/>
      <c r="C40" s="486"/>
      <c r="D40" s="486"/>
      <c r="E40" s="486"/>
      <c r="F40" s="486"/>
      <c r="G40" s="486"/>
      <c r="H40" s="486"/>
      <c r="I40" s="486"/>
      <c r="J40" s="486"/>
      <c r="K40" s="486"/>
      <c r="L40" s="486"/>
      <c r="M40" s="486"/>
      <c r="N40" s="486"/>
      <c r="O40" s="486"/>
      <c r="P40" s="486"/>
      <c r="Q40" s="486"/>
      <c r="R40" s="486"/>
      <c r="S40" s="487"/>
      <c r="T40" s="498"/>
      <c r="U40" s="486"/>
      <c r="V40" s="486"/>
      <c r="W40" s="486"/>
      <c r="X40" s="486"/>
      <c r="Y40" s="486"/>
      <c r="Z40" s="486"/>
      <c r="AA40" s="486"/>
      <c r="AB40" s="486"/>
      <c r="AC40" s="486"/>
      <c r="AD40" s="486"/>
      <c r="AE40" s="486"/>
      <c r="AF40" s="486"/>
      <c r="AG40" s="486"/>
      <c r="AH40" s="486"/>
      <c r="AI40" s="486"/>
      <c r="AJ40" s="486"/>
      <c r="AK40" s="486"/>
      <c r="AL40" s="487"/>
      <c r="AM40" s="498"/>
      <c r="AN40" s="486"/>
      <c r="AO40" s="486"/>
      <c r="AP40" s="486"/>
      <c r="AQ40" s="486"/>
      <c r="AR40" s="486"/>
      <c r="AS40" s="486"/>
      <c r="AT40" s="486"/>
      <c r="AU40" s="486"/>
      <c r="AV40" s="486"/>
      <c r="AW40" s="486"/>
      <c r="AX40" s="486"/>
      <c r="AY40" s="486"/>
      <c r="AZ40" s="486"/>
      <c r="BA40" s="486"/>
      <c r="BB40" s="486"/>
      <c r="BC40" s="486"/>
      <c r="BD40" s="486"/>
      <c r="BE40" s="487"/>
      <c r="BF40" s="498"/>
      <c r="BG40" s="486"/>
      <c r="BH40" s="486"/>
      <c r="BI40" s="486"/>
      <c r="BJ40" s="486"/>
      <c r="BK40" s="486"/>
      <c r="BL40" s="486"/>
      <c r="BM40" s="486"/>
      <c r="BN40" s="486"/>
      <c r="BO40" s="486"/>
      <c r="BP40" s="486"/>
      <c r="BQ40" s="486"/>
      <c r="BR40" s="486"/>
      <c r="BS40" s="486"/>
      <c r="BT40" s="486"/>
      <c r="BU40" s="486"/>
      <c r="BV40" s="486"/>
      <c r="BW40" s="486"/>
      <c r="BX40" s="487"/>
    </row>
    <row r="41" customFormat="false" ht="12.75" hidden="false" customHeight="false" outlineLevel="0" collapsed="false">
      <c r="A41" s="498"/>
      <c r="B41" s="486"/>
      <c r="C41" s="486"/>
      <c r="D41" s="486"/>
      <c r="E41" s="486"/>
      <c r="F41" s="486"/>
      <c r="G41" s="486"/>
      <c r="H41" s="486"/>
      <c r="I41" s="486"/>
      <c r="J41" s="486"/>
      <c r="K41" s="486"/>
      <c r="L41" s="486"/>
      <c r="M41" s="486"/>
      <c r="N41" s="486"/>
      <c r="O41" s="486"/>
      <c r="P41" s="486"/>
      <c r="Q41" s="486"/>
      <c r="R41" s="486"/>
      <c r="S41" s="487"/>
      <c r="T41" s="498"/>
      <c r="U41" s="486"/>
      <c r="V41" s="486"/>
      <c r="W41" s="486"/>
      <c r="X41" s="486"/>
      <c r="Y41" s="486"/>
      <c r="Z41" s="486"/>
      <c r="AA41" s="486"/>
      <c r="AB41" s="486"/>
      <c r="AC41" s="486"/>
      <c r="AD41" s="486"/>
      <c r="AE41" s="486"/>
      <c r="AF41" s="486"/>
      <c r="AG41" s="486"/>
      <c r="AH41" s="486"/>
      <c r="AI41" s="486"/>
      <c r="AJ41" s="486"/>
      <c r="AK41" s="486"/>
      <c r="AL41" s="487"/>
      <c r="AM41" s="498"/>
      <c r="AN41" s="486"/>
      <c r="AO41" s="486"/>
      <c r="AP41" s="486"/>
      <c r="AQ41" s="486"/>
      <c r="AR41" s="486"/>
      <c r="AS41" s="486"/>
      <c r="AT41" s="486"/>
      <c r="AU41" s="486"/>
      <c r="AV41" s="486"/>
      <c r="AW41" s="486"/>
      <c r="AX41" s="486"/>
      <c r="AY41" s="486"/>
      <c r="AZ41" s="486"/>
      <c r="BA41" s="486"/>
      <c r="BB41" s="486"/>
      <c r="BC41" s="486"/>
      <c r="BD41" s="486"/>
      <c r="BE41" s="487"/>
      <c r="BF41" s="498"/>
      <c r="BG41" s="486"/>
      <c r="BH41" s="486"/>
      <c r="BI41" s="486"/>
      <c r="BJ41" s="486"/>
      <c r="BK41" s="486"/>
      <c r="BL41" s="486"/>
      <c r="BM41" s="486"/>
      <c r="BN41" s="486"/>
      <c r="BO41" s="486"/>
      <c r="BP41" s="486"/>
      <c r="BQ41" s="486"/>
      <c r="BR41" s="486"/>
      <c r="BS41" s="486"/>
      <c r="BT41" s="486"/>
      <c r="BU41" s="486"/>
      <c r="BV41" s="486"/>
      <c r="BW41" s="486"/>
      <c r="BX41" s="487"/>
    </row>
    <row r="42" customFormat="false" ht="12.75" hidden="false" customHeight="false" outlineLevel="0" collapsed="false">
      <c r="A42" s="498"/>
      <c r="B42" s="486"/>
      <c r="C42" s="486"/>
      <c r="D42" s="486"/>
      <c r="E42" s="486"/>
      <c r="F42" s="486"/>
      <c r="G42" s="486"/>
      <c r="H42" s="486"/>
      <c r="I42" s="486"/>
      <c r="J42" s="486"/>
      <c r="K42" s="486"/>
      <c r="L42" s="486"/>
      <c r="M42" s="486"/>
      <c r="N42" s="486"/>
      <c r="O42" s="486"/>
      <c r="P42" s="486"/>
      <c r="Q42" s="486"/>
      <c r="R42" s="486"/>
      <c r="S42" s="487"/>
      <c r="T42" s="498"/>
      <c r="U42" s="486"/>
      <c r="V42" s="486"/>
      <c r="W42" s="486"/>
      <c r="X42" s="486"/>
      <c r="Y42" s="486"/>
      <c r="Z42" s="486"/>
      <c r="AA42" s="486"/>
      <c r="AB42" s="486"/>
      <c r="AC42" s="486"/>
      <c r="AD42" s="486"/>
      <c r="AE42" s="486"/>
      <c r="AF42" s="486"/>
      <c r="AG42" s="486"/>
      <c r="AH42" s="486"/>
      <c r="AI42" s="486"/>
      <c r="AJ42" s="486"/>
      <c r="AK42" s="486"/>
      <c r="AL42" s="487"/>
      <c r="AM42" s="498"/>
      <c r="AN42" s="486"/>
      <c r="AO42" s="486"/>
      <c r="AP42" s="486"/>
      <c r="AQ42" s="486"/>
      <c r="AR42" s="486"/>
      <c r="AS42" s="486"/>
      <c r="AT42" s="486"/>
      <c r="AU42" s="486"/>
      <c r="AV42" s="486"/>
      <c r="AW42" s="486"/>
      <c r="AX42" s="486"/>
      <c r="AY42" s="486"/>
      <c r="AZ42" s="486"/>
      <c r="BA42" s="486"/>
      <c r="BB42" s="486"/>
      <c r="BC42" s="486"/>
      <c r="BD42" s="486"/>
      <c r="BE42" s="487"/>
      <c r="BF42" s="498"/>
      <c r="BG42" s="486"/>
      <c r="BH42" s="486"/>
      <c r="BI42" s="486"/>
      <c r="BJ42" s="486"/>
      <c r="BK42" s="486"/>
      <c r="BL42" s="486"/>
      <c r="BM42" s="486"/>
      <c r="BN42" s="486"/>
      <c r="BO42" s="486"/>
      <c r="BP42" s="486"/>
      <c r="BQ42" s="486"/>
      <c r="BR42" s="486"/>
      <c r="BS42" s="486"/>
      <c r="BT42" s="486"/>
      <c r="BU42" s="486"/>
      <c r="BV42" s="486"/>
      <c r="BW42" s="486"/>
      <c r="BX42" s="487"/>
    </row>
    <row r="43" customFormat="false" ht="12.75" hidden="false" customHeight="false" outlineLevel="0" collapsed="false">
      <c r="A43" s="498"/>
      <c r="B43" s="486"/>
      <c r="C43" s="486"/>
      <c r="D43" s="486"/>
      <c r="E43" s="486"/>
      <c r="F43" s="486"/>
      <c r="G43" s="486"/>
      <c r="H43" s="486"/>
      <c r="I43" s="486"/>
      <c r="J43" s="486"/>
      <c r="K43" s="486"/>
      <c r="L43" s="486"/>
      <c r="M43" s="486"/>
      <c r="N43" s="486"/>
      <c r="O43" s="486"/>
      <c r="P43" s="486"/>
      <c r="Q43" s="486"/>
      <c r="R43" s="486"/>
      <c r="S43" s="487"/>
      <c r="T43" s="498"/>
      <c r="U43" s="486"/>
      <c r="V43" s="486"/>
      <c r="W43" s="486"/>
      <c r="X43" s="486"/>
      <c r="Y43" s="486"/>
      <c r="Z43" s="486"/>
      <c r="AA43" s="486"/>
      <c r="AB43" s="486"/>
      <c r="AC43" s="486"/>
      <c r="AD43" s="486"/>
      <c r="AE43" s="486"/>
      <c r="AF43" s="486"/>
      <c r="AG43" s="486"/>
      <c r="AH43" s="486"/>
      <c r="AI43" s="486"/>
      <c r="AJ43" s="486"/>
      <c r="AK43" s="486"/>
      <c r="AL43" s="487"/>
      <c r="AM43" s="498"/>
      <c r="AN43" s="486"/>
      <c r="AO43" s="486"/>
      <c r="AP43" s="486"/>
      <c r="AQ43" s="486"/>
      <c r="AR43" s="486"/>
      <c r="AS43" s="486"/>
      <c r="AT43" s="486"/>
      <c r="AU43" s="486"/>
      <c r="AV43" s="486"/>
      <c r="AW43" s="486"/>
      <c r="AX43" s="486"/>
      <c r="AY43" s="486"/>
      <c r="AZ43" s="486"/>
      <c r="BA43" s="486"/>
      <c r="BB43" s="486"/>
      <c r="BC43" s="486"/>
      <c r="BD43" s="486"/>
      <c r="BE43" s="487"/>
      <c r="BF43" s="498"/>
      <c r="BG43" s="486"/>
      <c r="BH43" s="486"/>
      <c r="BI43" s="486"/>
      <c r="BJ43" s="486"/>
      <c r="BK43" s="486"/>
      <c r="BL43" s="486"/>
      <c r="BM43" s="486"/>
      <c r="BN43" s="486"/>
      <c r="BO43" s="486"/>
      <c r="BP43" s="486"/>
      <c r="BQ43" s="486"/>
      <c r="BR43" s="486"/>
      <c r="BS43" s="486"/>
      <c r="BT43" s="486"/>
      <c r="BU43" s="486"/>
      <c r="BV43" s="486"/>
      <c r="BW43" s="486"/>
      <c r="BX43" s="487"/>
    </row>
    <row r="44" customFormat="false" ht="12.75" hidden="false" customHeight="false" outlineLevel="0" collapsed="false">
      <c r="A44" s="499"/>
      <c r="B44" s="490"/>
      <c r="C44" s="490"/>
      <c r="D44" s="490"/>
      <c r="E44" s="490"/>
      <c r="F44" s="490"/>
      <c r="G44" s="490"/>
      <c r="H44" s="490"/>
      <c r="I44" s="490"/>
      <c r="J44" s="490"/>
      <c r="K44" s="490"/>
      <c r="L44" s="490"/>
      <c r="M44" s="490"/>
      <c r="N44" s="490"/>
      <c r="O44" s="490"/>
      <c r="P44" s="490"/>
      <c r="Q44" s="490"/>
      <c r="R44" s="490"/>
      <c r="S44" s="492"/>
      <c r="T44" s="499"/>
      <c r="U44" s="490"/>
      <c r="V44" s="490"/>
      <c r="W44" s="490"/>
      <c r="X44" s="490"/>
      <c r="Y44" s="490"/>
      <c r="Z44" s="490"/>
      <c r="AA44" s="490"/>
      <c r="AB44" s="490"/>
      <c r="AC44" s="490"/>
      <c r="AD44" s="490"/>
      <c r="AE44" s="490"/>
      <c r="AF44" s="490"/>
      <c r="AG44" s="490"/>
      <c r="AH44" s="490"/>
      <c r="AI44" s="490"/>
      <c r="AJ44" s="490"/>
      <c r="AK44" s="490"/>
      <c r="AL44" s="492"/>
      <c r="AM44" s="499"/>
      <c r="AN44" s="490"/>
      <c r="AO44" s="490"/>
      <c r="AP44" s="490"/>
      <c r="AQ44" s="490"/>
      <c r="AR44" s="490"/>
      <c r="AS44" s="490"/>
      <c r="AT44" s="490"/>
      <c r="AU44" s="490"/>
      <c r="AV44" s="490"/>
      <c r="AW44" s="490"/>
      <c r="AX44" s="490"/>
      <c r="AY44" s="490"/>
      <c r="AZ44" s="490"/>
      <c r="BA44" s="490"/>
      <c r="BB44" s="490"/>
      <c r="BC44" s="490"/>
      <c r="BD44" s="490"/>
      <c r="BE44" s="492"/>
      <c r="BF44" s="499"/>
      <c r="BG44" s="490"/>
      <c r="BH44" s="490"/>
      <c r="BI44" s="490"/>
      <c r="BJ44" s="490"/>
      <c r="BK44" s="490"/>
      <c r="BL44" s="490"/>
      <c r="BM44" s="490"/>
      <c r="BN44" s="490"/>
      <c r="BO44" s="490"/>
      <c r="BP44" s="490"/>
      <c r="BQ44" s="490"/>
      <c r="BR44" s="490"/>
      <c r="BS44" s="490"/>
      <c r="BT44" s="490"/>
      <c r="BU44" s="490"/>
      <c r="BV44" s="490"/>
      <c r="BW44" s="490"/>
      <c r="BX44" s="492"/>
    </row>
    <row r="45" customFormat="false" ht="12.75" hidden="false" customHeight="false" outlineLevel="0" collapsed="false">
      <c r="A45" s="500" t="s">
        <v>646</v>
      </c>
      <c r="B45" s="494"/>
      <c r="C45" s="494"/>
      <c r="D45" s="494"/>
      <c r="E45" s="494"/>
      <c r="F45" s="494"/>
      <c r="G45" s="494"/>
      <c r="H45" s="494"/>
      <c r="I45" s="494"/>
      <c r="J45" s="494"/>
      <c r="K45" s="494"/>
      <c r="L45" s="494"/>
      <c r="M45" s="494"/>
      <c r="N45" s="494"/>
      <c r="O45" s="494"/>
      <c r="P45" s="494"/>
      <c r="Q45" s="494"/>
      <c r="R45" s="494"/>
      <c r="S45" s="495"/>
      <c r="T45" s="500" t="s">
        <v>646</v>
      </c>
      <c r="U45" s="494"/>
      <c r="V45" s="494"/>
      <c r="W45" s="494"/>
      <c r="X45" s="494"/>
      <c r="Y45" s="494"/>
      <c r="Z45" s="494"/>
      <c r="AA45" s="494"/>
      <c r="AB45" s="494"/>
      <c r="AC45" s="494"/>
      <c r="AD45" s="494"/>
      <c r="AE45" s="494"/>
      <c r="AF45" s="494"/>
      <c r="AG45" s="494"/>
      <c r="AH45" s="494"/>
      <c r="AI45" s="494"/>
      <c r="AJ45" s="494"/>
      <c r="AK45" s="494"/>
      <c r="AL45" s="495"/>
      <c r="AM45" s="500" t="s">
        <v>646</v>
      </c>
      <c r="AN45" s="494"/>
      <c r="AO45" s="494"/>
      <c r="AP45" s="494"/>
      <c r="AQ45" s="494"/>
      <c r="AR45" s="494"/>
      <c r="AS45" s="494"/>
      <c r="AT45" s="494"/>
      <c r="AU45" s="494"/>
      <c r="AV45" s="494"/>
      <c r="AW45" s="494"/>
      <c r="AX45" s="494"/>
      <c r="AY45" s="494"/>
      <c r="AZ45" s="494"/>
      <c r="BA45" s="494"/>
      <c r="BB45" s="494"/>
      <c r="BC45" s="494"/>
      <c r="BD45" s="494"/>
      <c r="BE45" s="495"/>
      <c r="BF45" s="500" t="s">
        <v>646</v>
      </c>
      <c r="BG45" s="494"/>
      <c r="BH45" s="494"/>
      <c r="BI45" s="494"/>
      <c r="BJ45" s="494"/>
      <c r="BK45" s="494"/>
      <c r="BL45" s="494"/>
      <c r="BM45" s="494"/>
      <c r="BN45" s="494"/>
      <c r="BO45" s="494"/>
      <c r="BP45" s="494"/>
      <c r="BQ45" s="494"/>
      <c r="BR45" s="494"/>
      <c r="BS45" s="494"/>
      <c r="BT45" s="494"/>
      <c r="BU45" s="494"/>
      <c r="BV45" s="494"/>
      <c r="BW45" s="494"/>
      <c r="BX45" s="495"/>
    </row>
    <row r="46" customFormat="false" ht="12.75" hidden="false" customHeight="false" outlineLevel="0" collapsed="false">
      <c r="A46" s="496"/>
      <c r="B46" s="494"/>
      <c r="C46" s="494"/>
      <c r="D46" s="494"/>
      <c r="E46" s="494"/>
      <c r="F46" s="494"/>
      <c r="G46" s="494"/>
      <c r="H46" s="494"/>
      <c r="I46" s="494"/>
      <c r="J46" s="494"/>
      <c r="K46" s="494"/>
      <c r="L46" s="494"/>
      <c r="M46" s="494"/>
      <c r="N46" s="494"/>
      <c r="O46" s="494"/>
      <c r="P46" s="494"/>
      <c r="Q46" s="494"/>
      <c r="R46" s="494"/>
      <c r="S46" s="495"/>
      <c r="T46" s="496"/>
      <c r="U46" s="494"/>
      <c r="V46" s="494"/>
      <c r="W46" s="494"/>
      <c r="X46" s="494"/>
      <c r="Y46" s="494"/>
      <c r="Z46" s="494"/>
      <c r="AA46" s="494"/>
      <c r="AB46" s="494"/>
      <c r="AC46" s="494"/>
      <c r="AD46" s="494"/>
      <c r="AE46" s="494"/>
      <c r="AF46" s="494"/>
      <c r="AG46" s="494"/>
      <c r="AH46" s="494"/>
      <c r="AI46" s="494"/>
      <c r="AJ46" s="494"/>
      <c r="AK46" s="494"/>
      <c r="AL46" s="495"/>
      <c r="AM46" s="496"/>
      <c r="AN46" s="494"/>
      <c r="AO46" s="494"/>
      <c r="AP46" s="494"/>
      <c r="AQ46" s="494"/>
      <c r="AR46" s="494"/>
      <c r="AS46" s="494"/>
      <c r="AT46" s="494"/>
      <c r="AU46" s="494"/>
      <c r="AV46" s="494"/>
      <c r="AW46" s="494"/>
      <c r="AX46" s="494"/>
      <c r="AY46" s="494"/>
      <c r="AZ46" s="494"/>
      <c r="BA46" s="494"/>
      <c r="BB46" s="494"/>
      <c r="BC46" s="494"/>
      <c r="BD46" s="494"/>
      <c r="BE46" s="495"/>
      <c r="BF46" s="496"/>
      <c r="BG46" s="494"/>
      <c r="BH46" s="494"/>
      <c r="BI46" s="494"/>
      <c r="BJ46" s="494"/>
      <c r="BK46" s="494"/>
      <c r="BL46" s="494"/>
      <c r="BM46" s="494"/>
      <c r="BN46" s="494"/>
      <c r="BO46" s="494"/>
      <c r="BP46" s="494"/>
      <c r="BQ46" s="494"/>
      <c r="BR46" s="494"/>
      <c r="BS46" s="494"/>
      <c r="BT46" s="494"/>
      <c r="BU46" s="494"/>
      <c r="BV46" s="494"/>
      <c r="BW46" s="494"/>
      <c r="BX46" s="495"/>
    </row>
    <row r="47" customFormat="false" ht="12.75" hidden="false" customHeight="false" outlineLevel="0" collapsed="false">
      <c r="A47" s="500" t="s">
        <v>660</v>
      </c>
      <c r="B47" s="501"/>
      <c r="C47" s="501"/>
      <c r="D47" s="501"/>
      <c r="E47" s="501"/>
      <c r="F47" s="501"/>
      <c r="G47" s="501"/>
      <c r="H47" s="501"/>
      <c r="I47" s="501"/>
      <c r="J47" s="501"/>
      <c r="K47" s="501"/>
      <c r="L47" s="501"/>
      <c r="M47" s="501"/>
      <c r="N47" s="501"/>
      <c r="O47" s="501"/>
      <c r="P47" s="501"/>
      <c r="Q47" s="501"/>
      <c r="R47" s="501"/>
      <c r="S47" s="502"/>
      <c r="T47" s="500" t="s">
        <v>660</v>
      </c>
      <c r="U47" s="501"/>
      <c r="V47" s="501"/>
      <c r="W47" s="501"/>
      <c r="X47" s="501"/>
      <c r="Y47" s="501"/>
      <c r="Z47" s="501"/>
      <c r="AA47" s="501"/>
      <c r="AB47" s="501"/>
      <c r="AC47" s="501"/>
      <c r="AD47" s="501"/>
      <c r="AE47" s="501"/>
      <c r="AF47" s="501"/>
      <c r="AG47" s="501"/>
      <c r="AH47" s="501"/>
      <c r="AI47" s="501"/>
      <c r="AJ47" s="501"/>
      <c r="AK47" s="501"/>
      <c r="AL47" s="502"/>
      <c r="AM47" s="500" t="s">
        <v>660</v>
      </c>
      <c r="AN47" s="501"/>
      <c r="AO47" s="501"/>
      <c r="AP47" s="501"/>
      <c r="AQ47" s="501"/>
      <c r="AR47" s="501"/>
      <c r="AS47" s="501"/>
      <c r="AT47" s="501"/>
      <c r="AU47" s="501"/>
      <c r="AV47" s="501"/>
      <c r="AW47" s="501"/>
      <c r="AX47" s="501"/>
      <c r="AY47" s="501"/>
      <c r="AZ47" s="501"/>
      <c r="BA47" s="501"/>
      <c r="BB47" s="501"/>
      <c r="BC47" s="501"/>
      <c r="BD47" s="501"/>
      <c r="BE47" s="502"/>
      <c r="BF47" s="500" t="s">
        <v>660</v>
      </c>
      <c r="BG47" s="501"/>
      <c r="BH47" s="501"/>
      <c r="BI47" s="501"/>
      <c r="BJ47" s="501"/>
      <c r="BK47" s="501"/>
      <c r="BL47" s="501"/>
      <c r="BM47" s="501"/>
      <c r="BN47" s="501"/>
      <c r="BO47" s="501"/>
      <c r="BP47" s="501"/>
      <c r="BQ47" s="501"/>
      <c r="BR47" s="501"/>
      <c r="BS47" s="501"/>
      <c r="BT47" s="501"/>
      <c r="BU47" s="501"/>
      <c r="BV47" s="501"/>
      <c r="BW47" s="501"/>
      <c r="BX47" s="502"/>
    </row>
    <row r="48" customFormat="false" ht="12.75" hidden="false" customHeight="true" outlineLevel="0" collapsed="false">
      <c r="A48" s="503" t="s">
        <v>389</v>
      </c>
      <c r="B48" s="503"/>
      <c r="C48" s="503"/>
      <c r="D48" s="504" t="n">
        <v>0</v>
      </c>
      <c r="E48" s="504"/>
      <c r="F48" s="500"/>
      <c r="H48" s="505"/>
      <c r="I48" s="501"/>
      <c r="J48" s="501"/>
      <c r="K48" s="501"/>
      <c r="L48" s="501"/>
      <c r="M48" s="501"/>
      <c r="N48" s="501"/>
      <c r="O48" s="501"/>
      <c r="P48" s="501"/>
      <c r="Q48" s="501"/>
      <c r="R48" s="501"/>
      <c r="S48" s="502"/>
      <c r="T48" s="503" t="s">
        <v>389</v>
      </c>
      <c r="U48" s="503"/>
      <c r="V48" s="503"/>
      <c r="W48" s="504" t="n">
        <v>0</v>
      </c>
      <c r="X48" s="504"/>
      <c r="Y48" s="500"/>
      <c r="AA48" s="505"/>
      <c r="AB48" s="501"/>
      <c r="AC48" s="501"/>
      <c r="AD48" s="501"/>
      <c r="AE48" s="501"/>
      <c r="AF48" s="501"/>
      <c r="AG48" s="501"/>
      <c r="AH48" s="501"/>
      <c r="AI48" s="501"/>
      <c r="AJ48" s="501"/>
      <c r="AK48" s="501"/>
      <c r="AL48" s="502"/>
      <c r="AM48" s="503" t="s">
        <v>389</v>
      </c>
      <c r="AN48" s="503"/>
      <c r="AO48" s="503"/>
      <c r="AP48" s="504" t="n">
        <v>0</v>
      </c>
      <c r="AQ48" s="504"/>
      <c r="AR48" s="500"/>
      <c r="AT48" s="505"/>
      <c r="AU48" s="501"/>
      <c r="AV48" s="501"/>
      <c r="AW48" s="501"/>
      <c r="AX48" s="501"/>
      <c r="AY48" s="501"/>
      <c r="AZ48" s="501"/>
      <c r="BA48" s="501"/>
      <c r="BB48" s="501"/>
      <c r="BC48" s="501"/>
      <c r="BD48" s="501"/>
      <c r="BE48" s="502"/>
      <c r="BF48" s="503" t="s">
        <v>389</v>
      </c>
      <c r="BG48" s="503"/>
      <c r="BH48" s="503"/>
      <c r="BI48" s="504" t="n">
        <v>0</v>
      </c>
      <c r="BJ48" s="504"/>
      <c r="BK48" s="500"/>
      <c r="BM48" s="505"/>
      <c r="BN48" s="501"/>
      <c r="BO48" s="501"/>
      <c r="BP48" s="501"/>
      <c r="BQ48" s="501"/>
      <c r="BR48" s="501"/>
      <c r="BS48" s="501"/>
      <c r="BT48" s="501"/>
      <c r="BU48" s="501"/>
      <c r="BV48" s="501"/>
      <c r="BW48" s="501"/>
      <c r="BX48" s="502"/>
    </row>
    <row r="49" customFormat="false" ht="12.75" hidden="false" customHeight="false" outlineLevel="0" collapsed="false">
      <c r="A49" s="506"/>
      <c r="B49" s="501"/>
      <c r="C49" s="501"/>
      <c r="D49" s="501"/>
      <c r="E49" s="501"/>
      <c r="F49" s="501"/>
      <c r="G49" s="501"/>
      <c r="H49" s="501"/>
      <c r="I49" s="501"/>
      <c r="J49" s="501"/>
      <c r="K49" s="501"/>
      <c r="L49" s="501"/>
      <c r="M49" s="501"/>
      <c r="N49" s="501"/>
      <c r="O49" s="501"/>
      <c r="P49" s="501"/>
      <c r="Q49" s="501"/>
      <c r="R49" s="501"/>
      <c r="S49" s="502"/>
      <c r="T49" s="506"/>
      <c r="U49" s="501"/>
      <c r="V49" s="501"/>
      <c r="W49" s="501"/>
      <c r="X49" s="501"/>
      <c r="Y49" s="501"/>
      <c r="Z49" s="501"/>
      <c r="AA49" s="501"/>
      <c r="AB49" s="501"/>
      <c r="AC49" s="501"/>
      <c r="AD49" s="501"/>
      <c r="AE49" s="501"/>
      <c r="AF49" s="501"/>
      <c r="AG49" s="501"/>
      <c r="AH49" s="501"/>
      <c r="AI49" s="501"/>
      <c r="AJ49" s="501"/>
      <c r="AK49" s="501"/>
      <c r="AL49" s="502"/>
      <c r="AM49" s="506"/>
      <c r="AN49" s="501"/>
      <c r="AO49" s="501"/>
      <c r="AP49" s="501"/>
      <c r="AQ49" s="501"/>
      <c r="AR49" s="501"/>
      <c r="AS49" s="501"/>
      <c r="AT49" s="501"/>
      <c r="AU49" s="501"/>
      <c r="AV49" s="501"/>
      <c r="AW49" s="501"/>
      <c r="AX49" s="501"/>
      <c r="AY49" s="501"/>
      <c r="AZ49" s="501"/>
      <c r="BA49" s="501"/>
      <c r="BB49" s="501"/>
      <c r="BC49" s="501"/>
      <c r="BD49" s="501"/>
      <c r="BE49" s="502"/>
      <c r="BF49" s="506"/>
      <c r="BG49" s="501"/>
      <c r="BH49" s="501"/>
      <c r="BI49" s="501"/>
      <c r="BJ49" s="501"/>
      <c r="BK49" s="501"/>
      <c r="BL49" s="501"/>
      <c r="BM49" s="501"/>
      <c r="BN49" s="501"/>
      <c r="BO49" s="501"/>
      <c r="BP49" s="501"/>
      <c r="BQ49" s="501"/>
      <c r="BR49" s="501"/>
      <c r="BS49" s="501"/>
      <c r="BT49" s="501"/>
      <c r="BU49" s="501"/>
      <c r="BV49" s="501"/>
      <c r="BW49" s="501"/>
      <c r="BX49" s="502"/>
    </row>
    <row r="50" customFormat="false" ht="12.75" hidden="false" customHeight="false" outlineLevel="0" collapsed="false">
      <c r="A50" s="507" t="s">
        <v>457</v>
      </c>
      <c r="B50" s="501"/>
      <c r="C50" s="501"/>
      <c r="D50" s="501"/>
      <c r="E50" s="501"/>
      <c r="F50" s="501"/>
      <c r="G50" s="501"/>
      <c r="H50" s="501"/>
      <c r="I50" s="501"/>
      <c r="J50" s="501"/>
      <c r="K50" s="501"/>
      <c r="L50" s="501"/>
      <c r="M50" s="501"/>
      <c r="N50" s="501"/>
      <c r="O50" s="501"/>
      <c r="P50" s="501"/>
      <c r="Q50" s="501"/>
      <c r="R50" s="501"/>
      <c r="S50" s="502"/>
      <c r="T50" s="507" t="s">
        <v>457</v>
      </c>
      <c r="U50" s="501"/>
      <c r="V50" s="501"/>
      <c r="W50" s="501"/>
      <c r="X50" s="501"/>
      <c r="Y50" s="501"/>
      <c r="Z50" s="501"/>
      <c r="AA50" s="501"/>
      <c r="AB50" s="501"/>
      <c r="AC50" s="501"/>
      <c r="AD50" s="501"/>
      <c r="AE50" s="501"/>
      <c r="AF50" s="501"/>
      <c r="AG50" s="501"/>
      <c r="AH50" s="501"/>
      <c r="AI50" s="501"/>
      <c r="AJ50" s="501"/>
      <c r="AK50" s="501"/>
      <c r="AL50" s="502"/>
      <c r="AM50" s="507" t="s">
        <v>457</v>
      </c>
      <c r="AN50" s="501"/>
      <c r="AO50" s="501"/>
      <c r="AP50" s="501"/>
      <c r="AQ50" s="501"/>
      <c r="AR50" s="501"/>
      <c r="AS50" s="501"/>
      <c r="AT50" s="501"/>
      <c r="AU50" s="501"/>
      <c r="AV50" s="501"/>
      <c r="AW50" s="501"/>
      <c r="AX50" s="501"/>
      <c r="AY50" s="501"/>
      <c r="AZ50" s="501"/>
      <c r="BA50" s="501"/>
      <c r="BB50" s="501"/>
      <c r="BC50" s="501"/>
      <c r="BD50" s="501"/>
      <c r="BE50" s="502"/>
      <c r="BF50" s="507" t="s">
        <v>457</v>
      </c>
      <c r="BG50" s="501"/>
      <c r="BH50" s="501"/>
      <c r="BI50" s="501"/>
      <c r="BJ50" s="501"/>
      <c r="BK50" s="501"/>
      <c r="BL50" s="501"/>
      <c r="BM50" s="501"/>
      <c r="BN50" s="501"/>
      <c r="BO50" s="501"/>
      <c r="BP50" s="501"/>
      <c r="BQ50" s="501"/>
      <c r="BR50" s="501"/>
      <c r="BS50" s="501"/>
      <c r="BT50" s="501"/>
      <c r="BU50" s="501"/>
      <c r="BV50" s="501"/>
      <c r="BW50" s="501"/>
      <c r="BX50" s="502"/>
    </row>
    <row r="51" customFormat="false" ht="15.75" hidden="false" customHeight="true" outlineLevel="0" collapsed="false">
      <c r="B51" s="508" t="s">
        <v>458</v>
      </c>
      <c r="C51" s="508"/>
      <c r="D51" s="509" t="n">
        <v>0</v>
      </c>
      <c r="E51" s="509"/>
      <c r="F51" s="505"/>
      <c r="G51" s="505"/>
      <c r="H51" s="505"/>
      <c r="I51" s="505"/>
      <c r="J51" s="505"/>
      <c r="K51" s="505"/>
      <c r="L51" s="505"/>
      <c r="M51" s="505"/>
      <c r="N51" s="505"/>
      <c r="O51" s="501"/>
      <c r="P51" s="501"/>
      <c r="Q51" s="501"/>
      <c r="R51" s="501"/>
      <c r="S51" s="502"/>
      <c r="U51" s="508" t="s">
        <v>458</v>
      </c>
      <c r="V51" s="508"/>
      <c r="W51" s="509" t="n">
        <v>0</v>
      </c>
      <c r="X51" s="509"/>
      <c r="Y51" s="505"/>
      <c r="Z51" s="505"/>
      <c r="AA51" s="505"/>
      <c r="AB51" s="505"/>
      <c r="AC51" s="505"/>
      <c r="AD51" s="505"/>
      <c r="AE51" s="505"/>
      <c r="AF51" s="505"/>
      <c r="AG51" s="505"/>
      <c r="AH51" s="501"/>
      <c r="AI51" s="501"/>
      <c r="AJ51" s="501"/>
      <c r="AK51" s="501"/>
      <c r="AL51" s="502"/>
      <c r="AN51" s="508" t="s">
        <v>458</v>
      </c>
      <c r="AO51" s="508"/>
      <c r="AP51" s="509" t="n">
        <v>0</v>
      </c>
      <c r="AQ51" s="509"/>
      <c r="AR51" s="505"/>
      <c r="AS51" s="505"/>
      <c r="AT51" s="505"/>
      <c r="AU51" s="505"/>
      <c r="AV51" s="505"/>
      <c r="AW51" s="505"/>
      <c r="AX51" s="505"/>
      <c r="AY51" s="505"/>
      <c r="AZ51" s="505"/>
      <c r="BA51" s="501"/>
      <c r="BB51" s="501"/>
      <c r="BC51" s="501"/>
      <c r="BD51" s="501"/>
      <c r="BE51" s="502"/>
      <c r="BG51" s="508" t="s">
        <v>458</v>
      </c>
      <c r="BH51" s="508"/>
      <c r="BI51" s="509" t="n">
        <v>0</v>
      </c>
      <c r="BJ51" s="509"/>
      <c r="BK51" s="505"/>
      <c r="BL51" s="505"/>
      <c r="BM51" s="505"/>
      <c r="BN51" s="505"/>
      <c r="BO51" s="505"/>
      <c r="BP51" s="505"/>
      <c r="BQ51" s="505"/>
      <c r="BR51" s="505"/>
      <c r="BS51" s="505"/>
      <c r="BT51" s="501"/>
      <c r="BU51" s="501"/>
      <c r="BV51" s="501"/>
      <c r="BW51" s="501"/>
      <c r="BX51" s="502"/>
    </row>
    <row r="52" customFormat="false" ht="15.75" hidden="false" customHeight="true" outlineLevel="0" collapsed="false">
      <c r="A52" s="510"/>
      <c r="B52" s="511"/>
      <c r="C52" s="512"/>
      <c r="D52" s="513"/>
      <c r="E52" s="505"/>
      <c r="F52" s="505"/>
      <c r="G52" s="505"/>
      <c r="H52" s="505"/>
      <c r="I52" s="505"/>
      <c r="J52" s="505"/>
      <c r="K52" s="505"/>
      <c r="L52" s="505"/>
      <c r="M52" s="505"/>
      <c r="N52" s="505"/>
      <c r="O52" s="501"/>
      <c r="P52" s="501"/>
      <c r="Q52" s="501"/>
      <c r="R52" s="501"/>
      <c r="S52" s="502"/>
      <c r="T52" s="510"/>
      <c r="U52" s="511"/>
      <c r="V52" s="512"/>
      <c r="W52" s="513"/>
      <c r="X52" s="505"/>
      <c r="Y52" s="505"/>
      <c r="Z52" s="505"/>
      <c r="AA52" s="505"/>
      <c r="AB52" s="505"/>
      <c r="AC52" s="505"/>
      <c r="AD52" s="505"/>
      <c r="AE52" s="505"/>
      <c r="AF52" s="505"/>
      <c r="AG52" s="505"/>
      <c r="AH52" s="501"/>
      <c r="AI52" s="501"/>
      <c r="AJ52" s="501"/>
      <c r="AK52" s="501"/>
      <c r="AL52" s="502"/>
      <c r="AM52" s="510"/>
      <c r="AN52" s="511"/>
      <c r="AO52" s="512"/>
      <c r="AP52" s="513"/>
      <c r="AQ52" s="505"/>
      <c r="AR52" s="505"/>
      <c r="AS52" s="505"/>
      <c r="AT52" s="505"/>
      <c r="AU52" s="505"/>
      <c r="AV52" s="505"/>
      <c r="AW52" s="505"/>
      <c r="AX52" s="505"/>
      <c r="AY52" s="505"/>
      <c r="AZ52" s="505"/>
      <c r="BA52" s="501"/>
      <c r="BB52" s="501"/>
      <c r="BC52" s="501"/>
      <c r="BD52" s="501"/>
      <c r="BE52" s="502"/>
      <c r="BF52" s="510"/>
      <c r="BG52" s="511"/>
      <c r="BH52" s="512"/>
      <c r="BI52" s="513"/>
      <c r="BJ52" s="505"/>
      <c r="BK52" s="505"/>
      <c r="BL52" s="505"/>
      <c r="BM52" s="505"/>
      <c r="BN52" s="505"/>
      <c r="BO52" s="505"/>
      <c r="BP52" s="505"/>
      <c r="BQ52" s="505"/>
      <c r="BR52" s="505"/>
      <c r="BS52" s="505"/>
      <c r="BT52" s="501"/>
      <c r="BU52" s="501"/>
      <c r="BV52" s="501"/>
      <c r="BW52" s="501"/>
      <c r="BX52" s="502"/>
    </row>
    <row r="53" customFormat="false" ht="15.75" hidden="false" customHeight="true" outlineLevel="0" collapsed="false">
      <c r="A53" s="514" t="s">
        <v>459</v>
      </c>
      <c r="B53" s="514"/>
      <c r="C53" s="514"/>
      <c r="D53" s="515" t="n">
        <f aca="false">IF(D51&gt;0,D48/(PI()*25*D51),0)</f>
        <v>0</v>
      </c>
      <c r="E53" s="515"/>
      <c r="F53" s="505"/>
      <c r="G53" s="505"/>
      <c r="H53" s="505"/>
      <c r="I53" s="505"/>
      <c r="J53" s="505"/>
      <c r="K53" s="505"/>
      <c r="L53" s="505"/>
      <c r="M53" s="505"/>
      <c r="N53" s="505"/>
      <c r="O53" s="505"/>
      <c r="P53" s="501"/>
      <c r="Q53" s="501"/>
      <c r="R53" s="501"/>
      <c r="S53" s="502"/>
      <c r="T53" s="514" t="s">
        <v>459</v>
      </c>
      <c r="U53" s="514"/>
      <c r="V53" s="514"/>
      <c r="W53" s="515" t="n">
        <f aca="false">IF(W51&gt;0,W48/(PI()*25*W51),0)</f>
        <v>0</v>
      </c>
      <c r="X53" s="515"/>
      <c r="Y53" s="505"/>
      <c r="Z53" s="505"/>
      <c r="AA53" s="505"/>
      <c r="AB53" s="505"/>
      <c r="AC53" s="505"/>
      <c r="AD53" s="505"/>
      <c r="AE53" s="505"/>
      <c r="AF53" s="505"/>
      <c r="AG53" s="505"/>
      <c r="AH53" s="505"/>
      <c r="AI53" s="501"/>
      <c r="AJ53" s="501"/>
      <c r="AK53" s="501"/>
      <c r="AL53" s="502"/>
      <c r="AM53" s="514" t="s">
        <v>459</v>
      </c>
      <c r="AN53" s="514"/>
      <c r="AO53" s="514"/>
      <c r="AP53" s="515" t="n">
        <f aca="false">IF(AP51&gt;0,AP48/(PI()*25*AP51),0)</f>
        <v>0</v>
      </c>
      <c r="AQ53" s="515"/>
      <c r="AR53" s="505"/>
      <c r="AS53" s="505"/>
      <c r="AT53" s="505"/>
      <c r="AU53" s="505"/>
      <c r="AV53" s="505"/>
      <c r="AW53" s="505"/>
      <c r="AX53" s="505"/>
      <c r="AY53" s="505"/>
      <c r="AZ53" s="505"/>
      <c r="BA53" s="505"/>
      <c r="BB53" s="501"/>
      <c r="BC53" s="501"/>
      <c r="BD53" s="501"/>
      <c r="BE53" s="502"/>
      <c r="BF53" s="514" t="s">
        <v>459</v>
      </c>
      <c r="BG53" s="514"/>
      <c r="BH53" s="514"/>
      <c r="BI53" s="515" t="n">
        <f aca="false">IF(BI51&gt;0,BI48/(PI()*25*BI51),0)</f>
        <v>0</v>
      </c>
      <c r="BJ53" s="515"/>
      <c r="BK53" s="505"/>
      <c r="BL53" s="505"/>
      <c r="BM53" s="505"/>
      <c r="BN53" s="505"/>
      <c r="BO53" s="505"/>
      <c r="BP53" s="505"/>
      <c r="BQ53" s="505"/>
      <c r="BR53" s="505"/>
      <c r="BS53" s="505"/>
      <c r="BT53" s="505"/>
      <c r="BU53" s="501"/>
      <c r="BV53" s="501"/>
      <c r="BW53" s="501"/>
      <c r="BX53" s="502"/>
    </row>
    <row r="54" customFormat="false" ht="12.75" hidden="false" customHeight="false" outlineLevel="0" collapsed="false">
      <c r="A54" s="516"/>
      <c r="B54" s="517"/>
      <c r="C54" s="517"/>
      <c r="D54" s="517"/>
      <c r="E54" s="517"/>
      <c r="F54" s="517"/>
      <c r="G54" s="517"/>
      <c r="H54" s="517"/>
      <c r="I54" s="517"/>
      <c r="J54" s="517"/>
      <c r="K54" s="517"/>
      <c r="L54" s="517"/>
      <c r="M54" s="517"/>
      <c r="N54" s="517"/>
      <c r="O54" s="517"/>
      <c r="P54" s="517"/>
      <c r="Q54" s="517"/>
      <c r="R54" s="517"/>
      <c r="S54" s="518"/>
      <c r="T54" s="516"/>
      <c r="U54" s="517"/>
      <c r="V54" s="517"/>
      <c r="W54" s="517"/>
      <c r="X54" s="517"/>
      <c r="Y54" s="517"/>
      <c r="Z54" s="517"/>
      <c r="AA54" s="517"/>
      <c r="AB54" s="517"/>
      <c r="AC54" s="517"/>
      <c r="AD54" s="517"/>
      <c r="AE54" s="517"/>
      <c r="AF54" s="517"/>
      <c r="AG54" s="517"/>
      <c r="AH54" s="517"/>
      <c r="AI54" s="517"/>
      <c r="AJ54" s="517"/>
      <c r="AK54" s="517"/>
      <c r="AL54" s="518"/>
      <c r="AM54" s="516"/>
      <c r="AN54" s="517"/>
      <c r="AO54" s="517"/>
      <c r="AP54" s="517"/>
      <c r="AQ54" s="517"/>
      <c r="AR54" s="517"/>
      <c r="AS54" s="517"/>
      <c r="AT54" s="517"/>
      <c r="AU54" s="517"/>
      <c r="AV54" s="517"/>
      <c r="AW54" s="517"/>
      <c r="AX54" s="517"/>
      <c r="AY54" s="517"/>
      <c r="AZ54" s="517"/>
      <c r="BA54" s="517"/>
      <c r="BB54" s="517"/>
      <c r="BC54" s="517"/>
      <c r="BD54" s="517"/>
      <c r="BE54" s="518"/>
      <c r="BF54" s="516"/>
      <c r="BG54" s="517"/>
      <c r="BH54" s="517"/>
      <c r="BI54" s="517"/>
      <c r="BJ54" s="517"/>
      <c r="BK54" s="517"/>
      <c r="BL54" s="517"/>
      <c r="BM54" s="517"/>
      <c r="BN54" s="517"/>
      <c r="BO54" s="517"/>
      <c r="BP54" s="517"/>
      <c r="BQ54" s="517"/>
      <c r="BR54" s="517"/>
      <c r="BS54" s="517"/>
      <c r="BT54" s="517"/>
      <c r="BU54" s="517"/>
      <c r="BV54" s="517"/>
      <c r="BW54" s="517"/>
      <c r="BX54" s="518"/>
    </row>
    <row r="55" customFormat="false" ht="12.75" hidden="false" customHeight="false" outlineLevel="0" collapsed="false">
      <c r="A55" s="431" t="s">
        <v>420</v>
      </c>
      <c r="S55" s="347"/>
      <c r="T55" s="431" t="s">
        <v>420</v>
      </c>
      <c r="AL55" s="347"/>
      <c r="AM55" s="431" t="s">
        <v>420</v>
      </c>
      <c r="BE55" s="347"/>
      <c r="BF55" s="431" t="s">
        <v>420</v>
      </c>
      <c r="BX55" s="347"/>
    </row>
    <row r="56" customFormat="false" ht="12.75" hidden="false" customHeight="false" outlineLevel="0" collapsed="false">
      <c r="A56" s="118" t="s">
        <v>421</v>
      </c>
      <c r="S56" s="347"/>
      <c r="T56" s="118" t="s">
        <v>421</v>
      </c>
      <c r="AL56" s="347"/>
      <c r="AM56" s="118" t="s">
        <v>421</v>
      </c>
      <c r="BE56" s="347"/>
      <c r="BF56" s="118" t="s">
        <v>421</v>
      </c>
      <c r="BX56" s="347"/>
    </row>
    <row r="57" customFormat="false" ht="12.75" hidden="false" customHeight="false" outlineLevel="0" collapsed="false">
      <c r="A57" s="432" t="s">
        <v>422</v>
      </c>
      <c r="B57" s="433"/>
      <c r="C57" s="433"/>
      <c r="D57" s="433"/>
      <c r="E57" s="433"/>
      <c r="F57" s="433"/>
      <c r="G57" s="433"/>
      <c r="H57" s="433"/>
      <c r="I57" s="433"/>
      <c r="J57" s="433"/>
      <c r="K57" s="433"/>
      <c r="L57" s="433"/>
      <c r="M57" s="433"/>
      <c r="N57" s="433"/>
      <c r="O57" s="433"/>
      <c r="P57" s="433"/>
      <c r="Q57" s="433"/>
      <c r="R57" s="433"/>
      <c r="S57" s="434"/>
      <c r="T57" s="432" t="s">
        <v>422</v>
      </c>
      <c r="U57" s="433"/>
      <c r="V57" s="433"/>
      <c r="W57" s="433"/>
      <c r="X57" s="433"/>
      <c r="Y57" s="433"/>
      <c r="Z57" s="433"/>
      <c r="AA57" s="433"/>
      <c r="AB57" s="433"/>
      <c r="AC57" s="433"/>
      <c r="AD57" s="433"/>
      <c r="AE57" s="433"/>
      <c r="AF57" s="433"/>
      <c r="AG57" s="433"/>
      <c r="AH57" s="433"/>
      <c r="AI57" s="433"/>
      <c r="AJ57" s="433"/>
      <c r="AK57" s="433"/>
      <c r="AL57" s="434"/>
      <c r="AM57" s="432" t="s">
        <v>422</v>
      </c>
      <c r="AN57" s="433"/>
      <c r="AO57" s="433"/>
      <c r="AP57" s="433"/>
      <c r="AQ57" s="433"/>
      <c r="AR57" s="433"/>
      <c r="AS57" s="433"/>
      <c r="AT57" s="433"/>
      <c r="AU57" s="433"/>
      <c r="AV57" s="433"/>
      <c r="AW57" s="433"/>
      <c r="AX57" s="433"/>
      <c r="AY57" s="433"/>
      <c r="AZ57" s="433"/>
      <c r="BA57" s="433"/>
      <c r="BB57" s="433"/>
      <c r="BC57" s="433"/>
      <c r="BD57" s="433"/>
      <c r="BE57" s="434"/>
      <c r="BF57" s="432" t="s">
        <v>422</v>
      </c>
      <c r="BG57" s="433"/>
      <c r="BH57" s="433"/>
      <c r="BI57" s="433"/>
      <c r="BJ57" s="433"/>
      <c r="BK57" s="433"/>
      <c r="BL57" s="433"/>
      <c r="BM57" s="433"/>
      <c r="BN57" s="433"/>
      <c r="BO57" s="433"/>
      <c r="BP57" s="433"/>
      <c r="BQ57" s="433"/>
      <c r="BR57" s="433"/>
      <c r="BS57" s="433"/>
      <c r="BT57" s="433"/>
      <c r="BU57" s="433"/>
      <c r="BV57" s="433"/>
      <c r="BW57" s="433"/>
      <c r="BX57" s="434"/>
    </row>
    <row r="58" customFormat="false" ht="12.75" hidden="false" customHeight="false" outlineLevel="0" collapsed="false">
      <c r="A58" s="432"/>
      <c r="B58" s="433"/>
      <c r="C58" s="433"/>
      <c r="D58" s="433"/>
      <c r="E58" s="433"/>
      <c r="F58" s="433"/>
      <c r="G58" s="433"/>
      <c r="H58" s="433"/>
      <c r="I58" s="433"/>
      <c r="J58" s="433"/>
      <c r="K58" s="433"/>
      <c r="L58" s="433"/>
      <c r="M58" s="433"/>
      <c r="N58" s="433"/>
      <c r="O58" s="433"/>
      <c r="P58" s="433"/>
      <c r="Q58" s="433"/>
      <c r="R58" s="433"/>
      <c r="S58" s="434"/>
      <c r="T58" s="432"/>
      <c r="U58" s="433"/>
      <c r="V58" s="433"/>
      <c r="W58" s="433"/>
      <c r="X58" s="433"/>
      <c r="Y58" s="433"/>
      <c r="Z58" s="433"/>
      <c r="AA58" s="433"/>
      <c r="AB58" s="433"/>
      <c r="AC58" s="433"/>
      <c r="AD58" s="433"/>
      <c r="AE58" s="433"/>
      <c r="AF58" s="433"/>
      <c r="AG58" s="433"/>
      <c r="AH58" s="433"/>
      <c r="AI58" s="433"/>
      <c r="AJ58" s="433"/>
      <c r="AK58" s="433"/>
      <c r="AL58" s="434"/>
      <c r="AM58" s="432"/>
      <c r="AN58" s="433"/>
      <c r="AO58" s="433"/>
      <c r="AP58" s="433"/>
      <c r="AQ58" s="433"/>
      <c r="AR58" s="433"/>
      <c r="AS58" s="433"/>
      <c r="AT58" s="433"/>
      <c r="AU58" s="433"/>
      <c r="AV58" s="433"/>
      <c r="AW58" s="433"/>
      <c r="AX58" s="433"/>
      <c r="AY58" s="433"/>
      <c r="AZ58" s="433"/>
      <c r="BA58" s="433"/>
      <c r="BB58" s="433"/>
      <c r="BC58" s="433"/>
      <c r="BD58" s="433"/>
      <c r="BE58" s="434"/>
      <c r="BF58" s="432"/>
      <c r="BG58" s="433"/>
      <c r="BH58" s="433"/>
      <c r="BI58" s="433"/>
      <c r="BJ58" s="433"/>
      <c r="BK58" s="433"/>
      <c r="BL58" s="433"/>
      <c r="BM58" s="433"/>
      <c r="BN58" s="433"/>
      <c r="BO58" s="433"/>
      <c r="BP58" s="433"/>
      <c r="BQ58" s="433"/>
      <c r="BR58" s="433"/>
      <c r="BS58" s="433"/>
      <c r="BT58" s="433"/>
      <c r="BU58" s="433"/>
      <c r="BV58" s="433"/>
      <c r="BW58" s="433"/>
      <c r="BX58" s="434"/>
    </row>
    <row r="59" customFormat="false" ht="23.25" hidden="false" customHeight="false" outlineLevel="0" collapsed="false">
      <c r="A59" s="432"/>
      <c r="B59" s="436"/>
      <c r="C59" s="828" t="s">
        <v>651</v>
      </c>
      <c r="D59" s="829" t="s">
        <v>424</v>
      </c>
      <c r="F59" s="433"/>
      <c r="G59" s="433"/>
      <c r="H59" s="465"/>
      <c r="I59" s="465"/>
      <c r="J59" s="433"/>
      <c r="K59" s="433"/>
      <c r="L59" s="433"/>
      <c r="M59" s="433"/>
      <c r="N59" s="433"/>
      <c r="O59" s="433"/>
      <c r="P59" s="433"/>
      <c r="Q59" s="433"/>
      <c r="R59" s="433"/>
      <c r="S59" s="434"/>
      <c r="T59" s="432"/>
      <c r="U59" s="436"/>
      <c r="V59" s="828" t="s">
        <v>651</v>
      </c>
      <c r="W59" s="829" t="s">
        <v>424</v>
      </c>
      <c r="Y59" s="433"/>
      <c r="Z59" s="433"/>
      <c r="AA59" s="465"/>
      <c r="AB59" s="465"/>
      <c r="AC59" s="433"/>
      <c r="AD59" s="433"/>
      <c r="AE59" s="433"/>
      <c r="AF59" s="433"/>
      <c r="AG59" s="433"/>
      <c r="AH59" s="433"/>
      <c r="AI59" s="433"/>
      <c r="AJ59" s="433"/>
      <c r="AK59" s="433"/>
      <c r="AL59" s="434"/>
      <c r="AM59" s="432"/>
      <c r="AN59" s="436"/>
      <c r="AO59" s="828" t="s">
        <v>651</v>
      </c>
      <c r="AP59" s="829" t="s">
        <v>424</v>
      </c>
      <c r="AR59" s="433"/>
      <c r="AS59" s="433"/>
      <c r="AT59" s="465"/>
      <c r="AU59" s="465"/>
      <c r="AV59" s="433"/>
      <c r="AW59" s="433"/>
      <c r="AX59" s="433"/>
      <c r="AY59" s="433"/>
      <c r="AZ59" s="433"/>
      <c r="BA59" s="433"/>
      <c r="BB59" s="433"/>
      <c r="BC59" s="433"/>
      <c r="BD59" s="433"/>
      <c r="BE59" s="434"/>
      <c r="BF59" s="432"/>
      <c r="BG59" s="436"/>
      <c r="BH59" s="828" t="s">
        <v>651</v>
      </c>
      <c r="BI59" s="829" t="s">
        <v>424</v>
      </c>
      <c r="BK59" s="433"/>
      <c r="BL59" s="433"/>
      <c r="BM59" s="465"/>
      <c r="BN59" s="465"/>
      <c r="BO59" s="433"/>
      <c r="BP59" s="433"/>
      <c r="BQ59" s="433"/>
      <c r="BR59" s="433"/>
      <c r="BS59" s="433"/>
      <c r="BT59" s="433"/>
      <c r="BU59" s="433"/>
      <c r="BV59" s="433"/>
      <c r="BW59" s="433"/>
      <c r="BX59" s="434"/>
    </row>
    <row r="60" customFormat="false" ht="14.25" hidden="false" customHeight="false" outlineLevel="0" collapsed="false">
      <c r="A60" s="432"/>
      <c r="B60" s="442" t="n">
        <v>1</v>
      </c>
      <c r="C60" s="448"/>
      <c r="D60" s="449"/>
      <c r="F60" s="433"/>
      <c r="G60" s="166"/>
      <c r="H60" s="466"/>
      <c r="I60" s="466"/>
      <c r="J60" s="433"/>
      <c r="K60" s="433"/>
      <c r="L60" s="433"/>
      <c r="M60" s="433"/>
      <c r="N60" s="433"/>
      <c r="O60" s="433"/>
      <c r="P60" s="433"/>
      <c r="Q60" s="433"/>
      <c r="R60" s="433"/>
      <c r="S60" s="434"/>
      <c r="T60" s="432"/>
      <c r="U60" s="442" t="n">
        <v>1</v>
      </c>
      <c r="V60" s="448"/>
      <c r="W60" s="449"/>
      <c r="Y60" s="433"/>
      <c r="Z60" s="166"/>
      <c r="AA60" s="466"/>
      <c r="AB60" s="466"/>
      <c r="AC60" s="433"/>
      <c r="AD60" s="433"/>
      <c r="AE60" s="433"/>
      <c r="AF60" s="433"/>
      <c r="AG60" s="433"/>
      <c r="AH60" s="433"/>
      <c r="AI60" s="433"/>
      <c r="AJ60" s="433"/>
      <c r="AK60" s="433"/>
      <c r="AL60" s="434"/>
      <c r="AM60" s="432"/>
      <c r="AN60" s="442" t="n">
        <v>1</v>
      </c>
      <c r="AO60" s="448"/>
      <c r="AP60" s="449"/>
      <c r="AR60" s="433"/>
      <c r="AS60" s="166"/>
      <c r="AT60" s="466"/>
      <c r="AU60" s="466"/>
      <c r="AV60" s="433"/>
      <c r="AW60" s="433"/>
      <c r="AX60" s="433"/>
      <c r="AY60" s="433"/>
      <c r="AZ60" s="433"/>
      <c r="BA60" s="433"/>
      <c r="BB60" s="433"/>
      <c r="BC60" s="433"/>
      <c r="BD60" s="433"/>
      <c r="BE60" s="434"/>
      <c r="BF60" s="432"/>
      <c r="BG60" s="442" t="n">
        <v>1</v>
      </c>
      <c r="BH60" s="448"/>
      <c r="BI60" s="449"/>
      <c r="BK60" s="433"/>
      <c r="BL60" s="166"/>
      <c r="BM60" s="466"/>
      <c r="BN60" s="466"/>
      <c r="BO60" s="433"/>
      <c r="BP60" s="433"/>
      <c r="BQ60" s="433"/>
      <c r="BR60" s="433"/>
      <c r="BS60" s="433"/>
      <c r="BT60" s="433"/>
      <c r="BU60" s="433"/>
      <c r="BV60" s="433"/>
      <c r="BW60" s="433"/>
      <c r="BX60" s="434"/>
    </row>
    <row r="61" customFormat="false" ht="12.75" hidden="false" customHeight="false" outlineLevel="0" collapsed="false">
      <c r="A61" s="432"/>
      <c r="B61" s="442" t="n">
        <v>2</v>
      </c>
      <c r="C61" s="448"/>
      <c r="D61" s="449"/>
      <c r="F61" s="433"/>
      <c r="G61" s="166"/>
      <c r="J61" s="433"/>
      <c r="K61" s="433"/>
      <c r="L61" s="433"/>
      <c r="M61" s="433"/>
      <c r="N61" s="433"/>
      <c r="O61" s="433"/>
      <c r="P61" s="433"/>
      <c r="Q61" s="433"/>
      <c r="R61" s="433"/>
      <c r="S61" s="434"/>
      <c r="T61" s="432"/>
      <c r="U61" s="442" t="n">
        <v>2</v>
      </c>
      <c r="V61" s="448"/>
      <c r="W61" s="449"/>
      <c r="Y61" s="433"/>
      <c r="Z61" s="166"/>
      <c r="AC61" s="433"/>
      <c r="AD61" s="433"/>
      <c r="AE61" s="433"/>
      <c r="AF61" s="433"/>
      <c r="AG61" s="433"/>
      <c r="AH61" s="433"/>
      <c r="AI61" s="433"/>
      <c r="AJ61" s="433"/>
      <c r="AK61" s="433"/>
      <c r="AL61" s="434"/>
      <c r="AM61" s="432"/>
      <c r="AN61" s="442" t="n">
        <v>2</v>
      </c>
      <c r="AO61" s="448"/>
      <c r="AP61" s="449"/>
      <c r="AR61" s="433"/>
      <c r="AS61" s="166"/>
      <c r="AV61" s="433"/>
      <c r="AW61" s="433"/>
      <c r="AX61" s="433"/>
      <c r="AY61" s="433"/>
      <c r="AZ61" s="433"/>
      <c r="BA61" s="433"/>
      <c r="BB61" s="433"/>
      <c r="BC61" s="433"/>
      <c r="BD61" s="433"/>
      <c r="BE61" s="434"/>
      <c r="BF61" s="432"/>
      <c r="BG61" s="442" t="n">
        <v>2</v>
      </c>
      <c r="BH61" s="448"/>
      <c r="BI61" s="449"/>
      <c r="BK61" s="433"/>
      <c r="BL61" s="166"/>
      <c r="BO61" s="433"/>
      <c r="BP61" s="433"/>
      <c r="BQ61" s="433"/>
      <c r="BR61" s="433"/>
      <c r="BS61" s="433"/>
      <c r="BT61" s="433"/>
      <c r="BU61" s="433"/>
      <c r="BV61" s="433"/>
      <c r="BW61" s="433"/>
      <c r="BX61" s="434"/>
    </row>
    <row r="62" customFormat="false" ht="12.75" hidden="false" customHeight="false" outlineLevel="0" collapsed="false">
      <c r="A62" s="432"/>
      <c r="B62" s="442" t="n">
        <v>3</v>
      </c>
      <c r="C62" s="448"/>
      <c r="D62" s="449"/>
      <c r="F62" s="433"/>
      <c r="G62" s="166"/>
      <c r="J62" s="433"/>
      <c r="K62" s="433"/>
      <c r="L62" s="433"/>
      <c r="M62" s="433"/>
      <c r="N62" s="433"/>
      <c r="O62" s="433"/>
      <c r="P62" s="433"/>
      <c r="Q62" s="433"/>
      <c r="R62" s="433"/>
      <c r="S62" s="434"/>
      <c r="T62" s="432"/>
      <c r="U62" s="442" t="n">
        <v>3</v>
      </c>
      <c r="V62" s="448"/>
      <c r="W62" s="449"/>
      <c r="Y62" s="433"/>
      <c r="Z62" s="166"/>
      <c r="AC62" s="433"/>
      <c r="AD62" s="433"/>
      <c r="AE62" s="433"/>
      <c r="AF62" s="433"/>
      <c r="AG62" s="433"/>
      <c r="AH62" s="433"/>
      <c r="AI62" s="433"/>
      <c r="AJ62" s="433"/>
      <c r="AK62" s="433"/>
      <c r="AL62" s="434"/>
      <c r="AM62" s="432"/>
      <c r="AN62" s="442" t="n">
        <v>3</v>
      </c>
      <c r="AO62" s="448"/>
      <c r="AP62" s="449"/>
      <c r="AR62" s="433"/>
      <c r="AS62" s="166"/>
      <c r="AV62" s="433"/>
      <c r="AW62" s="433"/>
      <c r="AX62" s="433"/>
      <c r="AY62" s="433"/>
      <c r="AZ62" s="433"/>
      <c r="BA62" s="433"/>
      <c r="BB62" s="433"/>
      <c r="BC62" s="433"/>
      <c r="BD62" s="433"/>
      <c r="BE62" s="434"/>
      <c r="BF62" s="432"/>
      <c r="BG62" s="442" t="n">
        <v>3</v>
      </c>
      <c r="BH62" s="448"/>
      <c r="BI62" s="449"/>
      <c r="BK62" s="433"/>
      <c r="BL62" s="166"/>
      <c r="BO62" s="433"/>
      <c r="BP62" s="433"/>
      <c r="BQ62" s="433"/>
      <c r="BR62" s="433"/>
      <c r="BS62" s="433"/>
      <c r="BT62" s="433"/>
      <c r="BU62" s="433"/>
      <c r="BV62" s="433"/>
      <c r="BW62" s="433"/>
      <c r="BX62" s="434"/>
    </row>
    <row r="63" customFormat="false" ht="12.75" hidden="false" customHeight="false" outlineLevel="0" collapsed="false">
      <c r="A63" s="432"/>
      <c r="B63" s="442" t="n">
        <v>4</v>
      </c>
      <c r="C63" s="448"/>
      <c r="D63" s="449"/>
      <c r="F63" s="433"/>
      <c r="G63" s="433"/>
      <c r="H63" s="433"/>
      <c r="I63" s="433"/>
      <c r="J63" s="433"/>
      <c r="K63" s="433"/>
      <c r="L63" s="433"/>
      <c r="M63" s="433"/>
      <c r="N63" s="433"/>
      <c r="O63" s="433"/>
      <c r="P63" s="433"/>
      <c r="Q63" s="433"/>
      <c r="R63" s="433"/>
      <c r="S63" s="434"/>
      <c r="T63" s="432"/>
      <c r="U63" s="442" t="n">
        <v>4</v>
      </c>
      <c r="V63" s="448"/>
      <c r="W63" s="449"/>
      <c r="Y63" s="433"/>
      <c r="Z63" s="433"/>
      <c r="AA63" s="433"/>
      <c r="AB63" s="433"/>
      <c r="AC63" s="433"/>
      <c r="AD63" s="433"/>
      <c r="AE63" s="433"/>
      <c r="AF63" s="433"/>
      <c r="AG63" s="433"/>
      <c r="AH63" s="433"/>
      <c r="AI63" s="433"/>
      <c r="AJ63" s="433"/>
      <c r="AK63" s="433"/>
      <c r="AL63" s="434"/>
      <c r="AM63" s="432"/>
      <c r="AN63" s="442" t="n">
        <v>4</v>
      </c>
      <c r="AO63" s="448"/>
      <c r="AP63" s="449"/>
      <c r="AR63" s="433"/>
      <c r="AS63" s="433"/>
      <c r="AT63" s="433"/>
      <c r="AU63" s="433"/>
      <c r="AV63" s="433"/>
      <c r="AW63" s="433"/>
      <c r="AX63" s="433"/>
      <c r="AY63" s="433"/>
      <c r="AZ63" s="433"/>
      <c r="BA63" s="433"/>
      <c r="BB63" s="433"/>
      <c r="BC63" s="433"/>
      <c r="BD63" s="433"/>
      <c r="BE63" s="434"/>
      <c r="BF63" s="432"/>
      <c r="BG63" s="442" t="n">
        <v>4</v>
      </c>
      <c r="BH63" s="448"/>
      <c r="BI63" s="449"/>
      <c r="BK63" s="433"/>
      <c r="BL63" s="433"/>
      <c r="BM63" s="433"/>
      <c r="BN63" s="433"/>
      <c r="BO63" s="433"/>
      <c r="BP63" s="433"/>
      <c r="BQ63" s="433"/>
      <c r="BR63" s="433"/>
      <c r="BS63" s="433"/>
      <c r="BT63" s="433"/>
      <c r="BU63" s="433"/>
      <c r="BV63" s="433"/>
      <c r="BW63" s="433"/>
      <c r="BX63" s="434"/>
    </row>
    <row r="64" customFormat="false" ht="12.75" hidden="false" customHeight="false" outlineLevel="0" collapsed="false">
      <c r="A64" s="432"/>
      <c r="B64" s="442" t="n">
        <v>5</v>
      </c>
      <c r="C64" s="448"/>
      <c r="D64" s="449"/>
      <c r="F64" s="433"/>
      <c r="G64" s="433"/>
      <c r="H64" s="433"/>
      <c r="I64" s="433"/>
      <c r="J64" s="433"/>
      <c r="K64" s="433"/>
      <c r="L64" s="433"/>
      <c r="M64" s="433"/>
      <c r="N64" s="433"/>
      <c r="O64" s="433"/>
      <c r="P64" s="433"/>
      <c r="Q64" s="433"/>
      <c r="R64" s="433"/>
      <c r="S64" s="434"/>
      <c r="T64" s="432"/>
      <c r="U64" s="442" t="n">
        <v>5</v>
      </c>
      <c r="V64" s="448"/>
      <c r="W64" s="449"/>
      <c r="Y64" s="433"/>
      <c r="Z64" s="433"/>
      <c r="AA64" s="433"/>
      <c r="AB64" s="433"/>
      <c r="AC64" s="433"/>
      <c r="AD64" s="433"/>
      <c r="AE64" s="433"/>
      <c r="AF64" s="433"/>
      <c r="AG64" s="433"/>
      <c r="AH64" s="433"/>
      <c r="AI64" s="433"/>
      <c r="AJ64" s="433"/>
      <c r="AK64" s="433"/>
      <c r="AL64" s="434"/>
      <c r="AM64" s="432"/>
      <c r="AN64" s="442" t="n">
        <v>5</v>
      </c>
      <c r="AO64" s="448"/>
      <c r="AP64" s="449"/>
      <c r="AR64" s="433"/>
      <c r="AS64" s="433"/>
      <c r="AT64" s="433"/>
      <c r="AU64" s="433"/>
      <c r="AV64" s="433"/>
      <c r="AW64" s="433"/>
      <c r="AX64" s="433"/>
      <c r="AY64" s="433"/>
      <c r="AZ64" s="433"/>
      <c r="BA64" s="433"/>
      <c r="BB64" s="433"/>
      <c r="BC64" s="433"/>
      <c r="BD64" s="433"/>
      <c r="BE64" s="434"/>
      <c r="BF64" s="432"/>
      <c r="BG64" s="442" t="n">
        <v>5</v>
      </c>
      <c r="BH64" s="448"/>
      <c r="BI64" s="449"/>
      <c r="BK64" s="433"/>
      <c r="BL64" s="433"/>
      <c r="BM64" s="433"/>
      <c r="BN64" s="433"/>
      <c r="BO64" s="433"/>
      <c r="BP64" s="433"/>
      <c r="BQ64" s="433"/>
      <c r="BR64" s="433"/>
      <c r="BS64" s="433"/>
      <c r="BT64" s="433"/>
      <c r="BU64" s="433"/>
      <c r="BV64" s="433"/>
      <c r="BW64" s="433"/>
      <c r="BX64" s="434"/>
    </row>
    <row r="65" customFormat="false" ht="12.75" hidden="false" customHeight="false" outlineLevel="0" collapsed="false">
      <c r="A65" s="432"/>
      <c r="B65" s="442" t="n">
        <v>6</v>
      </c>
      <c r="C65" s="448"/>
      <c r="D65" s="449"/>
      <c r="F65" s="433"/>
      <c r="G65" s="433"/>
      <c r="H65" s="433"/>
      <c r="I65" s="433"/>
      <c r="J65" s="433"/>
      <c r="K65" s="433"/>
      <c r="L65" s="433"/>
      <c r="M65" s="433"/>
      <c r="N65" s="433"/>
      <c r="O65" s="433"/>
      <c r="P65" s="433"/>
      <c r="Q65" s="433"/>
      <c r="R65" s="433"/>
      <c r="S65" s="434"/>
      <c r="T65" s="432"/>
      <c r="U65" s="442" t="n">
        <v>6</v>
      </c>
      <c r="V65" s="448"/>
      <c r="W65" s="449"/>
      <c r="Y65" s="433"/>
      <c r="Z65" s="433"/>
      <c r="AA65" s="433"/>
      <c r="AB65" s="433"/>
      <c r="AC65" s="433"/>
      <c r="AD65" s="433"/>
      <c r="AE65" s="433"/>
      <c r="AF65" s="433"/>
      <c r="AG65" s="433"/>
      <c r="AH65" s="433"/>
      <c r="AI65" s="433"/>
      <c r="AJ65" s="433"/>
      <c r="AK65" s="433"/>
      <c r="AL65" s="434"/>
      <c r="AM65" s="432"/>
      <c r="AN65" s="442" t="n">
        <v>6</v>
      </c>
      <c r="AO65" s="448"/>
      <c r="AP65" s="449"/>
      <c r="AR65" s="433"/>
      <c r="AS65" s="433"/>
      <c r="AT65" s="433"/>
      <c r="AU65" s="433"/>
      <c r="AV65" s="433"/>
      <c r="AW65" s="433"/>
      <c r="AX65" s="433"/>
      <c r="AY65" s="433"/>
      <c r="AZ65" s="433"/>
      <c r="BA65" s="433"/>
      <c r="BB65" s="433"/>
      <c r="BC65" s="433"/>
      <c r="BD65" s="433"/>
      <c r="BE65" s="434"/>
      <c r="BF65" s="432"/>
      <c r="BG65" s="442" t="n">
        <v>6</v>
      </c>
      <c r="BH65" s="448"/>
      <c r="BI65" s="449"/>
      <c r="BK65" s="433"/>
      <c r="BL65" s="433"/>
      <c r="BM65" s="433"/>
      <c r="BN65" s="433"/>
      <c r="BO65" s="433"/>
      <c r="BP65" s="433"/>
      <c r="BQ65" s="433"/>
      <c r="BR65" s="433"/>
      <c r="BS65" s="433"/>
      <c r="BT65" s="433"/>
      <c r="BU65" s="433"/>
      <c r="BV65" s="433"/>
      <c r="BW65" s="433"/>
      <c r="BX65" s="434"/>
    </row>
    <row r="66" customFormat="false" ht="12.75" hidden="false" customHeight="false" outlineLevel="0" collapsed="false">
      <c r="A66" s="432"/>
      <c r="B66" s="442" t="n">
        <v>7</v>
      </c>
      <c r="C66" s="448"/>
      <c r="D66" s="449"/>
      <c r="F66" s="433"/>
      <c r="G66" s="433"/>
      <c r="H66" s="433"/>
      <c r="I66" s="433"/>
      <c r="J66" s="433"/>
      <c r="K66" s="433"/>
      <c r="L66" s="433"/>
      <c r="M66" s="433"/>
      <c r="N66" s="433"/>
      <c r="O66" s="433"/>
      <c r="P66" s="433"/>
      <c r="Q66" s="433"/>
      <c r="R66" s="433"/>
      <c r="S66" s="434"/>
      <c r="T66" s="432"/>
      <c r="U66" s="442" t="n">
        <v>7</v>
      </c>
      <c r="V66" s="448"/>
      <c r="W66" s="449"/>
      <c r="Y66" s="433"/>
      <c r="Z66" s="433"/>
      <c r="AA66" s="433"/>
      <c r="AB66" s="433"/>
      <c r="AC66" s="433"/>
      <c r="AD66" s="433"/>
      <c r="AE66" s="433"/>
      <c r="AF66" s="433"/>
      <c r="AG66" s="433"/>
      <c r="AH66" s="433"/>
      <c r="AI66" s="433"/>
      <c r="AJ66" s="433"/>
      <c r="AK66" s="433"/>
      <c r="AL66" s="434"/>
      <c r="AM66" s="432"/>
      <c r="AN66" s="442" t="n">
        <v>7</v>
      </c>
      <c r="AO66" s="448"/>
      <c r="AP66" s="449"/>
      <c r="AR66" s="433"/>
      <c r="AS66" s="433"/>
      <c r="AT66" s="433"/>
      <c r="AU66" s="433"/>
      <c r="AV66" s="433"/>
      <c r="AW66" s="433"/>
      <c r="AX66" s="433"/>
      <c r="AY66" s="433"/>
      <c r="AZ66" s="433"/>
      <c r="BA66" s="433"/>
      <c r="BB66" s="433"/>
      <c r="BC66" s="433"/>
      <c r="BD66" s="433"/>
      <c r="BE66" s="434"/>
      <c r="BF66" s="432"/>
      <c r="BG66" s="442" t="n">
        <v>7</v>
      </c>
      <c r="BH66" s="448"/>
      <c r="BI66" s="449"/>
      <c r="BK66" s="433"/>
      <c r="BL66" s="433"/>
      <c r="BM66" s="433"/>
      <c r="BN66" s="433"/>
      <c r="BO66" s="433"/>
      <c r="BP66" s="433"/>
      <c r="BQ66" s="433"/>
      <c r="BR66" s="433"/>
      <c r="BS66" s="433"/>
      <c r="BT66" s="433"/>
      <c r="BU66" s="433"/>
      <c r="BV66" s="433"/>
      <c r="BW66" s="433"/>
      <c r="BX66" s="434"/>
    </row>
    <row r="67" customFormat="false" ht="12.75" hidden="false" customHeight="false" outlineLevel="0" collapsed="false">
      <c r="A67" s="432"/>
      <c r="B67" s="442" t="n">
        <v>8</v>
      </c>
      <c r="C67" s="448"/>
      <c r="D67" s="449"/>
      <c r="F67" s="433"/>
      <c r="G67" s="433"/>
      <c r="H67" s="433"/>
      <c r="I67" s="433"/>
      <c r="J67" s="433"/>
      <c r="K67" s="433"/>
      <c r="L67" s="433"/>
      <c r="M67" s="433"/>
      <c r="N67" s="433"/>
      <c r="O67" s="433"/>
      <c r="P67" s="433"/>
      <c r="Q67" s="433"/>
      <c r="R67" s="433"/>
      <c r="S67" s="434"/>
      <c r="T67" s="432"/>
      <c r="U67" s="442" t="n">
        <v>8</v>
      </c>
      <c r="V67" s="448"/>
      <c r="W67" s="449"/>
      <c r="Y67" s="433"/>
      <c r="Z67" s="433"/>
      <c r="AA67" s="433"/>
      <c r="AB67" s="433"/>
      <c r="AC67" s="433"/>
      <c r="AD67" s="433"/>
      <c r="AE67" s="433"/>
      <c r="AF67" s="433"/>
      <c r="AG67" s="433"/>
      <c r="AH67" s="433"/>
      <c r="AI67" s="433"/>
      <c r="AJ67" s="433"/>
      <c r="AK67" s="433"/>
      <c r="AL67" s="434"/>
      <c r="AM67" s="432"/>
      <c r="AN67" s="442" t="n">
        <v>8</v>
      </c>
      <c r="AO67" s="448"/>
      <c r="AP67" s="449"/>
      <c r="AR67" s="433"/>
      <c r="AS67" s="433"/>
      <c r="AT67" s="433"/>
      <c r="AU67" s="433"/>
      <c r="AV67" s="433"/>
      <c r="AW67" s="433"/>
      <c r="AX67" s="433"/>
      <c r="AY67" s="433"/>
      <c r="AZ67" s="433"/>
      <c r="BA67" s="433"/>
      <c r="BB67" s="433"/>
      <c r="BC67" s="433"/>
      <c r="BD67" s="433"/>
      <c r="BE67" s="434"/>
      <c r="BF67" s="432"/>
      <c r="BG67" s="442" t="n">
        <v>8</v>
      </c>
      <c r="BH67" s="448"/>
      <c r="BI67" s="449"/>
      <c r="BK67" s="433"/>
      <c r="BL67" s="433"/>
      <c r="BM67" s="433"/>
      <c r="BN67" s="433"/>
      <c r="BO67" s="433"/>
      <c r="BP67" s="433"/>
      <c r="BQ67" s="433"/>
      <c r="BR67" s="433"/>
      <c r="BS67" s="433"/>
      <c r="BT67" s="433"/>
      <c r="BU67" s="433"/>
      <c r="BV67" s="433"/>
      <c r="BW67" s="433"/>
      <c r="BX67" s="434"/>
    </row>
    <row r="68" customFormat="false" ht="12.75" hidden="false" customHeight="false" outlineLevel="0" collapsed="false">
      <c r="A68" s="432"/>
      <c r="B68" s="442" t="n">
        <v>9</v>
      </c>
      <c r="C68" s="448"/>
      <c r="D68" s="449"/>
      <c r="F68" s="433"/>
      <c r="G68" s="433"/>
      <c r="H68" s="433"/>
      <c r="I68" s="433"/>
      <c r="J68" s="433"/>
      <c r="K68" s="433"/>
      <c r="L68" s="433"/>
      <c r="M68" s="433"/>
      <c r="N68" s="433"/>
      <c r="O68" s="433"/>
      <c r="P68" s="433"/>
      <c r="Q68" s="433"/>
      <c r="R68" s="433"/>
      <c r="S68" s="434"/>
      <c r="T68" s="432"/>
      <c r="U68" s="442" t="n">
        <v>9</v>
      </c>
      <c r="V68" s="448"/>
      <c r="W68" s="449"/>
      <c r="Y68" s="433"/>
      <c r="Z68" s="433"/>
      <c r="AA68" s="433"/>
      <c r="AB68" s="433"/>
      <c r="AC68" s="433"/>
      <c r="AD68" s="433"/>
      <c r="AE68" s="433"/>
      <c r="AF68" s="433"/>
      <c r="AG68" s="433"/>
      <c r="AH68" s="433"/>
      <c r="AI68" s="433"/>
      <c r="AJ68" s="433"/>
      <c r="AK68" s="433"/>
      <c r="AL68" s="434"/>
      <c r="AM68" s="432"/>
      <c r="AN68" s="442" t="n">
        <v>9</v>
      </c>
      <c r="AO68" s="448"/>
      <c r="AP68" s="449"/>
      <c r="AR68" s="433"/>
      <c r="AS68" s="433"/>
      <c r="AT68" s="433"/>
      <c r="AU68" s="433"/>
      <c r="AV68" s="433"/>
      <c r="AW68" s="433"/>
      <c r="AX68" s="433"/>
      <c r="AY68" s="433"/>
      <c r="AZ68" s="433"/>
      <c r="BA68" s="433"/>
      <c r="BB68" s="433"/>
      <c r="BC68" s="433"/>
      <c r="BD68" s="433"/>
      <c r="BE68" s="434"/>
      <c r="BF68" s="432"/>
      <c r="BG68" s="442" t="n">
        <v>9</v>
      </c>
      <c r="BH68" s="448"/>
      <c r="BI68" s="449"/>
      <c r="BK68" s="433"/>
      <c r="BL68" s="433"/>
      <c r="BM68" s="433"/>
      <c r="BN68" s="433"/>
      <c r="BO68" s="433"/>
      <c r="BP68" s="433"/>
      <c r="BQ68" s="433"/>
      <c r="BR68" s="433"/>
      <c r="BS68" s="433"/>
      <c r="BT68" s="433"/>
      <c r="BU68" s="433"/>
      <c r="BV68" s="433"/>
      <c r="BW68" s="433"/>
      <c r="BX68" s="434"/>
    </row>
    <row r="69" customFormat="false" ht="12.75" hidden="false" customHeight="false" outlineLevel="0" collapsed="false">
      <c r="A69" s="432"/>
      <c r="B69" s="442" t="n">
        <v>10</v>
      </c>
      <c r="C69" s="448"/>
      <c r="D69" s="449"/>
      <c r="F69" s="433"/>
      <c r="G69" s="433"/>
      <c r="H69" s="433"/>
      <c r="I69" s="433"/>
      <c r="J69" s="433"/>
      <c r="K69" s="433"/>
      <c r="L69" s="433"/>
      <c r="M69" s="433"/>
      <c r="N69" s="433"/>
      <c r="O69" s="433"/>
      <c r="P69" s="433"/>
      <c r="Q69" s="433"/>
      <c r="R69" s="433"/>
      <c r="S69" s="434"/>
      <c r="T69" s="432"/>
      <c r="U69" s="442" t="n">
        <v>10</v>
      </c>
      <c r="V69" s="448"/>
      <c r="W69" s="449"/>
      <c r="Y69" s="433"/>
      <c r="Z69" s="433"/>
      <c r="AA69" s="433"/>
      <c r="AB69" s="433"/>
      <c r="AC69" s="433"/>
      <c r="AD69" s="433"/>
      <c r="AE69" s="433"/>
      <c r="AF69" s="433"/>
      <c r="AG69" s="433"/>
      <c r="AH69" s="433"/>
      <c r="AI69" s="433"/>
      <c r="AJ69" s="433"/>
      <c r="AK69" s="433"/>
      <c r="AL69" s="434"/>
      <c r="AM69" s="432"/>
      <c r="AN69" s="442" t="n">
        <v>10</v>
      </c>
      <c r="AO69" s="448"/>
      <c r="AP69" s="449"/>
      <c r="AR69" s="433"/>
      <c r="AS69" s="433"/>
      <c r="AT69" s="433"/>
      <c r="AU69" s="433"/>
      <c r="AV69" s="433"/>
      <c r="AW69" s="433"/>
      <c r="AX69" s="433"/>
      <c r="AY69" s="433"/>
      <c r="AZ69" s="433"/>
      <c r="BA69" s="433"/>
      <c r="BB69" s="433"/>
      <c r="BC69" s="433"/>
      <c r="BD69" s="433"/>
      <c r="BE69" s="434"/>
      <c r="BF69" s="432"/>
      <c r="BG69" s="442" t="n">
        <v>10</v>
      </c>
      <c r="BH69" s="448"/>
      <c r="BI69" s="449"/>
      <c r="BK69" s="433"/>
      <c r="BL69" s="433"/>
      <c r="BM69" s="433"/>
      <c r="BN69" s="433"/>
      <c r="BO69" s="433"/>
      <c r="BP69" s="433"/>
      <c r="BQ69" s="433"/>
      <c r="BR69" s="433"/>
      <c r="BS69" s="433"/>
      <c r="BT69" s="433"/>
      <c r="BU69" s="433"/>
      <c r="BV69" s="433"/>
      <c r="BW69" s="433"/>
      <c r="BX69" s="434"/>
    </row>
    <row r="70" customFormat="false" ht="12.75" hidden="false" customHeight="false" outlineLevel="0" collapsed="false">
      <c r="A70" s="432"/>
      <c r="B70" s="442" t="n">
        <v>11</v>
      </c>
      <c r="C70" s="448"/>
      <c r="D70" s="449"/>
      <c r="F70" s="433"/>
      <c r="G70" s="433"/>
      <c r="H70" s="433"/>
      <c r="I70" s="433"/>
      <c r="J70" s="433"/>
      <c r="K70" s="433"/>
      <c r="L70" s="433"/>
      <c r="M70" s="433"/>
      <c r="N70" s="433"/>
      <c r="O70" s="433"/>
      <c r="P70" s="433"/>
      <c r="Q70" s="433"/>
      <c r="R70" s="433"/>
      <c r="S70" s="434"/>
      <c r="T70" s="432"/>
      <c r="U70" s="442" t="n">
        <v>11</v>
      </c>
      <c r="V70" s="448"/>
      <c r="W70" s="449"/>
      <c r="Y70" s="433"/>
      <c r="Z70" s="433"/>
      <c r="AA70" s="433"/>
      <c r="AB70" s="433"/>
      <c r="AC70" s="433"/>
      <c r="AD70" s="433"/>
      <c r="AE70" s="433"/>
      <c r="AF70" s="433"/>
      <c r="AG70" s="433"/>
      <c r="AH70" s="433"/>
      <c r="AI70" s="433"/>
      <c r="AJ70" s="433"/>
      <c r="AK70" s="433"/>
      <c r="AL70" s="434"/>
      <c r="AM70" s="432"/>
      <c r="AN70" s="442" t="n">
        <v>11</v>
      </c>
      <c r="AO70" s="448"/>
      <c r="AP70" s="449"/>
      <c r="AR70" s="433"/>
      <c r="AS70" s="433"/>
      <c r="AT70" s="433"/>
      <c r="AU70" s="433"/>
      <c r="AV70" s="433"/>
      <c r="AW70" s="433"/>
      <c r="AX70" s="433"/>
      <c r="AY70" s="433"/>
      <c r="AZ70" s="433"/>
      <c r="BA70" s="433"/>
      <c r="BB70" s="433"/>
      <c r="BC70" s="433"/>
      <c r="BD70" s="433"/>
      <c r="BE70" s="434"/>
      <c r="BF70" s="432"/>
      <c r="BG70" s="442" t="n">
        <v>11</v>
      </c>
      <c r="BH70" s="448"/>
      <c r="BI70" s="449"/>
      <c r="BK70" s="433"/>
      <c r="BL70" s="433"/>
      <c r="BM70" s="433"/>
      <c r="BN70" s="433"/>
      <c r="BO70" s="433"/>
      <c r="BP70" s="433"/>
      <c r="BQ70" s="433"/>
      <c r="BR70" s="433"/>
      <c r="BS70" s="433"/>
      <c r="BT70" s="433"/>
      <c r="BU70" s="433"/>
      <c r="BV70" s="433"/>
      <c r="BW70" s="433"/>
      <c r="BX70" s="434"/>
    </row>
    <row r="71" customFormat="false" ht="12.75" hidden="false" customHeight="false" outlineLevel="0" collapsed="false">
      <c r="A71" s="432"/>
      <c r="B71" s="442" t="n">
        <v>12</v>
      </c>
      <c r="C71" s="448"/>
      <c r="D71" s="449"/>
      <c r="F71" s="433"/>
      <c r="G71" s="433"/>
      <c r="H71" s="433"/>
      <c r="I71" s="433"/>
      <c r="J71" s="433"/>
      <c r="K71" s="433"/>
      <c r="L71" s="433"/>
      <c r="M71" s="433"/>
      <c r="N71" s="433"/>
      <c r="O71" s="433"/>
      <c r="P71" s="433"/>
      <c r="Q71" s="433"/>
      <c r="R71" s="433"/>
      <c r="S71" s="434"/>
      <c r="T71" s="432"/>
      <c r="U71" s="442" t="n">
        <v>12</v>
      </c>
      <c r="V71" s="448"/>
      <c r="W71" s="449"/>
      <c r="Y71" s="433"/>
      <c r="Z71" s="433"/>
      <c r="AA71" s="433"/>
      <c r="AB71" s="433"/>
      <c r="AC71" s="433"/>
      <c r="AD71" s="433"/>
      <c r="AE71" s="433"/>
      <c r="AF71" s="433"/>
      <c r="AG71" s="433"/>
      <c r="AH71" s="433"/>
      <c r="AI71" s="433"/>
      <c r="AJ71" s="433"/>
      <c r="AK71" s="433"/>
      <c r="AL71" s="434"/>
      <c r="AM71" s="432"/>
      <c r="AN71" s="442" t="n">
        <v>12</v>
      </c>
      <c r="AO71" s="448"/>
      <c r="AP71" s="449"/>
      <c r="AR71" s="433"/>
      <c r="AS71" s="433"/>
      <c r="AT71" s="433"/>
      <c r="AU71" s="433"/>
      <c r="AV71" s="433"/>
      <c r="AW71" s="433"/>
      <c r="AX71" s="433"/>
      <c r="AY71" s="433"/>
      <c r="AZ71" s="433"/>
      <c r="BA71" s="433"/>
      <c r="BB71" s="433"/>
      <c r="BC71" s="433"/>
      <c r="BD71" s="433"/>
      <c r="BE71" s="434"/>
      <c r="BF71" s="432"/>
      <c r="BG71" s="442" t="n">
        <v>12</v>
      </c>
      <c r="BH71" s="448"/>
      <c r="BI71" s="449"/>
      <c r="BK71" s="433"/>
      <c r="BL71" s="433"/>
      <c r="BM71" s="433"/>
      <c r="BN71" s="433"/>
      <c r="BO71" s="433"/>
      <c r="BP71" s="433"/>
      <c r="BQ71" s="433"/>
      <c r="BR71" s="433"/>
      <c r="BS71" s="433"/>
      <c r="BT71" s="433"/>
      <c r="BU71" s="433"/>
      <c r="BV71" s="433"/>
      <c r="BW71" s="433"/>
      <c r="BX71" s="434"/>
    </row>
    <row r="72" customFormat="false" ht="12.75" hidden="false" customHeight="false" outlineLevel="0" collapsed="false">
      <c r="A72" s="432"/>
      <c r="B72" s="442" t="n">
        <v>13</v>
      </c>
      <c r="C72" s="448"/>
      <c r="D72" s="449"/>
      <c r="F72" s="433"/>
      <c r="G72" s="433"/>
      <c r="H72" s="433"/>
      <c r="I72" s="433"/>
      <c r="J72" s="433"/>
      <c r="K72" s="433"/>
      <c r="L72" s="433"/>
      <c r="M72" s="433"/>
      <c r="N72" s="433"/>
      <c r="O72" s="433"/>
      <c r="P72" s="433"/>
      <c r="Q72" s="433"/>
      <c r="R72" s="433"/>
      <c r="S72" s="434"/>
      <c r="T72" s="432"/>
      <c r="U72" s="442" t="n">
        <v>13</v>
      </c>
      <c r="V72" s="448"/>
      <c r="W72" s="449"/>
      <c r="Y72" s="433"/>
      <c r="Z72" s="433"/>
      <c r="AA72" s="433"/>
      <c r="AB72" s="433"/>
      <c r="AC72" s="433"/>
      <c r="AD72" s="433"/>
      <c r="AE72" s="433"/>
      <c r="AF72" s="433"/>
      <c r="AG72" s="433"/>
      <c r="AH72" s="433"/>
      <c r="AI72" s="433"/>
      <c r="AJ72" s="433"/>
      <c r="AK72" s="433"/>
      <c r="AL72" s="434"/>
      <c r="AM72" s="432"/>
      <c r="AN72" s="442" t="n">
        <v>13</v>
      </c>
      <c r="AO72" s="448"/>
      <c r="AP72" s="449"/>
      <c r="AR72" s="433"/>
      <c r="AS72" s="433"/>
      <c r="AT72" s="433"/>
      <c r="AU72" s="433"/>
      <c r="AV72" s="433"/>
      <c r="AW72" s="433"/>
      <c r="AX72" s="433"/>
      <c r="AY72" s="433"/>
      <c r="AZ72" s="433"/>
      <c r="BA72" s="433"/>
      <c r="BB72" s="433"/>
      <c r="BC72" s="433"/>
      <c r="BD72" s="433"/>
      <c r="BE72" s="434"/>
      <c r="BF72" s="432"/>
      <c r="BG72" s="442" t="n">
        <v>13</v>
      </c>
      <c r="BH72" s="448"/>
      <c r="BI72" s="449"/>
      <c r="BK72" s="433"/>
      <c r="BL72" s="433"/>
      <c r="BM72" s="433"/>
      <c r="BN72" s="433"/>
      <c r="BO72" s="433"/>
      <c r="BP72" s="433"/>
      <c r="BQ72" s="433"/>
      <c r="BR72" s="433"/>
      <c r="BS72" s="433"/>
      <c r="BT72" s="433"/>
      <c r="BU72" s="433"/>
      <c r="BV72" s="433"/>
      <c r="BW72" s="433"/>
      <c r="BX72" s="434"/>
    </row>
    <row r="73" customFormat="false" ht="12.75" hidden="false" customHeight="false" outlineLevel="0" collapsed="false">
      <c r="A73" s="432"/>
      <c r="B73" s="442" t="n">
        <v>14</v>
      </c>
      <c r="C73" s="448"/>
      <c r="D73" s="449"/>
      <c r="F73" s="433"/>
      <c r="G73" s="433"/>
      <c r="H73" s="433"/>
      <c r="I73" s="433"/>
      <c r="J73" s="433"/>
      <c r="K73" s="433"/>
      <c r="L73" s="433"/>
      <c r="M73" s="433"/>
      <c r="N73" s="433"/>
      <c r="O73" s="433"/>
      <c r="P73" s="433"/>
      <c r="Q73" s="433"/>
      <c r="R73" s="433"/>
      <c r="S73" s="434"/>
      <c r="T73" s="432"/>
      <c r="U73" s="442" t="n">
        <v>14</v>
      </c>
      <c r="V73" s="448"/>
      <c r="W73" s="449"/>
      <c r="Y73" s="433"/>
      <c r="Z73" s="433"/>
      <c r="AA73" s="433"/>
      <c r="AB73" s="433"/>
      <c r="AC73" s="433"/>
      <c r="AD73" s="433"/>
      <c r="AE73" s="433"/>
      <c r="AF73" s="433"/>
      <c r="AG73" s="433"/>
      <c r="AH73" s="433"/>
      <c r="AI73" s="433"/>
      <c r="AJ73" s="433"/>
      <c r="AK73" s="433"/>
      <c r="AL73" s="434"/>
      <c r="AM73" s="432"/>
      <c r="AN73" s="442" t="n">
        <v>14</v>
      </c>
      <c r="AO73" s="448"/>
      <c r="AP73" s="449"/>
      <c r="AR73" s="433"/>
      <c r="AS73" s="433"/>
      <c r="AT73" s="433"/>
      <c r="AU73" s="433"/>
      <c r="AV73" s="433"/>
      <c r="AW73" s="433"/>
      <c r="AX73" s="433"/>
      <c r="AY73" s="433"/>
      <c r="AZ73" s="433"/>
      <c r="BA73" s="433"/>
      <c r="BB73" s="433"/>
      <c r="BC73" s="433"/>
      <c r="BD73" s="433"/>
      <c r="BE73" s="434"/>
      <c r="BF73" s="432"/>
      <c r="BG73" s="442" t="n">
        <v>14</v>
      </c>
      <c r="BH73" s="448"/>
      <c r="BI73" s="449"/>
      <c r="BK73" s="433"/>
      <c r="BL73" s="433"/>
      <c r="BM73" s="433"/>
      <c r="BN73" s="433"/>
      <c r="BO73" s="433"/>
      <c r="BP73" s="433"/>
      <c r="BQ73" s="433"/>
      <c r="BR73" s="433"/>
      <c r="BS73" s="433"/>
      <c r="BT73" s="433"/>
      <c r="BU73" s="433"/>
      <c r="BV73" s="433"/>
      <c r="BW73" s="433"/>
      <c r="BX73" s="434"/>
    </row>
    <row r="74" customFormat="false" ht="12.75" hidden="false" customHeight="false" outlineLevel="0" collapsed="false">
      <c r="A74" s="432"/>
      <c r="B74" s="442" t="n">
        <v>15</v>
      </c>
      <c r="C74" s="448"/>
      <c r="D74" s="449"/>
      <c r="F74" s="433"/>
      <c r="G74" s="433"/>
      <c r="H74" s="433"/>
      <c r="I74" s="433"/>
      <c r="J74" s="433"/>
      <c r="K74" s="433"/>
      <c r="L74" s="433"/>
      <c r="M74" s="433"/>
      <c r="N74" s="433"/>
      <c r="O74" s="433"/>
      <c r="P74" s="433"/>
      <c r="Q74" s="433"/>
      <c r="R74" s="433"/>
      <c r="S74" s="434"/>
      <c r="T74" s="432"/>
      <c r="U74" s="442" t="n">
        <v>15</v>
      </c>
      <c r="V74" s="448"/>
      <c r="W74" s="449"/>
      <c r="Y74" s="433"/>
      <c r="Z74" s="433"/>
      <c r="AA74" s="433"/>
      <c r="AB74" s="433"/>
      <c r="AC74" s="433"/>
      <c r="AD74" s="433"/>
      <c r="AE74" s="433"/>
      <c r="AF74" s="433"/>
      <c r="AG74" s="433"/>
      <c r="AH74" s="433"/>
      <c r="AI74" s="433"/>
      <c r="AJ74" s="433"/>
      <c r="AK74" s="433"/>
      <c r="AL74" s="434"/>
      <c r="AM74" s="432"/>
      <c r="AN74" s="442" t="n">
        <v>15</v>
      </c>
      <c r="AO74" s="448"/>
      <c r="AP74" s="449"/>
      <c r="AR74" s="433"/>
      <c r="AS74" s="433"/>
      <c r="AT74" s="433"/>
      <c r="AU74" s="433"/>
      <c r="AV74" s="433"/>
      <c r="AW74" s="433"/>
      <c r="AX74" s="433"/>
      <c r="AY74" s="433"/>
      <c r="AZ74" s="433"/>
      <c r="BA74" s="433"/>
      <c r="BB74" s="433"/>
      <c r="BC74" s="433"/>
      <c r="BD74" s="433"/>
      <c r="BE74" s="434"/>
      <c r="BF74" s="432"/>
      <c r="BG74" s="442" t="n">
        <v>15</v>
      </c>
      <c r="BH74" s="448"/>
      <c r="BI74" s="449"/>
      <c r="BK74" s="433"/>
      <c r="BL74" s="433"/>
      <c r="BM74" s="433"/>
      <c r="BN74" s="433"/>
      <c r="BO74" s="433"/>
      <c r="BP74" s="433"/>
      <c r="BQ74" s="433"/>
      <c r="BR74" s="433"/>
      <c r="BS74" s="433"/>
      <c r="BT74" s="433"/>
      <c r="BU74" s="433"/>
      <c r="BV74" s="433"/>
      <c r="BW74" s="433"/>
      <c r="BX74" s="434"/>
    </row>
    <row r="75" customFormat="false" ht="12.75" hidden="false" customHeight="false" outlineLevel="0" collapsed="false">
      <c r="A75" s="432"/>
      <c r="B75" s="442" t="n">
        <v>16</v>
      </c>
      <c r="C75" s="448"/>
      <c r="D75" s="449"/>
      <c r="F75" s="433"/>
      <c r="G75" s="433"/>
      <c r="H75" s="433"/>
      <c r="I75" s="433"/>
      <c r="J75" s="433"/>
      <c r="K75" s="433"/>
      <c r="L75" s="433"/>
      <c r="M75" s="433"/>
      <c r="N75" s="433"/>
      <c r="O75" s="433"/>
      <c r="P75" s="433"/>
      <c r="Q75" s="433"/>
      <c r="R75" s="433"/>
      <c r="S75" s="434"/>
      <c r="T75" s="432"/>
      <c r="U75" s="442" t="n">
        <v>16</v>
      </c>
      <c r="V75" s="448"/>
      <c r="W75" s="449"/>
      <c r="Y75" s="433"/>
      <c r="Z75" s="433"/>
      <c r="AA75" s="433"/>
      <c r="AB75" s="433"/>
      <c r="AC75" s="433"/>
      <c r="AD75" s="433"/>
      <c r="AE75" s="433"/>
      <c r="AF75" s="433"/>
      <c r="AG75" s="433"/>
      <c r="AH75" s="433"/>
      <c r="AI75" s="433"/>
      <c r="AJ75" s="433"/>
      <c r="AK75" s="433"/>
      <c r="AL75" s="434"/>
      <c r="AM75" s="432"/>
      <c r="AN75" s="442" t="n">
        <v>16</v>
      </c>
      <c r="AO75" s="448"/>
      <c r="AP75" s="449"/>
      <c r="AR75" s="433"/>
      <c r="AS75" s="433"/>
      <c r="AT75" s="433"/>
      <c r="AU75" s="433"/>
      <c r="AV75" s="433"/>
      <c r="AW75" s="433"/>
      <c r="AX75" s="433"/>
      <c r="AY75" s="433"/>
      <c r="AZ75" s="433"/>
      <c r="BA75" s="433"/>
      <c r="BB75" s="433"/>
      <c r="BC75" s="433"/>
      <c r="BD75" s="433"/>
      <c r="BE75" s="434"/>
      <c r="BF75" s="432"/>
      <c r="BG75" s="442" t="n">
        <v>16</v>
      </c>
      <c r="BH75" s="448"/>
      <c r="BI75" s="449"/>
      <c r="BK75" s="433"/>
      <c r="BL75" s="433"/>
      <c r="BM75" s="433"/>
      <c r="BN75" s="433"/>
      <c r="BO75" s="433"/>
      <c r="BP75" s="433"/>
      <c r="BQ75" s="433"/>
      <c r="BR75" s="433"/>
      <c r="BS75" s="433"/>
      <c r="BT75" s="433"/>
      <c r="BU75" s="433"/>
      <c r="BV75" s="433"/>
      <c r="BW75" s="433"/>
      <c r="BX75" s="434"/>
    </row>
    <row r="76" customFormat="false" ht="12.75" hidden="false" customHeight="false" outlineLevel="0" collapsed="false">
      <c r="A76" s="432"/>
      <c r="B76" s="442" t="n">
        <v>17</v>
      </c>
      <c r="C76" s="448"/>
      <c r="D76" s="449"/>
      <c r="F76" s="433"/>
      <c r="G76" s="433"/>
      <c r="H76" s="433"/>
      <c r="I76" s="433"/>
      <c r="J76" s="433"/>
      <c r="K76" s="433"/>
      <c r="L76" s="433"/>
      <c r="M76" s="433"/>
      <c r="N76" s="433"/>
      <c r="O76" s="433"/>
      <c r="P76" s="433"/>
      <c r="Q76" s="433"/>
      <c r="R76" s="433"/>
      <c r="S76" s="434"/>
      <c r="T76" s="432"/>
      <c r="U76" s="442" t="n">
        <v>17</v>
      </c>
      <c r="V76" s="448"/>
      <c r="W76" s="449"/>
      <c r="Y76" s="433"/>
      <c r="Z76" s="433"/>
      <c r="AA76" s="433"/>
      <c r="AB76" s="433"/>
      <c r="AC76" s="433"/>
      <c r="AD76" s="433"/>
      <c r="AE76" s="433"/>
      <c r="AF76" s="433"/>
      <c r="AG76" s="433"/>
      <c r="AH76" s="433"/>
      <c r="AI76" s="433"/>
      <c r="AJ76" s="433"/>
      <c r="AK76" s="433"/>
      <c r="AL76" s="434"/>
      <c r="AM76" s="432"/>
      <c r="AN76" s="442" t="n">
        <v>17</v>
      </c>
      <c r="AO76" s="448"/>
      <c r="AP76" s="449"/>
      <c r="AR76" s="433"/>
      <c r="AS76" s="433"/>
      <c r="AT76" s="433"/>
      <c r="AU76" s="433"/>
      <c r="AV76" s="433"/>
      <c r="AW76" s="433"/>
      <c r="AX76" s="433"/>
      <c r="AY76" s="433"/>
      <c r="AZ76" s="433"/>
      <c r="BA76" s="433"/>
      <c r="BB76" s="433"/>
      <c r="BC76" s="433"/>
      <c r="BD76" s="433"/>
      <c r="BE76" s="434"/>
      <c r="BF76" s="432"/>
      <c r="BG76" s="442" t="n">
        <v>17</v>
      </c>
      <c r="BH76" s="448"/>
      <c r="BI76" s="449"/>
      <c r="BK76" s="433"/>
      <c r="BL76" s="433"/>
      <c r="BM76" s="433"/>
      <c r="BN76" s="433"/>
      <c r="BO76" s="433"/>
      <c r="BP76" s="433"/>
      <c r="BQ76" s="433"/>
      <c r="BR76" s="433"/>
      <c r="BS76" s="433"/>
      <c r="BT76" s="433"/>
      <c r="BU76" s="433"/>
      <c r="BV76" s="433"/>
      <c r="BW76" s="433"/>
      <c r="BX76" s="434"/>
    </row>
    <row r="77" customFormat="false" ht="12.75" hidden="false" customHeight="false" outlineLevel="0" collapsed="false">
      <c r="A77" s="432"/>
      <c r="B77" s="442" t="n">
        <v>18</v>
      </c>
      <c r="C77" s="448"/>
      <c r="D77" s="449"/>
      <c r="F77" s="433"/>
      <c r="G77" s="433"/>
      <c r="H77" s="433"/>
      <c r="I77" s="433"/>
      <c r="J77" s="433"/>
      <c r="K77" s="433"/>
      <c r="L77" s="433"/>
      <c r="M77" s="433"/>
      <c r="N77" s="433"/>
      <c r="O77" s="433"/>
      <c r="P77" s="433"/>
      <c r="Q77" s="433"/>
      <c r="R77" s="433"/>
      <c r="S77" s="434"/>
      <c r="T77" s="432"/>
      <c r="U77" s="442" t="n">
        <v>18</v>
      </c>
      <c r="V77" s="448"/>
      <c r="W77" s="449"/>
      <c r="Y77" s="433"/>
      <c r="Z77" s="433"/>
      <c r="AA77" s="433"/>
      <c r="AB77" s="433"/>
      <c r="AC77" s="433"/>
      <c r="AD77" s="433"/>
      <c r="AE77" s="433"/>
      <c r="AF77" s="433"/>
      <c r="AG77" s="433"/>
      <c r="AH77" s="433"/>
      <c r="AI77" s="433"/>
      <c r="AJ77" s="433"/>
      <c r="AK77" s="433"/>
      <c r="AL77" s="434"/>
      <c r="AM77" s="432"/>
      <c r="AN77" s="442" t="n">
        <v>18</v>
      </c>
      <c r="AO77" s="448"/>
      <c r="AP77" s="449"/>
      <c r="AR77" s="433"/>
      <c r="AS77" s="433"/>
      <c r="AT77" s="433"/>
      <c r="AU77" s="433"/>
      <c r="AV77" s="433"/>
      <c r="AW77" s="433"/>
      <c r="AX77" s="433"/>
      <c r="AY77" s="433"/>
      <c r="AZ77" s="433"/>
      <c r="BA77" s="433"/>
      <c r="BB77" s="433"/>
      <c r="BC77" s="433"/>
      <c r="BD77" s="433"/>
      <c r="BE77" s="434"/>
      <c r="BF77" s="432"/>
      <c r="BG77" s="442" t="n">
        <v>18</v>
      </c>
      <c r="BH77" s="448"/>
      <c r="BI77" s="449"/>
      <c r="BK77" s="433"/>
      <c r="BL77" s="433"/>
      <c r="BM77" s="433"/>
      <c r="BN77" s="433"/>
      <c r="BO77" s="433"/>
      <c r="BP77" s="433"/>
      <c r="BQ77" s="433"/>
      <c r="BR77" s="433"/>
      <c r="BS77" s="433"/>
      <c r="BT77" s="433"/>
      <c r="BU77" s="433"/>
      <c r="BV77" s="433"/>
      <c r="BW77" s="433"/>
      <c r="BX77" s="434"/>
    </row>
    <row r="78" customFormat="false" ht="12.75" hidden="false" customHeight="false" outlineLevel="0" collapsed="false">
      <c r="A78" s="432"/>
      <c r="B78" s="442" t="n">
        <v>19</v>
      </c>
      <c r="C78" s="448"/>
      <c r="D78" s="449"/>
      <c r="F78" s="433"/>
      <c r="G78" s="433"/>
      <c r="H78" s="433"/>
      <c r="I78" s="433"/>
      <c r="J78" s="433"/>
      <c r="K78" s="433"/>
      <c r="L78" s="433"/>
      <c r="M78" s="433"/>
      <c r="N78" s="433"/>
      <c r="O78" s="433"/>
      <c r="P78" s="433"/>
      <c r="Q78" s="433"/>
      <c r="R78" s="433"/>
      <c r="S78" s="434"/>
      <c r="T78" s="432"/>
      <c r="U78" s="442" t="n">
        <v>19</v>
      </c>
      <c r="V78" s="448"/>
      <c r="W78" s="449"/>
      <c r="Y78" s="433"/>
      <c r="Z78" s="433"/>
      <c r="AA78" s="433"/>
      <c r="AB78" s="433"/>
      <c r="AC78" s="433"/>
      <c r="AD78" s="433"/>
      <c r="AE78" s="433"/>
      <c r="AF78" s="433"/>
      <c r="AG78" s="433"/>
      <c r="AH78" s="433"/>
      <c r="AI78" s="433"/>
      <c r="AJ78" s="433"/>
      <c r="AK78" s="433"/>
      <c r="AL78" s="434"/>
      <c r="AM78" s="432"/>
      <c r="AN78" s="442" t="n">
        <v>19</v>
      </c>
      <c r="AO78" s="448"/>
      <c r="AP78" s="449"/>
      <c r="AR78" s="433"/>
      <c r="AS78" s="433"/>
      <c r="AT78" s="433"/>
      <c r="AU78" s="433"/>
      <c r="AV78" s="433"/>
      <c r="AW78" s="433"/>
      <c r="AX78" s="433"/>
      <c r="AY78" s="433"/>
      <c r="AZ78" s="433"/>
      <c r="BA78" s="433"/>
      <c r="BB78" s="433"/>
      <c r="BC78" s="433"/>
      <c r="BD78" s="433"/>
      <c r="BE78" s="434"/>
      <c r="BF78" s="432"/>
      <c r="BG78" s="442" t="n">
        <v>19</v>
      </c>
      <c r="BH78" s="448"/>
      <c r="BI78" s="449"/>
      <c r="BK78" s="433"/>
      <c r="BL78" s="433"/>
      <c r="BM78" s="433"/>
      <c r="BN78" s="433"/>
      <c r="BO78" s="433"/>
      <c r="BP78" s="433"/>
      <c r="BQ78" s="433"/>
      <c r="BR78" s="433"/>
      <c r="BS78" s="433"/>
      <c r="BT78" s="433"/>
      <c r="BU78" s="433"/>
      <c r="BV78" s="433"/>
      <c r="BW78" s="433"/>
      <c r="BX78" s="434"/>
    </row>
    <row r="79" customFormat="false" ht="12.75" hidden="false" customHeight="false" outlineLevel="0" collapsed="false">
      <c r="A79" s="432"/>
      <c r="B79" s="442" t="n">
        <v>20</v>
      </c>
      <c r="C79" s="448"/>
      <c r="D79" s="449"/>
      <c r="F79" s="433"/>
      <c r="G79" s="433"/>
      <c r="H79" s="433"/>
      <c r="I79" s="433"/>
      <c r="J79" s="433"/>
      <c r="K79" s="433"/>
      <c r="L79" s="433"/>
      <c r="M79" s="433"/>
      <c r="N79" s="433"/>
      <c r="O79" s="433"/>
      <c r="P79" s="433"/>
      <c r="Q79" s="433"/>
      <c r="R79" s="433"/>
      <c r="S79" s="434"/>
      <c r="T79" s="432"/>
      <c r="U79" s="442" t="n">
        <v>20</v>
      </c>
      <c r="V79" s="448"/>
      <c r="W79" s="449"/>
      <c r="Y79" s="433"/>
      <c r="Z79" s="433"/>
      <c r="AA79" s="433"/>
      <c r="AB79" s="433"/>
      <c r="AC79" s="433"/>
      <c r="AD79" s="433"/>
      <c r="AE79" s="433"/>
      <c r="AF79" s="433"/>
      <c r="AG79" s="433"/>
      <c r="AH79" s="433"/>
      <c r="AI79" s="433"/>
      <c r="AJ79" s="433"/>
      <c r="AK79" s="433"/>
      <c r="AL79" s="434"/>
      <c r="AM79" s="432"/>
      <c r="AN79" s="442" t="n">
        <v>20</v>
      </c>
      <c r="AO79" s="448"/>
      <c r="AP79" s="449"/>
      <c r="AR79" s="433"/>
      <c r="AS79" s="433"/>
      <c r="AT79" s="433"/>
      <c r="AU79" s="433"/>
      <c r="AV79" s="433"/>
      <c r="AW79" s="433"/>
      <c r="AX79" s="433"/>
      <c r="AY79" s="433"/>
      <c r="AZ79" s="433"/>
      <c r="BA79" s="433"/>
      <c r="BB79" s="433"/>
      <c r="BC79" s="433"/>
      <c r="BD79" s="433"/>
      <c r="BE79" s="434"/>
      <c r="BF79" s="432"/>
      <c r="BG79" s="442" t="n">
        <v>20</v>
      </c>
      <c r="BH79" s="448"/>
      <c r="BI79" s="449"/>
      <c r="BK79" s="433"/>
      <c r="BL79" s="433"/>
      <c r="BM79" s="433"/>
      <c r="BN79" s="433"/>
      <c r="BO79" s="433"/>
      <c r="BP79" s="433"/>
      <c r="BQ79" s="433"/>
      <c r="BR79" s="433"/>
      <c r="BS79" s="433"/>
      <c r="BT79" s="433"/>
      <c r="BU79" s="433"/>
      <c r="BV79" s="433"/>
      <c r="BW79" s="433"/>
      <c r="BX79" s="434"/>
    </row>
    <row r="80" customFormat="false" ht="12.75" hidden="false" customHeight="false" outlineLevel="0" collapsed="false">
      <c r="A80" s="432"/>
      <c r="B80" s="442" t="n">
        <v>21</v>
      </c>
      <c r="C80" s="448"/>
      <c r="D80" s="449"/>
      <c r="F80" s="433"/>
      <c r="G80" s="433"/>
      <c r="H80" s="433"/>
      <c r="I80" s="433"/>
      <c r="J80" s="433"/>
      <c r="K80" s="433"/>
      <c r="L80" s="433"/>
      <c r="M80" s="433"/>
      <c r="N80" s="433"/>
      <c r="O80" s="433"/>
      <c r="P80" s="433"/>
      <c r="Q80" s="433"/>
      <c r="R80" s="433"/>
      <c r="S80" s="434"/>
      <c r="T80" s="432"/>
      <c r="U80" s="442" t="n">
        <v>21</v>
      </c>
      <c r="V80" s="448"/>
      <c r="W80" s="449"/>
      <c r="Y80" s="433"/>
      <c r="Z80" s="433"/>
      <c r="AA80" s="433"/>
      <c r="AB80" s="433"/>
      <c r="AC80" s="433"/>
      <c r="AD80" s="433"/>
      <c r="AE80" s="433"/>
      <c r="AF80" s="433"/>
      <c r="AG80" s="433"/>
      <c r="AH80" s="433"/>
      <c r="AI80" s="433"/>
      <c r="AJ80" s="433"/>
      <c r="AK80" s="433"/>
      <c r="AL80" s="434"/>
      <c r="AM80" s="432"/>
      <c r="AN80" s="442" t="n">
        <v>21</v>
      </c>
      <c r="AO80" s="448"/>
      <c r="AP80" s="449"/>
      <c r="AR80" s="433"/>
      <c r="AS80" s="433"/>
      <c r="AT80" s="433"/>
      <c r="AU80" s="433"/>
      <c r="AV80" s="433"/>
      <c r="AW80" s="433"/>
      <c r="AX80" s="433"/>
      <c r="AY80" s="433"/>
      <c r="AZ80" s="433"/>
      <c r="BA80" s="433"/>
      <c r="BB80" s="433"/>
      <c r="BC80" s="433"/>
      <c r="BD80" s="433"/>
      <c r="BE80" s="434"/>
      <c r="BF80" s="432"/>
      <c r="BG80" s="442" t="n">
        <v>21</v>
      </c>
      <c r="BH80" s="448"/>
      <c r="BI80" s="449"/>
      <c r="BK80" s="433"/>
      <c r="BL80" s="433"/>
      <c r="BM80" s="433"/>
      <c r="BN80" s="433"/>
      <c r="BO80" s="433"/>
      <c r="BP80" s="433"/>
      <c r="BQ80" s="433"/>
      <c r="BR80" s="433"/>
      <c r="BS80" s="433"/>
      <c r="BT80" s="433"/>
      <c r="BU80" s="433"/>
      <c r="BV80" s="433"/>
      <c r="BW80" s="433"/>
      <c r="BX80" s="434"/>
    </row>
    <row r="81" customFormat="false" ht="12.75" hidden="false" customHeight="false" outlineLevel="0" collapsed="false">
      <c r="A81" s="432"/>
      <c r="B81" s="442" t="n">
        <v>22</v>
      </c>
      <c r="C81" s="448"/>
      <c r="D81" s="449"/>
      <c r="F81" s="433"/>
      <c r="G81" s="433"/>
      <c r="H81" s="433"/>
      <c r="I81" s="433"/>
      <c r="J81" s="433"/>
      <c r="K81" s="433"/>
      <c r="L81" s="433"/>
      <c r="M81" s="433"/>
      <c r="N81" s="433"/>
      <c r="O81" s="433"/>
      <c r="P81" s="433"/>
      <c r="Q81" s="433"/>
      <c r="R81" s="433"/>
      <c r="S81" s="434"/>
      <c r="T81" s="432"/>
      <c r="U81" s="442" t="n">
        <v>22</v>
      </c>
      <c r="V81" s="448"/>
      <c r="W81" s="449"/>
      <c r="Y81" s="433"/>
      <c r="Z81" s="433"/>
      <c r="AA81" s="433"/>
      <c r="AB81" s="433"/>
      <c r="AC81" s="433"/>
      <c r="AD81" s="433"/>
      <c r="AE81" s="433"/>
      <c r="AF81" s="433"/>
      <c r="AG81" s="433"/>
      <c r="AH81" s="433"/>
      <c r="AI81" s="433"/>
      <c r="AJ81" s="433"/>
      <c r="AK81" s="433"/>
      <c r="AL81" s="434"/>
      <c r="AM81" s="432"/>
      <c r="AN81" s="442" t="n">
        <v>22</v>
      </c>
      <c r="AO81" s="448"/>
      <c r="AP81" s="449"/>
      <c r="AR81" s="433"/>
      <c r="AS81" s="433"/>
      <c r="AT81" s="433"/>
      <c r="AU81" s="433"/>
      <c r="AV81" s="433"/>
      <c r="AW81" s="433"/>
      <c r="AX81" s="433"/>
      <c r="AY81" s="433"/>
      <c r="AZ81" s="433"/>
      <c r="BA81" s="433"/>
      <c r="BB81" s="433"/>
      <c r="BC81" s="433"/>
      <c r="BD81" s="433"/>
      <c r="BE81" s="434"/>
      <c r="BF81" s="432"/>
      <c r="BG81" s="442" t="n">
        <v>22</v>
      </c>
      <c r="BH81" s="448"/>
      <c r="BI81" s="449"/>
      <c r="BK81" s="433"/>
      <c r="BL81" s="433"/>
      <c r="BM81" s="433"/>
      <c r="BN81" s="433"/>
      <c r="BO81" s="433"/>
      <c r="BP81" s="433"/>
      <c r="BQ81" s="433"/>
      <c r="BR81" s="433"/>
      <c r="BS81" s="433"/>
      <c r="BT81" s="433"/>
      <c r="BU81" s="433"/>
      <c r="BV81" s="433"/>
      <c r="BW81" s="433"/>
      <c r="BX81" s="434"/>
    </row>
    <row r="82" customFormat="false" ht="12.75" hidden="false" customHeight="false" outlineLevel="0" collapsed="false">
      <c r="A82" s="432"/>
      <c r="B82" s="442" t="n">
        <v>23</v>
      </c>
      <c r="C82" s="448"/>
      <c r="D82" s="449"/>
      <c r="F82" s="433"/>
      <c r="G82" s="433"/>
      <c r="H82" s="433"/>
      <c r="I82" s="433"/>
      <c r="J82" s="433"/>
      <c r="K82" s="433"/>
      <c r="L82" s="433"/>
      <c r="M82" s="433"/>
      <c r="N82" s="433"/>
      <c r="O82" s="433"/>
      <c r="P82" s="433"/>
      <c r="Q82" s="433"/>
      <c r="R82" s="433"/>
      <c r="S82" s="434"/>
      <c r="T82" s="432"/>
      <c r="U82" s="442" t="n">
        <v>23</v>
      </c>
      <c r="V82" s="448"/>
      <c r="W82" s="449"/>
      <c r="Y82" s="433"/>
      <c r="Z82" s="433"/>
      <c r="AA82" s="433"/>
      <c r="AB82" s="433"/>
      <c r="AC82" s="433"/>
      <c r="AD82" s="433"/>
      <c r="AE82" s="433"/>
      <c r="AF82" s="433"/>
      <c r="AG82" s="433"/>
      <c r="AH82" s="433"/>
      <c r="AI82" s="433"/>
      <c r="AJ82" s="433"/>
      <c r="AK82" s="433"/>
      <c r="AL82" s="434"/>
      <c r="AM82" s="432"/>
      <c r="AN82" s="442" t="n">
        <v>23</v>
      </c>
      <c r="AO82" s="448"/>
      <c r="AP82" s="449"/>
      <c r="AR82" s="433"/>
      <c r="AS82" s="433"/>
      <c r="AT82" s="433"/>
      <c r="AU82" s="433"/>
      <c r="AV82" s="433"/>
      <c r="AW82" s="433"/>
      <c r="AX82" s="433"/>
      <c r="AY82" s="433"/>
      <c r="AZ82" s="433"/>
      <c r="BA82" s="433"/>
      <c r="BB82" s="433"/>
      <c r="BC82" s="433"/>
      <c r="BD82" s="433"/>
      <c r="BE82" s="434"/>
      <c r="BF82" s="432"/>
      <c r="BG82" s="442" t="n">
        <v>23</v>
      </c>
      <c r="BH82" s="448"/>
      <c r="BI82" s="449"/>
      <c r="BK82" s="433"/>
      <c r="BL82" s="433"/>
      <c r="BM82" s="433"/>
      <c r="BN82" s="433"/>
      <c r="BO82" s="433"/>
      <c r="BP82" s="433"/>
      <c r="BQ82" s="433"/>
      <c r="BR82" s="433"/>
      <c r="BS82" s="433"/>
      <c r="BT82" s="433"/>
      <c r="BU82" s="433"/>
      <c r="BV82" s="433"/>
      <c r="BW82" s="433"/>
      <c r="BX82" s="434"/>
    </row>
    <row r="83" customFormat="false" ht="12.75" hidden="false" customHeight="false" outlineLevel="0" collapsed="false">
      <c r="A83" s="432"/>
      <c r="B83" s="442" t="n">
        <v>24</v>
      </c>
      <c r="C83" s="448"/>
      <c r="D83" s="449"/>
      <c r="F83" s="433"/>
      <c r="G83" s="433"/>
      <c r="H83" s="433"/>
      <c r="I83" s="433"/>
      <c r="J83" s="433"/>
      <c r="K83" s="433"/>
      <c r="L83" s="433"/>
      <c r="M83" s="433"/>
      <c r="N83" s="433"/>
      <c r="O83" s="433"/>
      <c r="P83" s="433"/>
      <c r="Q83" s="433"/>
      <c r="R83" s="433"/>
      <c r="S83" s="434"/>
      <c r="T83" s="432"/>
      <c r="U83" s="442" t="n">
        <v>24</v>
      </c>
      <c r="V83" s="448"/>
      <c r="W83" s="449"/>
      <c r="Y83" s="433"/>
      <c r="Z83" s="433"/>
      <c r="AA83" s="433"/>
      <c r="AB83" s="433"/>
      <c r="AC83" s="433"/>
      <c r="AD83" s="433"/>
      <c r="AE83" s="433"/>
      <c r="AF83" s="433"/>
      <c r="AG83" s="433"/>
      <c r="AH83" s="433"/>
      <c r="AI83" s="433"/>
      <c r="AJ83" s="433"/>
      <c r="AK83" s="433"/>
      <c r="AL83" s="434"/>
      <c r="AM83" s="432"/>
      <c r="AN83" s="442" t="n">
        <v>24</v>
      </c>
      <c r="AO83" s="448"/>
      <c r="AP83" s="449"/>
      <c r="AR83" s="433"/>
      <c r="AS83" s="433"/>
      <c r="AT83" s="433"/>
      <c r="AU83" s="433"/>
      <c r="AV83" s="433"/>
      <c r="AW83" s="433"/>
      <c r="AX83" s="433"/>
      <c r="AY83" s="433"/>
      <c r="AZ83" s="433"/>
      <c r="BA83" s="433"/>
      <c r="BB83" s="433"/>
      <c r="BC83" s="433"/>
      <c r="BD83" s="433"/>
      <c r="BE83" s="434"/>
      <c r="BF83" s="432"/>
      <c r="BG83" s="442" t="n">
        <v>24</v>
      </c>
      <c r="BH83" s="448"/>
      <c r="BI83" s="449"/>
      <c r="BK83" s="433"/>
      <c r="BL83" s="433"/>
      <c r="BM83" s="433"/>
      <c r="BN83" s="433"/>
      <c r="BO83" s="433"/>
      <c r="BP83" s="433"/>
      <c r="BQ83" s="433"/>
      <c r="BR83" s="433"/>
      <c r="BS83" s="433"/>
      <c r="BT83" s="433"/>
      <c r="BU83" s="433"/>
      <c r="BV83" s="433"/>
      <c r="BW83" s="433"/>
      <c r="BX83" s="434"/>
    </row>
    <row r="84" customFormat="false" ht="12.75" hidden="false" customHeight="false" outlineLevel="0" collapsed="false">
      <c r="A84" s="432"/>
      <c r="B84" s="442" t="n">
        <v>25</v>
      </c>
      <c r="C84" s="448"/>
      <c r="D84" s="449"/>
      <c r="F84" s="433"/>
      <c r="G84" s="433"/>
      <c r="H84" s="433"/>
      <c r="I84" s="433"/>
      <c r="J84" s="433"/>
      <c r="K84" s="433"/>
      <c r="L84" s="433"/>
      <c r="M84" s="433"/>
      <c r="N84" s="433"/>
      <c r="O84" s="433"/>
      <c r="P84" s="433"/>
      <c r="Q84" s="433"/>
      <c r="R84" s="433"/>
      <c r="S84" s="434"/>
      <c r="T84" s="432"/>
      <c r="U84" s="442" t="n">
        <v>25</v>
      </c>
      <c r="V84" s="448"/>
      <c r="W84" s="449"/>
      <c r="Y84" s="433"/>
      <c r="Z84" s="433"/>
      <c r="AA84" s="433"/>
      <c r="AB84" s="433"/>
      <c r="AC84" s="433"/>
      <c r="AD84" s="433"/>
      <c r="AE84" s="433"/>
      <c r="AF84" s="433"/>
      <c r="AG84" s="433"/>
      <c r="AH84" s="433"/>
      <c r="AI84" s="433"/>
      <c r="AJ84" s="433"/>
      <c r="AK84" s="433"/>
      <c r="AL84" s="434"/>
      <c r="AM84" s="432"/>
      <c r="AN84" s="442" t="n">
        <v>25</v>
      </c>
      <c r="AO84" s="448"/>
      <c r="AP84" s="449"/>
      <c r="AR84" s="433"/>
      <c r="AS84" s="433"/>
      <c r="AT84" s="433"/>
      <c r="AU84" s="433"/>
      <c r="AV84" s="433"/>
      <c r="AW84" s="433"/>
      <c r="AX84" s="433"/>
      <c r="AY84" s="433"/>
      <c r="AZ84" s="433"/>
      <c r="BA84" s="433"/>
      <c r="BB84" s="433"/>
      <c r="BC84" s="433"/>
      <c r="BD84" s="433"/>
      <c r="BE84" s="434"/>
      <c r="BF84" s="432"/>
      <c r="BG84" s="442" t="n">
        <v>25</v>
      </c>
      <c r="BH84" s="448"/>
      <c r="BI84" s="449"/>
      <c r="BK84" s="433"/>
      <c r="BL84" s="433"/>
      <c r="BM84" s="433"/>
      <c r="BN84" s="433"/>
      <c r="BO84" s="433"/>
      <c r="BP84" s="433"/>
      <c r="BQ84" s="433"/>
      <c r="BR84" s="433"/>
      <c r="BS84" s="433"/>
      <c r="BT84" s="433"/>
      <c r="BU84" s="433"/>
      <c r="BV84" s="433"/>
      <c r="BW84" s="433"/>
      <c r="BX84" s="434"/>
    </row>
    <row r="85" customFormat="false" ht="12.75" hidden="false" customHeight="false" outlineLevel="0" collapsed="false">
      <c r="A85" s="432"/>
      <c r="B85" s="442" t="n">
        <v>26</v>
      </c>
      <c r="C85" s="448"/>
      <c r="D85" s="449"/>
      <c r="F85" s="433"/>
      <c r="G85" s="433"/>
      <c r="H85" s="433"/>
      <c r="I85" s="433"/>
      <c r="J85" s="433"/>
      <c r="K85" s="433"/>
      <c r="L85" s="433"/>
      <c r="M85" s="433"/>
      <c r="N85" s="433"/>
      <c r="O85" s="433"/>
      <c r="P85" s="433"/>
      <c r="Q85" s="433"/>
      <c r="R85" s="433"/>
      <c r="S85" s="434"/>
      <c r="T85" s="432"/>
      <c r="U85" s="442" t="n">
        <v>26</v>
      </c>
      <c r="V85" s="448"/>
      <c r="W85" s="449"/>
      <c r="Y85" s="433"/>
      <c r="Z85" s="433"/>
      <c r="AA85" s="433"/>
      <c r="AB85" s="433"/>
      <c r="AC85" s="433"/>
      <c r="AD85" s="433"/>
      <c r="AE85" s="433"/>
      <c r="AF85" s="433"/>
      <c r="AG85" s="433"/>
      <c r="AH85" s="433"/>
      <c r="AI85" s="433"/>
      <c r="AJ85" s="433"/>
      <c r="AK85" s="433"/>
      <c r="AL85" s="434"/>
      <c r="AM85" s="432"/>
      <c r="AN85" s="442" t="n">
        <v>26</v>
      </c>
      <c r="AO85" s="448"/>
      <c r="AP85" s="449"/>
      <c r="AR85" s="433"/>
      <c r="AS85" s="433"/>
      <c r="AT85" s="433"/>
      <c r="AU85" s="433"/>
      <c r="AV85" s="433"/>
      <c r="AW85" s="433"/>
      <c r="AX85" s="433"/>
      <c r="AY85" s="433"/>
      <c r="AZ85" s="433"/>
      <c r="BA85" s="433"/>
      <c r="BB85" s="433"/>
      <c r="BC85" s="433"/>
      <c r="BD85" s="433"/>
      <c r="BE85" s="434"/>
      <c r="BF85" s="432"/>
      <c r="BG85" s="442" t="n">
        <v>26</v>
      </c>
      <c r="BH85" s="448"/>
      <c r="BI85" s="449"/>
      <c r="BK85" s="433"/>
      <c r="BL85" s="433"/>
      <c r="BM85" s="433"/>
      <c r="BN85" s="433"/>
      <c r="BO85" s="433"/>
      <c r="BP85" s="433"/>
      <c r="BQ85" s="433"/>
      <c r="BR85" s="433"/>
      <c r="BS85" s="433"/>
      <c r="BT85" s="433"/>
      <c r="BU85" s="433"/>
      <c r="BV85" s="433"/>
      <c r="BW85" s="433"/>
      <c r="BX85" s="434"/>
    </row>
    <row r="86" customFormat="false" ht="12.75" hidden="false" customHeight="false" outlineLevel="0" collapsed="false">
      <c r="A86" s="432"/>
      <c r="B86" s="442" t="n">
        <v>27</v>
      </c>
      <c r="C86" s="448"/>
      <c r="D86" s="449"/>
      <c r="F86" s="433"/>
      <c r="G86" s="433"/>
      <c r="H86" s="433"/>
      <c r="I86" s="433"/>
      <c r="J86" s="433"/>
      <c r="K86" s="433"/>
      <c r="L86" s="433"/>
      <c r="M86" s="433"/>
      <c r="N86" s="433"/>
      <c r="O86" s="433"/>
      <c r="P86" s="433"/>
      <c r="Q86" s="433"/>
      <c r="R86" s="433"/>
      <c r="S86" s="434"/>
      <c r="T86" s="432"/>
      <c r="U86" s="442" t="n">
        <v>27</v>
      </c>
      <c r="V86" s="448"/>
      <c r="W86" s="449"/>
      <c r="Y86" s="433"/>
      <c r="Z86" s="433"/>
      <c r="AA86" s="433"/>
      <c r="AB86" s="433"/>
      <c r="AC86" s="433"/>
      <c r="AD86" s="433"/>
      <c r="AE86" s="433"/>
      <c r="AF86" s="433"/>
      <c r="AG86" s="433"/>
      <c r="AH86" s="433"/>
      <c r="AI86" s="433"/>
      <c r="AJ86" s="433"/>
      <c r="AK86" s="433"/>
      <c r="AL86" s="434"/>
      <c r="AM86" s="432"/>
      <c r="AN86" s="442" t="n">
        <v>27</v>
      </c>
      <c r="AO86" s="448"/>
      <c r="AP86" s="449"/>
      <c r="AR86" s="433"/>
      <c r="AS86" s="433"/>
      <c r="AT86" s="433"/>
      <c r="AU86" s="433"/>
      <c r="AV86" s="433"/>
      <c r="AW86" s="433"/>
      <c r="AX86" s="433"/>
      <c r="AY86" s="433"/>
      <c r="AZ86" s="433"/>
      <c r="BA86" s="433"/>
      <c r="BB86" s="433"/>
      <c r="BC86" s="433"/>
      <c r="BD86" s="433"/>
      <c r="BE86" s="434"/>
      <c r="BF86" s="432"/>
      <c r="BG86" s="442" t="n">
        <v>27</v>
      </c>
      <c r="BH86" s="448"/>
      <c r="BI86" s="449"/>
      <c r="BK86" s="433"/>
      <c r="BL86" s="433"/>
      <c r="BM86" s="433"/>
      <c r="BN86" s="433"/>
      <c r="BO86" s="433"/>
      <c r="BP86" s="433"/>
      <c r="BQ86" s="433"/>
      <c r="BR86" s="433"/>
      <c r="BS86" s="433"/>
      <c r="BT86" s="433"/>
      <c r="BU86" s="433"/>
      <c r="BV86" s="433"/>
      <c r="BW86" s="433"/>
      <c r="BX86" s="434"/>
    </row>
    <row r="87" customFormat="false" ht="12.75" hidden="false" customHeight="false" outlineLevel="0" collapsed="false">
      <c r="A87" s="432"/>
      <c r="B87" s="442" t="n">
        <v>28</v>
      </c>
      <c r="C87" s="448"/>
      <c r="D87" s="449"/>
      <c r="F87" s="433"/>
      <c r="G87" s="433"/>
      <c r="H87" s="433"/>
      <c r="I87" s="433"/>
      <c r="J87" s="433"/>
      <c r="K87" s="433"/>
      <c r="L87" s="433"/>
      <c r="M87" s="433"/>
      <c r="N87" s="433"/>
      <c r="O87" s="433"/>
      <c r="P87" s="433"/>
      <c r="Q87" s="433"/>
      <c r="R87" s="433"/>
      <c r="S87" s="434"/>
      <c r="T87" s="432"/>
      <c r="U87" s="442" t="n">
        <v>28</v>
      </c>
      <c r="V87" s="448"/>
      <c r="W87" s="449"/>
      <c r="Y87" s="433"/>
      <c r="Z87" s="433"/>
      <c r="AA87" s="433"/>
      <c r="AB87" s="433"/>
      <c r="AC87" s="433"/>
      <c r="AD87" s="433"/>
      <c r="AE87" s="433"/>
      <c r="AF87" s="433"/>
      <c r="AG87" s="433"/>
      <c r="AH87" s="433"/>
      <c r="AI87" s="433"/>
      <c r="AJ87" s="433"/>
      <c r="AK87" s="433"/>
      <c r="AL87" s="434"/>
      <c r="AM87" s="432"/>
      <c r="AN87" s="442" t="n">
        <v>28</v>
      </c>
      <c r="AO87" s="448"/>
      <c r="AP87" s="449"/>
      <c r="AR87" s="433"/>
      <c r="AS87" s="433"/>
      <c r="AT87" s="433"/>
      <c r="AU87" s="433"/>
      <c r="AV87" s="433"/>
      <c r="AW87" s="433"/>
      <c r="AX87" s="433"/>
      <c r="AY87" s="433"/>
      <c r="AZ87" s="433"/>
      <c r="BA87" s="433"/>
      <c r="BB87" s="433"/>
      <c r="BC87" s="433"/>
      <c r="BD87" s="433"/>
      <c r="BE87" s="434"/>
      <c r="BF87" s="432"/>
      <c r="BG87" s="442" t="n">
        <v>28</v>
      </c>
      <c r="BH87" s="448"/>
      <c r="BI87" s="449"/>
      <c r="BK87" s="433"/>
      <c r="BL87" s="433"/>
      <c r="BM87" s="433"/>
      <c r="BN87" s="433"/>
      <c r="BO87" s="433"/>
      <c r="BP87" s="433"/>
      <c r="BQ87" s="433"/>
      <c r="BR87" s="433"/>
      <c r="BS87" s="433"/>
      <c r="BT87" s="433"/>
      <c r="BU87" s="433"/>
      <c r="BV87" s="433"/>
      <c r="BW87" s="433"/>
      <c r="BX87" s="434"/>
    </row>
    <row r="88" customFormat="false" ht="12.75" hidden="false" customHeight="false" outlineLevel="0" collapsed="false">
      <c r="A88" s="432"/>
      <c r="B88" s="442" t="n">
        <v>29</v>
      </c>
      <c r="C88" s="448"/>
      <c r="D88" s="449"/>
      <c r="F88" s="433"/>
      <c r="G88" s="433"/>
      <c r="H88" s="433"/>
      <c r="I88" s="433"/>
      <c r="J88" s="433"/>
      <c r="K88" s="433"/>
      <c r="L88" s="433"/>
      <c r="M88" s="433"/>
      <c r="N88" s="433"/>
      <c r="O88" s="433"/>
      <c r="P88" s="433"/>
      <c r="Q88" s="433"/>
      <c r="R88" s="433"/>
      <c r="S88" s="434"/>
      <c r="T88" s="432"/>
      <c r="U88" s="442" t="n">
        <v>29</v>
      </c>
      <c r="V88" s="448"/>
      <c r="W88" s="449"/>
      <c r="Y88" s="433"/>
      <c r="Z88" s="433"/>
      <c r="AA88" s="433"/>
      <c r="AB88" s="433"/>
      <c r="AC88" s="433"/>
      <c r="AD88" s="433"/>
      <c r="AE88" s="433"/>
      <c r="AF88" s="433"/>
      <c r="AG88" s="433"/>
      <c r="AH88" s="433"/>
      <c r="AI88" s="433"/>
      <c r="AJ88" s="433"/>
      <c r="AK88" s="433"/>
      <c r="AL88" s="434"/>
      <c r="AM88" s="432"/>
      <c r="AN88" s="442" t="n">
        <v>29</v>
      </c>
      <c r="AO88" s="448"/>
      <c r="AP88" s="449"/>
      <c r="AR88" s="433"/>
      <c r="AS88" s="433"/>
      <c r="AT88" s="433"/>
      <c r="AU88" s="433"/>
      <c r="AV88" s="433"/>
      <c r="AW88" s="433"/>
      <c r="AX88" s="433"/>
      <c r="AY88" s="433"/>
      <c r="AZ88" s="433"/>
      <c r="BA88" s="433"/>
      <c r="BB88" s="433"/>
      <c r="BC88" s="433"/>
      <c r="BD88" s="433"/>
      <c r="BE88" s="434"/>
      <c r="BF88" s="432"/>
      <c r="BG88" s="442" t="n">
        <v>29</v>
      </c>
      <c r="BH88" s="448"/>
      <c r="BI88" s="449"/>
      <c r="BK88" s="433"/>
      <c r="BL88" s="433"/>
      <c r="BM88" s="433"/>
      <c r="BN88" s="433"/>
      <c r="BO88" s="433"/>
      <c r="BP88" s="433"/>
      <c r="BQ88" s="433"/>
      <c r="BR88" s="433"/>
      <c r="BS88" s="433"/>
      <c r="BT88" s="433"/>
      <c r="BU88" s="433"/>
      <c r="BV88" s="433"/>
      <c r="BW88" s="433"/>
      <c r="BX88" s="434"/>
    </row>
    <row r="89" customFormat="false" ht="12.75" hidden="false" customHeight="false" outlineLevel="0" collapsed="false">
      <c r="A89" s="432"/>
      <c r="B89" s="442" t="n">
        <v>30</v>
      </c>
      <c r="C89" s="448"/>
      <c r="D89" s="449"/>
      <c r="F89" s="433"/>
      <c r="G89" s="433"/>
      <c r="H89" s="433"/>
      <c r="I89" s="433"/>
      <c r="J89" s="433"/>
      <c r="K89" s="433"/>
      <c r="L89" s="433"/>
      <c r="M89" s="433"/>
      <c r="N89" s="433"/>
      <c r="O89" s="433"/>
      <c r="P89" s="433"/>
      <c r="Q89" s="433"/>
      <c r="R89" s="433"/>
      <c r="S89" s="434"/>
      <c r="T89" s="432"/>
      <c r="U89" s="442" t="n">
        <v>30</v>
      </c>
      <c r="V89" s="448"/>
      <c r="W89" s="449"/>
      <c r="Y89" s="433"/>
      <c r="Z89" s="433"/>
      <c r="AA89" s="433"/>
      <c r="AB89" s="433"/>
      <c r="AC89" s="433"/>
      <c r="AD89" s="433"/>
      <c r="AE89" s="433"/>
      <c r="AF89" s="433"/>
      <c r="AG89" s="433"/>
      <c r="AH89" s="433"/>
      <c r="AI89" s="433"/>
      <c r="AJ89" s="433"/>
      <c r="AK89" s="433"/>
      <c r="AL89" s="434"/>
      <c r="AM89" s="432"/>
      <c r="AN89" s="442" t="n">
        <v>30</v>
      </c>
      <c r="AO89" s="448"/>
      <c r="AP89" s="449"/>
      <c r="AR89" s="433"/>
      <c r="AS89" s="433"/>
      <c r="AT89" s="433"/>
      <c r="AU89" s="433"/>
      <c r="AV89" s="433"/>
      <c r="AW89" s="433"/>
      <c r="AX89" s="433"/>
      <c r="AY89" s="433"/>
      <c r="AZ89" s="433"/>
      <c r="BA89" s="433"/>
      <c r="BB89" s="433"/>
      <c r="BC89" s="433"/>
      <c r="BD89" s="433"/>
      <c r="BE89" s="434"/>
      <c r="BF89" s="432"/>
      <c r="BG89" s="442" t="n">
        <v>30</v>
      </c>
      <c r="BH89" s="448"/>
      <c r="BI89" s="449"/>
      <c r="BK89" s="433"/>
      <c r="BL89" s="433"/>
      <c r="BM89" s="433"/>
      <c r="BN89" s="433"/>
      <c r="BO89" s="433"/>
      <c r="BP89" s="433"/>
      <c r="BQ89" s="433"/>
      <c r="BR89" s="433"/>
      <c r="BS89" s="433"/>
      <c r="BT89" s="433"/>
      <c r="BU89" s="433"/>
      <c r="BV89" s="433"/>
      <c r="BW89" s="433"/>
      <c r="BX89" s="434"/>
    </row>
    <row r="90" customFormat="false" ht="12.75" hidden="false" customHeight="false" outlineLevel="0" collapsed="false">
      <c r="A90" s="432"/>
      <c r="B90" s="442" t="n">
        <v>31</v>
      </c>
      <c r="C90" s="448"/>
      <c r="D90" s="449"/>
      <c r="F90" s="433"/>
      <c r="G90" s="433"/>
      <c r="H90" s="433"/>
      <c r="I90" s="433"/>
      <c r="J90" s="433"/>
      <c r="K90" s="433"/>
      <c r="L90" s="433"/>
      <c r="M90" s="433"/>
      <c r="N90" s="433"/>
      <c r="O90" s="433"/>
      <c r="P90" s="433"/>
      <c r="Q90" s="433"/>
      <c r="R90" s="433"/>
      <c r="S90" s="434"/>
      <c r="T90" s="432"/>
      <c r="U90" s="442" t="n">
        <v>31</v>
      </c>
      <c r="V90" s="448"/>
      <c r="W90" s="449"/>
      <c r="Y90" s="433"/>
      <c r="Z90" s="433"/>
      <c r="AA90" s="433"/>
      <c r="AB90" s="433"/>
      <c r="AC90" s="433"/>
      <c r="AD90" s="433"/>
      <c r="AE90" s="433"/>
      <c r="AF90" s="433"/>
      <c r="AG90" s="433"/>
      <c r="AH90" s="433"/>
      <c r="AI90" s="433"/>
      <c r="AJ90" s="433"/>
      <c r="AK90" s="433"/>
      <c r="AL90" s="434"/>
      <c r="AM90" s="432"/>
      <c r="AN90" s="442" t="n">
        <v>31</v>
      </c>
      <c r="AO90" s="448"/>
      <c r="AP90" s="449"/>
      <c r="AR90" s="433"/>
      <c r="AS90" s="433"/>
      <c r="AT90" s="433"/>
      <c r="AU90" s="433"/>
      <c r="AV90" s="433"/>
      <c r="AW90" s="433"/>
      <c r="AX90" s="433"/>
      <c r="AY90" s="433"/>
      <c r="AZ90" s="433"/>
      <c r="BA90" s="433"/>
      <c r="BB90" s="433"/>
      <c r="BC90" s="433"/>
      <c r="BD90" s="433"/>
      <c r="BE90" s="434"/>
      <c r="BF90" s="432"/>
      <c r="BG90" s="442" t="n">
        <v>31</v>
      </c>
      <c r="BH90" s="448"/>
      <c r="BI90" s="449"/>
      <c r="BK90" s="433"/>
      <c r="BL90" s="433"/>
      <c r="BM90" s="433"/>
      <c r="BN90" s="433"/>
      <c r="BO90" s="433"/>
      <c r="BP90" s="433"/>
      <c r="BQ90" s="433"/>
      <c r="BR90" s="433"/>
      <c r="BS90" s="433"/>
      <c r="BT90" s="433"/>
      <c r="BU90" s="433"/>
      <c r="BV90" s="433"/>
      <c r="BW90" s="433"/>
      <c r="BX90" s="434"/>
    </row>
    <row r="91" customFormat="false" ht="12.75" hidden="false" customHeight="false" outlineLevel="0" collapsed="false">
      <c r="A91" s="432"/>
      <c r="B91" s="442" t="n">
        <v>32</v>
      </c>
      <c r="C91" s="448"/>
      <c r="D91" s="449"/>
      <c r="F91" s="433"/>
      <c r="G91" s="433"/>
      <c r="H91" s="433"/>
      <c r="I91" s="433"/>
      <c r="J91" s="433"/>
      <c r="K91" s="433"/>
      <c r="L91" s="433"/>
      <c r="M91" s="433"/>
      <c r="N91" s="433"/>
      <c r="O91" s="433"/>
      <c r="P91" s="433"/>
      <c r="Q91" s="433"/>
      <c r="R91" s="433"/>
      <c r="S91" s="434"/>
      <c r="T91" s="432"/>
      <c r="U91" s="442" t="n">
        <v>32</v>
      </c>
      <c r="V91" s="448"/>
      <c r="W91" s="449"/>
      <c r="Y91" s="433"/>
      <c r="Z91" s="433"/>
      <c r="AA91" s="433"/>
      <c r="AB91" s="433"/>
      <c r="AC91" s="433"/>
      <c r="AD91" s="433"/>
      <c r="AE91" s="433"/>
      <c r="AF91" s="433"/>
      <c r="AG91" s="433"/>
      <c r="AH91" s="433"/>
      <c r="AI91" s="433"/>
      <c r="AJ91" s="433"/>
      <c r="AK91" s="433"/>
      <c r="AL91" s="434"/>
      <c r="AM91" s="432"/>
      <c r="AN91" s="442" t="n">
        <v>32</v>
      </c>
      <c r="AO91" s="448"/>
      <c r="AP91" s="449"/>
      <c r="AR91" s="433"/>
      <c r="AS91" s="433"/>
      <c r="AT91" s="433"/>
      <c r="AU91" s="433"/>
      <c r="AV91" s="433"/>
      <c r="AW91" s="433"/>
      <c r="AX91" s="433"/>
      <c r="AY91" s="433"/>
      <c r="AZ91" s="433"/>
      <c r="BA91" s="433"/>
      <c r="BB91" s="433"/>
      <c r="BC91" s="433"/>
      <c r="BD91" s="433"/>
      <c r="BE91" s="434"/>
      <c r="BF91" s="432"/>
      <c r="BG91" s="442" t="n">
        <v>32</v>
      </c>
      <c r="BH91" s="448"/>
      <c r="BI91" s="449"/>
      <c r="BK91" s="433"/>
      <c r="BL91" s="433"/>
      <c r="BM91" s="433"/>
      <c r="BN91" s="433"/>
      <c r="BO91" s="433"/>
      <c r="BP91" s="433"/>
      <c r="BQ91" s="433"/>
      <c r="BR91" s="433"/>
      <c r="BS91" s="433"/>
      <c r="BT91" s="433"/>
      <c r="BU91" s="433"/>
      <c r="BV91" s="433"/>
      <c r="BW91" s="433"/>
      <c r="BX91" s="434"/>
    </row>
    <row r="92" customFormat="false" ht="12.75" hidden="false" customHeight="false" outlineLevel="0" collapsed="false">
      <c r="A92" s="432"/>
      <c r="B92" s="442" t="n">
        <v>33</v>
      </c>
      <c r="C92" s="448"/>
      <c r="D92" s="449"/>
      <c r="F92" s="433"/>
      <c r="G92" s="433"/>
      <c r="H92" s="433"/>
      <c r="I92" s="433"/>
      <c r="J92" s="433"/>
      <c r="K92" s="433"/>
      <c r="L92" s="433"/>
      <c r="M92" s="433"/>
      <c r="N92" s="433"/>
      <c r="O92" s="433"/>
      <c r="P92" s="433"/>
      <c r="Q92" s="433"/>
      <c r="R92" s="433"/>
      <c r="S92" s="434"/>
      <c r="T92" s="432"/>
      <c r="U92" s="442" t="n">
        <v>33</v>
      </c>
      <c r="V92" s="448"/>
      <c r="W92" s="449"/>
      <c r="Y92" s="433"/>
      <c r="Z92" s="433"/>
      <c r="AA92" s="433"/>
      <c r="AB92" s="433"/>
      <c r="AC92" s="433"/>
      <c r="AD92" s="433"/>
      <c r="AE92" s="433"/>
      <c r="AF92" s="433"/>
      <c r="AG92" s="433"/>
      <c r="AH92" s="433"/>
      <c r="AI92" s="433"/>
      <c r="AJ92" s="433"/>
      <c r="AK92" s="433"/>
      <c r="AL92" s="434"/>
      <c r="AM92" s="432"/>
      <c r="AN92" s="442" t="n">
        <v>33</v>
      </c>
      <c r="AO92" s="448"/>
      <c r="AP92" s="449"/>
      <c r="AR92" s="433"/>
      <c r="AS92" s="433"/>
      <c r="AT92" s="433"/>
      <c r="AU92" s="433"/>
      <c r="AV92" s="433"/>
      <c r="AW92" s="433"/>
      <c r="AX92" s="433"/>
      <c r="AY92" s="433"/>
      <c r="AZ92" s="433"/>
      <c r="BA92" s="433"/>
      <c r="BB92" s="433"/>
      <c r="BC92" s="433"/>
      <c r="BD92" s="433"/>
      <c r="BE92" s="434"/>
      <c r="BF92" s="432"/>
      <c r="BG92" s="442" t="n">
        <v>33</v>
      </c>
      <c r="BH92" s="448"/>
      <c r="BI92" s="449"/>
      <c r="BK92" s="433"/>
      <c r="BL92" s="433"/>
      <c r="BM92" s="433"/>
      <c r="BN92" s="433"/>
      <c r="BO92" s="433"/>
      <c r="BP92" s="433"/>
      <c r="BQ92" s="433"/>
      <c r="BR92" s="433"/>
      <c r="BS92" s="433"/>
      <c r="BT92" s="433"/>
      <c r="BU92" s="433"/>
      <c r="BV92" s="433"/>
      <c r="BW92" s="433"/>
      <c r="BX92" s="434"/>
    </row>
    <row r="93" customFormat="false" ht="12.75" hidden="false" customHeight="false" outlineLevel="0" collapsed="false">
      <c r="A93" s="432"/>
      <c r="B93" s="442" t="n">
        <v>34</v>
      </c>
      <c r="C93" s="448"/>
      <c r="D93" s="449"/>
      <c r="F93" s="433"/>
      <c r="G93" s="433"/>
      <c r="H93" s="433"/>
      <c r="I93" s="433"/>
      <c r="J93" s="433"/>
      <c r="K93" s="433"/>
      <c r="L93" s="433"/>
      <c r="M93" s="433"/>
      <c r="N93" s="433"/>
      <c r="O93" s="433"/>
      <c r="P93" s="433"/>
      <c r="Q93" s="433"/>
      <c r="R93" s="433"/>
      <c r="S93" s="434"/>
      <c r="T93" s="432"/>
      <c r="U93" s="442" t="n">
        <v>34</v>
      </c>
      <c r="V93" s="448"/>
      <c r="W93" s="449"/>
      <c r="Y93" s="433"/>
      <c r="Z93" s="433"/>
      <c r="AA93" s="433"/>
      <c r="AB93" s="433"/>
      <c r="AC93" s="433"/>
      <c r="AD93" s="433"/>
      <c r="AE93" s="433"/>
      <c r="AF93" s="433"/>
      <c r="AG93" s="433"/>
      <c r="AH93" s="433"/>
      <c r="AI93" s="433"/>
      <c r="AJ93" s="433"/>
      <c r="AK93" s="433"/>
      <c r="AL93" s="434"/>
      <c r="AM93" s="432"/>
      <c r="AN93" s="442" t="n">
        <v>34</v>
      </c>
      <c r="AO93" s="448"/>
      <c r="AP93" s="449"/>
      <c r="AR93" s="433"/>
      <c r="AS93" s="433"/>
      <c r="AT93" s="433"/>
      <c r="AU93" s="433"/>
      <c r="AV93" s="433"/>
      <c r="AW93" s="433"/>
      <c r="AX93" s="433"/>
      <c r="AY93" s="433"/>
      <c r="AZ93" s="433"/>
      <c r="BA93" s="433"/>
      <c r="BB93" s="433"/>
      <c r="BC93" s="433"/>
      <c r="BD93" s="433"/>
      <c r="BE93" s="434"/>
      <c r="BF93" s="432"/>
      <c r="BG93" s="442" t="n">
        <v>34</v>
      </c>
      <c r="BH93" s="448"/>
      <c r="BI93" s="449"/>
      <c r="BK93" s="433"/>
      <c r="BL93" s="433"/>
      <c r="BM93" s="433"/>
      <c r="BN93" s="433"/>
      <c r="BO93" s="433"/>
      <c r="BP93" s="433"/>
      <c r="BQ93" s="433"/>
      <c r="BR93" s="433"/>
      <c r="BS93" s="433"/>
      <c r="BT93" s="433"/>
      <c r="BU93" s="433"/>
      <c r="BV93" s="433"/>
      <c r="BW93" s="433"/>
      <c r="BX93" s="434"/>
    </row>
    <row r="94" customFormat="false" ht="12.75" hidden="false" customHeight="false" outlineLevel="0" collapsed="false">
      <c r="A94" s="432"/>
      <c r="B94" s="442" t="n">
        <v>35</v>
      </c>
      <c r="C94" s="448"/>
      <c r="D94" s="449"/>
      <c r="F94" s="433"/>
      <c r="G94" s="433"/>
      <c r="H94" s="433"/>
      <c r="I94" s="433"/>
      <c r="J94" s="433"/>
      <c r="K94" s="433"/>
      <c r="L94" s="433"/>
      <c r="M94" s="433"/>
      <c r="N94" s="433"/>
      <c r="O94" s="433"/>
      <c r="P94" s="433"/>
      <c r="Q94" s="433"/>
      <c r="R94" s="433"/>
      <c r="S94" s="434"/>
      <c r="T94" s="432"/>
      <c r="U94" s="442" t="n">
        <v>35</v>
      </c>
      <c r="V94" s="448"/>
      <c r="W94" s="449"/>
      <c r="Y94" s="433"/>
      <c r="Z94" s="433"/>
      <c r="AA94" s="433"/>
      <c r="AB94" s="433"/>
      <c r="AC94" s="433"/>
      <c r="AD94" s="433"/>
      <c r="AE94" s="433"/>
      <c r="AF94" s="433"/>
      <c r="AG94" s="433"/>
      <c r="AH94" s="433"/>
      <c r="AI94" s="433"/>
      <c r="AJ94" s="433"/>
      <c r="AK94" s="433"/>
      <c r="AL94" s="434"/>
      <c r="AM94" s="432"/>
      <c r="AN94" s="442" t="n">
        <v>35</v>
      </c>
      <c r="AO94" s="448"/>
      <c r="AP94" s="449"/>
      <c r="AR94" s="433"/>
      <c r="AS94" s="433"/>
      <c r="AT94" s="433"/>
      <c r="AU94" s="433"/>
      <c r="AV94" s="433"/>
      <c r="AW94" s="433"/>
      <c r="AX94" s="433"/>
      <c r="AY94" s="433"/>
      <c r="AZ94" s="433"/>
      <c r="BA94" s="433"/>
      <c r="BB94" s="433"/>
      <c r="BC94" s="433"/>
      <c r="BD94" s="433"/>
      <c r="BE94" s="434"/>
      <c r="BF94" s="432"/>
      <c r="BG94" s="442" t="n">
        <v>35</v>
      </c>
      <c r="BH94" s="448"/>
      <c r="BI94" s="449"/>
      <c r="BK94" s="433"/>
      <c r="BL94" s="433"/>
      <c r="BM94" s="433"/>
      <c r="BN94" s="433"/>
      <c r="BO94" s="433"/>
      <c r="BP94" s="433"/>
      <c r="BQ94" s="433"/>
      <c r="BR94" s="433"/>
      <c r="BS94" s="433"/>
      <c r="BT94" s="433"/>
      <c r="BU94" s="433"/>
      <c r="BV94" s="433"/>
      <c r="BW94" s="433"/>
      <c r="BX94" s="434"/>
    </row>
    <row r="95" customFormat="false" ht="12.75" hidden="false" customHeight="false" outlineLevel="0" collapsed="false">
      <c r="A95" s="432"/>
      <c r="B95" s="442" t="n">
        <v>36</v>
      </c>
      <c r="C95" s="448"/>
      <c r="D95" s="449"/>
      <c r="F95" s="433"/>
      <c r="G95" s="433"/>
      <c r="H95" s="433"/>
      <c r="I95" s="433"/>
      <c r="J95" s="433"/>
      <c r="K95" s="433"/>
      <c r="L95" s="433"/>
      <c r="M95" s="433"/>
      <c r="N95" s="433"/>
      <c r="O95" s="433"/>
      <c r="P95" s="433"/>
      <c r="Q95" s="433"/>
      <c r="R95" s="433"/>
      <c r="S95" s="434"/>
      <c r="T95" s="432"/>
      <c r="U95" s="442" t="n">
        <v>36</v>
      </c>
      <c r="V95" s="448"/>
      <c r="W95" s="449"/>
      <c r="Y95" s="433"/>
      <c r="Z95" s="433"/>
      <c r="AA95" s="433"/>
      <c r="AB95" s="433"/>
      <c r="AC95" s="433"/>
      <c r="AD95" s="433"/>
      <c r="AE95" s="433"/>
      <c r="AF95" s="433"/>
      <c r="AG95" s="433"/>
      <c r="AH95" s="433"/>
      <c r="AI95" s="433"/>
      <c r="AJ95" s="433"/>
      <c r="AK95" s="433"/>
      <c r="AL95" s="434"/>
      <c r="AM95" s="432"/>
      <c r="AN95" s="442" t="n">
        <v>36</v>
      </c>
      <c r="AO95" s="448"/>
      <c r="AP95" s="449"/>
      <c r="AR95" s="433"/>
      <c r="AS95" s="433"/>
      <c r="AT95" s="433"/>
      <c r="AU95" s="433"/>
      <c r="AV95" s="433"/>
      <c r="AW95" s="433"/>
      <c r="AX95" s="433"/>
      <c r="AY95" s="433"/>
      <c r="AZ95" s="433"/>
      <c r="BA95" s="433"/>
      <c r="BB95" s="433"/>
      <c r="BC95" s="433"/>
      <c r="BD95" s="433"/>
      <c r="BE95" s="434"/>
      <c r="BF95" s="432"/>
      <c r="BG95" s="442" t="n">
        <v>36</v>
      </c>
      <c r="BH95" s="448"/>
      <c r="BI95" s="449"/>
      <c r="BK95" s="433"/>
      <c r="BL95" s="433"/>
      <c r="BM95" s="433"/>
      <c r="BN95" s="433"/>
      <c r="BO95" s="433"/>
      <c r="BP95" s="433"/>
      <c r="BQ95" s="433"/>
      <c r="BR95" s="433"/>
      <c r="BS95" s="433"/>
      <c r="BT95" s="433"/>
      <c r="BU95" s="433"/>
      <c r="BV95" s="433"/>
      <c r="BW95" s="433"/>
      <c r="BX95" s="434"/>
    </row>
    <row r="96" customFormat="false" ht="12.75" hidden="false" customHeight="false" outlineLevel="0" collapsed="false">
      <c r="A96" s="432"/>
      <c r="B96" s="442" t="n">
        <v>37</v>
      </c>
      <c r="C96" s="448"/>
      <c r="D96" s="449"/>
      <c r="F96" s="433"/>
      <c r="G96" s="433"/>
      <c r="H96" s="433"/>
      <c r="I96" s="433"/>
      <c r="J96" s="433"/>
      <c r="K96" s="433"/>
      <c r="L96" s="433"/>
      <c r="M96" s="433"/>
      <c r="N96" s="433"/>
      <c r="O96" s="433"/>
      <c r="P96" s="433"/>
      <c r="Q96" s="433"/>
      <c r="R96" s="433"/>
      <c r="S96" s="434"/>
      <c r="T96" s="432"/>
      <c r="U96" s="442" t="n">
        <v>37</v>
      </c>
      <c r="V96" s="448"/>
      <c r="W96" s="449"/>
      <c r="Y96" s="433"/>
      <c r="Z96" s="433"/>
      <c r="AA96" s="433"/>
      <c r="AB96" s="433"/>
      <c r="AC96" s="433"/>
      <c r="AD96" s="433"/>
      <c r="AE96" s="433"/>
      <c r="AF96" s="433"/>
      <c r="AG96" s="433"/>
      <c r="AH96" s="433"/>
      <c r="AI96" s="433"/>
      <c r="AJ96" s="433"/>
      <c r="AK96" s="433"/>
      <c r="AL96" s="434"/>
      <c r="AM96" s="432"/>
      <c r="AN96" s="442" t="n">
        <v>37</v>
      </c>
      <c r="AO96" s="448"/>
      <c r="AP96" s="449"/>
      <c r="AR96" s="433"/>
      <c r="AS96" s="433"/>
      <c r="AT96" s="433"/>
      <c r="AU96" s="433"/>
      <c r="AV96" s="433"/>
      <c r="AW96" s="433"/>
      <c r="AX96" s="433"/>
      <c r="AY96" s="433"/>
      <c r="AZ96" s="433"/>
      <c r="BA96" s="433"/>
      <c r="BB96" s="433"/>
      <c r="BC96" s="433"/>
      <c r="BD96" s="433"/>
      <c r="BE96" s="434"/>
      <c r="BF96" s="432"/>
      <c r="BG96" s="442" t="n">
        <v>37</v>
      </c>
      <c r="BH96" s="448"/>
      <c r="BI96" s="449"/>
      <c r="BK96" s="433"/>
      <c r="BL96" s="433"/>
      <c r="BM96" s="433"/>
      <c r="BN96" s="433"/>
      <c r="BO96" s="433"/>
      <c r="BP96" s="433"/>
      <c r="BQ96" s="433"/>
      <c r="BR96" s="433"/>
      <c r="BS96" s="433"/>
      <c r="BT96" s="433"/>
      <c r="BU96" s="433"/>
      <c r="BV96" s="433"/>
      <c r="BW96" s="433"/>
      <c r="BX96" s="434"/>
    </row>
    <row r="97" customFormat="false" ht="12.75" hidden="false" customHeight="false" outlineLevel="0" collapsed="false">
      <c r="A97" s="432"/>
      <c r="B97" s="442" t="n">
        <v>38</v>
      </c>
      <c r="C97" s="448"/>
      <c r="D97" s="449"/>
      <c r="F97" s="433"/>
      <c r="G97" s="433"/>
      <c r="H97" s="433"/>
      <c r="I97" s="433"/>
      <c r="J97" s="433"/>
      <c r="K97" s="433"/>
      <c r="L97" s="433"/>
      <c r="M97" s="433"/>
      <c r="N97" s="433"/>
      <c r="O97" s="433"/>
      <c r="P97" s="433"/>
      <c r="Q97" s="433"/>
      <c r="R97" s="433"/>
      <c r="S97" s="434"/>
      <c r="T97" s="432"/>
      <c r="U97" s="442" t="n">
        <v>38</v>
      </c>
      <c r="V97" s="448"/>
      <c r="W97" s="449"/>
      <c r="Y97" s="433"/>
      <c r="Z97" s="433"/>
      <c r="AA97" s="433"/>
      <c r="AB97" s="433"/>
      <c r="AC97" s="433"/>
      <c r="AD97" s="433"/>
      <c r="AE97" s="433"/>
      <c r="AF97" s="433"/>
      <c r="AG97" s="433"/>
      <c r="AH97" s="433"/>
      <c r="AI97" s="433"/>
      <c r="AJ97" s="433"/>
      <c r="AK97" s="433"/>
      <c r="AL97" s="434"/>
      <c r="AM97" s="432"/>
      <c r="AN97" s="442" t="n">
        <v>38</v>
      </c>
      <c r="AO97" s="448"/>
      <c r="AP97" s="449"/>
      <c r="AR97" s="433"/>
      <c r="AS97" s="433"/>
      <c r="AT97" s="433"/>
      <c r="AU97" s="433"/>
      <c r="AV97" s="433"/>
      <c r="AW97" s="433"/>
      <c r="AX97" s="433"/>
      <c r="AY97" s="433"/>
      <c r="AZ97" s="433"/>
      <c r="BA97" s="433"/>
      <c r="BB97" s="433"/>
      <c r="BC97" s="433"/>
      <c r="BD97" s="433"/>
      <c r="BE97" s="434"/>
      <c r="BF97" s="432"/>
      <c r="BG97" s="442" t="n">
        <v>38</v>
      </c>
      <c r="BH97" s="448"/>
      <c r="BI97" s="449"/>
      <c r="BK97" s="433"/>
      <c r="BL97" s="433"/>
      <c r="BM97" s="433"/>
      <c r="BN97" s="433"/>
      <c r="BO97" s="433"/>
      <c r="BP97" s="433"/>
      <c r="BQ97" s="433"/>
      <c r="BR97" s="433"/>
      <c r="BS97" s="433"/>
      <c r="BT97" s="433"/>
      <c r="BU97" s="433"/>
      <c r="BV97" s="433"/>
      <c r="BW97" s="433"/>
      <c r="BX97" s="434"/>
    </row>
    <row r="98" customFormat="false" ht="12.75" hidden="false" customHeight="false" outlineLevel="0" collapsed="false">
      <c r="A98" s="432"/>
      <c r="B98" s="442" t="n">
        <v>39</v>
      </c>
      <c r="C98" s="448"/>
      <c r="D98" s="449"/>
      <c r="F98" s="433"/>
      <c r="G98" s="433"/>
      <c r="H98" s="433"/>
      <c r="I98" s="433"/>
      <c r="J98" s="433"/>
      <c r="K98" s="433"/>
      <c r="L98" s="433"/>
      <c r="M98" s="433"/>
      <c r="N98" s="433"/>
      <c r="O98" s="433"/>
      <c r="P98" s="433"/>
      <c r="Q98" s="433"/>
      <c r="R98" s="433"/>
      <c r="S98" s="434"/>
      <c r="T98" s="432"/>
      <c r="U98" s="442" t="n">
        <v>39</v>
      </c>
      <c r="V98" s="448"/>
      <c r="W98" s="449"/>
      <c r="Y98" s="433"/>
      <c r="Z98" s="433"/>
      <c r="AA98" s="433"/>
      <c r="AB98" s="433"/>
      <c r="AC98" s="433"/>
      <c r="AD98" s="433"/>
      <c r="AE98" s="433"/>
      <c r="AF98" s="433"/>
      <c r="AG98" s="433"/>
      <c r="AH98" s="433"/>
      <c r="AI98" s="433"/>
      <c r="AJ98" s="433"/>
      <c r="AK98" s="433"/>
      <c r="AL98" s="434"/>
      <c r="AM98" s="432"/>
      <c r="AN98" s="442" t="n">
        <v>39</v>
      </c>
      <c r="AO98" s="448"/>
      <c r="AP98" s="449"/>
      <c r="AR98" s="433"/>
      <c r="AS98" s="433"/>
      <c r="AT98" s="433"/>
      <c r="AU98" s="433"/>
      <c r="AV98" s="433"/>
      <c r="AW98" s="433"/>
      <c r="AX98" s="433"/>
      <c r="AY98" s="433"/>
      <c r="AZ98" s="433"/>
      <c r="BA98" s="433"/>
      <c r="BB98" s="433"/>
      <c r="BC98" s="433"/>
      <c r="BD98" s="433"/>
      <c r="BE98" s="434"/>
      <c r="BF98" s="432"/>
      <c r="BG98" s="442" t="n">
        <v>39</v>
      </c>
      <c r="BH98" s="448"/>
      <c r="BI98" s="449"/>
      <c r="BK98" s="433"/>
      <c r="BL98" s="433"/>
      <c r="BM98" s="433"/>
      <c r="BN98" s="433"/>
      <c r="BO98" s="433"/>
      <c r="BP98" s="433"/>
      <c r="BQ98" s="433"/>
      <c r="BR98" s="433"/>
      <c r="BS98" s="433"/>
      <c r="BT98" s="433"/>
      <c r="BU98" s="433"/>
      <c r="BV98" s="433"/>
      <c r="BW98" s="433"/>
      <c r="BX98" s="434"/>
    </row>
    <row r="99" customFormat="false" ht="12.75" hidden="false" customHeight="false" outlineLevel="0" collapsed="false">
      <c r="A99" s="432"/>
      <c r="B99" s="442" t="n">
        <v>40</v>
      </c>
      <c r="C99" s="448"/>
      <c r="D99" s="449"/>
      <c r="F99" s="433"/>
      <c r="G99" s="433"/>
      <c r="H99" s="433"/>
      <c r="I99" s="433"/>
      <c r="J99" s="433"/>
      <c r="K99" s="433"/>
      <c r="L99" s="433"/>
      <c r="M99" s="433"/>
      <c r="N99" s="433"/>
      <c r="O99" s="433"/>
      <c r="P99" s="433"/>
      <c r="Q99" s="433"/>
      <c r="R99" s="433"/>
      <c r="S99" s="434"/>
      <c r="T99" s="432"/>
      <c r="U99" s="442" t="n">
        <v>40</v>
      </c>
      <c r="V99" s="448"/>
      <c r="W99" s="449"/>
      <c r="Y99" s="433"/>
      <c r="Z99" s="433"/>
      <c r="AA99" s="433"/>
      <c r="AB99" s="433"/>
      <c r="AC99" s="433"/>
      <c r="AD99" s="433"/>
      <c r="AE99" s="433"/>
      <c r="AF99" s="433"/>
      <c r="AG99" s="433"/>
      <c r="AH99" s="433"/>
      <c r="AI99" s="433"/>
      <c r="AJ99" s="433"/>
      <c r="AK99" s="433"/>
      <c r="AL99" s="434"/>
      <c r="AM99" s="432"/>
      <c r="AN99" s="442" t="n">
        <v>40</v>
      </c>
      <c r="AO99" s="448"/>
      <c r="AP99" s="449"/>
      <c r="AR99" s="433"/>
      <c r="AS99" s="433"/>
      <c r="AT99" s="433"/>
      <c r="AU99" s="433"/>
      <c r="AV99" s="433"/>
      <c r="AW99" s="433"/>
      <c r="AX99" s="433"/>
      <c r="AY99" s="433"/>
      <c r="AZ99" s="433"/>
      <c r="BA99" s="433"/>
      <c r="BB99" s="433"/>
      <c r="BC99" s="433"/>
      <c r="BD99" s="433"/>
      <c r="BE99" s="434"/>
      <c r="BF99" s="432"/>
      <c r="BG99" s="442" t="n">
        <v>40</v>
      </c>
      <c r="BH99" s="448"/>
      <c r="BI99" s="449"/>
      <c r="BK99" s="433"/>
      <c r="BL99" s="433"/>
      <c r="BM99" s="433"/>
      <c r="BN99" s="433"/>
      <c r="BO99" s="433"/>
      <c r="BP99" s="433"/>
      <c r="BQ99" s="433"/>
      <c r="BR99" s="433"/>
      <c r="BS99" s="433"/>
      <c r="BT99" s="433"/>
      <c r="BU99" s="433"/>
      <c r="BV99" s="433"/>
      <c r="BW99" s="433"/>
      <c r="BX99" s="434"/>
    </row>
    <row r="100" customFormat="false" ht="12.75" hidden="false" customHeight="false" outlineLevel="0" collapsed="false">
      <c r="A100" s="432"/>
      <c r="B100" s="442" t="n">
        <v>41</v>
      </c>
      <c r="C100" s="448"/>
      <c r="D100" s="449"/>
      <c r="F100" s="433"/>
      <c r="G100" s="433"/>
      <c r="H100" s="433"/>
      <c r="I100" s="433"/>
      <c r="J100" s="433"/>
      <c r="K100" s="433"/>
      <c r="L100" s="433"/>
      <c r="M100" s="433"/>
      <c r="N100" s="433"/>
      <c r="O100" s="433"/>
      <c r="P100" s="433"/>
      <c r="Q100" s="433"/>
      <c r="R100" s="433"/>
      <c r="S100" s="434"/>
      <c r="T100" s="432"/>
      <c r="U100" s="442" t="n">
        <v>41</v>
      </c>
      <c r="V100" s="448"/>
      <c r="W100" s="449"/>
      <c r="Y100" s="433"/>
      <c r="Z100" s="433"/>
      <c r="AA100" s="433"/>
      <c r="AB100" s="433"/>
      <c r="AC100" s="433"/>
      <c r="AD100" s="433"/>
      <c r="AE100" s="433"/>
      <c r="AF100" s="433"/>
      <c r="AG100" s="433"/>
      <c r="AH100" s="433"/>
      <c r="AI100" s="433"/>
      <c r="AJ100" s="433"/>
      <c r="AK100" s="433"/>
      <c r="AL100" s="434"/>
      <c r="AM100" s="432"/>
      <c r="AN100" s="442" t="n">
        <v>41</v>
      </c>
      <c r="AO100" s="448"/>
      <c r="AP100" s="449"/>
      <c r="AR100" s="433"/>
      <c r="AS100" s="433"/>
      <c r="AT100" s="433"/>
      <c r="AU100" s="433"/>
      <c r="AV100" s="433"/>
      <c r="AW100" s="433"/>
      <c r="AX100" s="433"/>
      <c r="AY100" s="433"/>
      <c r="AZ100" s="433"/>
      <c r="BA100" s="433"/>
      <c r="BB100" s="433"/>
      <c r="BC100" s="433"/>
      <c r="BD100" s="433"/>
      <c r="BE100" s="434"/>
      <c r="BF100" s="432"/>
      <c r="BG100" s="442" t="n">
        <v>41</v>
      </c>
      <c r="BH100" s="448"/>
      <c r="BI100" s="449"/>
      <c r="BK100" s="433"/>
      <c r="BL100" s="433"/>
      <c r="BM100" s="433"/>
      <c r="BN100" s="433"/>
      <c r="BO100" s="433"/>
      <c r="BP100" s="433"/>
      <c r="BQ100" s="433"/>
      <c r="BR100" s="433"/>
      <c r="BS100" s="433"/>
      <c r="BT100" s="433"/>
      <c r="BU100" s="433"/>
      <c r="BV100" s="433"/>
      <c r="BW100" s="433"/>
      <c r="BX100" s="434"/>
    </row>
    <row r="101" customFormat="false" ht="12.75" hidden="false" customHeight="false" outlineLevel="0" collapsed="false">
      <c r="A101" s="432"/>
      <c r="B101" s="442" t="n">
        <v>42</v>
      </c>
      <c r="C101" s="448"/>
      <c r="D101" s="449"/>
      <c r="F101" s="433"/>
      <c r="G101" s="433"/>
      <c r="H101" s="433"/>
      <c r="I101" s="433"/>
      <c r="J101" s="433"/>
      <c r="K101" s="433"/>
      <c r="L101" s="433"/>
      <c r="M101" s="433"/>
      <c r="N101" s="433"/>
      <c r="O101" s="433"/>
      <c r="P101" s="433"/>
      <c r="Q101" s="433"/>
      <c r="R101" s="433"/>
      <c r="S101" s="434"/>
      <c r="T101" s="432"/>
      <c r="U101" s="442" t="n">
        <v>42</v>
      </c>
      <c r="V101" s="448"/>
      <c r="W101" s="449"/>
      <c r="Y101" s="433"/>
      <c r="Z101" s="433"/>
      <c r="AA101" s="433"/>
      <c r="AB101" s="433"/>
      <c r="AC101" s="433"/>
      <c r="AD101" s="433"/>
      <c r="AE101" s="433"/>
      <c r="AF101" s="433"/>
      <c r="AG101" s="433"/>
      <c r="AH101" s="433"/>
      <c r="AI101" s="433"/>
      <c r="AJ101" s="433"/>
      <c r="AK101" s="433"/>
      <c r="AL101" s="434"/>
      <c r="AM101" s="432"/>
      <c r="AN101" s="442" t="n">
        <v>42</v>
      </c>
      <c r="AO101" s="448"/>
      <c r="AP101" s="449"/>
      <c r="AR101" s="433"/>
      <c r="AS101" s="433"/>
      <c r="AT101" s="433"/>
      <c r="AU101" s="433"/>
      <c r="AV101" s="433"/>
      <c r="AW101" s="433"/>
      <c r="AX101" s="433"/>
      <c r="AY101" s="433"/>
      <c r="AZ101" s="433"/>
      <c r="BA101" s="433"/>
      <c r="BB101" s="433"/>
      <c r="BC101" s="433"/>
      <c r="BD101" s="433"/>
      <c r="BE101" s="434"/>
      <c r="BF101" s="432"/>
      <c r="BG101" s="442" t="n">
        <v>42</v>
      </c>
      <c r="BH101" s="448"/>
      <c r="BI101" s="449"/>
      <c r="BK101" s="433"/>
      <c r="BL101" s="433"/>
      <c r="BM101" s="433"/>
      <c r="BN101" s="433"/>
      <c r="BO101" s="433"/>
      <c r="BP101" s="433"/>
      <c r="BQ101" s="433"/>
      <c r="BR101" s="433"/>
      <c r="BS101" s="433"/>
      <c r="BT101" s="433"/>
      <c r="BU101" s="433"/>
      <c r="BV101" s="433"/>
      <c r="BW101" s="433"/>
      <c r="BX101" s="434"/>
    </row>
    <row r="102" customFormat="false" ht="12.75" hidden="false" customHeight="false" outlineLevel="0" collapsed="false">
      <c r="A102" s="432"/>
      <c r="B102" s="442" t="n">
        <v>43</v>
      </c>
      <c r="C102" s="448"/>
      <c r="D102" s="449"/>
      <c r="F102" s="433"/>
      <c r="G102" s="433"/>
      <c r="H102" s="433"/>
      <c r="I102" s="433"/>
      <c r="J102" s="433"/>
      <c r="K102" s="433"/>
      <c r="L102" s="433"/>
      <c r="M102" s="433"/>
      <c r="N102" s="433"/>
      <c r="O102" s="433"/>
      <c r="P102" s="433"/>
      <c r="Q102" s="433"/>
      <c r="R102" s="433"/>
      <c r="S102" s="434"/>
      <c r="T102" s="432"/>
      <c r="U102" s="442" t="n">
        <v>43</v>
      </c>
      <c r="V102" s="448"/>
      <c r="W102" s="449"/>
      <c r="Y102" s="433"/>
      <c r="Z102" s="433"/>
      <c r="AA102" s="433"/>
      <c r="AB102" s="433"/>
      <c r="AC102" s="433"/>
      <c r="AD102" s="433"/>
      <c r="AE102" s="433"/>
      <c r="AF102" s="433"/>
      <c r="AG102" s="433"/>
      <c r="AH102" s="433"/>
      <c r="AI102" s="433"/>
      <c r="AJ102" s="433"/>
      <c r="AK102" s="433"/>
      <c r="AL102" s="434"/>
      <c r="AM102" s="432"/>
      <c r="AN102" s="442" t="n">
        <v>43</v>
      </c>
      <c r="AO102" s="448"/>
      <c r="AP102" s="449"/>
      <c r="AR102" s="433"/>
      <c r="AS102" s="433"/>
      <c r="AT102" s="433"/>
      <c r="AU102" s="433"/>
      <c r="AV102" s="433"/>
      <c r="AW102" s="433"/>
      <c r="AX102" s="433"/>
      <c r="AY102" s="433"/>
      <c r="AZ102" s="433"/>
      <c r="BA102" s="433"/>
      <c r="BB102" s="433"/>
      <c r="BC102" s="433"/>
      <c r="BD102" s="433"/>
      <c r="BE102" s="434"/>
      <c r="BF102" s="432"/>
      <c r="BG102" s="442" t="n">
        <v>43</v>
      </c>
      <c r="BH102" s="448"/>
      <c r="BI102" s="449"/>
      <c r="BK102" s="433"/>
      <c r="BL102" s="433"/>
      <c r="BM102" s="433"/>
      <c r="BN102" s="433"/>
      <c r="BO102" s="433"/>
      <c r="BP102" s="433"/>
      <c r="BQ102" s="433"/>
      <c r="BR102" s="433"/>
      <c r="BS102" s="433"/>
      <c r="BT102" s="433"/>
      <c r="BU102" s="433"/>
      <c r="BV102" s="433"/>
      <c r="BW102" s="433"/>
      <c r="BX102" s="434"/>
    </row>
    <row r="103" customFormat="false" ht="12.75" hidden="false" customHeight="false" outlineLevel="0" collapsed="false">
      <c r="A103" s="432"/>
      <c r="B103" s="442" t="n">
        <v>44</v>
      </c>
      <c r="C103" s="448"/>
      <c r="D103" s="449"/>
      <c r="F103" s="433"/>
      <c r="G103" s="433"/>
      <c r="H103" s="433"/>
      <c r="I103" s="433"/>
      <c r="J103" s="433"/>
      <c r="K103" s="433"/>
      <c r="L103" s="433"/>
      <c r="M103" s="433"/>
      <c r="N103" s="433"/>
      <c r="O103" s="433"/>
      <c r="P103" s="433"/>
      <c r="Q103" s="433"/>
      <c r="R103" s="433"/>
      <c r="S103" s="434"/>
      <c r="T103" s="432"/>
      <c r="U103" s="442" t="n">
        <v>44</v>
      </c>
      <c r="V103" s="448"/>
      <c r="W103" s="449"/>
      <c r="Y103" s="433"/>
      <c r="Z103" s="433"/>
      <c r="AA103" s="433"/>
      <c r="AB103" s="433"/>
      <c r="AC103" s="433"/>
      <c r="AD103" s="433"/>
      <c r="AE103" s="433"/>
      <c r="AF103" s="433"/>
      <c r="AG103" s="433"/>
      <c r="AH103" s="433"/>
      <c r="AI103" s="433"/>
      <c r="AJ103" s="433"/>
      <c r="AK103" s="433"/>
      <c r="AL103" s="434"/>
      <c r="AM103" s="432"/>
      <c r="AN103" s="442" t="n">
        <v>44</v>
      </c>
      <c r="AO103" s="448"/>
      <c r="AP103" s="449"/>
      <c r="AR103" s="433"/>
      <c r="AS103" s="433"/>
      <c r="AT103" s="433"/>
      <c r="AU103" s="433"/>
      <c r="AV103" s="433"/>
      <c r="AW103" s="433"/>
      <c r="AX103" s="433"/>
      <c r="AY103" s="433"/>
      <c r="AZ103" s="433"/>
      <c r="BA103" s="433"/>
      <c r="BB103" s="433"/>
      <c r="BC103" s="433"/>
      <c r="BD103" s="433"/>
      <c r="BE103" s="434"/>
      <c r="BF103" s="432"/>
      <c r="BG103" s="442" t="n">
        <v>44</v>
      </c>
      <c r="BH103" s="448"/>
      <c r="BI103" s="449"/>
      <c r="BK103" s="433"/>
      <c r="BL103" s="433"/>
      <c r="BM103" s="433"/>
      <c r="BN103" s="433"/>
      <c r="BO103" s="433"/>
      <c r="BP103" s="433"/>
      <c r="BQ103" s="433"/>
      <c r="BR103" s="433"/>
      <c r="BS103" s="433"/>
      <c r="BT103" s="433"/>
      <c r="BU103" s="433"/>
      <c r="BV103" s="433"/>
      <c r="BW103" s="433"/>
      <c r="BX103" s="434"/>
    </row>
    <row r="104" customFormat="false" ht="12.75" hidden="false" customHeight="false" outlineLevel="0" collapsed="false">
      <c r="A104" s="432"/>
      <c r="B104" s="442" t="n">
        <v>45</v>
      </c>
      <c r="C104" s="448"/>
      <c r="D104" s="449"/>
      <c r="F104" s="433"/>
      <c r="G104" s="433"/>
      <c r="H104" s="433"/>
      <c r="I104" s="433"/>
      <c r="J104" s="433"/>
      <c r="K104" s="433"/>
      <c r="L104" s="433"/>
      <c r="M104" s="433"/>
      <c r="N104" s="433"/>
      <c r="O104" s="433"/>
      <c r="P104" s="433"/>
      <c r="Q104" s="433"/>
      <c r="R104" s="433"/>
      <c r="S104" s="434"/>
      <c r="T104" s="432"/>
      <c r="U104" s="442" t="n">
        <v>45</v>
      </c>
      <c r="V104" s="448"/>
      <c r="W104" s="449"/>
      <c r="Y104" s="433"/>
      <c r="Z104" s="433"/>
      <c r="AA104" s="433"/>
      <c r="AB104" s="433"/>
      <c r="AC104" s="433"/>
      <c r="AD104" s="433"/>
      <c r="AE104" s="433"/>
      <c r="AF104" s="433"/>
      <c r="AG104" s="433"/>
      <c r="AH104" s="433"/>
      <c r="AI104" s="433"/>
      <c r="AJ104" s="433"/>
      <c r="AK104" s="433"/>
      <c r="AL104" s="434"/>
      <c r="AM104" s="432"/>
      <c r="AN104" s="442" t="n">
        <v>45</v>
      </c>
      <c r="AO104" s="448"/>
      <c r="AP104" s="449"/>
      <c r="AR104" s="433"/>
      <c r="AS104" s="433"/>
      <c r="AT104" s="433"/>
      <c r="AU104" s="433"/>
      <c r="AV104" s="433"/>
      <c r="AW104" s="433"/>
      <c r="AX104" s="433"/>
      <c r="AY104" s="433"/>
      <c r="AZ104" s="433"/>
      <c r="BA104" s="433"/>
      <c r="BB104" s="433"/>
      <c r="BC104" s="433"/>
      <c r="BD104" s="433"/>
      <c r="BE104" s="434"/>
      <c r="BF104" s="432"/>
      <c r="BG104" s="442" t="n">
        <v>45</v>
      </c>
      <c r="BH104" s="448"/>
      <c r="BI104" s="449"/>
      <c r="BK104" s="433"/>
      <c r="BL104" s="433"/>
      <c r="BM104" s="433"/>
      <c r="BN104" s="433"/>
      <c r="BO104" s="433"/>
      <c r="BP104" s="433"/>
      <c r="BQ104" s="433"/>
      <c r="BR104" s="433"/>
      <c r="BS104" s="433"/>
      <c r="BT104" s="433"/>
      <c r="BU104" s="433"/>
      <c r="BV104" s="433"/>
      <c r="BW104" s="433"/>
      <c r="BX104" s="434"/>
    </row>
    <row r="105" customFormat="false" ht="12.75" hidden="false" customHeight="false" outlineLevel="0" collapsed="false">
      <c r="A105" s="432"/>
      <c r="B105" s="442" t="n">
        <v>46</v>
      </c>
      <c r="C105" s="448"/>
      <c r="D105" s="449"/>
      <c r="F105" s="433"/>
      <c r="G105" s="433"/>
      <c r="H105" s="433"/>
      <c r="I105" s="433"/>
      <c r="J105" s="433"/>
      <c r="K105" s="433"/>
      <c r="L105" s="433"/>
      <c r="M105" s="433"/>
      <c r="N105" s="433"/>
      <c r="O105" s="433"/>
      <c r="P105" s="433"/>
      <c r="Q105" s="433"/>
      <c r="R105" s="433"/>
      <c r="S105" s="434"/>
      <c r="T105" s="432"/>
      <c r="U105" s="442" t="n">
        <v>46</v>
      </c>
      <c r="V105" s="448"/>
      <c r="W105" s="449"/>
      <c r="Y105" s="433"/>
      <c r="Z105" s="433"/>
      <c r="AA105" s="433"/>
      <c r="AB105" s="433"/>
      <c r="AC105" s="433"/>
      <c r="AD105" s="433"/>
      <c r="AE105" s="433"/>
      <c r="AF105" s="433"/>
      <c r="AG105" s="433"/>
      <c r="AH105" s="433"/>
      <c r="AI105" s="433"/>
      <c r="AJ105" s="433"/>
      <c r="AK105" s="433"/>
      <c r="AL105" s="434"/>
      <c r="AM105" s="432"/>
      <c r="AN105" s="442" t="n">
        <v>46</v>
      </c>
      <c r="AO105" s="448"/>
      <c r="AP105" s="449"/>
      <c r="AR105" s="433"/>
      <c r="AS105" s="433"/>
      <c r="AT105" s="433"/>
      <c r="AU105" s="433"/>
      <c r="AV105" s="433"/>
      <c r="AW105" s="433"/>
      <c r="AX105" s="433"/>
      <c r="AY105" s="433"/>
      <c r="AZ105" s="433"/>
      <c r="BA105" s="433"/>
      <c r="BB105" s="433"/>
      <c r="BC105" s="433"/>
      <c r="BD105" s="433"/>
      <c r="BE105" s="434"/>
      <c r="BF105" s="432"/>
      <c r="BG105" s="442" t="n">
        <v>46</v>
      </c>
      <c r="BH105" s="448"/>
      <c r="BI105" s="449"/>
      <c r="BK105" s="433"/>
      <c r="BL105" s="433"/>
      <c r="BM105" s="433"/>
      <c r="BN105" s="433"/>
      <c r="BO105" s="433"/>
      <c r="BP105" s="433"/>
      <c r="BQ105" s="433"/>
      <c r="BR105" s="433"/>
      <c r="BS105" s="433"/>
      <c r="BT105" s="433"/>
      <c r="BU105" s="433"/>
      <c r="BV105" s="433"/>
      <c r="BW105" s="433"/>
      <c r="BX105" s="434"/>
    </row>
    <row r="106" customFormat="false" ht="12.75" hidden="false" customHeight="false" outlineLevel="0" collapsed="false">
      <c r="A106" s="432"/>
      <c r="B106" s="442" t="n">
        <v>47</v>
      </c>
      <c r="C106" s="448"/>
      <c r="D106" s="449"/>
      <c r="F106" s="433"/>
      <c r="G106" s="433"/>
      <c r="H106" s="433"/>
      <c r="I106" s="433"/>
      <c r="J106" s="433"/>
      <c r="K106" s="433"/>
      <c r="L106" s="433"/>
      <c r="M106" s="433"/>
      <c r="N106" s="433"/>
      <c r="O106" s="433"/>
      <c r="P106" s="433"/>
      <c r="Q106" s="433"/>
      <c r="R106" s="433"/>
      <c r="S106" s="434"/>
      <c r="T106" s="432"/>
      <c r="U106" s="442" t="n">
        <v>47</v>
      </c>
      <c r="V106" s="448"/>
      <c r="W106" s="449"/>
      <c r="Y106" s="433"/>
      <c r="Z106" s="433"/>
      <c r="AA106" s="433"/>
      <c r="AB106" s="433"/>
      <c r="AC106" s="433"/>
      <c r="AD106" s="433"/>
      <c r="AE106" s="433"/>
      <c r="AF106" s="433"/>
      <c r="AG106" s="433"/>
      <c r="AH106" s="433"/>
      <c r="AI106" s="433"/>
      <c r="AJ106" s="433"/>
      <c r="AK106" s="433"/>
      <c r="AL106" s="434"/>
      <c r="AM106" s="432"/>
      <c r="AN106" s="442" t="n">
        <v>47</v>
      </c>
      <c r="AO106" s="448"/>
      <c r="AP106" s="449"/>
      <c r="AR106" s="433"/>
      <c r="AS106" s="433"/>
      <c r="AT106" s="433"/>
      <c r="AU106" s="433"/>
      <c r="AV106" s="433"/>
      <c r="AW106" s="433"/>
      <c r="AX106" s="433"/>
      <c r="AY106" s="433"/>
      <c r="AZ106" s="433"/>
      <c r="BA106" s="433"/>
      <c r="BB106" s="433"/>
      <c r="BC106" s="433"/>
      <c r="BD106" s="433"/>
      <c r="BE106" s="434"/>
      <c r="BF106" s="432"/>
      <c r="BG106" s="442" t="n">
        <v>47</v>
      </c>
      <c r="BH106" s="448"/>
      <c r="BI106" s="449"/>
      <c r="BK106" s="433"/>
      <c r="BL106" s="433"/>
      <c r="BM106" s="433"/>
      <c r="BN106" s="433"/>
      <c r="BO106" s="433"/>
      <c r="BP106" s="433"/>
      <c r="BQ106" s="433"/>
      <c r="BR106" s="433"/>
      <c r="BS106" s="433"/>
      <c r="BT106" s="433"/>
      <c r="BU106" s="433"/>
      <c r="BV106" s="433"/>
      <c r="BW106" s="433"/>
      <c r="BX106" s="434"/>
    </row>
    <row r="107" customFormat="false" ht="12.75" hidden="false" customHeight="false" outlineLevel="0" collapsed="false">
      <c r="A107" s="432"/>
      <c r="B107" s="442" t="n">
        <v>48</v>
      </c>
      <c r="C107" s="448"/>
      <c r="D107" s="449"/>
      <c r="F107" s="433"/>
      <c r="G107" s="433"/>
      <c r="H107" s="433"/>
      <c r="I107" s="433"/>
      <c r="J107" s="433"/>
      <c r="K107" s="433"/>
      <c r="L107" s="433"/>
      <c r="M107" s="433"/>
      <c r="N107" s="433"/>
      <c r="O107" s="433"/>
      <c r="P107" s="433"/>
      <c r="Q107" s="433"/>
      <c r="R107" s="433"/>
      <c r="S107" s="434"/>
      <c r="T107" s="432"/>
      <c r="U107" s="442" t="n">
        <v>48</v>
      </c>
      <c r="V107" s="448"/>
      <c r="W107" s="449"/>
      <c r="Y107" s="433"/>
      <c r="Z107" s="433"/>
      <c r="AA107" s="433"/>
      <c r="AB107" s="433"/>
      <c r="AC107" s="433"/>
      <c r="AD107" s="433"/>
      <c r="AE107" s="433"/>
      <c r="AF107" s="433"/>
      <c r="AG107" s="433"/>
      <c r="AH107" s="433"/>
      <c r="AI107" s="433"/>
      <c r="AJ107" s="433"/>
      <c r="AK107" s="433"/>
      <c r="AL107" s="434"/>
      <c r="AM107" s="432"/>
      <c r="AN107" s="442" t="n">
        <v>48</v>
      </c>
      <c r="AO107" s="448"/>
      <c r="AP107" s="449"/>
      <c r="AR107" s="433"/>
      <c r="AS107" s="433"/>
      <c r="AT107" s="433"/>
      <c r="AU107" s="433"/>
      <c r="AV107" s="433"/>
      <c r="AW107" s="433"/>
      <c r="AX107" s="433"/>
      <c r="AY107" s="433"/>
      <c r="AZ107" s="433"/>
      <c r="BA107" s="433"/>
      <c r="BB107" s="433"/>
      <c r="BC107" s="433"/>
      <c r="BD107" s="433"/>
      <c r="BE107" s="434"/>
      <c r="BF107" s="432"/>
      <c r="BG107" s="442" t="n">
        <v>48</v>
      </c>
      <c r="BH107" s="448"/>
      <c r="BI107" s="449"/>
      <c r="BK107" s="433"/>
      <c r="BL107" s="433"/>
      <c r="BM107" s="433"/>
      <c r="BN107" s="433"/>
      <c r="BO107" s="433"/>
      <c r="BP107" s="433"/>
      <c r="BQ107" s="433"/>
      <c r="BR107" s="433"/>
      <c r="BS107" s="433"/>
      <c r="BT107" s="433"/>
      <c r="BU107" s="433"/>
      <c r="BV107" s="433"/>
      <c r="BW107" s="433"/>
      <c r="BX107" s="434"/>
    </row>
    <row r="108" customFormat="false" ht="12.75" hidden="false" customHeight="false" outlineLevel="0" collapsed="false">
      <c r="A108" s="432"/>
      <c r="B108" s="442" t="n">
        <v>49</v>
      </c>
      <c r="C108" s="448"/>
      <c r="D108" s="449"/>
      <c r="F108" s="433"/>
      <c r="G108" s="433"/>
      <c r="H108" s="433"/>
      <c r="I108" s="433"/>
      <c r="J108" s="433"/>
      <c r="K108" s="433"/>
      <c r="L108" s="433"/>
      <c r="M108" s="433"/>
      <c r="N108" s="433"/>
      <c r="O108" s="433"/>
      <c r="P108" s="433"/>
      <c r="Q108" s="433"/>
      <c r="R108" s="433"/>
      <c r="S108" s="434"/>
      <c r="T108" s="432"/>
      <c r="U108" s="442" t="n">
        <v>49</v>
      </c>
      <c r="V108" s="448"/>
      <c r="W108" s="449"/>
      <c r="Y108" s="433"/>
      <c r="Z108" s="433"/>
      <c r="AA108" s="433"/>
      <c r="AB108" s="433"/>
      <c r="AC108" s="433"/>
      <c r="AD108" s="433"/>
      <c r="AE108" s="433"/>
      <c r="AF108" s="433"/>
      <c r="AG108" s="433"/>
      <c r="AH108" s="433"/>
      <c r="AI108" s="433"/>
      <c r="AJ108" s="433"/>
      <c r="AK108" s="433"/>
      <c r="AL108" s="434"/>
      <c r="AM108" s="432"/>
      <c r="AN108" s="442" t="n">
        <v>49</v>
      </c>
      <c r="AO108" s="448"/>
      <c r="AP108" s="449"/>
      <c r="AR108" s="433"/>
      <c r="AS108" s="433"/>
      <c r="AT108" s="433"/>
      <c r="AU108" s="433"/>
      <c r="AV108" s="433"/>
      <c r="AW108" s="433"/>
      <c r="AX108" s="433"/>
      <c r="AY108" s="433"/>
      <c r="AZ108" s="433"/>
      <c r="BA108" s="433"/>
      <c r="BB108" s="433"/>
      <c r="BC108" s="433"/>
      <c r="BD108" s="433"/>
      <c r="BE108" s="434"/>
      <c r="BF108" s="432"/>
      <c r="BG108" s="442" t="n">
        <v>49</v>
      </c>
      <c r="BH108" s="448"/>
      <c r="BI108" s="449"/>
      <c r="BK108" s="433"/>
      <c r="BL108" s="433"/>
      <c r="BM108" s="433"/>
      <c r="BN108" s="433"/>
      <c r="BO108" s="433"/>
      <c r="BP108" s="433"/>
      <c r="BQ108" s="433"/>
      <c r="BR108" s="433"/>
      <c r="BS108" s="433"/>
      <c r="BT108" s="433"/>
      <c r="BU108" s="433"/>
      <c r="BV108" s="433"/>
      <c r="BW108" s="433"/>
      <c r="BX108" s="434"/>
    </row>
    <row r="109" customFormat="false" ht="12.75" hidden="false" customHeight="false" outlineLevel="0" collapsed="false">
      <c r="A109" s="432"/>
      <c r="B109" s="442" t="n">
        <v>50</v>
      </c>
      <c r="C109" s="448"/>
      <c r="D109" s="449"/>
      <c r="F109" s="433"/>
      <c r="G109" s="433"/>
      <c r="H109" s="433"/>
      <c r="I109" s="433"/>
      <c r="J109" s="433"/>
      <c r="K109" s="433"/>
      <c r="L109" s="433"/>
      <c r="M109" s="433"/>
      <c r="N109" s="433"/>
      <c r="O109" s="433"/>
      <c r="P109" s="433"/>
      <c r="Q109" s="433"/>
      <c r="R109" s="433"/>
      <c r="S109" s="434"/>
      <c r="T109" s="432"/>
      <c r="U109" s="442" t="n">
        <v>50</v>
      </c>
      <c r="V109" s="448"/>
      <c r="W109" s="449"/>
      <c r="Y109" s="433"/>
      <c r="Z109" s="433"/>
      <c r="AA109" s="433"/>
      <c r="AB109" s="433"/>
      <c r="AC109" s="433"/>
      <c r="AD109" s="433"/>
      <c r="AE109" s="433"/>
      <c r="AF109" s="433"/>
      <c r="AG109" s="433"/>
      <c r="AH109" s="433"/>
      <c r="AI109" s="433"/>
      <c r="AJ109" s="433"/>
      <c r="AK109" s="433"/>
      <c r="AL109" s="434"/>
      <c r="AM109" s="432"/>
      <c r="AN109" s="442" t="n">
        <v>50</v>
      </c>
      <c r="AO109" s="448"/>
      <c r="AP109" s="449"/>
      <c r="AR109" s="433"/>
      <c r="AS109" s="433"/>
      <c r="AT109" s="433"/>
      <c r="AU109" s="433"/>
      <c r="AV109" s="433"/>
      <c r="AW109" s="433"/>
      <c r="AX109" s="433"/>
      <c r="AY109" s="433"/>
      <c r="AZ109" s="433"/>
      <c r="BA109" s="433"/>
      <c r="BB109" s="433"/>
      <c r="BC109" s="433"/>
      <c r="BD109" s="433"/>
      <c r="BE109" s="434"/>
      <c r="BF109" s="432"/>
      <c r="BG109" s="442" t="n">
        <v>50</v>
      </c>
      <c r="BH109" s="448"/>
      <c r="BI109" s="449"/>
      <c r="BK109" s="433"/>
      <c r="BL109" s="433"/>
      <c r="BM109" s="433"/>
      <c r="BN109" s="433"/>
      <c r="BO109" s="433"/>
      <c r="BP109" s="433"/>
      <c r="BQ109" s="433"/>
      <c r="BR109" s="433"/>
      <c r="BS109" s="433"/>
      <c r="BT109" s="433"/>
      <c r="BU109" s="433"/>
      <c r="BV109" s="433"/>
      <c r="BW109" s="433"/>
      <c r="BX109" s="434"/>
    </row>
    <row r="110" customFormat="false" ht="12.75" hidden="false" customHeight="false" outlineLevel="0" collapsed="false">
      <c r="A110" s="432"/>
      <c r="B110" s="442" t="n">
        <v>51</v>
      </c>
      <c r="C110" s="448"/>
      <c r="D110" s="449"/>
      <c r="F110" s="433"/>
      <c r="G110" s="433"/>
      <c r="H110" s="433"/>
      <c r="I110" s="433"/>
      <c r="J110" s="433"/>
      <c r="K110" s="433"/>
      <c r="L110" s="433"/>
      <c r="M110" s="433"/>
      <c r="N110" s="433"/>
      <c r="O110" s="433"/>
      <c r="P110" s="433"/>
      <c r="Q110" s="433"/>
      <c r="R110" s="433"/>
      <c r="S110" s="434"/>
      <c r="T110" s="432"/>
      <c r="U110" s="442" t="n">
        <v>51</v>
      </c>
      <c r="V110" s="448"/>
      <c r="W110" s="449"/>
      <c r="Y110" s="433"/>
      <c r="Z110" s="433"/>
      <c r="AA110" s="433"/>
      <c r="AB110" s="433"/>
      <c r="AC110" s="433"/>
      <c r="AD110" s="433"/>
      <c r="AE110" s="433"/>
      <c r="AF110" s="433"/>
      <c r="AG110" s="433"/>
      <c r="AH110" s="433"/>
      <c r="AI110" s="433"/>
      <c r="AJ110" s="433"/>
      <c r="AK110" s="433"/>
      <c r="AL110" s="434"/>
      <c r="AM110" s="432"/>
      <c r="AN110" s="442" t="n">
        <v>51</v>
      </c>
      <c r="AO110" s="448"/>
      <c r="AP110" s="449"/>
      <c r="AR110" s="433"/>
      <c r="AS110" s="433"/>
      <c r="AT110" s="433"/>
      <c r="AU110" s="433"/>
      <c r="AV110" s="433"/>
      <c r="AW110" s="433"/>
      <c r="AX110" s="433"/>
      <c r="AY110" s="433"/>
      <c r="AZ110" s="433"/>
      <c r="BA110" s="433"/>
      <c r="BB110" s="433"/>
      <c r="BC110" s="433"/>
      <c r="BD110" s="433"/>
      <c r="BE110" s="434"/>
      <c r="BF110" s="432"/>
      <c r="BG110" s="442" t="n">
        <v>51</v>
      </c>
      <c r="BH110" s="448"/>
      <c r="BI110" s="449"/>
      <c r="BK110" s="433"/>
      <c r="BL110" s="433"/>
      <c r="BM110" s="433"/>
      <c r="BN110" s="433"/>
      <c r="BO110" s="433"/>
      <c r="BP110" s="433"/>
      <c r="BQ110" s="433"/>
      <c r="BR110" s="433"/>
      <c r="BS110" s="433"/>
      <c r="BT110" s="433"/>
      <c r="BU110" s="433"/>
      <c r="BV110" s="433"/>
      <c r="BW110" s="433"/>
      <c r="BX110" s="434"/>
    </row>
    <row r="111" customFormat="false" ht="12.75" hidden="false" customHeight="false" outlineLevel="0" collapsed="false">
      <c r="A111" s="432"/>
      <c r="B111" s="442" t="n">
        <v>52</v>
      </c>
      <c r="C111" s="448"/>
      <c r="D111" s="449"/>
      <c r="F111" s="433"/>
      <c r="G111" s="433"/>
      <c r="H111" s="433"/>
      <c r="I111" s="433"/>
      <c r="J111" s="433"/>
      <c r="K111" s="433"/>
      <c r="L111" s="433"/>
      <c r="M111" s="433"/>
      <c r="N111" s="433"/>
      <c r="O111" s="433"/>
      <c r="P111" s="433"/>
      <c r="Q111" s="433"/>
      <c r="R111" s="433"/>
      <c r="S111" s="434"/>
      <c r="T111" s="432"/>
      <c r="U111" s="442" t="n">
        <v>52</v>
      </c>
      <c r="V111" s="448"/>
      <c r="W111" s="449"/>
      <c r="Y111" s="433"/>
      <c r="Z111" s="433"/>
      <c r="AA111" s="433"/>
      <c r="AB111" s="433"/>
      <c r="AC111" s="433"/>
      <c r="AD111" s="433"/>
      <c r="AE111" s="433"/>
      <c r="AF111" s="433"/>
      <c r="AG111" s="433"/>
      <c r="AH111" s="433"/>
      <c r="AI111" s="433"/>
      <c r="AJ111" s="433"/>
      <c r="AK111" s="433"/>
      <c r="AL111" s="434"/>
      <c r="AM111" s="432"/>
      <c r="AN111" s="442" t="n">
        <v>52</v>
      </c>
      <c r="AO111" s="448"/>
      <c r="AP111" s="449"/>
      <c r="AR111" s="433"/>
      <c r="AS111" s="433"/>
      <c r="AT111" s="433"/>
      <c r="AU111" s="433"/>
      <c r="AV111" s="433"/>
      <c r="AW111" s="433"/>
      <c r="AX111" s="433"/>
      <c r="AY111" s="433"/>
      <c r="AZ111" s="433"/>
      <c r="BA111" s="433"/>
      <c r="BB111" s="433"/>
      <c r="BC111" s="433"/>
      <c r="BD111" s="433"/>
      <c r="BE111" s="434"/>
      <c r="BF111" s="432"/>
      <c r="BG111" s="442" t="n">
        <v>52</v>
      </c>
      <c r="BH111" s="448"/>
      <c r="BI111" s="449"/>
      <c r="BK111" s="433"/>
      <c r="BL111" s="433"/>
      <c r="BM111" s="433"/>
      <c r="BN111" s="433"/>
      <c r="BO111" s="433"/>
      <c r="BP111" s="433"/>
      <c r="BQ111" s="433"/>
      <c r="BR111" s="433"/>
      <c r="BS111" s="433"/>
      <c r="BT111" s="433"/>
      <c r="BU111" s="433"/>
      <c r="BV111" s="433"/>
      <c r="BW111" s="433"/>
      <c r="BX111" s="434"/>
    </row>
    <row r="112" customFormat="false" ht="12.75" hidden="false" customHeight="false" outlineLevel="0" collapsed="false">
      <c r="A112" s="432"/>
      <c r="B112" s="442" t="n">
        <v>53</v>
      </c>
      <c r="C112" s="448"/>
      <c r="D112" s="449"/>
      <c r="F112" s="433"/>
      <c r="G112" s="433"/>
      <c r="H112" s="433"/>
      <c r="I112" s="433"/>
      <c r="J112" s="433"/>
      <c r="K112" s="433"/>
      <c r="L112" s="433"/>
      <c r="M112" s="433"/>
      <c r="N112" s="433"/>
      <c r="O112" s="433"/>
      <c r="P112" s="433"/>
      <c r="Q112" s="433"/>
      <c r="R112" s="433"/>
      <c r="S112" s="434"/>
      <c r="T112" s="432"/>
      <c r="U112" s="442" t="n">
        <v>53</v>
      </c>
      <c r="V112" s="448"/>
      <c r="W112" s="449"/>
      <c r="Y112" s="433"/>
      <c r="Z112" s="433"/>
      <c r="AA112" s="433"/>
      <c r="AB112" s="433"/>
      <c r="AC112" s="433"/>
      <c r="AD112" s="433"/>
      <c r="AE112" s="433"/>
      <c r="AF112" s="433"/>
      <c r="AG112" s="433"/>
      <c r="AH112" s="433"/>
      <c r="AI112" s="433"/>
      <c r="AJ112" s="433"/>
      <c r="AK112" s="433"/>
      <c r="AL112" s="434"/>
      <c r="AM112" s="432"/>
      <c r="AN112" s="442" t="n">
        <v>53</v>
      </c>
      <c r="AO112" s="448"/>
      <c r="AP112" s="449"/>
      <c r="AR112" s="433"/>
      <c r="AS112" s="433"/>
      <c r="AT112" s="433"/>
      <c r="AU112" s="433"/>
      <c r="AV112" s="433"/>
      <c r="AW112" s="433"/>
      <c r="AX112" s="433"/>
      <c r="AY112" s="433"/>
      <c r="AZ112" s="433"/>
      <c r="BA112" s="433"/>
      <c r="BB112" s="433"/>
      <c r="BC112" s="433"/>
      <c r="BD112" s="433"/>
      <c r="BE112" s="434"/>
      <c r="BF112" s="432"/>
      <c r="BG112" s="442" t="n">
        <v>53</v>
      </c>
      <c r="BH112" s="448"/>
      <c r="BI112" s="449"/>
      <c r="BK112" s="433"/>
      <c r="BL112" s="433"/>
      <c r="BM112" s="433"/>
      <c r="BN112" s="433"/>
      <c r="BO112" s="433"/>
      <c r="BP112" s="433"/>
      <c r="BQ112" s="433"/>
      <c r="BR112" s="433"/>
      <c r="BS112" s="433"/>
      <c r="BT112" s="433"/>
      <c r="BU112" s="433"/>
      <c r="BV112" s="433"/>
      <c r="BW112" s="433"/>
      <c r="BX112" s="434"/>
    </row>
    <row r="113" customFormat="false" ht="12.75" hidden="false" customHeight="false" outlineLevel="0" collapsed="false">
      <c r="A113" s="432"/>
      <c r="B113" s="442" t="n">
        <v>54</v>
      </c>
      <c r="C113" s="448"/>
      <c r="D113" s="449"/>
      <c r="F113" s="433"/>
      <c r="G113" s="433"/>
      <c r="H113" s="433"/>
      <c r="I113" s="433"/>
      <c r="J113" s="433"/>
      <c r="K113" s="433"/>
      <c r="L113" s="433"/>
      <c r="M113" s="433"/>
      <c r="N113" s="433"/>
      <c r="O113" s="433"/>
      <c r="P113" s="433"/>
      <c r="Q113" s="433"/>
      <c r="R113" s="433"/>
      <c r="S113" s="434"/>
      <c r="T113" s="432"/>
      <c r="U113" s="442" t="n">
        <v>54</v>
      </c>
      <c r="V113" s="448"/>
      <c r="W113" s="449"/>
      <c r="Y113" s="433"/>
      <c r="Z113" s="433"/>
      <c r="AA113" s="433"/>
      <c r="AB113" s="433"/>
      <c r="AC113" s="433"/>
      <c r="AD113" s="433"/>
      <c r="AE113" s="433"/>
      <c r="AF113" s="433"/>
      <c r="AG113" s="433"/>
      <c r="AH113" s="433"/>
      <c r="AI113" s="433"/>
      <c r="AJ113" s="433"/>
      <c r="AK113" s="433"/>
      <c r="AL113" s="434"/>
      <c r="AM113" s="432"/>
      <c r="AN113" s="442" t="n">
        <v>54</v>
      </c>
      <c r="AO113" s="448"/>
      <c r="AP113" s="449"/>
      <c r="AR113" s="433"/>
      <c r="AS113" s="433"/>
      <c r="AT113" s="433"/>
      <c r="AU113" s="433"/>
      <c r="AV113" s="433"/>
      <c r="AW113" s="433"/>
      <c r="AX113" s="433"/>
      <c r="AY113" s="433"/>
      <c r="AZ113" s="433"/>
      <c r="BA113" s="433"/>
      <c r="BB113" s="433"/>
      <c r="BC113" s="433"/>
      <c r="BD113" s="433"/>
      <c r="BE113" s="434"/>
      <c r="BF113" s="432"/>
      <c r="BG113" s="442" t="n">
        <v>54</v>
      </c>
      <c r="BH113" s="448"/>
      <c r="BI113" s="449"/>
      <c r="BK113" s="433"/>
      <c r="BL113" s="433"/>
      <c r="BM113" s="433"/>
      <c r="BN113" s="433"/>
      <c r="BO113" s="433"/>
      <c r="BP113" s="433"/>
      <c r="BQ113" s="433"/>
      <c r="BR113" s="433"/>
      <c r="BS113" s="433"/>
      <c r="BT113" s="433"/>
      <c r="BU113" s="433"/>
      <c r="BV113" s="433"/>
      <c r="BW113" s="433"/>
      <c r="BX113" s="434"/>
    </row>
    <row r="114" customFormat="false" ht="12.75" hidden="false" customHeight="false" outlineLevel="0" collapsed="false">
      <c r="A114" s="432"/>
      <c r="B114" s="442" t="n">
        <v>55</v>
      </c>
      <c r="C114" s="448"/>
      <c r="D114" s="449"/>
      <c r="F114" s="433"/>
      <c r="G114" s="433"/>
      <c r="H114" s="433"/>
      <c r="I114" s="433"/>
      <c r="J114" s="433"/>
      <c r="K114" s="433"/>
      <c r="L114" s="433"/>
      <c r="M114" s="433"/>
      <c r="N114" s="433"/>
      <c r="O114" s="433"/>
      <c r="P114" s="433"/>
      <c r="Q114" s="433"/>
      <c r="R114" s="433"/>
      <c r="S114" s="434"/>
      <c r="T114" s="432"/>
      <c r="U114" s="442" t="n">
        <v>55</v>
      </c>
      <c r="V114" s="448"/>
      <c r="W114" s="449"/>
      <c r="Y114" s="433"/>
      <c r="Z114" s="433"/>
      <c r="AA114" s="433"/>
      <c r="AB114" s="433"/>
      <c r="AC114" s="433"/>
      <c r="AD114" s="433"/>
      <c r="AE114" s="433"/>
      <c r="AF114" s="433"/>
      <c r="AG114" s="433"/>
      <c r="AH114" s="433"/>
      <c r="AI114" s="433"/>
      <c r="AJ114" s="433"/>
      <c r="AK114" s="433"/>
      <c r="AL114" s="434"/>
      <c r="AM114" s="432"/>
      <c r="AN114" s="442" t="n">
        <v>55</v>
      </c>
      <c r="AO114" s="448"/>
      <c r="AP114" s="449"/>
      <c r="AR114" s="433"/>
      <c r="AS114" s="433"/>
      <c r="AT114" s="433"/>
      <c r="AU114" s="433"/>
      <c r="AV114" s="433"/>
      <c r="AW114" s="433"/>
      <c r="AX114" s="433"/>
      <c r="AY114" s="433"/>
      <c r="AZ114" s="433"/>
      <c r="BA114" s="433"/>
      <c r="BB114" s="433"/>
      <c r="BC114" s="433"/>
      <c r="BD114" s="433"/>
      <c r="BE114" s="434"/>
      <c r="BF114" s="432"/>
      <c r="BG114" s="442" t="n">
        <v>55</v>
      </c>
      <c r="BH114" s="448"/>
      <c r="BI114" s="449"/>
      <c r="BK114" s="433"/>
      <c r="BL114" s="433"/>
      <c r="BM114" s="433"/>
      <c r="BN114" s="433"/>
      <c r="BO114" s="433"/>
      <c r="BP114" s="433"/>
      <c r="BQ114" s="433"/>
      <c r="BR114" s="433"/>
      <c r="BS114" s="433"/>
      <c r="BT114" s="433"/>
      <c r="BU114" s="433"/>
      <c r="BV114" s="433"/>
      <c r="BW114" s="433"/>
      <c r="BX114" s="434"/>
    </row>
    <row r="115" customFormat="false" ht="12.75" hidden="false" customHeight="false" outlineLevel="0" collapsed="false">
      <c r="A115" s="432"/>
      <c r="B115" s="442" t="n">
        <v>56</v>
      </c>
      <c r="C115" s="448"/>
      <c r="D115" s="449"/>
      <c r="F115" s="433"/>
      <c r="G115" s="433"/>
      <c r="H115" s="433"/>
      <c r="I115" s="433"/>
      <c r="J115" s="433"/>
      <c r="K115" s="433"/>
      <c r="L115" s="433"/>
      <c r="M115" s="433"/>
      <c r="N115" s="433"/>
      <c r="O115" s="433"/>
      <c r="P115" s="433"/>
      <c r="Q115" s="433"/>
      <c r="R115" s="433"/>
      <c r="S115" s="434"/>
      <c r="T115" s="432"/>
      <c r="U115" s="442" t="n">
        <v>56</v>
      </c>
      <c r="V115" s="448"/>
      <c r="W115" s="449"/>
      <c r="Y115" s="433"/>
      <c r="Z115" s="433"/>
      <c r="AA115" s="433"/>
      <c r="AB115" s="433"/>
      <c r="AC115" s="433"/>
      <c r="AD115" s="433"/>
      <c r="AE115" s="433"/>
      <c r="AF115" s="433"/>
      <c r="AG115" s="433"/>
      <c r="AH115" s="433"/>
      <c r="AI115" s="433"/>
      <c r="AJ115" s="433"/>
      <c r="AK115" s="433"/>
      <c r="AL115" s="434"/>
      <c r="AM115" s="432"/>
      <c r="AN115" s="442" t="n">
        <v>56</v>
      </c>
      <c r="AO115" s="448"/>
      <c r="AP115" s="449"/>
      <c r="AR115" s="433"/>
      <c r="AS115" s="433"/>
      <c r="AT115" s="433"/>
      <c r="AU115" s="433"/>
      <c r="AV115" s="433"/>
      <c r="AW115" s="433"/>
      <c r="AX115" s="433"/>
      <c r="AY115" s="433"/>
      <c r="AZ115" s="433"/>
      <c r="BA115" s="433"/>
      <c r="BB115" s="433"/>
      <c r="BC115" s="433"/>
      <c r="BD115" s="433"/>
      <c r="BE115" s="434"/>
      <c r="BF115" s="432"/>
      <c r="BG115" s="442" t="n">
        <v>56</v>
      </c>
      <c r="BH115" s="448"/>
      <c r="BI115" s="449"/>
      <c r="BK115" s="433"/>
      <c r="BL115" s="433"/>
      <c r="BM115" s="433"/>
      <c r="BN115" s="433"/>
      <c r="BO115" s="433"/>
      <c r="BP115" s="433"/>
      <c r="BQ115" s="433"/>
      <c r="BR115" s="433"/>
      <c r="BS115" s="433"/>
      <c r="BT115" s="433"/>
      <c r="BU115" s="433"/>
      <c r="BV115" s="433"/>
      <c r="BW115" s="433"/>
      <c r="BX115" s="434"/>
    </row>
    <row r="116" customFormat="false" ht="12.75" hidden="false" customHeight="false" outlineLevel="0" collapsed="false">
      <c r="A116" s="432"/>
      <c r="B116" s="442" t="n">
        <v>57</v>
      </c>
      <c r="C116" s="448"/>
      <c r="D116" s="449"/>
      <c r="F116" s="433"/>
      <c r="G116" s="433"/>
      <c r="H116" s="433"/>
      <c r="I116" s="433"/>
      <c r="J116" s="433"/>
      <c r="K116" s="433"/>
      <c r="L116" s="433"/>
      <c r="M116" s="433"/>
      <c r="N116" s="433"/>
      <c r="O116" s="433"/>
      <c r="P116" s="433"/>
      <c r="Q116" s="433"/>
      <c r="R116" s="433"/>
      <c r="S116" s="434"/>
      <c r="T116" s="432"/>
      <c r="U116" s="442" t="n">
        <v>57</v>
      </c>
      <c r="V116" s="448"/>
      <c r="W116" s="449"/>
      <c r="Y116" s="433"/>
      <c r="Z116" s="433"/>
      <c r="AA116" s="433"/>
      <c r="AB116" s="433"/>
      <c r="AC116" s="433"/>
      <c r="AD116" s="433"/>
      <c r="AE116" s="433"/>
      <c r="AF116" s="433"/>
      <c r="AG116" s="433"/>
      <c r="AH116" s="433"/>
      <c r="AI116" s="433"/>
      <c r="AJ116" s="433"/>
      <c r="AK116" s="433"/>
      <c r="AL116" s="434"/>
      <c r="AM116" s="432"/>
      <c r="AN116" s="442" t="n">
        <v>57</v>
      </c>
      <c r="AO116" s="448"/>
      <c r="AP116" s="449"/>
      <c r="AR116" s="433"/>
      <c r="AS116" s="433"/>
      <c r="AT116" s="433"/>
      <c r="AU116" s="433"/>
      <c r="AV116" s="433"/>
      <c r="AW116" s="433"/>
      <c r="AX116" s="433"/>
      <c r="AY116" s="433"/>
      <c r="AZ116" s="433"/>
      <c r="BA116" s="433"/>
      <c r="BB116" s="433"/>
      <c r="BC116" s="433"/>
      <c r="BD116" s="433"/>
      <c r="BE116" s="434"/>
      <c r="BF116" s="432"/>
      <c r="BG116" s="442" t="n">
        <v>57</v>
      </c>
      <c r="BH116" s="448"/>
      <c r="BI116" s="449"/>
      <c r="BK116" s="433"/>
      <c r="BL116" s="433"/>
      <c r="BM116" s="433"/>
      <c r="BN116" s="433"/>
      <c r="BO116" s="433"/>
      <c r="BP116" s="433"/>
      <c r="BQ116" s="433"/>
      <c r="BR116" s="433"/>
      <c r="BS116" s="433"/>
      <c r="BT116" s="433"/>
      <c r="BU116" s="433"/>
      <c r="BV116" s="433"/>
      <c r="BW116" s="433"/>
      <c r="BX116" s="434"/>
    </row>
    <row r="117" customFormat="false" ht="12.75" hidden="false" customHeight="false" outlineLevel="0" collapsed="false">
      <c r="A117" s="432"/>
      <c r="B117" s="442" t="n">
        <v>58</v>
      </c>
      <c r="C117" s="448"/>
      <c r="D117" s="449"/>
      <c r="F117" s="433"/>
      <c r="G117" s="433"/>
      <c r="H117" s="433"/>
      <c r="I117" s="433"/>
      <c r="J117" s="433"/>
      <c r="K117" s="433"/>
      <c r="L117" s="433"/>
      <c r="M117" s="433"/>
      <c r="N117" s="433"/>
      <c r="O117" s="433"/>
      <c r="P117" s="433"/>
      <c r="Q117" s="433"/>
      <c r="R117" s="433"/>
      <c r="S117" s="434"/>
      <c r="T117" s="432"/>
      <c r="U117" s="442" t="n">
        <v>58</v>
      </c>
      <c r="V117" s="448"/>
      <c r="W117" s="449"/>
      <c r="Y117" s="433"/>
      <c r="Z117" s="433"/>
      <c r="AA117" s="433"/>
      <c r="AB117" s="433"/>
      <c r="AC117" s="433"/>
      <c r="AD117" s="433"/>
      <c r="AE117" s="433"/>
      <c r="AF117" s="433"/>
      <c r="AG117" s="433"/>
      <c r="AH117" s="433"/>
      <c r="AI117" s="433"/>
      <c r="AJ117" s="433"/>
      <c r="AK117" s="433"/>
      <c r="AL117" s="434"/>
      <c r="AM117" s="432"/>
      <c r="AN117" s="442" t="n">
        <v>58</v>
      </c>
      <c r="AO117" s="448"/>
      <c r="AP117" s="449"/>
      <c r="AR117" s="433"/>
      <c r="AS117" s="433"/>
      <c r="AT117" s="433"/>
      <c r="AU117" s="433"/>
      <c r="AV117" s="433"/>
      <c r="AW117" s="433"/>
      <c r="AX117" s="433"/>
      <c r="AY117" s="433"/>
      <c r="AZ117" s="433"/>
      <c r="BA117" s="433"/>
      <c r="BB117" s="433"/>
      <c r="BC117" s="433"/>
      <c r="BD117" s="433"/>
      <c r="BE117" s="434"/>
      <c r="BF117" s="432"/>
      <c r="BG117" s="442" t="n">
        <v>58</v>
      </c>
      <c r="BH117" s="448"/>
      <c r="BI117" s="449"/>
      <c r="BK117" s="433"/>
      <c r="BL117" s="433"/>
      <c r="BM117" s="433"/>
      <c r="BN117" s="433"/>
      <c r="BO117" s="433"/>
      <c r="BP117" s="433"/>
      <c r="BQ117" s="433"/>
      <c r="BR117" s="433"/>
      <c r="BS117" s="433"/>
      <c r="BT117" s="433"/>
      <c r="BU117" s="433"/>
      <c r="BV117" s="433"/>
      <c r="BW117" s="433"/>
      <c r="BX117" s="434"/>
    </row>
    <row r="118" customFormat="false" ht="12.75" hidden="false" customHeight="false" outlineLevel="0" collapsed="false">
      <c r="A118" s="432"/>
      <c r="B118" s="442" t="n">
        <v>59</v>
      </c>
      <c r="C118" s="448"/>
      <c r="D118" s="449"/>
      <c r="F118" s="433"/>
      <c r="G118" s="433"/>
      <c r="H118" s="433"/>
      <c r="I118" s="433"/>
      <c r="J118" s="433"/>
      <c r="K118" s="433"/>
      <c r="L118" s="433"/>
      <c r="M118" s="433"/>
      <c r="N118" s="433"/>
      <c r="O118" s="433"/>
      <c r="P118" s="433"/>
      <c r="Q118" s="433"/>
      <c r="R118" s="433"/>
      <c r="S118" s="434"/>
      <c r="T118" s="432"/>
      <c r="U118" s="442" t="n">
        <v>59</v>
      </c>
      <c r="V118" s="448"/>
      <c r="W118" s="449"/>
      <c r="Y118" s="433"/>
      <c r="Z118" s="433"/>
      <c r="AA118" s="433"/>
      <c r="AB118" s="433"/>
      <c r="AC118" s="433"/>
      <c r="AD118" s="433"/>
      <c r="AE118" s="433"/>
      <c r="AF118" s="433"/>
      <c r="AG118" s="433"/>
      <c r="AH118" s="433"/>
      <c r="AI118" s="433"/>
      <c r="AJ118" s="433"/>
      <c r="AK118" s="433"/>
      <c r="AL118" s="434"/>
      <c r="AM118" s="432"/>
      <c r="AN118" s="442" t="n">
        <v>59</v>
      </c>
      <c r="AO118" s="448"/>
      <c r="AP118" s="449"/>
      <c r="AR118" s="433"/>
      <c r="AS118" s="433"/>
      <c r="AT118" s="433"/>
      <c r="AU118" s="433"/>
      <c r="AV118" s="433"/>
      <c r="AW118" s="433"/>
      <c r="AX118" s="433"/>
      <c r="AY118" s="433"/>
      <c r="AZ118" s="433"/>
      <c r="BA118" s="433"/>
      <c r="BB118" s="433"/>
      <c r="BC118" s="433"/>
      <c r="BD118" s="433"/>
      <c r="BE118" s="434"/>
      <c r="BF118" s="432"/>
      <c r="BG118" s="442" t="n">
        <v>59</v>
      </c>
      <c r="BH118" s="448"/>
      <c r="BI118" s="449"/>
      <c r="BK118" s="433"/>
      <c r="BL118" s="433"/>
      <c r="BM118" s="433"/>
      <c r="BN118" s="433"/>
      <c r="BO118" s="433"/>
      <c r="BP118" s="433"/>
      <c r="BQ118" s="433"/>
      <c r="BR118" s="433"/>
      <c r="BS118" s="433"/>
      <c r="BT118" s="433"/>
      <c r="BU118" s="433"/>
      <c r="BV118" s="433"/>
      <c r="BW118" s="433"/>
      <c r="BX118" s="434"/>
    </row>
    <row r="119" customFormat="false" ht="12.75" hidden="false" customHeight="false" outlineLevel="0" collapsed="false">
      <c r="A119" s="432"/>
      <c r="B119" s="442" t="n">
        <v>60</v>
      </c>
      <c r="C119" s="448"/>
      <c r="D119" s="449"/>
      <c r="F119" s="433"/>
      <c r="G119" s="433"/>
      <c r="H119" s="433"/>
      <c r="I119" s="433"/>
      <c r="J119" s="433"/>
      <c r="K119" s="433"/>
      <c r="L119" s="433"/>
      <c r="M119" s="433"/>
      <c r="N119" s="433"/>
      <c r="O119" s="433"/>
      <c r="P119" s="433"/>
      <c r="Q119" s="433"/>
      <c r="R119" s="433"/>
      <c r="S119" s="434"/>
      <c r="T119" s="432"/>
      <c r="U119" s="442" t="n">
        <v>60</v>
      </c>
      <c r="V119" s="448"/>
      <c r="W119" s="449"/>
      <c r="Y119" s="433"/>
      <c r="Z119" s="433"/>
      <c r="AA119" s="433"/>
      <c r="AB119" s="433"/>
      <c r="AC119" s="433"/>
      <c r="AD119" s="433"/>
      <c r="AE119" s="433"/>
      <c r="AF119" s="433"/>
      <c r="AG119" s="433"/>
      <c r="AH119" s="433"/>
      <c r="AI119" s="433"/>
      <c r="AJ119" s="433"/>
      <c r="AK119" s="433"/>
      <c r="AL119" s="434"/>
      <c r="AM119" s="432"/>
      <c r="AN119" s="442" t="n">
        <v>60</v>
      </c>
      <c r="AO119" s="448"/>
      <c r="AP119" s="449"/>
      <c r="AR119" s="433"/>
      <c r="AS119" s="433"/>
      <c r="AT119" s="433"/>
      <c r="AU119" s="433"/>
      <c r="AV119" s="433"/>
      <c r="AW119" s="433"/>
      <c r="AX119" s="433"/>
      <c r="AY119" s="433"/>
      <c r="AZ119" s="433"/>
      <c r="BA119" s="433"/>
      <c r="BB119" s="433"/>
      <c r="BC119" s="433"/>
      <c r="BD119" s="433"/>
      <c r="BE119" s="434"/>
      <c r="BF119" s="432"/>
      <c r="BG119" s="442" t="n">
        <v>60</v>
      </c>
      <c r="BH119" s="448"/>
      <c r="BI119" s="449"/>
      <c r="BK119" s="433"/>
      <c r="BL119" s="433"/>
      <c r="BM119" s="433"/>
      <c r="BN119" s="433"/>
      <c r="BO119" s="433"/>
      <c r="BP119" s="433"/>
      <c r="BQ119" s="433"/>
      <c r="BR119" s="433"/>
      <c r="BS119" s="433"/>
      <c r="BT119" s="433"/>
      <c r="BU119" s="433"/>
      <c r="BV119" s="433"/>
      <c r="BW119" s="433"/>
      <c r="BX119" s="434"/>
    </row>
    <row r="120" customFormat="false" ht="12.75" hidden="false" customHeight="false" outlineLevel="0" collapsed="false">
      <c r="A120" s="432"/>
      <c r="B120" s="442" t="n">
        <v>61</v>
      </c>
      <c r="C120" s="448"/>
      <c r="D120" s="449"/>
      <c r="F120" s="433"/>
      <c r="G120" s="433"/>
      <c r="H120" s="433"/>
      <c r="I120" s="433"/>
      <c r="J120" s="433"/>
      <c r="K120" s="433"/>
      <c r="L120" s="433"/>
      <c r="M120" s="433"/>
      <c r="N120" s="433"/>
      <c r="O120" s="433"/>
      <c r="P120" s="433"/>
      <c r="Q120" s="433"/>
      <c r="R120" s="433"/>
      <c r="S120" s="434"/>
      <c r="T120" s="432"/>
      <c r="U120" s="442" t="n">
        <v>61</v>
      </c>
      <c r="V120" s="448"/>
      <c r="W120" s="449"/>
      <c r="Y120" s="433"/>
      <c r="Z120" s="433"/>
      <c r="AA120" s="433"/>
      <c r="AB120" s="433"/>
      <c r="AC120" s="433"/>
      <c r="AD120" s="433"/>
      <c r="AE120" s="433"/>
      <c r="AF120" s="433"/>
      <c r="AG120" s="433"/>
      <c r="AH120" s="433"/>
      <c r="AI120" s="433"/>
      <c r="AJ120" s="433"/>
      <c r="AK120" s="433"/>
      <c r="AL120" s="434"/>
      <c r="AM120" s="432"/>
      <c r="AN120" s="442" t="n">
        <v>61</v>
      </c>
      <c r="AO120" s="448"/>
      <c r="AP120" s="449"/>
      <c r="AR120" s="433"/>
      <c r="AS120" s="433"/>
      <c r="AT120" s="433"/>
      <c r="AU120" s="433"/>
      <c r="AV120" s="433"/>
      <c r="AW120" s="433"/>
      <c r="AX120" s="433"/>
      <c r="AY120" s="433"/>
      <c r="AZ120" s="433"/>
      <c r="BA120" s="433"/>
      <c r="BB120" s="433"/>
      <c r="BC120" s="433"/>
      <c r="BD120" s="433"/>
      <c r="BE120" s="434"/>
      <c r="BF120" s="432"/>
      <c r="BG120" s="442" t="n">
        <v>61</v>
      </c>
      <c r="BH120" s="448"/>
      <c r="BI120" s="449"/>
      <c r="BK120" s="433"/>
      <c r="BL120" s="433"/>
      <c r="BM120" s="433"/>
      <c r="BN120" s="433"/>
      <c r="BO120" s="433"/>
      <c r="BP120" s="433"/>
      <c r="BQ120" s="433"/>
      <c r="BR120" s="433"/>
      <c r="BS120" s="433"/>
      <c r="BT120" s="433"/>
      <c r="BU120" s="433"/>
      <c r="BV120" s="433"/>
      <c r="BW120" s="433"/>
      <c r="BX120" s="434"/>
    </row>
    <row r="121" customFormat="false" ht="12.75" hidden="false" customHeight="false" outlineLevel="0" collapsed="false">
      <c r="A121" s="432"/>
      <c r="B121" s="442" t="n">
        <v>62</v>
      </c>
      <c r="C121" s="448"/>
      <c r="D121" s="449"/>
      <c r="F121" s="433"/>
      <c r="G121" s="433"/>
      <c r="H121" s="433"/>
      <c r="I121" s="433"/>
      <c r="J121" s="433"/>
      <c r="K121" s="433"/>
      <c r="L121" s="433"/>
      <c r="M121" s="433"/>
      <c r="N121" s="433"/>
      <c r="O121" s="433"/>
      <c r="P121" s="433"/>
      <c r="Q121" s="433"/>
      <c r="R121" s="433"/>
      <c r="S121" s="434"/>
      <c r="T121" s="432"/>
      <c r="U121" s="442" t="n">
        <v>62</v>
      </c>
      <c r="V121" s="448"/>
      <c r="W121" s="449"/>
      <c r="Y121" s="433"/>
      <c r="Z121" s="433"/>
      <c r="AA121" s="433"/>
      <c r="AB121" s="433"/>
      <c r="AC121" s="433"/>
      <c r="AD121" s="433"/>
      <c r="AE121" s="433"/>
      <c r="AF121" s="433"/>
      <c r="AG121" s="433"/>
      <c r="AH121" s="433"/>
      <c r="AI121" s="433"/>
      <c r="AJ121" s="433"/>
      <c r="AK121" s="433"/>
      <c r="AL121" s="434"/>
      <c r="AM121" s="432"/>
      <c r="AN121" s="442" t="n">
        <v>62</v>
      </c>
      <c r="AO121" s="448"/>
      <c r="AP121" s="449"/>
      <c r="AR121" s="433"/>
      <c r="AS121" s="433"/>
      <c r="AT121" s="433"/>
      <c r="AU121" s="433"/>
      <c r="AV121" s="433"/>
      <c r="AW121" s="433"/>
      <c r="AX121" s="433"/>
      <c r="AY121" s="433"/>
      <c r="AZ121" s="433"/>
      <c r="BA121" s="433"/>
      <c r="BB121" s="433"/>
      <c r="BC121" s="433"/>
      <c r="BD121" s="433"/>
      <c r="BE121" s="434"/>
      <c r="BF121" s="432"/>
      <c r="BG121" s="442" t="n">
        <v>62</v>
      </c>
      <c r="BH121" s="448"/>
      <c r="BI121" s="449"/>
      <c r="BK121" s="433"/>
      <c r="BL121" s="433"/>
      <c r="BM121" s="433"/>
      <c r="BN121" s="433"/>
      <c r="BO121" s="433"/>
      <c r="BP121" s="433"/>
      <c r="BQ121" s="433"/>
      <c r="BR121" s="433"/>
      <c r="BS121" s="433"/>
      <c r="BT121" s="433"/>
      <c r="BU121" s="433"/>
      <c r="BV121" s="433"/>
      <c r="BW121" s="433"/>
      <c r="BX121" s="434"/>
    </row>
    <row r="122" customFormat="false" ht="12.75" hidden="false" customHeight="false" outlineLevel="0" collapsed="false">
      <c r="A122" s="432"/>
      <c r="B122" s="442" t="n">
        <v>63</v>
      </c>
      <c r="C122" s="448"/>
      <c r="D122" s="449"/>
      <c r="F122" s="433"/>
      <c r="G122" s="433"/>
      <c r="H122" s="433"/>
      <c r="I122" s="433"/>
      <c r="J122" s="433"/>
      <c r="K122" s="433"/>
      <c r="L122" s="433"/>
      <c r="M122" s="433"/>
      <c r="N122" s="433"/>
      <c r="O122" s="433"/>
      <c r="P122" s="433"/>
      <c r="Q122" s="433"/>
      <c r="R122" s="433"/>
      <c r="S122" s="434"/>
      <c r="T122" s="432"/>
      <c r="U122" s="442" t="n">
        <v>63</v>
      </c>
      <c r="V122" s="448"/>
      <c r="W122" s="449"/>
      <c r="Y122" s="433"/>
      <c r="Z122" s="433"/>
      <c r="AA122" s="433"/>
      <c r="AB122" s="433"/>
      <c r="AC122" s="433"/>
      <c r="AD122" s="433"/>
      <c r="AE122" s="433"/>
      <c r="AF122" s="433"/>
      <c r="AG122" s="433"/>
      <c r="AH122" s="433"/>
      <c r="AI122" s="433"/>
      <c r="AJ122" s="433"/>
      <c r="AK122" s="433"/>
      <c r="AL122" s="434"/>
      <c r="AM122" s="432"/>
      <c r="AN122" s="442" t="n">
        <v>63</v>
      </c>
      <c r="AO122" s="448"/>
      <c r="AP122" s="449"/>
      <c r="AR122" s="433"/>
      <c r="AS122" s="433"/>
      <c r="AT122" s="433"/>
      <c r="AU122" s="433"/>
      <c r="AV122" s="433"/>
      <c r="AW122" s="433"/>
      <c r="AX122" s="433"/>
      <c r="AY122" s="433"/>
      <c r="AZ122" s="433"/>
      <c r="BA122" s="433"/>
      <c r="BB122" s="433"/>
      <c r="BC122" s="433"/>
      <c r="BD122" s="433"/>
      <c r="BE122" s="434"/>
      <c r="BF122" s="432"/>
      <c r="BG122" s="442" t="n">
        <v>63</v>
      </c>
      <c r="BH122" s="448"/>
      <c r="BI122" s="449"/>
      <c r="BK122" s="433"/>
      <c r="BL122" s="433"/>
      <c r="BM122" s="433"/>
      <c r="BN122" s="433"/>
      <c r="BO122" s="433"/>
      <c r="BP122" s="433"/>
      <c r="BQ122" s="433"/>
      <c r="BR122" s="433"/>
      <c r="BS122" s="433"/>
      <c r="BT122" s="433"/>
      <c r="BU122" s="433"/>
      <c r="BV122" s="433"/>
      <c r="BW122" s="433"/>
      <c r="BX122" s="434"/>
    </row>
    <row r="123" customFormat="false" ht="12.75" hidden="false" customHeight="false" outlineLevel="0" collapsed="false">
      <c r="A123" s="432"/>
      <c r="B123" s="442" t="n">
        <v>64</v>
      </c>
      <c r="C123" s="448"/>
      <c r="D123" s="449"/>
      <c r="F123" s="433"/>
      <c r="G123" s="433"/>
      <c r="H123" s="433"/>
      <c r="I123" s="433"/>
      <c r="J123" s="433"/>
      <c r="K123" s="433"/>
      <c r="L123" s="433"/>
      <c r="M123" s="433"/>
      <c r="N123" s="433"/>
      <c r="O123" s="433"/>
      <c r="P123" s="433"/>
      <c r="Q123" s="433"/>
      <c r="R123" s="433"/>
      <c r="S123" s="434"/>
      <c r="T123" s="432"/>
      <c r="U123" s="442" t="n">
        <v>64</v>
      </c>
      <c r="V123" s="448"/>
      <c r="W123" s="449"/>
      <c r="Y123" s="433"/>
      <c r="Z123" s="433"/>
      <c r="AA123" s="433"/>
      <c r="AB123" s="433"/>
      <c r="AC123" s="433"/>
      <c r="AD123" s="433"/>
      <c r="AE123" s="433"/>
      <c r="AF123" s="433"/>
      <c r="AG123" s="433"/>
      <c r="AH123" s="433"/>
      <c r="AI123" s="433"/>
      <c r="AJ123" s="433"/>
      <c r="AK123" s="433"/>
      <c r="AL123" s="434"/>
      <c r="AM123" s="432"/>
      <c r="AN123" s="442" t="n">
        <v>64</v>
      </c>
      <c r="AO123" s="448"/>
      <c r="AP123" s="449"/>
      <c r="AR123" s="433"/>
      <c r="AS123" s="433"/>
      <c r="AT123" s="433"/>
      <c r="AU123" s="433"/>
      <c r="AV123" s="433"/>
      <c r="AW123" s="433"/>
      <c r="AX123" s="433"/>
      <c r="AY123" s="433"/>
      <c r="AZ123" s="433"/>
      <c r="BA123" s="433"/>
      <c r="BB123" s="433"/>
      <c r="BC123" s="433"/>
      <c r="BD123" s="433"/>
      <c r="BE123" s="434"/>
      <c r="BF123" s="432"/>
      <c r="BG123" s="442" t="n">
        <v>64</v>
      </c>
      <c r="BH123" s="448"/>
      <c r="BI123" s="449"/>
      <c r="BK123" s="433"/>
      <c r="BL123" s="433"/>
      <c r="BM123" s="433"/>
      <c r="BN123" s="433"/>
      <c r="BO123" s="433"/>
      <c r="BP123" s="433"/>
      <c r="BQ123" s="433"/>
      <c r="BR123" s="433"/>
      <c r="BS123" s="433"/>
      <c r="BT123" s="433"/>
      <c r="BU123" s="433"/>
      <c r="BV123" s="433"/>
      <c r="BW123" s="433"/>
      <c r="BX123" s="434"/>
    </row>
    <row r="124" customFormat="false" ht="12.75" hidden="false" customHeight="false" outlineLevel="0" collapsed="false">
      <c r="A124" s="432"/>
      <c r="B124" s="442" t="n">
        <v>65</v>
      </c>
      <c r="C124" s="448"/>
      <c r="D124" s="449"/>
      <c r="F124" s="433"/>
      <c r="G124" s="433"/>
      <c r="H124" s="433"/>
      <c r="I124" s="433"/>
      <c r="J124" s="433"/>
      <c r="K124" s="433"/>
      <c r="L124" s="433"/>
      <c r="M124" s="433"/>
      <c r="N124" s="433"/>
      <c r="O124" s="433"/>
      <c r="P124" s="433"/>
      <c r="Q124" s="433"/>
      <c r="R124" s="433"/>
      <c r="S124" s="434"/>
      <c r="T124" s="432"/>
      <c r="U124" s="442" t="n">
        <v>65</v>
      </c>
      <c r="V124" s="448"/>
      <c r="W124" s="449"/>
      <c r="Y124" s="433"/>
      <c r="Z124" s="433"/>
      <c r="AA124" s="433"/>
      <c r="AB124" s="433"/>
      <c r="AC124" s="433"/>
      <c r="AD124" s="433"/>
      <c r="AE124" s="433"/>
      <c r="AF124" s="433"/>
      <c r="AG124" s="433"/>
      <c r="AH124" s="433"/>
      <c r="AI124" s="433"/>
      <c r="AJ124" s="433"/>
      <c r="AK124" s="433"/>
      <c r="AL124" s="434"/>
      <c r="AM124" s="432"/>
      <c r="AN124" s="442" t="n">
        <v>65</v>
      </c>
      <c r="AO124" s="448"/>
      <c r="AP124" s="449"/>
      <c r="AR124" s="433"/>
      <c r="AS124" s="433"/>
      <c r="AT124" s="433"/>
      <c r="AU124" s="433"/>
      <c r="AV124" s="433"/>
      <c r="AW124" s="433"/>
      <c r="AX124" s="433"/>
      <c r="AY124" s="433"/>
      <c r="AZ124" s="433"/>
      <c r="BA124" s="433"/>
      <c r="BB124" s="433"/>
      <c r="BC124" s="433"/>
      <c r="BD124" s="433"/>
      <c r="BE124" s="434"/>
      <c r="BF124" s="432"/>
      <c r="BG124" s="442" t="n">
        <v>65</v>
      </c>
      <c r="BH124" s="448"/>
      <c r="BI124" s="449"/>
      <c r="BK124" s="433"/>
      <c r="BL124" s="433"/>
      <c r="BM124" s="433"/>
      <c r="BN124" s="433"/>
      <c r="BO124" s="433"/>
      <c r="BP124" s="433"/>
      <c r="BQ124" s="433"/>
      <c r="BR124" s="433"/>
      <c r="BS124" s="433"/>
      <c r="BT124" s="433"/>
      <c r="BU124" s="433"/>
      <c r="BV124" s="433"/>
      <c r="BW124" s="433"/>
      <c r="BX124" s="434"/>
    </row>
    <row r="125" customFormat="false" ht="12.75" hidden="false" customHeight="false" outlineLevel="0" collapsed="false">
      <c r="A125" s="432"/>
      <c r="B125" s="442" t="n">
        <v>66</v>
      </c>
      <c r="C125" s="448"/>
      <c r="D125" s="449"/>
      <c r="F125" s="433"/>
      <c r="G125" s="433"/>
      <c r="H125" s="433"/>
      <c r="I125" s="433"/>
      <c r="J125" s="433"/>
      <c r="K125" s="433"/>
      <c r="L125" s="433"/>
      <c r="M125" s="433"/>
      <c r="N125" s="433"/>
      <c r="O125" s="433"/>
      <c r="P125" s="433"/>
      <c r="Q125" s="433"/>
      <c r="R125" s="433"/>
      <c r="S125" s="434"/>
      <c r="T125" s="432"/>
      <c r="U125" s="442" t="n">
        <v>66</v>
      </c>
      <c r="V125" s="448"/>
      <c r="W125" s="449"/>
      <c r="Y125" s="433"/>
      <c r="Z125" s="433"/>
      <c r="AA125" s="433"/>
      <c r="AB125" s="433"/>
      <c r="AC125" s="433"/>
      <c r="AD125" s="433"/>
      <c r="AE125" s="433"/>
      <c r="AF125" s="433"/>
      <c r="AG125" s="433"/>
      <c r="AH125" s="433"/>
      <c r="AI125" s="433"/>
      <c r="AJ125" s="433"/>
      <c r="AK125" s="433"/>
      <c r="AL125" s="434"/>
      <c r="AM125" s="432"/>
      <c r="AN125" s="442" t="n">
        <v>66</v>
      </c>
      <c r="AO125" s="448"/>
      <c r="AP125" s="449"/>
      <c r="AR125" s="433"/>
      <c r="AS125" s="433"/>
      <c r="AT125" s="433"/>
      <c r="AU125" s="433"/>
      <c r="AV125" s="433"/>
      <c r="AW125" s="433"/>
      <c r="AX125" s="433"/>
      <c r="AY125" s="433"/>
      <c r="AZ125" s="433"/>
      <c r="BA125" s="433"/>
      <c r="BB125" s="433"/>
      <c r="BC125" s="433"/>
      <c r="BD125" s="433"/>
      <c r="BE125" s="434"/>
      <c r="BF125" s="432"/>
      <c r="BG125" s="442" t="n">
        <v>66</v>
      </c>
      <c r="BH125" s="448"/>
      <c r="BI125" s="449"/>
      <c r="BK125" s="433"/>
      <c r="BL125" s="433"/>
      <c r="BM125" s="433"/>
      <c r="BN125" s="433"/>
      <c r="BO125" s="433"/>
      <c r="BP125" s="433"/>
      <c r="BQ125" s="433"/>
      <c r="BR125" s="433"/>
      <c r="BS125" s="433"/>
      <c r="BT125" s="433"/>
      <c r="BU125" s="433"/>
      <c r="BV125" s="433"/>
      <c r="BW125" s="433"/>
      <c r="BX125" s="434"/>
    </row>
    <row r="126" customFormat="false" ht="12.75" hidden="false" customHeight="false" outlineLevel="0" collapsed="false">
      <c r="A126" s="432"/>
      <c r="B126" s="442" t="n">
        <v>67</v>
      </c>
      <c r="C126" s="448"/>
      <c r="D126" s="449"/>
      <c r="F126" s="433"/>
      <c r="G126" s="433"/>
      <c r="H126" s="433"/>
      <c r="I126" s="433"/>
      <c r="J126" s="433"/>
      <c r="K126" s="433"/>
      <c r="L126" s="433"/>
      <c r="M126" s="433"/>
      <c r="N126" s="433"/>
      <c r="O126" s="433"/>
      <c r="P126" s="433"/>
      <c r="Q126" s="433"/>
      <c r="R126" s="433"/>
      <c r="S126" s="434"/>
      <c r="T126" s="432"/>
      <c r="U126" s="442" t="n">
        <v>67</v>
      </c>
      <c r="V126" s="448"/>
      <c r="W126" s="449"/>
      <c r="Y126" s="433"/>
      <c r="Z126" s="433"/>
      <c r="AA126" s="433"/>
      <c r="AB126" s="433"/>
      <c r="AC126" s="433"/>
      <c r="AD126" s="433"/>
      <c r="AE126" s="433"/>
      <c r="AF126" s="433"/>
      <c r="AG126" s="433"/>
      <c r="AH126" s="433"/>
      <c r="AI126" s="433"/>
      <c r="AJ126" s="433"/>
      <c r="AK126" s="433"/>
      <c r="AL126" s="434"/>
      <c r="AM126" s="432"/>
      <c r="AN126" s="442" t="n">
        <v>67</v>
      </c>
      <c r="AO126" s="448"/>
      <c r="AP126" s="449"/>
      <c r="AR126" s="433"/>
      <c r="AS126" s="433"/>
      <c r="AT126" s="433"/>
      <c r="AU126" s="433"/>
      <c r="AV126" s="433"/>
      <c r="AW126" s="433"/>
      <c r="AX126" s="433"/>
      <c r="AY126" s="433"/>
      <c r="AZ126" s="433"/>
      <c r="BA126" s="433"/>
      <c r="BB126" s="433"/>
      <c r="BC126" s="433"/>
      <c r="BD126" s="433"/>
      <c r="BE126" s="434"/>
      <c r="BF126" s="432"/>
      <c r="BG126" s="442" t="n">
        <v>67</v>
      </c>
      <c r="BH126" s="448"/>
      <c r="BI126" s="449"/>
      <c r="BK126" s="433"/>
      <c r="BL126" s="433"/>
      <c r="BM126" s="433"/>
      <c r="BN126" s="433"/>
      <c r="BO126" s="433"/>
      <c r="BP126" s="433"/>
      <c r="BQ126" s="433"/>
      <c r="BR126" s="433"/>
      <c r="BS126" s="433"/>
      <c r="BT126" s="433"/>
      <c r="BU126" s="433"/>
      <c r="BV126" s="433"/>
      <c r="BW126" s="433"/>
      <c r="BX126" s="434"/>
    </row>
    <row r="127" customFormat="false" ht="12.75" hidden="false" customHeight="false" outlineLevel="0" collapsed="false">
      <c r="A127" s="432"/>
      <c r="B127" s="442" t="n">
        <v>68</v>
      </c>
      <c r="C127" s="448"/>
      <c r="D127" s="449"/>
      <c r="F127" s="433"/>
      <c r="G127" s="433"/>
      <c r="H127" s="433"/>
      <c r="I127" s="433"/>
      <c r="J127" s="433"/>
      <c r="K127" s="433"/>
      <c r="L127" s="433"/>
      <c r="M127" s="433"/>
      <c r="N127" s="433"/>
      <c r="O127" s="433"/>
      <c r="P127" s="433"/>
      <c r="Q127" s="433"/>
      <c r="R127" s="433"/>
      <c r="S127" s="434"/>
      <c r="T127" s="432"/>
      <c r="U127" s="442" t="n">
        <v>68</v>
      </c>
      <c r="V127" s="448"/>
      <c r="W127" s="449"/>
      <c r="Y127" s="433"/>
      <c r="Z127" s="433"/>
      <c r="AA127" s="433"/>
      <c r="AB127" s="433"/>
      <c r="AC127" s="433"/>
      <c r="AD127" s="433"/>
      <c r="AE127" s="433"/>
      <c r="AF127" s="433"/>
      <c r="AG127" s="433"/>
      <c r="AH127" s="433"/>
      <c r="AI127" s="433"/>
      <c r="AJ127" s="433"/>
      <c r="AK127" s="433"/>
      <c r="AL127" s="434"/>
      <c r="AM127" s="432"/>
      <c r="AN127" s="442" t="n">
        <v>68</v>
      </c>
      <c r="AO127" s="448"/>
      <c r="AP127" s="449"/>
      <c r="AR127" s="433"/>
      <c r="AS127" s="433"/>
      <c r="AT127" s="433"/>
      <c r="AU127" s="433"/>
      <c r="AV127" s="433"/>
      <c r="AW127" s="433"/>
      <c r="AX127" s="433"/>
      <c r="AY127" s="433"/>
      <c r="AZ127" s="433"/>
      <c r="BA127" s="433"/>
      <c r="BB127" s="433"/>
      <c r="BC127" s="433"/>
      <c r="BD127" s="433"/>
      <c r="BE127" s="434"/>
      <c r="BF127" s="432"/>
      <c r="BG127" s="442" t="n">
        <v>68</v>
      </c>
      <c r="BH127" s="448"/>
      <c r="BI127" s="449"/>
      <c r="BK127" s="433"/>
      <c r="BL127" s="433"/>
      <c r="BM127" s="433"/>
      <c r="BN127" s="433"/>
      <c r="BO127" s="433"/>
      <c r="BP127" s="433"/>
      <c r="BQ127" s="433"/>
      <c r="BR127" s="433"/>
      <c r="BS127" s="433"/>
      <c r="BT127" s="433"/>
      <c r="BU127" s="433"/>
      <c r="BV127" s="433"/>
      <c r="BW127" s="433"/>
      <c r="BX127" s="434"/>
    </row>
    <row r="128" customFormat="false" ht="12.75" hidden="false" customHeight="false" outlineLevel="0" collapsed="false">
      <c r="A128" s="432"/>
      <c r="B128" s="442" t="n">
        <v>69</v>
      </c>
      <c r="C128" s="448"/>
      <c r="D128" s="449"/>
      <c r="F128" s="433"/>
      <c r="G128" s="433"/>
      <c r="H128" s="433"/>
      <c r="I128" s="433"/>
      <c r="J128" s="433"/>
      <c r="K128" s="433"/>
      <c r="L128" s="433"/>
      <c r="M128" s="433"/>
      <c r="N128" s="433"/>
      <c r="O128" s="433"/>
      <c r="P128" s="433"/>
      <c r="Q128" s="433"/>
      <c r="R128" s="433"/>
      <c r="S128" s="434"/>
      <c r="T128" s="432"/>
      <c r="U128" s="442" t="n">
        <v>69</v>
      </c>
      <c r="V128" s="448"/>
      <c r="W128" s="449"/>
      <c r="Y128" s="433"/>
      <c r="Z128" s="433"/>
      <c r="AA128" s="433"/>
      <c r="AB128" s="433"/>
      <c r="AC128" s="433"/>
      <c r="AD128" s="433"/>
      <c r="AE128" s="433"/>
      <c r="AF128" s="433"/>
      <c r="AG128" s="433"/>
      <c r="AH128" s="433"/>
      <c r="AI128" s="433"/>
      <c r="AJ128" s="433"/>
      <c r="AK128" s="433"/>
      <c r="AL128" s="434"/>
      <c r="AM128" s="432"/>
      <c r="AN128" s="442" t="n">
        <v>69</v>
      </c>
      <c r="AO128" s="448"/>
      <c r="AP128" s="449"/>
      <c r="AR128" s="433"/>
      <c r="AS128" s="433"/>
      <c r="AT128" s="433"/>
      <c r="AU128" s="433"/>
      <c r="AV128" s="433"/>
      <c r="AW128" s="433"/>
      <c r="AX128" s="433"/>
      <c r="AY128" s="433"/>
      <c r="AZ128" s="433"/>
      <c r="BA128" s="433"/>
      <c r="BB128" s="433"/>
      <c r="BC128" s="433"/>
      <c r="BD128" s="433"/>
      <c r="BE128" s="434"/>
      <c r="BF128" s="432"/>
      <c r="BG128" s="442" t="n">
        <v>69</v>
      </c>
      <c r="BH128" s="448"/>
      <c r="BI128" s="449"/>
      <c r="BK128" s="433"/>
      <c r="BL128" s="433"/>
      <c r="BM128" s="433"/>
      <c r="BN128" s="433"/>
      <c r="BO128" s="433"/>
      <c r="BP128" s="433"/>
      <c r="BQ128" s="433"/>
      <c r="BR128" s="433"/>
      <c r="BS128" s="433"/>
      <c r="BT128" s="433"/>
      <c r="BU128" s="433"/>
      <c r="BV128" s="433"/>
      <c r="BW128" s="433"/>
      <c r="BX128" s="434"/>
    </row>
    <row r="129" customFormat="false" ht="12.75" hidden="false" customHeight="false" outlineLevel="0" collapsed="false">
      <c r="A129" s="432"/>
      <c r="B129" s="442" t="n">
        <v>70</v>
      </c>
      <c r="C129" s="448"/>
      <c r="D129" s="449"/>
      <c r="F129" s="433"/>
      <c r="G129" s="433"/>
      <c r="H129" s="433"/>
      <c r="I129" s="433"/>
      <c r="J129" s="433"/>
      <c r="K129" s="433"/>
      <c r="L129" s="433"/>
      <c r="M129" s="433"/>
      <c r="N129" s="433"/>
      <c r="O129" s="433"/>
      <c r="P129" s="433"/>
      <c r="Q129" s="433"/>
      <c r="R129" s="433"/>
      <c r="S129" s="434"/>
      <c r="T129" s="432"/>
      <c r="U129" s="442" t="n">
        <v>70</v>
      </c>
      <c r="V129" s="448"/>
      <c r="W129" s="449"/>
      <c r="Y129" s="433"/>
      <c r="Z129" s="433"/>
      <c r="AA129" s="433"/>
      <c r="AB129" s="433"/>
      <c r="AC129" s="433"/>
      <c r="AD129" s="433"/>
      <c r="AE129" s="433"/>
      <c r="AF129" s="433"/>
      <c r="AG129" s="433"/>
      <c r="AH129" s="433"/>
      <c r="AI129" s="433"/>
      <c r="AJ129" s="433"/>
      <c r="AK129" s="433"/>
      <c r="AL129" s="434"/>
      <c r="AM129" s="432"/>
      <c r="AN129" s="442" t="n">
        <v>70</v>
      </c>
      <c r="AO129" s="448"/>
      <c r="AP129" s="449"/>
      <c r="AR129" s="433"/>
      <c r="AS129" s="433"/>
      <c r="AT129" s="433"/>
      <c r="AU129" s="433"/>
      <c r="AV129" s="433"/>
      <c r="AW129" s="433"/>
      <c r="AX129" s="433"/>
      <c r="AY129" s="433"/>
      <c r="AZ129" s="433"/>
      <c r="BA129" s="433"/>
      <c r="BB129" s="433"/>
      <c r="BC129" s="433"/>
      <c r="BD129" s="433"/>
      <c r="BE129" s="434"/>
      <c r="BF129" s="432"/>
      <c r="BG129" s="442" t="n">
        <v>70</v>
      </c>
      <c r="BH129" s="448"/>
      <c r="BI129" s="449"/>
      <c r="BK129" s="433"/>
      <c r="BL129" s="433"/>
      <c r="BM129" s="433"/>
      <c r="BN129" s="433"/>
      <c r="BO129" s="433"/>
      <c r="BP129" s="433"/>
      <c r="BQ129" s="433"/>
      <c r="BR129" s="433"/>
      <c r="BS129" s="433"/>
      <c r="BT129" s="433"/>
      <c r="BU129" s="433"/>
      <c r="BV129" s="433"/>
      <c r="BW129" s="433"/>
      <c r="BX129" s="434"/>
    </row>
    <row r="130" customFormat="false" ht="12.75" hidden="false" customHeight="false" outlineLevel="0" collapsed="false">
      <c r="A130" s="432"/>
      <c r="B130" s="442" t="n">
        <v>71</v>
      </c>
      <c r="C130" s="448"/>
      <c r="D130" s="449"/>
      <c r="F130" s="433"/>
      <c r="G130" s="433"/>
      <c r="H130" s="433"/>
      <c r="I130" s="433"/>
      <c r="J130" s="433"/>
      <c r="K130" s="433"/>
      <c r="L130" s="433"/>
      <c r="M130" s="433"/>
      <c r="N130" s="433"/>
      <c r="O130" s="433"/>
      <c r="P130" s="433"/>
      <c r="Q130" s="433"/>
      <c r="R130" s="433"/>
      <c r="S130" s="434"/>
      <c r="T130" s="432"/>
      <c r="U130" s="442" t="n">
        <v>71</v>
      </c>
      <c r="V130" s="448"/>
      <c r="W130" s="449"/>
      <c r="Y130" s="433"/>
      <c r="Z130" s="433"/>
      <c r="AA130" s="433"/>
      <c r="AB130" s="433"/>
      <c r="AC130" s="433"/>
      <c r="AD130" s="433"/>
      <c r="AE130" s="433"/>
      <c r="AF130" s="433"/>
      <c r="AG130" s="433"/>
      <c r="AH130" s="433"/>
      <c r="AI130" s="433"/>
      <c r="AJ130" s="433"/>
      <c r="AK130" s="433"/>
      <c r="AL130" s="434"/>
      <c r="AM130" s="432"/>
      <c r="AN130" s="442" t="n">
        <v>71</v>
      </c>
      <c r="AO130" s="448"/>
      <c r="AP130" s="449"/>
      <c r="AR130" s="433"/>
      <c r="AS130" s="433"/>
      <c r="AT130" s="433"/>
      <c r="AU130" s="433"/>
      <c r="AV130" s="433"/>
      <c r="AW130" s="433"/>
      <c r="AX130" s="433"/>
      <c r="AY130" s="433"/>
      <c r="AZ130" s="433"/>
      <c r="BA130" s="433"/>
      <c r="BB130" s="433"/>
      <c r="BC130" s="433"/>
      <c r="BD130" s="433"/>
      <c r="BE130" s="434"/>
      <c r="BF130" s="432"/>
      <c r="BG130" s="442" t="n">
        <v>71</v>
      </c>
      <c r="BH130" s="448"/>
      <c r="BI130" s="449"/>
      <c r="BK130" s="433"/>
      <c r="BL130" s="433"/>
      <c r="BM130" s="433"/>
      <c r="BN130" s="433"/>
      <c r="BO130" s="433"/>
      <c r="BP130" s="433"/>
      <c r="BQ130" s="433"/>
      <c r="BR130" s="433"/>
      <c r="BS130" s="433"/>
      <c r="BT130" s="433"/>
      <c r="BU130" s="433"/>
      <c r="BV130" s="433"/>
      <c r="BW130" s="433"/>
      <c r="BX130" s="434"/>
    </row>
    <row r="131" customFormat="false" ht="12.75" hidden="false" customHeight="false" outlineLevel="0" collapsed="false">
      <c r="A131" s="432"/>
      <c r="B131" s="442" t="n">
        <v>72</v>
      </c>
      <c r="C131" s="448"/>
      <c r="D131" s="449"/>
      <c r="F131" s="433"/>
      <c r="G131" s="433"/>
      <c r="H131" s="433"/>
      <c r="I131" s="433"/>
      <c r="J131" s="433"/>
      <c r="K131" s="433"/>
      <c r="L131" s="433"/>
      <c r="M131" s="433"/>
      <c r="N131" s="433"/>
      <c r="O131" s="433"/>
      <c r="P131" s="433"/>
      <c r="Q131" s="433"/>
      <c r="R131" s="433"/>
      <c r="S131" s="434"/>
      <c r="T131" s="432"/>
      <c r="U131" s="442" t="n">
        <v>72</v>
      </c>
      <c r="V131" s="448"/>
      <c r="W131" s="449"/>
      <c r="Y131" s="433"/>
      <c r="Z131" s="433"/>
      <c r="AA131" s="433"/>
      <c r="AB131" s="433"/>
      <c r="AC131" s="433"/>
      <c r="AD131" s="433"/>
      <c r="AE131" s="433"/>
      <c r="AF131" s="433"/>
      <c r="AG131" s="433"/>
      <c r="AH131" s="433"/>
      <c r="AI131" s="433"/>
      <c r="AJ131" s="433"/>
      <c r="AK131" s="433"/>
      <c r="AL131" s="434"/>
      <c r="AM131" s="432"/>
      <c r="AN131" s="442" t="n">
        <v>72</v>
      </c>
      <c r="AO131" s="448"/>
      <c r="AP131" s="449"/>
      <c r="AR131" s="433"/>
      <c r="AS131" s="433"/>
      <c r="AT131" s="433"/>
      <c r="AU131" s="433"/>
      <c r="AV131" s="433"/>
      <c r="AW131" s="433"/>
      <c r="AX131" s="433"/>
      <c r="AY131" s="433"/>
      <c r="AZ131" s="433"/>
      <c r="BA131" s="433"/>
      <c r="BB131" s="433"/>
      <c r="BC131" s="433"/>
      <c r="BD131" s="433"/>
      <c r="BE131" s="434"/>
      <c r="BF131" s="432"/>
      <c r="BG131" s="442" t="n">
        <v>72</v>
      </c>
      <c r="BH131" s="448"/>
      <c r="BI131" s="449"/>
      <c r="BK131" s="433"/>
      <c r="BL131" s="433"/>
      <c r="BM131" s="433"/>
      <c r="BN131" s="433"/>
      <c r="BO131" s="433"/>
      <c r="BP131" s="433"/>
      <c r="BQ131" s="433"/>
      <c r="BR131" s="433"/>
      <c r="BS131" s="433"/>
      <c r="BT131" s="433"/>
      <c r="BU131" s="433"/>
      <c r="BV131" s="433"/>
      <c r="BW131" s="433"/>
      <c r="BX131" s="434"/>
    </row>
    <row r="132" customFormat="false" ht="12.75" hidden="false" customHeight="false" outlineLevel="0" collapsed="false">
      <c r="A132" s="432"/>
      <c r="B132" s="442" t="n">
        <v>73</v>
      </c>
      <c r="C132" s="448"/>
      <c r="D132" s="449"/>
      <c r="F132" s="433"/>
      <c r="G132" s="433"/>
      <c r="H132" s="433"/>
      <c r="I132" s="433"/>
      <c r="J132" s="433"/>
      <c r="K132" s="433"/>
      <c r="L132" s="433"/>
      <c r="M132" s="433"/>
      <c r="N132" s="433"/>
      <c r="O132" s="433"/>
      <c r="P132" s="433"/>
      <c r="Q132" s="433"/>
      <c r="R132" s="433"/>
      <c r="S132" s="434"/>
      <c r="T132" s="432"/>
      <c r="U132" s="442" t="n">
        <v>73</v>
      </c>
      <c r="V132" s="448"/>
      <c r="W132" s="449"/>
      <c r="Y132" s="433"/>
      <c r="Z132" s="433"/>
      <c r="AA132" s="433"/>
      <c r="AB132" s="433"/>
      <c r="AC132" s="433"/>
      <c r="AD132" s="433"/>
      <c r="AE132" s="433"/>
      <c r="AF132" s="433"/>
      <c r="AG132" s="433"/>
      <c r="AH132" s="433"/>
      <c r="AI132" s="433"/>
      <c r="AJ132" s="433"/>
      <c r="AK132" s="433"/>
      <c r="AL132" s="434"/>
      <c r="AM132" s="432"/>
      <c r="AN132" s="442" t="n">
        <v>73</v>
      </c>
      <c r="AO132" s="448"/>
      <c r="AP132" s="449"/>
      <c r="AR132" s="433"/>
      <c r="AS132" s="433"/>
      <c r="AT132" s="433"/>
      <c r="AU132" s="433"/>
      <c r="AV132" s="433"/>
      <c r="AW132" s="433"/>
      <c r="AX132" s="433"/>
      <c r="AY132" s="433"/>
      <c r="AZ132" s="433"/>
      <c r="BA132" s="433"/>
      <c r="BB132" s="433"/>
      <c r="BC132" s="433"/>
      <c r="BD132" s="433"/>
      <c r="BE132" s="434"/>
      <c r="BF132" s="432"/>
      <c r="BG132" s="442" t="n">
        <v>73</v>
      </c>
      <c r="BH132" s="448"/>
      <c r="BI132" s="449"/>
      <c r="BK132" s="433"/>
      <c r="BL132" s="433"/>
      <c r="BM132" s="433"/>
      <c r="BN132" s="433"/>
      <c r="BO132" s="433"/>
      <c r="BP132" s="433"/>
      <c r="BQ132" s="433"/>
      <c r="BR132" s="433"/>
      <c r="BS132" s="433"/>
      <c r="BT132" s="433"/>
      <c r="BU132" s="433"/>
      <c r="BV132" s="433"/>
      <c r="BW132" s="433"/>
      <c r="BX132" s="434"/>
    </row>
    <row r="133" customFormat="false" ht="12.75" hidden="false" customHeight="false" outlineLevel="0" collapsed="false">
      <c r="A133" s="432"/>
      <c r="B133" s="442" t="n">
        <v>74</v>
      </c>
      <c r="C133" s="448"/>
      <c r="D133" s="449"/>
      <c r="F133" s="433"/>
      <c r="G133" s="433"/>
      <c r="H133" s="433"/>
      <c r="I133" s="433"/>
      <c r="J133" s="433"/>
      <c r="K133" s="433"/>
      <c r="L133" s="433"/>
      <c r="M133" s="433"/>
      <c r="N133" s="433"/>
      <c r="O133" s="433"/>
      <c r="P133" s="433"/>
      <c r="Q133" s="433"/>
      <c r="R133" s="433"/>
      <c r="S133" s="434"/>
      <c r="T133" s="432"/>
      <c r="U133" s="442" t="n">
        <v>74</v>
      </c>
      <c r="V133" s="448"/>
      <c r="W133" s="449"/>
      <c r="Y133" s="433"/>
      <c r="Z133" s="433"/>
      <c r="AA133" s="433"/>
      <c r="AB133" s="433"/>
      <c r="AC133" s="433"/>
      <c r="AD133" s="433"/>
      <c r="AE133" s="433"/>
      <c r="AF133" s="433"/>
      <c r="AG133" s="433"/>
      <c r="AH133" s="433"/>
      <c r="AI133" s="433"/>
      <c r="AJ133" s="433"/>
      <c r="AK133" s="433"/>
      <c r="AL133" s="434"/>
      <c r="AM133" s="432"/>
      <c r="AN133" s="442" t="n">
        <v>74</v>
      </c>
      <c r="AO133" s="448"/>
      <c r="AP133" s="449"/>
      <c r="AR133" s="433"/>
      <c r="AS133" s="433"/>
      <c r="AT133" s="433"/>
      <c r="AU133" s="433"/>
      <c r="AV133" s="433"/>
      <c r="AW133" s="433"/>
      <c r="AX133" s="433"/>
      <c r="AY133" s="433"/>
      <c r="AZ133" s="433"/>
      <c r="BA133" s="433"/>
      <c r="BB133" s="433"/>
      <c r="BC133" s="433"/>
      <c r="BD133" s="433"/>
      <c r="BE133" s="434"/>
      <c r="BF133" s="432"/>
      <c r="BG133" s="442" t="n">
        <v>74</v>
      </c>
      <c r="BH133" s="448"/>
      <c r="BI133" s="449"/>
      <c r="BK133" s="433"/>
      <c r="BL133" s="433"/>
      <c r="BM133" s="433"/>
      <c r="BN133" s="433"/>
      <c r="BO133" s="433"/>
      <c r="BP133" s="433"/>
      <c r="BQ133" s="433"/>
      <c r="BR133" s="433"/>
      <c r="BS133" s="433"/>
      <c r="BT133" s="433"/>
      <c r="BU133" s="433"/>
      <c r="BV133" s="433"/>
      <c r="BW133" s="433"/>
      <c r="BX133" s="434"/>
    </row>
    <row r="134" customFormat="false" ht="12.75" hidden="false" customHeight="false" outlineLevel="0" collapsed="false">
      <c r="A134" s="432"/>
      <c r="B134" s="442" t="n">
        <v>75</v>
      </c>
      <c r="C134" s="448"/>
      <c r="D134" s="449"/>
      <c r="F134" s="433"/>
      <c r="G134" s="433"/>
      <c r="H134" s="433"/>
      <c r="I134" s="433"/>
      <c r="J134" s="433"/>
      <c r="K134" s="433"/>
      <c r="L134" s="433"/>
      <c r="M134" s="433"/>
      <c r="N134" s="433"/>
      <c r="O134" s="433"/>
      <c r="P134" s="433"/>
      <c r="Q134" s="433"/>
      <c r="R134" s="433"/>
      <c r="S134" s="434"/>
      <c r="T134" s="432"/>
      <c r="U134" s="442" t="n">
        <v>75</v>
      </c>
      <c r="V134" s="448"/>
      <c r="W134" s="449"/>
      <c r="Y134" s="433"/>
      <c r="Z134" s="433"/>
      <c r="AA134" s="433"/>
      <c r="AB134" s="433"/>
      <c r="AC134" s="433"/>
      <c r="AD134" s="433"/>
      <c r="AE134" s="433"/>
      <c r="AF134" s="433"/>
      <c r="AG134" s="433"/>
      <c r="AH134" s="433"/>
      <c r="AI134" s="433"/>
      <c r="AJ134" s="433"/>
      <c r="AK134" s="433"/>
      <c r="AL134" s="434"/>
      <c r="AM134" s="432"/>
      <c r="AN134" s="442" t="n">
        <v>75</v>
      </c>
      <c r="AO134" s="448"/>
      <c r="AP134" s="449"/>
      <c r="AR134" s="433"/>
      <c r="AS134" s="433"/>
      <c r="AT134" s="433"/>
      <c r="AU134" s="433"/>
      <c r="AV134" s="433"/>
      <c r="AW134" s="433"/>
      <c r="AX134" s="433"/>
      <c r="AY134" s="433"/>
      <c r="AZ134" s="433"/>
      <c r="BA134" s="433"/>
      <c r="BB134" s="433"/>
      <c r="BC134" s="433"/>
      <c r="BD134" s="433"/>
      <c r="BE134" s="434"/>
      <c r="BF134" s="432"/>
      <c r="BG134" s="442" t="n">
        <v>75</v>
      </c>
      <c r="BH134" s="448"/>
      <c r="BI134" s="449"/>
      <c r="BK134" s="433"/>
      <c r="BL134" s="433"/>
      <c r="BM134" s="433"/>
      <c r="BN134" s="433"/>
      <c r="BO134" s="433"/>
      <c r="BP134" s="433"/>
      <c r="BQ134" s="433"/>
      <c r="BR134" s="433"/>
      <c r="BS134" s="433"/>
      <c r="BT134" s="433"/>
      <c r="BU134" s="433"/>
      <c r="BV134" s="433"/>
      <c r="BW134" s="433"/>
      <c r="BX134" s="434"/>
    </row>
    <row r="135" customFormat="false" ht="12.75" hidden="false" customHeight="false" outlineLevel="0" collapsed="false">
      <c r="A135" s="432"/>
      <c r="B135" s="442" t="n">
        <v>76</v>
      </c>
      <c r="C135" s="448"/>
      <c r="D135" s="449"/>
      <c r="F135" s="433"/>
      <c r="G135" s="433"/>
      <c r="H135" s="433"/>
      <c r="I135" s="433"/>
      <c r="J135" s="433"/>
      <c r="K135" s="433"/>
      <c r="L135" s="433"/>
      <c r="M135" s="433"/>
      <c r="N135" s="433"/>
      <c r="O135" s="433"/>
      <c r="P135" s="433"/>
      <c r="Q135" s="433"/>
      <c r="R135" s="433"/>
      <c r="S135" s="434"/>
      <c r="T135" s="432"/>
      <c r="U135" s="442" t="n">
        <v>76</v>
      </c>
      <c r="V135" s="448"/>
      <c r="W135" s="449"/>
      <c r="Y135" s="433"/>
      <c r="Z135" s="433"/>
      <c r="AA135" s="433"/>
      <c r="AB135" s="433"/>
      <c r="AC135" s="433"/>
      <c r="AD135" s="433"/>
      <c r="AE135" s="433"/>
      <c r="AF135" s="433"/>
      <c r="AG135" s="433"/>
      <c r="AH135" s="433"/>
      <c r="AI135" s="433"/>
      <c r="AJ135" s="433"/>
      <c r="AK135" s="433"/>
      <c r="AL135" s="434"/>
      <c r="AM135" s="432"/>
      <c r="AN135" s="442" t="n">
        <v>76</v>
      </c>
      <c r="AO135" s="448"/>
      <c r="AP135" s="449"/>
      <c r="AR135" s="433"/>
      <c r="AS135" s="433"/>
      <c r="AT135" s="433"/>
      <c r="AU135" s="433"/>
      <c r="AV135" s="433"/>
      <c r="AW135" s="433"/>
      <c r="AX135" s="433"/>
      <c r="AY135" s="433"/>
      <c r="AZ135" s="433"/>
      <c r="BA135" s="433"/>
      <c r="BB135" s="433"/>
      <c r="BC135" s="433"/>
      <c r="BD135" s="433"/>
      <c r="BE135" s="434"/>
      <c r="BF135" s="432"/>
      <c r="BG135" s="442" t="n">
        <v>76</v>
      </c>
      <c r="BH135" s="448"/>
      <c r="BI135" s="449"/>
      <c r="BK135" s="433"/>
      <c r="BL135" s="433"/>
      <c r="BM135" s="433"/>
      <c r="BN135" s="433"/>
      <c r="BO135" s="433"/>
      <c r="BP135" s="433"/>
      <c r="BQ135" s="433"/>
      <c r="BR135" s="433"/>
      <c r="BS135" s="433"/>
      <c r="BT135" s="433"/>
      <c r="BU135" s="433"/>
      <c r="BV135" s="433"/>
      <c r="BW135" s="433"/>
      <c r="BX135" s="434"/>
    </row>
    <row r="136" customFormat="false" ht="12.75" hidden="false" customHeight="false" outlineLevel="0" collapsed="false">
      <c r="A136" s="432"/>
      <c r="B136" s="442" t="n">
        <v>77</v>
      </c>
      <c r="C136" s="448"/>
      <c r="D136" s="449"/>
      <c r="F136" s="433"/>
      <c r="G136" s="433"/>
      <c r="H136" s="433"/>
      <c r="I136" s="433"/>
      <c r="J136" s="433"/>
      <c r="K136" s="433"/>
      <c r="L136" s="433"/>
      <c r="M136" s="433"/>
      <c r="N136" s="433"/>
      <c r="O136" s="433"/>
      <c r="P136" s="433"/>
      <c r="Q136" s="433"/>
      <c r="R136" s="433"/>
      <c r="S136" s="434"/>
      <c r="T136" s="432"/>
      <c r="U136" s="442" t="n">
        <v>77</v>
      </c>
      <c r="V136" s="448"/>
      <c r="W136" s="449"/>
      <c r="Y136" s="433"/>
      <c r="Z136" s="433"/>
      <c r="AA136" s="433"/>
      <c r="AB136" s="433"/>
      <c r="AC136" s="433"/>
      <c r="AD136" s="433"/>
      <c r="AE136" s="433"/>
      <c r="AF136" s="433"/>
      <c r="AG136" s="433"/>
      <c r="AH136" s="433"/>
      <c r="AI136" s="433"/>
      <c r="AJ136" s="433"/>
      <c r="AK136" s="433"/>
      <c r="AL136" s="434"/>
      <c r="AM136" s="432"/>
      <c r="AN136" s="442" t="n">
        <v>77</v>
      </c>
      <c r="AO136" s="448"/>
      <c r="AP136" s="449"/>
      <c r="AR136" s="433"/>
      <c r="AS136" s="433"/>
      <c r="AT136" s="433"/>
      <c r="AU136" s="433"/>
      <c r="AV136" s="433"/>
      <c r="AW136" s="433"/>
      <c r="AX136" s="433"/>
      <c r="AY136" s="433"/>
      <c r="AZ136" s="433"/>
      <c r="BA136" s="433"/>
      <c r="BB136" s="433"/>
      <c r="BC136" s="433"/>
      <c r="BD136" s="433"/>
      <c r="BE136" s="434"/>
      <c r="BF136" s="432"/>
      <c r="BG136" s="442" t="n">
        <v>77</v>
      </c>
      <c r="BH136" s="448"/>
      <c r="BI136" s="449"/>
      <c r="BK136" s="433"/>
      <c r="BL136" s="433"/>
      <c r="BM136" s="433"/>
      <c r="BN136" s="433"/>
      <c r="BO136" s="433"/>
      <c r="BP136" s="433"/>
      <c r="BQ136" s="433"/>
      <c r="BR136" s="433"/>
      <c r="BS136" s="433"/>
      <c r="BT136" s="433"/>
      <c r="BU136" s="433"/>
      <c r="BV136" s="433"/>
      <c r="BW136" s="433"/>
      <c r="BX136" s="434"/>
    </row>
    <row r="137" customFormat="false" ht="12.75" hidden="false" customHeight="false" outlineLevel="0" collapsed="false">
      <c r="A137" s="432"/>
      <c r="B137" s="442" t="n">
        <v>78</v>
      </c>
      <c r="C137" s="448"/>
      <c r="D137" s="449"/>
      <c r="F137" s="433"/>
      <c r="G137" s="433"/>
      <c r="H137" s="433"/>
      <c r="I137" s="433"/>
      <c r="J137" s="433"/>
      <c r="K137" s="433"/>
      <c r="L137" s="433"/>
      <c r="M137" s="433"/>
      <c r="N137" s="433"/>
      <c r="O137" s="433"/>
      <c r="P137" s="433"/>
      <c r="Q137" s="433"/>
      <c r="R137" s="433"/>
      <c r="S137" s="434"/>
      <c r="T137" s="432"/>
      <c r="U137" s="442" t="n">
        <v>78</v>
      </c>
      <c r="V137" s="448"/>
      <c r="W137" s="449"/>
      <c r="Y137" s="433"/>
      <c r="Z137" s="433"/>
      <c r="AA137" s="433"/>
      <c r="AB137" s="433"/>
      <c r="AC137" s="433"/>
      <c r="AD137" s="433"/>
      <c r="AE137" s="433"/>
      <c r="AF137" s="433"/>
      <c r="AG137" s="433"/>
      <c r="AH137" s="433"/>
      <c r="AI137" s="433"/>
      <c r="AJ137" s="433"/>
      <c r="AK137" s="433"/>
      <c r="AL137" s="434"/>
      <c r="AM137" s="432"/>
      <c r="AN137" s="442" t="n">
        <v>78</v>
      </c>
      <c r="AO137" s="448"/>
      <c r="AP137" s="449"/>
      <c r="AR137" s="433"/>
      <c r="AS137" s="433"/>
      <c r="AT137" s="433"/>
      <c r="AU137" s="433"/>
      <c r="AV137" s="433"/>
      <c r="AW137" s="433"/>
      <c r="AX137" s="433"/>
      <c r="AY137" s="433"/>
      <c r="AZ137" s="433"/>
      <c r="BA137" s="433"/>
      <c r="BB137" s="433"/>
      <c r="BC137" s="433"/>
      <c r="BD137" s="433"/>
      <c r="BE137" s="434"/>
      <c r="BF137" s="432"/>
      <c r="BG137" s="442" t="n">
        <v>78</v>
      </c>
      <c r="BH137" s="448"/>
      <c r="BI137" s="449"/>
      <c r="BK137" s="433"/>
      <c r="BL137" s="433"/>
      <c r="BM137" s="433"/>
      <c r="BN137" s="433"/>
      <c r="BO137" s="433"/>
      <c r="BP137" s="433"/>
      <c r="BQ137" s="433"/>
      <c r="BR137" s="433"/>
      <c r="BS137" s="433"/>
      <c r="BT137" s="433"/>
      <c r="BU137" s="433"/>
      <c r="BV137" s="433"/>
      <c r="BW137" s="433"/>
      <c r="BX137" s="434"/>
    </row>
    <row r="138" customFormat="false" ht="12.75" hidden="false" customHeight="false" outlineLevel="0" collapsed="false">
      <c r="A138" s="432"/>
      <c r="B138" s="442" t="n">
        <v>79</v>
      </c>
      <c r="C138" s="448"/>
      <c r="D138" s="449"/>
      <c r="F138" s="433"/>
      <c r="G138" s="433"/>
      <c r="H138" s="433"/>
      <c r="I138" s="433"/>
      <c r="J138" s="433"/>
      <c r="K138" s="433"/>
      <c r="L138" s="433"/>
      <c r="M138" s="433"/>
      <c r="N138" s="433"/>
      <c r="O138" s="433"/>
      <c r="P138" s="433"/>
      <c r="Q138" s="433"/>
      <c r="R138" s="433"/>
      <c r="S138" s="434"/>
      <c r="T138" s="432"/>
      <c r="U138" s="442" t="n">
        <v>79</v>
      </c>
      <c r="V138" s="448"/>
      <c r="W138" s="449"/>
      <c r="Y138" s="433"/>
      <c r="Z138" s="433"/>
      <c r="AA138" s="433"/>
      <c r="AB138" s="433"/>
      <c r="AC138" s="433"/>
      <c r="AD138" s="433"/>
      <c r="AE138" s="433"/>
      <c r="AF138" s="433"/>
      <c r="AG138" s="433"/>
      <c r="AH138" s="433"/>
      <c r="AI138" s="433"/>
      <c r="AJ138" s="433"/>
      <c r="AK138" s="433"/>
      <c r="AL138" s="434"/>
      <c r="AM138" s="432"/>
      <c r="AN138" s="442" t="n">
        <v>79</v>
      </c>
      <c r="AO138" s="448"/>
      <c r="AP138" s="449"/>
      <c r="AR138" s="433"/>
      <c r="AS138" s="433"/>
      <c r="AT138" s="433"/>
      <c r="AU138" s="433"/>
      <c r="AV138" s="433"/>
      <c r="AW138" s="433"/>
      <c r="AX138" s="433"/>
      <c r="AY138" s="433"/>
      <c r="AZ138" s="433"/>
      <c r="BA138" s="433"/>
      <c r="BB138" s="433"/>
      <c r="BC138" s="433"/>
      <c r="BD138" s="433"/>
      <c r="BE138" s="434"/>
      <c r="BF138" s="432"/>
      <c r="BG138" s="442" t="n">
        <v>79</v>
      </c>
      <c r="BH138" s="448"/>
      <c r="BI138" s="449"/>
      <c r="BK138" s="433"/>
      <c r="BL138" s="433"/>
      <c r="BM138" s="433"/>
      <c r="BN138" s="433"/>
      <c r="BO138" s="433"/>
      <c r="BP138" s="433"/>
      <c r="BQ138" s="433"/>
      <c r="BR138" s="433"/>
      <c r="BS138" s="433"/>
      <c r="BT138" s="433"/>
      <c r="BU138" s="433"/>
      <c r="BV138" s="433"/>
      <c r="BW138" s="433"/>
      <c r="BX138" s="434"/>
    </row>
    <row r="139" customFormat="false" ht="12.75" hidden="false" customHeight="false" outlineLevel="0" collapsed="false">
      <c r="A139" s="432"/>
      <c r="B139" s="442" t="n">
        <v>80</v>
      </c>
      <c r="C139" s="448"/>
      <c r="D139" s="449"/>
      <c r="F139" s="433"/>
      <c r="G139" s="433"/>
      <c r="H139" s="433"/>
      <c r="I139" s="433"/>
      <c r="J139" s="433"/>
      <c r="K139" s="433"/>
      <c r="L139" s="433"/>
      <c r="M139" s="433"/>
      <c r="N139" s="433"/>
      <c r="O139" s="433"/>
      <c r="P139" s="433"/>
      <c r="Q139" s="433"/>
      <c r="R139" s="433"/>
      <c r="S139" s="434"/>
      <c r="T139" s="432"/>
      <c r="U139" s="442" t="n">
        <v>80</v>
      </c>
      <c r="V139" s="448"/>
      <c r="W139" s="449"/>
      <c r="Y139" s="433"/>
      <c r="Z139" s="433"/>
      <c r="AA139" s="433"/>
      <c r="AB139" s="433"/>
      <c r="AC139" s="433"/>
      <c r="AD139" s="433"/>
      <c r="AE139" s="433"/>
      <c r="AF139" s="433"/>
      <c r="AG139" s="433"/>
      <c r="AH139" s="433"/>
      <c r="AI139" s="433"/>
      <c r="AJ139" s="433"/>
      <c r="AK139" s="433"/>
      <c r="AL139" s="434"/>
      <c r="AM139" s="432"/>
      <c r="AN139" s="442" t="n">
        <v>80</v>
      </c>
      <c r="AO139" s="448"/>
      <c r="AP139" s="449"/>
      <c r="AR139" s="433"/>
      <c r="AS139" s="433"/>
      <c r="AT139" s="433"/>
      <c r="AU139" s="433"/>
      <c r="AV139" s="433"/>
      <c r="AW139" s="433"/>
      <c r="AX139" s="433"/>
      <c r="AY139" s="433"/>
      <c r="AZ139" s="433"/>
      <c r="BA139" s="433"/>
      <c r="BB139" s="433"/>
      <c r="BC139" s="433"/>
      <c r="BD139" s="433"/>
      <c r="BE139" s="434"/>
      <c r="BF139" s="432"/>
      <c r="BG139" s="442" t="n">
        <v>80</v>
      </c>
      <c r="BH139" s="448"/>
      <c r="BI139" s="449"/>
      <c r="BK139" s="433"/>
      <c r="BL139" s="433"/>
      <c r="BM139" s="433"/>
      <c r="BN139" s="433"/>
      <c r="BO139" s="433"/>
      <c r="BP139" s="433"/>
      <c r="BQ139" s="433"/>
      <c r="BR139" s="433"/>
      <c r="BS139" s="433"/>
      <c r="BT139" s="433"/>
      <c r="BU139" s="433"/>
      <c r="BV139" s="433"/>
      <c r="BW139" s="433"/>
      <c r="BX139" s="434"/>
    </row>
    <row r="140" customFormat="false" ht="12.75" hidden="false" customHeight="false" outlineLevel="0" collapsed="false">
      <c r="A140" s="432"/>
      <c r="B140" s="442" t="n">
        <v>81</v>
      </c>
      <c r="C140" s="448"/>
      <c r="D140" s="449"/>
      <c r="F140" s="433"/>
      <c r="G140" s="433"/>
      <c r="H140" s="433"/>
      <c r="I140" s="433"/>
      <c r="J140" s="433"/>
      <c r="K140" s="433"/>
      <c r="L140" s="433"/>
      <c r="M140" s="433"/>
      <c r="N140" s="433"/>
      <c r="O140" s="433"/>
      <c r="P140" s="433"/>
      <c r="Q140" s="433"/>
      <c r="R140" s="433"/>
      <c r="S140" s="434"/>
      <c r="T140" s="432"/>
      <c r="U140" s="442" t="n">
        <v>81</v>
      </c>
      <c r="V140" s="448"/>
      <c r="W140" s="449"/>
      <c r="Y140" s="433"/>
      <c r="Z140" s="433"/>
      <c r="AA140" s="433"/>
      <c r="AB140" s="433"/>
      <c r="AC140" s="433"/>
      <c r="AD140" s="433"/>
      <c r="AE140" s="433"/>
      <c r="AF140" s="433"/>
      <c r="AG140" s="433"/>
      <c r="AH140" s="433"/>
      <c r="AI140" s="433"/>
      <c r="AJ140" s="433"/>
      <c r="AK140" s="433"/>
      <c r="AL140" s="434"/>
      <c r="AM140" s="432"/>
      <c r="AN140" s="442" t="n">
        <v>81</v>
      </c>
      <c r="AO140" s="448"/>
      <c r="AP140" s="449"/>
      <c r="AR140" s="433"/>
      <c r="AS140" s="433"/>
      <c r="AT140" s="433"/>
      <c r="AU140" s="433"/>
      <c r="AV140" s="433"/>
      <c r="AW140" s="433"/>
      <c r="AX140" s="433"/>
      <c r="AY140" s="433"/>
      <c r="AZ140" s="433"/>
      <c r="BA140" s="433"/>
      <c r="BB140" s="433"/>
      <c r="BC140" s="433"/>
      <c r="BD140" s="433"/>
      <c r="BE140" s="434"/>
      <c r="BF140" s="432"/>
      <c r="BG140" s="442" t="n">
        <v>81</v>
      </c>
      <c r="BH140" s="448"/>
      <c r="BI140" s="449"/>
      <c r="BK140" s="433"/>
      <c r="BL140" s="433"/>
      <c r="BM140" s="433"/>
      <c r="BN140" s="433"/>
      <c r="BO140" s="433"/>
      <c r="BP140" s="433"/>
      <c r="BQ140" s="433"/>
      <c r="BR140" s="433"/>
      <c r="BS140" s="433"/>
      <c r="BT140" s="433"/>
      <c r="BU140" s="433"/>
      <c r="BV140" s="433"/>
      <c r="BW140" s="433"/>
      <c r="BX140" s="434"/>
    </row>
    <row r="141" customFormat="false" ht="12.75" hidden="false" customHeight="false" outlineLevel="0" collapsed="false">
      <c r="A141" s="432"/>
      <c r="B141" s="442" t="n">
        <v>82</v>
      </c>
      <c r="C141" s="448"/>
      <c r="D141" s="449"/>
      <c r="F141" s="433"/>
      <c r="G141" s="433"/>
      <c r="H141" s="433"/>
      <c r="I141" s="433"/>
      <c r="J141" s="433"/>
      <c r="K141" s="433"/>
      <c r="L141" s="433"/>
      <c r="M141" s="433"/>
      <c r="N141" s="433"/>
      <c r="O141" s="433"/>
      <c r="P141" s="433"/>
      <c r="Q141" s="433"/>
      <c r="R141" s="433"/>
      <c r="S141" s="434"/>
      <c r="T141" s="432"/>
      <c r="U141" s="442" t="n">
        <v>82</v>
      </c>
      <c r="V141" s="448"/>
      <c r="W141" s="449"/>
      <c r="Y141" s="433"/>
      <c r="Z141" s="433"/>
      <c r="AA141" s="433"/>
      <c r="AB141" s="433"/>
      <c r="AC141" s="433"/>
      <c r="AD141" s="433"/>
      <c r="AE141" s="433"/>
      <c r="AF141" s="433"/>
      <c r="AG141" s="433"/>
      <c r="AH141" s="433"/>
      <c r="AI141" s="433"/>
      <c r="AJ141" s="433"/>
      <c r="AK141" s="433"/>
      <c r="AL141" s="434"/>
      <c r="AM141" s="432"/>
      <c r="AN141" s="442" t="n">
        <v>82</v>
      </c>
      <c r="AO141" s="448"/>
      <c r="AP141" s="449"/>
      <c r="AR141" s="433"/>
      <c r="AS141" s="433"/>
      <c r="AT141" s="433"/>
      <c r="AU141" s="433"/>
      <c r="AV141" s="433"/>
      <c r="AW141" s="433"/>
      <c r="AX141" s="433"/>
      <c r="AY141" s="433"/>
      <c r="AZ141" s="433"/>
      <c r="BA141" s="433"/>
      <c r="BB141" s="433"/>
      <c r="BC141" s="433"/>
      <c r="BD141" s="433"/>
      <c r="BE141" s="434"/>
      <c r="BF141" s="432"/>
      <c r="BG141" s="442" t="n">
        <v>82</v>
      </c>
      <c r="BH141" s="448"/>
      <c r="BI141" s="449"/>
      <c r="BK141" s="433"/>
      <c r="BL141" s="433"/>
      <c r="BM141" s="433"/>
      <c r="BN141" s="433"/>
      <c r="BO141" s="433"/>
      <c r="BP141" s="433"/>
      <c r="BQ141" s="433"/>
      <c r="BR141" s="433"/>
      <c r="BS141" s="433"/>
      <c r="BT141" s="433"/>
      <c r="BU141" s="433"/>
      <c r="BV141" s="433"/>
      <c r="BW141" s="433"/>
      <c r="BX141" s="434"/>
    </row>
    <row r="142" customFormat="false" ht="12.75" hidden="false" customHeight="false" outlineLevel="0" collapsed="false">
      <c r="A142" s="432"/>
      <c r="B142" s="442" t="n">
        <v>83</v>
      </c>
      <c r="C142" s="448"/>
      <c r="D142" s="449"/>
      <c r="F142" s="433"/>
      <c r="G142" s="433"/>
      <c r="H142" s="433"/>
      <c r="I142" s="433"/>
      <c r="J142" s="433"/>
      <c r="K142" s="433"/>
      <c r="L142" s="433"/>
      <c r="M142" s="433"/>
      <c r="N142" s="433"/>
      <c r="O142" s="433"/>
      <c r="P142" s="433"/>
      <c r="Q142" s="433"/>
      <c r="R142" s="433"/>
      <c r="S142" s="434"/>
      <c r="T142" s="432"/>
      <c r="U142" s="442" t="n">
        <v>83</v>
      </c>
      <c r="V142" s="448"/>
      <c r="W142" s="449"/>
      <c r="Y142" s="433"/>
      <c r="Z142" s="433"/>
      <c r="AA142" s="433"/>
      <c r="AB142" s="433"/>
      <c r="AC142" s="433"/>
      <c r="AD142" s="433"/>
      <c r="AE142" s="433"/>
      <c r="AF142" s="433"/>
      <c r="AG142" s="433"/>
      <c r="AH142" s="433"/>
      <c r="AI142" s="433"/>
      <c r="AJ142" s="433"/>
      <c r="AK142" s="433"/>
      <c r="AL142" s="434"/>
      <c r="AM142" s="432"/>
      <c r="AN142" s="442" t="n">
        <v>83</v>
      </c>
      <c r="AO142" s="448"/>
      <c r="AP142" s="449"/>
      <c r="AR142" s="433"/>
      <c r="AS142" s="433"/>
      <c r="AT142" s="433"/>
      <c r="AU142" s="433"/>
      <c r="AV142" s="433"/>
      <c r="AW142" s="433"/>
      <c r="AX142" s="433"/>
      <c r="AY142" s="433"/>
      <c r="AZ142" s="433"/>
      <c r="BA142" s="433"/>
      <c r="BB142" s="433"/>
      <c r="BC142" s="433"/>
      <c r="BD142" s="433"/>
      <c r="BE142" s="434"/>
      <c r="BF142" s="432"/>
      <c r="BG142" s="442" t="n">
        <v>83</v>
      </c>
      <c r="BH142" s="448"/>
      <c r="BI142" s="449"/>
      <c r="BK142" s="433"/>
      <c r="BL142" s="433"/>
      <c r="BM142" s="433"/>
      <c r="BN142" s="433"/>
      <c r="BO142" s="433"/>
      <c r="BP142" s="433"/>
      <c r="BQ142" s="433"/>
      <c r="BR142" s="433"/>
      <c r="BS142" s="433"/>
      <c r="BT142" s="433"/>
      <c r="BU142" s="433"/>
      <c r="BV142" s="433"/>
      <c r="BW142" s="433"/>
      <c r="BX142" s="434"/>
    </row>
    <row r="143" customFormat="false" ht="12.75" hidden="false" customHeight="false" outlineLevel="0" collapsed="false">
      <c r="A143" s="432"/>
      <c r="B143" s="442" t="n">
        <v>84</v>
      </c>
      <c r="C143" s="448"/>
      <c r="D143" s="449"/>
      <c r="F143" s="433"/>
      <c r="G143" s="433"/>
      <c r="H143" s="433"/>
      <c r="I143" s="433"/>
      <c r="J143" s="433"/>
      <c r="K143" s="433"/>
      <c r="L143" s="433"/>
      <c r="M143" s="433"/>
      <c r="N143" s="433"/>
      <c r="O143" s="433"/>
      <c r="P143" s="433"/>
      <c r="Q143" s="433"/>
      <c r="R143" s="433"/>
      <c r="S143" s="434"/>
      <c r="T143" s="432"/>
      <c r="U143" s="442" t="n">
        <v>84</v>
      </c>
      <c r="V143" s="448"/>
      <c r="W143" s="449"/>
      <c r="Y143" s="433"/>
      <c r="Z143" s="433"/>
      <c r="AA143" s="433"/>
      <c r="AB143" s="433"/>
      <c r="AC143" s="433"/>
      <c r="AD143" s="433"/>
      <c r="AE143" s="433"/>
      <c r="AF143" s="433"/>
      <c r="AG143" s="433"/>
      <c r="AH143" s="433"/>
      <c r="AI143" s="433"/>
      <c r="AJ143" s="433"/>
      <c r="AK143" s="433"/>
      <c r="AL143" s="434"/>
      <c r="AM143" s="432"/>
      <c r="AN143" s="442" t="n">
        <v>84</v>
      </c>
      <c r="AO143" s="448"/>
      <c r="AP143" s="449"/>
      <c r="AR143" s="433"/>
      <c r="AS143" s="433"/>
      <c r="AT143" s="433"/>
      <c r="AU143" s="433"/>
      <c r="AV143" s="433"/>
      <c r="AW143" s="433"/>
      <c r="AX143" s="433"/>
      <c r="AY143" s="433"/>
      <c r="AZ143" s="433"/>
      <c r="BA143" s="433"/>
      <c r="BB143" s="433"/>
      <c r="BC143" s="433"/>
      <c r="BD143" s="433"/>
      <c r="BE143" s="434"/>
      <c r="BF143" s="432"/>
      <c r="BG143" s="442" t="n">
        <v>84</v>
      </c>
      <c r="BH143" s="448"/>
      <c r="BI143" s="449"/>
      <c r="BK143" s="433"/>
      <c r="BL143" s="433"/>
      <c r="BM143" s="433"/>
      <c r="BN143" s="433"/>
      <c r="BO143" s="433"/>
      <c r="BP143" s="433"/>
      <c r="BQ143" s="433"/>
      <c r="BR143" s="433"/>
      <c r="BS143" s="433"/>
      <c r="BT143" s="433"/>
      <c r="BU143" s="433"/>
      <c r="BV143" s="433"/>
      <c r="BW143" s="433"/>
      <c r="BX143" s="434"/>
    </row>
    <row r="144" customFormat="false" ht="12.75" hidden="false" customHeight="false" outlineLevel="0" collapsed="false">
      <c r="A144" s="432"/>
      <c r="B144" s="442" t="n">
        <v>85</v>
      </c>
      <c r="C144" s="448"/>
      <c r="D144" s="449"/>
      <c r="F144" s="433"/>
      <c r="G144" s="433"/>
      <c r="H144" s="433"/>
      <c r="I144" s="433"/>
      <c r="J144" s="433"/>
      <c r="K144" s="433"/>
      <c r="L144" s="433"/>
      <c r="M144" s="433"/>
      <c r="N144" s="433"/>
      <c r="O144" s="433"/>
      <c r="P144" s="433"/>
      <c r="Q144" s="433"/>
      <c r="R144" s="433"/>
      <c r="S144" s="434"/>
      <c r="T144" s="432"/>
      <c r="U144" s="442" t="n">
        <v>85</v>
      </c>
      <c r="V144" s="448"/>
      <c r="W144" s="449"/>
      <c r="Y144" s="433"/>
      <c r="Z144" s="433"/>
      <c r="AA144" s="433"/>
      <c r="AB144" s="433"/>
      <c r="AC144" s="433"/>
      <c r="AD144" s="433"/>
      <c r="AE144" s="433"/>
      <c r="AF144" s="433"/>
      <c r="AG144" s="433"/>
      <c r="AH144" s="433"/>
      <c r="AI144" s="433"/>
      <c r="AJ144" s="433"/>
      <c r="AK144" s="433"/>
      <c r="AL144" s="434"/>
      <c r="AM144" s="432"/>
      <c r="AN144" s="442" t="n">
        <v>85</v>
      </c>
      <c r="AO144" s="448"/>
      <c r="AP144" s="449"/>
      <c r="AR144" s="433"/>
      <c r="AS144" s="433"/>
      <c r="AT144" s="433"/>
      <c r="AU144" s="433"/>
      <c r="AV144" s="433"/>
      <c r="AW144" s="433"/>
      <c r="AX144" s="433"/>
      <c r="AY144" s="433"/>
      <c r="AZ144" s="433"/>
      <c r="BA144" s="433"/>
      <c r="BB144" s="433"/>
      <c r="BC144" s="433"/>
      <c r="BD144" s="433"/>
      <c r="BE144" s="434"/>
      <c r="BF144" s="432"/>
      <c r="BG144" s="442" t="n">
        <v>85</v>
      </c>
      <c r="BH144" s="448"/>
      <c r="BI144" s="449"/>
      <c r="BK144" s="433"/>
      <c r="BL144" s="433"/>
      <c r="BM144" s="433"/>
      <c r="BN144" s="433"/>
      <c r="BO144" s="433"/>
      <c r="BP144" s="433"/>
      <c r="BQ144" s="433"/>
      <c r="BR144" s="433"/>
      <c r="BS144" s="433"/>
      <c r="BT144" s="433"/>
      <c r="BU144" s="433"/>
      <c r="BV144" s="433"/>
      <c r="BW144" s="433"/>
      <c r="BX144" s="434"/>
    </row>
    <row r="145" customFormat="false" ht="12.75" hidden="false" customHeight="false" outlineLevel="0" collapsed="false">
      <c r="A145" s="432"/>
      <c r="B145" s="442" t="n">
        <v>86</v>
      </c>
      <c r="C145" s="448"/>
      <c r="D145" s="449"/>
      <c r="F145" s="433"/>
      <c r="G145" s="433"/>
      <c r="H145" s="433"/>
      <c r="I145" s="433"/>
      <c r="J145" s="433"/>
      <c r="K145" s="433"/>
      <c r="L145" s="433"/>
      <c r="M145" s="433"/>
      <c r="N145" s="433"/>
      <c r="O145" s="433"/>
      <c r="P145" s="433"/>
      <c r="Q145" s="433"/>
      <c r="R145" s="433"/>
      <c r="S145" s="434"/>
      <c r="T145" s="432"/>
      <c r="U145" s="442" t="n">
        <v>86</v>
      </c>
      <c r="V145" s="448"/>
      <c r="W145" s="449"/>
      <c r="Y145" s="433"/>
      <c r="Z145" s="433"/>
      <c r="AA145" s="433"/>
      <c r="AB145" s="433"/>
      <c r="AC145" s="433"/>
      <c r="AD145" s="433"/>
      <c r="AE145" s="433"/>
      <c r="AF145" s="433"/>
      <c r="AG145" s="433"/>
      <c r="AH145" s="433"/>
      <c r="AI145" s="433"/>
      <c r="AJ145" s="433"/>
      <c r="AK145" s="433"/>
      <c r="AL145" s="434"/>
      <c r="AM145" s="432"/>
      <c r="AN145" s="442" t="n">
        <v>86</v>
      </c>
      <c r="AO145" s="448"/>
      <c r="AP145" s="449"/>
      <c r="AR145" s="433"/>
      <c r="AS145" s="433"/>
      <c r="AT145" s="433"/>
      <c r="AU145" s="433"/>
      <c r="AV145" s="433"/>
      <c r="AW145" s="433"/>
      <c r="AX145" s="433"/>
      <c r="AY145" s="433"/>
      <c r="AZ145" s="433"/>
      <c r="BA145" s="433"/>
      <c r="BB145" s="433"/>
      <c r="BC145" s="433"/>
      <c r="BD145" s="433"/>
      <c r="BE145" s="434"/>
      <c r="BF145" s="432"/>
      <c r="BG145" s="442" t="n">
        <v>86</v>
      </c>
      <c r="BH145" s="448"/>
      <c r="BI145" s="449"/>
      <c r="BK145" s="433"/>
      <c r="BL145" s="433"/>
      <c r="BM145" s="433"/>
      <c r="BN145" s="433"/>
      <c r="BO145" s="433"/>
      <c r="BP145" s="433"/>
      <c r="BQ145" s="433"/>
      <c r="BR145" s="433"/>
      <c r="BS145" s="433"/>
      <c r="BT145" s="433"/>
      <c r="BU145" s="433"/>
      <c r="BV145" s="433"/>
      <c r="BW145" s="433"/>
      <c r="BX145" s="434"/>
    </row>
    <row r="146" customFormat="false" ht="12.75" hidden="false" customHeight="false" outlineLevel="0" collapsed="false">
      <c r="A146" s="432"/>
      <c r="B146" s="442" t="n">
        <v>87</v>
      </c>
      <c r="C146" s="448"/>
      <c r="D146" s="449"/>
      <c r="F146" s="433"/>
      <c r="G146" s="433"/>
      <c r="H146" s="433"/>
      <c r="I146" s="433"/>
      <c r="J146" s="433"/>
      <c r="K146" s="433"/>
      <c r="L146" s="433"/>
      <c r="M146" s="433"/>
      <c r="N146" s="433"/>
      <c r="O146" s="433"/>
      <c r="P146" s="433"/>
      <c r="Q146" s="433"/>
      <c r="R146" s="433"/>
      <c r="S146" s="434"/>
      <c r="T146" s="432"/>
      <c r="U146" s="442" t="n">
        <v>87</v>
      </c>
      <c r="V146" s="448"/>
      <c r="W146" s="449"/>
      <c r="Y146" s="433"/>
      <c r="Z146" s="433"/>
      <c r="AA146" s="433"/>
      <c r="AB146" s="433"/>
      <c r="AC146" s="433"/>
      <c r="AD146" s="433"/>
      <c r="AE146" s="433"/>
      <c r="AF146" s="433"/>
      <c r="AG146" s="433"/>
      <c r="AH146" s="433"/>
      <c r="AI146" s="433"/>
      <c r="AJ146" s="433"/>
      <c r="AK146" s="433"/>
      <c r="AL146" s="434"/>
      <c r="AM146" s="432"/>
      <c r="AN146" s="442" t="n">
        <v>87</v>
      </c>
      <c r="AO146" s="448"/>
      <c r="AP146" s="449"/>
      <c r="AR146" s="433"/>
      <c r="AS146" s="433"/>
      <c r="AT146" s="433"/>
      <c r="AU146" s="433"/>
      <c r="AV146" s="433"/>
      <c r="AW146" s="433"/>
      <c r="AX146" s="433"/>
      <c r="AY146" s="433"/>
      <c r="AZ146" s="433"/>
      <c r="BA146" s="433"/>
      <c r="BB146" s="433"/>
      <c r="BC146" s="433"/>
      <c r="BD146" s="433"/>
      <c r="BE146" s="434"/>
      <c r="BF146" s="432"/>
      <c r="BG146" s="442" t="n">
        <v>87</v>
      </c>
      <c r="BH146" s="448"/>
      <c r="BI146" s="449"/>
      <c r="BK146" s="433"/>
      <c r="BL146" s="433"/>
      <c r="BM146" s="433"/>
      <c r="BN146" s="433"/>
      <c r="BO146" s="433"/>
      <c r="BP146" s="433"/>
      <c r="BQ146" s="433"/>
      <c r="BR146" s="433"/>
      <c r="BS146" s="433"/>
      <c r="BT146" s="433"/>
      <c r="BU146" s="433"/>
      <c r="BV146" s="433"/>
      <c r="BW146" s="433"/>
      <c r="BX146" s="434"/>
    </row>
    <row r="147" customFormat="false" ht="12.75" hidden="false" customHeight="false" outlineLevel="0" collapsed="false">
      <c r="A147" s="432"/>
      <c r="B147" s="442" t="n">
        <v>88</v>
      </c>
      <c r="C147" s="448"/>
      <c r="D147" s="449"/>
      <c r="F147" s="433"/>
      <c r="G147" s="433"/>
      <c r="H147" s="433"/>
      <c r="I147" s="433"/>
      <c r="J147" s="433"/>
      <c r="K147" s="433"/>
      <c r="L147" s="433"/>
      <c r="M147" s="433"/>
      <c r="N147" s="433"/>
      <c r="O147" s="433"/>
      <c r="P147" s="433"/>
      <c r="Q147" s="433"/>
      <c r="R147" s="433"/>
      <c r="S147" s="434"/>
      <c r="T147" s="432"/>
      <c r="U147" s="442" t="n">
        <v>88</v>
      </c>
      <c r="V147" s="448"/>
      <c r="W147" s="449"/>
      <c r="Y147" s="433"/>
      <c r="Z147" s="433"/>
      <c r="AA147" s="433"/>
      <c r="AB147" s="433"/>
      <c r="AC147" s="433"/>
      <c r="AD147" s="433"/>
      <c r="AE147" s="433"/>
      <c r="AF147" s="433"/>
      <c r="AG147" s="433"/>
      <c r="AH147" s="433"/>
      <c r="AI147" s="433"/>
      <c r="AJ147" s="433"/>
      <c r="AK147" s="433"/>
      <c r="AL147" s="434"/>
      <c r="AM147" s="432"/>
      <c r="AN147" s="442" t="n">
        <v>88</v>
      </c>
      <c r="AO147" s="448"/>
      <c r="AP147" s="449"/>
      <c r="AR147" s="433"/>
      <c r="AS147" s="433"/>
      <c r="AT147" s="433"/>
      <c r="AU147" s="433"/>
      <c r="AV147" s="433"/>
      <c r="AW147" s="433"/>
      <c r="AX147" s="433"/>
      <c r="AY147" s="433"/>
      <c r="AZ147" s="433"/>
      <c r="BA147" s="433"/>
      <c r="BB147" s="433"/>
      <c r="BC147" s="433"/>
      <c r="BD147" s="433"/>
      <c r="BE147" s="434"/>
      <c r="BF147" s="432"/>
      <c r="BG147" s="442" t="n">
        <v>88</v>
      </c>
      <c r="BH147" s="448"/>
      <c r="BI147" s="449"/>
      <c r="BK147" s="433"/>
      <c r="BL147" s="433"/>
      <c r="BM147" s="433"/>
      <c r="BN147" s="433"/>
      <c r="BO147" s="433"/>
      <c r="BP147" s="433"/>
      <c r="BQ147" s="433"/>
      <c r="BR147" s="433"/>
      <c r="BS147" s="433"/>
      <c r="BT147" s="433"/>
      <c r="BU147" s="433"/>
      <c r="BV147" s="433"/>
      <c r="BW147" s="433"/>
      <c r="BX147" s="434"/>
    </row>
    <row r="148" customFormat="false" ht="12.75" hidden="false" customHeight="false" outlineLevel="0" collapsed="false">
      <c r="A148" s="432"/>
      <c r="B148" s="442" t="n">
        <v>89</v>
      </c>
      <c r="C148" s="448"/>
      <c r="D148" s="449"/>
      <c r="F148" s="433"/>
      <c r="G148" s="433"/>
      <c r="H148" s="433"/>
      <c r="I148" s="433"/>
      <c r="J148" s="433"/>
      <c r="K148" s="433"/>
      <c r="L148" s="433"/>
      <c r="M148" s="433"/>
      <c r="N148" s="433"/>
      <c r="O148" s="433"/>
      <c r="P148" s="433"/>
      <c r="Q148" s="433"/>
      <c r="R148" s="433"/>
      <c r="S148" s="434"/>
      <c r="T148" s="432"/>
      <c r="U148" s="442" t="n">
        <v>89</v>
      </c>
      <c r="V148" s="448"/>
      <c r="W148" s="449"/>
      <c r="Y148" s="433"/>
      <c r="Z148" s="433"/>
      <c r="AA148" s="433"/>
      <c r="AB148" s="433"/>
      <c r="AC148" s="433"/>
      <c r="AD148" s="433"/>
      <c r="AE148" s="433"/>
      <c r="AF148" s="433"/>
      <c r="AG148" s="433"/>
      <c r="AH148" s="433"/>
      <c r="AI148" s="433"/>
      <c r="AJ148" s="433"/>
      <c r="AK148" s="433"/>
      <c r="AL148" s="434"/>
      <c r="AM148" s="432"/>
      <c r="AN148" s="442" t="n">
        <v>89</v>
      </c>
      <c r="AO148" s="448"/>
      <c r="AP148" s="449"/>
      <c r="AR148" s="433"/>
      <c r="AS148" s="433"/>
      <c r="AT148" s="433"/>
      <c r="AU148" s="433"/>
      <c r="AV148" s="433"/>
      <c r="AW148" s="433"/>
      <c r="AX148" s="433"/>
      <c r="AY148" s="433"/>
      <c r="AZ148" s="433"/>
      <c r="BA148" s="433"/>
      <c r="BB148" s="433"/>
      <c r="BC148" s="433"/>
      <c r="BD148" s="433"/>
      <c r="BE148" s="434"/>
      <c r="BF148" s="432"/>
      <c r="BG148" s="442" t="n">
        <v>89</v>
      </c>
      <c r="BH148" s="448"/>
      <c r="BI148" s="449"/>
      <c r="BK148" s="433"/>
      <c r="BL148" s="433"/>
      <c r="BM148" s="433"/>
      <c r="BN148" s="433"/>
      <c r="BO148" s="433"/>
      <c r="BP148" s="433"/>
      <c r="BQ148" s="433"/>
      <c r="BR148" s="433"/>
      <c r="BS148" s="433"/>
      <c r="BT148" s="433"/>
      <c r="BU148" s="433"/>
      <c r="BV148" s="433"/>
      <c r="BW148" s="433"/>
      <c r="BX148" s="434"/>
    </row>
    <row r="149" customFormat="false" ht="12.75" hidden="false" customHeight="false" outlineLevel="0" collapsed="false">
      <c r="A149" s="432"/>
      <c r="B149" s="442" t="n">
        <v>90</v>
      </c>
      <c r="C149" s="448"/>
      <c r="D149" s="449"/>
      <c r="F149" s="433"/>
      <c r="G149" s="433"/>
      <c r="H149" s="433"/>
      <c r="I149" s="433"/>
      <c r="J149" s="433"/>
      <c r="K149" s="433"/>
      <c r="L149" s="433"/>
      <c r="M149" s="433"/>
      <c r="N149" s="433"/>
      <c r="O149" s="433"/>
      <c r="P149" s="433"/>
      <c r="Q149" s="433"/>
      <c r="R149" s="433"/>
      <c r="S149" s="434"/>
      <c r="T149" s="432"/>
      <c r="U149" s="442" t="n">
        <v>90</v>
      </c>
      <c r="V149" s="448"/>
      <c r="W149" s="449"/>
      <c r="Y149" s="433"/>
      <c r="Z149" s="433"/>
      <c r="AA149" s="433"/>
      <c r="AB149" s="433"/>
      <c r="AC149" s="433"/>
      <c r="AD149" s="433"/>
      <c r="AE149" s="433"/>
      <c r="AF149" s="433"/>
      <c r="AG149" s="433"/>
      <c r="AH149" s="433"/>
      <c r="AI149" s="433"/>
      <c r="AJ149" s="433"/>
      <c r="AK149" s="433"/>
      <c r="AL149" s="434"/>
      <c r="AM149" s="432"/>
      <c r="AN149" s="442" t="n">
        <v>90</v>
      </c>
      <c r="AO149" s="448"/>
      <c r="AP149" s="449"/>
      <c r="AR149" s="433"/>
      <c r="AS149" s="433"/>
      <c r="AT149" s="433"/>
      <c r="AU149" s="433"/>
      <c r="AV149" s="433"/>
      <c r="AW149" s="433"/>
      <c r="AX149" s="433"/>
      <c r="AY149" s="433"/>
      <c r="AZ149" s="433"/>
      <c r="BA149" s="433"/>
      <c r="BB149" s="433"/>
      <c r="BC149" s="433"/>
      <c r="BD149" s="433"/>
      <c r="BE149" s="434"/>
      <c r="BF149" s="432"/>
      <c r="BG149" s="442" t="n">
        <v>90</v>
      </c>
      <c r="BH149" s="448"/>
      <c r="BI149" s="449"/>
      <c r="BK149" s="433"/>
      <c r="BL149" s="433"/>
      <c r="BM149" s="433"/>
      <c r="BN149" s="433"/>
      <c r="BO149" s="433"/>
      <c r="BP149" s="433"/>
      <c r="BQ149" s="433"/>
      <c r="BR149" s="433"/>
      <c r="BS149" s="433"/>
      <c r="BT149" s="433"/>
      <c r="BU149" s="433"/>
      <c r="BV149" s="433"/>
      <c r="BW149" s="433"/>
      <c r="BX149" s="434"/>
    </row>
    <row r="150" customFormat="false" ht="12.75" hidden="false" customHeight="false" outlineLevel="0" collapsed="false">
      <c r="A150" s="432"/>
      <c r="B150" s="442" t="n">
        <v>91</v>
      </c>
      <c r="C150" s="448"/>
      <c r="D150" s="449"/>
      <c r="F150" s="433"/>
      <c r="G150" s="433"/>
      <c r="H150" s="433"/>
      <c r="I150" s="433"/>
      <c r="J150" s="433"/>
      <c r="K150" s="433"/>
      <c r="L150" s="433"/>
      <c r="M150" s="433"/>
      <c r="N150" s="433"/>
      <c r="O150" s="433"/>
      <c r="P150" s="433"/>
      <c r="Q150" s="433"/>
      <c r="R150" s="433"/>
      <c r="S150" s="434"/>
      <c r="T150" s="432"/>
      <c r="U150" s="442" t="n">
        <v>91</v>
      </c>
      <c r="V150" s="448"/>
      <c r="W150" s="449"/>
      <c r="Y150" s="433"/>
      <c r="Z150" s="433"/>
      <c r="AA150" s="433"/>
      <c r="AB150" s="433"/>
      <c r="AC150" s="433"/>
      <c r="AD150" s="433"/>
      <c r="AE150" s="433"/>
      <c r="AF150" s="433"/>
      <c r="AG150" s="433"/>
      <c r="AH150" s="433"/>
      <c r="AI150" s="433"/>
      <c r="AJ150" s="433"/>
      <c r="AK150" s="433"/>
      <c r="AL150" s="434"/>
      <c r="AM150" s="432"/>
      <c r="AN150" s="442" t="n">
        <v>91</v>
      </c>
      <c r="AO150" s="448"/>
      <c r="AP150" s="449"/>
      <c r="AR150" s="433"/>
      <c r="AS150" s="433"/>
      <c r="AT150" s="433"/>
      <c r="AU150" s="433"/>
      <c r="AV150" s="433"/>
      <c r="AW150" s="433"/>
      <c r="AX150" s="433"/>
      <c r="AY150" s="433"/>
      <c r="AZ150" s="433"/>
      <c r="BA150" s="433"/>
      <c r="BB150" s="433"/>
      <c r="BC150" s="433"/>
      <c r="BD150" s="433"/>
      <c r="BE150" s="434"/>
      <c r="BF150" s="432"/>
      <c r="BG150" s="442" t="n">
        <v>91</v>
      </c>
      <c r="BH150" s="448"/>
      <c r="BI150" s="449"/>
      <c r="BK150" s="433"/>
      <c r="BL150" s="433"/>
      <c r="BM150" s="433"/>
      <c r="BN150" s="433"/>
      <c r="BO150" s="433"/>
      <c r="BP150" s="433"/>
      <c r="BQ150" s="433"/>
      <c r="BR150" s="433"/>
      <c r="BS150" s="433"/>
      <c r="BT150" s="433"/>
      <c r="BU150" s="433"/>
      <c r="BV150" s="433"/>
      <c r="BW150" s="433"/>
      <c r="BX150" s="434"/>
    </row>
    <row r="151" customFormat="false" ht="12.75" hidden="false" customHeight="false" outlineLevel="0" collapsed="false">
      <c r="A151" s="432"/>
      <c r="B151" s="442" t="n">
        <v>92</v>
      </c>
      <c r="C151" s="448"/>
      <c r="D151" s="449"/>
      <c r="F151" s="433"/>
      <c r="G151" s="433"/>
      <c r="H151" s="433"/>
      <c r="I151" s="433"/>
      <c r="J151" s="433"/>
      <c r="K151" s="433"/>
      <c r="L151" s="433"/>
      <c r="M151" s="433"/>
      <c r="N151" s="433"/>
      <c r="O151" s="433"/>
      <c r="P151" s="433"/>
      <c r="Q151" s="433"/>
      <c r="R151" s="433"/>
      <c r="S151" s="434"/>
      <c r="T151" s="432"/>
      <c r="U151" s="442" t="n">
        <v>92</v>
      </c>
      <c r="V151" s="448"/>
      <c r="W151" s="449"/>
      <c r="Y151" s="433"/>
      <c r="Z151" s="433"/>
      <c r="AA151" s="433"/>
      <c r="AB151" s="433"/>
      <c r="AC151" s="433"/>
      <c r="AD151" s="433"/>
      <c r="AE151" s="433"/>
      <c r="AF151" s="433"/>
      <c r="AG151" s="433"/>
      <c r="AH151" s="433"/>
      <c r="AI151" s="433"/>
      <c r="AJ151" s="433"/>
      <c r="AK151" s="433"/>
      <c r="AL151" s="434"/>
      <c r="AM151" s="432"/>
      <c r="AN151" s="442" t="n">
        <v>92</v>
      </c>
      <c r="AO151" s="448"/>
      <c r="AP151" s="449"/>
      <c r="AR151" s="433"/>
      <c r="AS151" s="433"/>
      <c r="AT151" s="433"/>
      <c r="AU151" s="433"/>
      <c r="AV151" s="433"/>
      <c r="AW151" s="433"/>
      <c r="AX151" s="433"/>
      <c r="AY151" s="433"/>
      <c r="AZ151" s="433"/>
      <c r="BA151" s="433"/>
      <c r="BB151" s="433"/>
      <c r="BC151" s="433"/>
      <c r="BD151" s="433"/>
      <c r="BE151" s="434"/>
      <c r="BF151" s="432"/>
      <c r="BG151" s="442" t="n">
        <v>92</v>
      </c>
      <c r="BH151" s="448"/>
      <c r="BI151" s="449"/>
      <c r="BK151" s="433"/>
      <c r="BL151" s="433"/>
      <c r="BM151" s="433"/>
      <c r="BN151" s="433"/>
      <c r="BO151" s="433"/>
      <c r="BP151" s="433"/>
      <c r="BQ151" s="433"/>
      <c r="BR151" s="433"/>
      <c r="BS151" s="433"/>
      <c r="BT151" s="433"/>
      <c r="BU151" s="433"/>
      <c r="BV151" s="433"/>
      <c r="BW151" s="433"/>
      <c r="BX151" s="434"/>
    </row>
    <row r="152" customFormat="false" ht="12.75" hidden="false" customHeight="false" outlineLevel="0" collapsed="false">
      <c r="A152" s="432"/>
      <c r="B152" s="442" t="n">
        <v>93</v>
      </c>
      <c r="C152" s="448"/>
      <c r="D152" s="449"/>
      <c r="F152" s="433"/>
      <c r="G152" s="433"/>
      <c r="H152" s="433"/>
      <c r="I152" s="433"/>
      <c r="J152" s="433"/>
      <c r="K152" s="433"/>
      <c r="L152" s="433"/>
      <c r="M152" s="433"/>
      <c r="N152" s="433"/>
      <c r="O152" s="433"/>
      <c r="P152" s="433"/>
      <c r="Q152" s="433"/>
      <c r="R152" s="433"/>
      <c r="S152" s="434"/>
      <c r="T152" s="432"/>
      <c r="U152" s="442" t="n">
        <v>93</v>
      </c>
      <c r="V152" s="448"/>
      <c r="W152" s="449"/>
      <c r="Y152" s="433"/>
      <c r="Z152" s="433"/>
      <c r="AA152" s="433"/>
      <c r="AB152" s="433"/>
      <c r="AC152" s="433"/>
      <c r="AD152" s="433"/>
      <c r="AE152" s="433"/>
      <c r="AF152" s="433"/>
      <c r="AG152" s="433"/>
      <c r="AH152" s="433"/>
      <c r="AI152" s="433"/>
      <c r="AJ152" s="433"/>
      <c r="AK152" s="433"/>
      <c r="AL152" s="434"/>
      <c r="AM152" s="432"/>
      <c r="AN152" s="442" t="n">
        <v>93</v>
      </c>
      <c r="AO152" s="448"/>
      <c r="AP152" s="449"/>
      <c r="AR152" s="433"/>
      <c r="AS152" s="433"/>
      <c r="AT152" s="433"/>
      <c r="AU152" s="433"/>
      <c r="AV152" s="433"/>
      <c r="AW152" s="433"/>
      <c r="AX152" s="433"/>
      <c r="AY152" s="433"/>
      <c r="AZ152" s="433"/>
      <c r="BA152" s="433"/>
      <c r="BB152" s="433"/>
      <c r="BC152" s="433"/>
      <c r="BD152" s="433"/>
      <c r="BE152" s="434"/>
      <c r="BF152" s="432"/>
      <c r="BG152" s="442" t="n">
        <v>93</v>
      </c>
      <c r="BH152" s="448"/>
      <c r="BI152" s="449"/>
      <c r="BK152" s="433"/>
      <c r="BL152" s="433"/>
      <c r="BM152" s="433"/>
      <c r="BN152" s="433"/>
      <c r="BO152" s="433"/>
      <c r="BP152" s="433"/>
      <c r="BQ152" s="433"/>
      <c r="BR152" s="433"/>
      <c r="BS152" s="433"/>
      <c r="BT152" s="433"/>
      <c r="BU152" s="433"/>
      <c r="BV152" s="433"/>
      <c r="BW152" s="433"/>
      <c r="BX152" s="434"/>
    </row>
    <row r="153" customFormat="false" ht="12.75" hidden="false" customHeight="false" outlineLevel="0" collapsed="false">
      <c r="A153" s="432"/>
      <c r="B153" s="442" t="n">
        <v>94</v>
      </c>
      <c r="C153" s="448"/>
      <c r="D153" s="449"/>
      <c r="F153" s="433"/>
      <c r="G153" s="433"/>
      <c r="H153" s="433"/>
      <c r="I153" s="433"/>
      <c r="J153" s="433"/>
      <c r="K153" s="433"/>
      <c r="L153" s="433"/>
      <c r="M153" s="433"/>
      <c r="N153" s="433"/>
      <c r="O153" s="433"/>
      <c r="P153" s="433"/>
      <c r="Q153" s="433"/>
      <c r="R153" s="433"/>
      <c r="S153" s="434"/>
      <c r="T153" s="432"/>
      <c r="U153" s="442" t="n">
        <v>94</v>
      </c>
      <c r="V153" s="448"/>
      <c r="W153" s="449"/>
      <c r="Y153" s="433"/>
      <c r="Z153" s="433"/>
      <c r="AA153" s="433"/>
      <c r="AB153" s="433"/>
      <c r="AC153" s="433"/>
      <c r="AD153" s="433"/>
      <c r="AE153" s="433"/>
      <c r="AF153" s="433"/>
      <c r="AG153" s="433"/>
      <c r="AH153" s="433"/>
      <c r="AI153" s="433"/>
      <c r="AJ153" s="433"/>
      <c r="AK153" s="433"/>
      <c r="AL153" s="434"/>
      <c r="AM153" s="432"/>
      <c r="AN153" s="442" t="n">
        <v>94</v>
      </c>
      <c r="AO153" s="448"/>
      <c r="AP153" s="449"/>
      <c r="AR153" s="433"/>
      <c r="AS153" s="433"/>
      <c r="AT153" s="433"/>
      <c r="AU153" s="433"/>
      <c r="AV153" s="433"/>
      <c r="AW153" s="433"/>
      <c r="AX153" s="433"/>
      <c r="AY153" s="433"/>
      <c r="AZ153" s="433"/>
      <c r="BA153" s="433"/>
      <c r="BB153" s="433"/>
      <c r="BC153" s="433"/>
      <c r="BD153" s="433"/>
      <c r="BE153" s="434"/>
      <c r="BF153" s="432"/>
      <c r="BG153" s="442" t="n">
        <v>94</v>
      </c>
      <c r="BH153" s="448"/>
      <c r="BI153" s="449"/>
      <c r="BK153" s="433"/>
      <c r="BL153" s="433"/>
      <c r="BM153" s="433"/>
      <c r="BN153" s="433"/>
      <c r="BO153" s="433"/>
      <c r="BP153" s="433"/>
      <c r="BQ153" s="433"/>
      <c r="BR153" s="433"/>
      <c r="BS153" s="433"/>
      <c r="BT153" s="433"/>
      <c r="BU153" s="433"/>
      <c r="BV153" s="433"/>
      <c r="BW153" s="433"/>
      <c r="BX153" s="434"/>
    </row>
    <row r="154" customFormat="false" ht="12.75" hidden="false" customHeight="false" outlineLevel="0" collapsed="false">
      <c r="A154" s="432"/>
      <c r="B154" s="442" t="n">
        <v>95</v>
      </c>
      <c r="C154" s="448"/>
      <c r="D154" s="449"/>
      <c r="F154" s="433"/>
      <c r="G154" s="433"/>
      <c r="H154" s="433"/>
      <c r="I154" s="433"/>
      <c r="J154" s="433"/>
      <c r="K154" s="433"/>
      <c r="L154" s="433"/>
      <c r="M154" s="433"/>
      <c r="N154" s="433"/>
      <c r="O154" s="433"/>
      <c r="P154" s="433"/>
      <c r="Q154" s="433"/>
      <c r="R154" s="433"/>
      <c r="S154" s="434"/>
      <c r="T154" s="432"/>
      <c r="U154" s="442" t="n">
        <v>95</v>
      </c>
      <c r="V154" s="448"/>
      <c r="W154" s="449"/>
      <c r="Y154" s="433"/>
      <c r="Z154" s="433"/>
      <c r="AA154" s="433"/>
      <c r="AB154" s="433"/>
      <c r="AC154" s="433"/>
      <c r="AD154" s="433"/>
      <c r="AE154" s="433"/>
      <c r="AF154" s="433"/>
      <c r="AG154" s="433"/>
      <c r="AH154" s="433"/>
      <c r="AI154" s="433"/>
      <c r="AJ154" s="433"/>
      <c r="AK154" s="433"/>
      <c r="AL154" s="434"/>
      <c r="AM154" s="432"/>
      <c r="AN154" s="442" t="n">
        <v>95</v>
      </c>
      <c r="AO154" s="448"/>
      <c r="AP154" s="449"/>
      <c r="AR154" s="433"/>
      <c r="AS154" s="433"/>
      <c r="AT154" s="433"/>
      <c r="AU154" s="433"/>
      <c r="AV154" s="433"/>
      <c r="AW154" s="433"/>
      <c r="AX154" s="433"/>
      <c r="AY154" s="433"/>
      <c r="AZ154" s="433"/>
      <c r="BA154" s="433"/>
      <c r="BB154" s="433"/>
      <c r="BC154" s="433"/>
      <c r="BD154" s="433"/>
      <c r="BE154" s="434"/>
      <c r="BF154" s="432"/>
      <c r="BG154" s="442" t="n">
        <v>95</v>
      </c>
      <c r="BH154" s="448"/>
      <c r="BI154" s="449"/>
      <c r="BK154" s="433"/>
      <c r="BL154" s="433"/>
      <c r="BM154" s="433"/>
      <c r="BN154" s="433"/>
      <c r="BO154" s="433"/>
      <c r="BP154" s="433"/>
      <c r="BQ154" s="433"/>
      <c r="BR154" s="433"/>
      <c r="BS154" s="433"/>
      <c r="BT154" s="433"/>
      <c r="BU154" s="433"/>
      <c r="BV154" s="433"/>
      <c r="BW154" s="433"/>
      <c r="BX154" s="434"/>
    </row>
    <row r="155" customFormat="false" ht="12.75" hidden="false" customHeight="false" outlineLevel="0" collapsed="false">
      <c r="A155" s="432"/>
      <c r="B155" s="442" t="n">
        <v>96</v>
      </c>
      <c r="C155" s="448"/>
      <c r="D155" s="449"/>
      <c r="F155" s="433"/>
      <c r="G155" s="433"/>
      <c r="H155" s="433"/>
      <c r="I155" s="433"/>
      <c r="J155" s="433"/>
      <c r="K155" s="433"/>
      <c r="L155" s="433"/>
      <c r="M155" s="433"/>
      <c r="N155" s="433"/>
      <c r="O155" s="433"/>
      <c r="P155" s="433"/>
      <c r="Q155" s="433"/>
      <c r="R155" s="433"/>
      <c r="S155" s="434"/>
      <c r="T155" s="432"/>
      <c r="U155" s="442" t="n">
        <v>96</v>
      </c>
      <c r="V155" s="448"/>
      <c r="W155" s="449"/>
      <c r="Y155" s="433"/>
      <c r="Z155" s="433"/>
      <c r="AA155" s="433"/>
      <c r="AB155" s="433"/>
      <c r="AC155" s="433"/>
      <c r="AD155" s="433"/>
      <c r="AE155" s="433"/>
      <c r="AF155" s="433"/>
      <c r="AG155" s="433"/>
      <c r="AH155" s="433"/>
      <c r="AI155" s="433"/>
      <c r="AJ155" s="433"/>
      <c r="AK155" s="433"/>
      <c r="AL155" s="434"/>
      <c r="AM155" s="432"/>
      <c r="AN155" s="442" t="n">
        <v>96</v>
      </c>
      <c r="AO155" s="448"/>
      <c r="AP155" s="449"/>
      <c r="AR155" s="433"/>
      <c r="AS155" s="433"/>
      <c r="AT155" s="433"/>
      <c r="AU155" s="433"/>
      <c r="AV155" s="433"/>
      <c r="AW155" s="433"/>
      <c r="AX155" s="433"/>
      <c r="AY155" s="433"/>
      <c r="AZ155" s="433"/>
      <c r="BA155" s="433"/>
      <c r="BB155" s="433"/>
      <c r="BC155" s="433"/>
      <c r="BD155" s="433"/>
      <c r="BE155" s="434"/>
      <c r="BF155" s="432"/>
      <c r="BG155" s="442" t="n">
        <v>96</v>
      </c>
      <c r="BH155" s="448"/>
      <c r="BI155" s="449"/>
      <c r="BK155" s="433"/>
      <c r="BL155" s="433"/>
      <c r="BM155" s="433"/>
      <c r="BN155" s="433"/>
      <c r="BO155" s="433"/>
      <c r="BP155" s="433"/>
      <c r="BQ155" s="433"/>
      <c r="BR155" s="433"/>
      <c r="BS155" s="433"/>
      <c r="BT155" s="433"/>
      <c r="BU155" s="433"/>
      <c r="BV155" s="433"/>
      <c r="BW155" s="433"/>
      <c r="BX155" s="434"/>
    </row>
    <row r="156" customFormat="false" ht="12.75" hidden="false" customHeight="false" outlineLevel="0" collapsed="false">
      <c r="A156" s="432"/>
      <c r="B156" s="442" t="n">
        <v>97</v>
      </c>
      <c r="C156" s="448"/>
      <c r="D156" s="449"/>
      <c r="F156" s="433"/>
      <c r="G156" s="433"/>
      <c r="H156" s="433"/>
      <c r="I156" s="433"/>
      <c r="J156" s="433"/>
      <c r="K156" s="433"/>
      <c r="L156" s="433"/>
      <c r="M156" s="433"/>
      <c r="N156" s="433"/>
      <c r="O156" s="433"/>
      <c r="P156" s="433"/>
      <c r="Q156" s="433"/>
      <c r="R156" s="433"/>
      <c r="S156" s="434"/>
      <c r="T156" s="432"/>
      <c r="U156" s="442" t="n">
        <v>97</v>
      </c>
      <c r="V156" s="448"/>
      <c r="W156" s="449"/>
      <c r="Y156" s="433"/>
      <c r="Z156" s="433"/>
      <c r="AA156" s="433"/>
      <c r="AB156" s="433"/>
      <c r="AC156" s="433"/>
      <c r="AD156" s="433"/>
      <c r="AE156" s="433"/>
      <c r="AF156" s="433"/>
      <c r="AG156" s="433"/>
      <c r="AH156" s="433"/>
      <c r="AI156" s="433"/>
      <c r="AJ156" s="433"/>
      <c r="AK156" s="433"/>
      <c r="AL156" s="434"/>
      <c r="AM156" s="432"/>
      <c r="AN156" s="442" t="n">
        <v>97</v>
      </c>
      <c r="AO156" s="448"/>
      <c r="AP156" s="449"/>
      <c r="AR156" s="433"/>
      <c r="AS156" s="433"/>
      <c r="AT156" s="433"/>
      <c r="AU156" s="433"/>
      <c r="AV156" s="433"/>
      <c r="AW156" s="433"/>
      <c r="AX156" s="433"/>
      <c r="AY156" s="433"/>
      <c r="AZ156" s="433"/>
      <c r="BA156" s="433"/>
      <c r="BB156" s="433"/>
      <c r="BC156" s="433"/>
      <c r="BD156" s="433"/>
      <c r="BE156" s="434"/>
      <c r="BF156" s="432"/>
      <c r="BG156" s="442" t="n">
        <v>97</v>
      </c>
      <c r="BH156" s="448"/>
      <c r="BI156" s="449"/>
      <c r="BK156" s="433"/>
      <c r="BL156" s="433"/>
      <c r="BM156" s="433"/>
      <c r="BN156" s="433"/>
      <c r="BO156" s="433"/>
      <c r="BP156" s="433"/>
      <c r="BQ156" s="433"/>
      <c r="BR156" s="433"/>
      <c r="BS156" s="433"/>
      <c r="BT156" s="433"/>
      <c r="BU156" s="433"/>
      <c r="BV156" s="433"/>
      <c r="BW156" s="433"/>
      <c r="BX156" s="434"/>
    </row>
    <row r="157" customFormat="false" ht="12.75" hidden="false" customHeight="false" outlineLevel="0" collapsed="false">
      <c r="A157" s="432"/>
      <c r="B157" s="442" t="n">
        <v>98</v>
      </c>
      <c r="C157" s="448"/>
      <c r="D157" s="449"/>
      <c r="F157" s="433"/>
      <c r="G157" s="433"/>
      <c r="H157" s="433"/>
      <c r="I157" s="433"/>
      <c r="J157" s="433"/>
      <c r="K157" s="433"/>
      <c r="L157" s="433"/>
      <c r="M157" s="433"/>
      <c r="N157" s="433"/>
      <c r="O157" s="433"/>
      <c r="P157" s="433"/>
      <c r="Q157" s="433"/>
      <c r="R157" s="433"/>
      <c r="S157" s="434"/>
      <c r="T157" s="432"/>
      <c r="U157" s="442" t="n">
        <v>98</v>
      </c>
      <c r="V157" s="448"/>
      <c r="W157" s="449"/>
      <c r="Y157" s="433"/>
      <c r="Z157" s="433"/>
      <c r="AA157" s="433"/>
      <c r="AB157" s="433"/>
      <c r="AC157" s="433"/>
      <c r="AD157" s="433"/>
      <c r="AE157" s="433"/>
      <c r="AF157" s="433"/>
      <c r="AG157" s="433"/>
      <c r="AH157" s="433"/>
      <c r="AI157" s="433"/>
      <c r="AJ157" s="433"/>
      <c r="AK157" s="433"/>
      <c r="AL157" s="434"/>
      <c r="AM157" s="432"/>
      <c r="AN157" s="442" t="n">
        <v>98</v>
      </c>
      <c r="AO157" s="448"/>
      <c r="AP157" s="449"/>
      <c r="AR157" s="433"/>
      <c r="AS157" s="433"/>
      <c r="AT157" s="433"/>
      <c r="AU157" s="433"/>
      <c r="AV157" s="433"/>
      <c r="AW157" s="433"/>
      <c r="AX157" s="433"/>
      <c r="AY157" s="433"/>
      <c r="AZ157" s="433"/>
      <c r="BA157" s="433"/>
      <c r="BB157" s="433"/>
      <c r="BC157" s="433"/>
      <c r="BD157" s="433"/>
      <c r="BE157" s="434"/>
      <c r="BF157" s="432"/>
      <c r="BG157" s="442" t="n">
        <v>98</v>
      </c>
      <c r="BH157" s="448"/>
      <c r="BI157" s="449"/>
      <c r="BK157" s="433"/>
      <c r="BL157" s="433"/>
      <c r="BM157" s="433"/>
      <c r="BN157" s="433"/>
      <c r="BO157" s="433"/>
      <c r="BP157" s="433"/>
      <c r="BQ157" s="433"/>
      <c r="BR157" s="433"/>
      <c r="BS157" s="433"/>
      <c r="BT157" s="433"/>
      <c r="BU157" s="433"/>
      <c r="BV157" s="433"/>
      <c r="BW157" s="433"/>
      <c r="BX157" s="434"/>
    </row>
    <row r="158" customFormat="false" ht="12.75" hidden="false" customHeight="false" outlineLevel="0" collapsed="false">
      <c r="A158" s="432"/>
      <c r="B158" s="442" t="n">
        <v>99</v>
      </c>
      <c r="C158" s="448"/>
      <c r="D158" s="449"/>
      <c r="F158" s="433"/>
      <c r="G158" s="433"/>
      <c r="H158" s="433"/>
      <c r="I158" s="433"/>
      <c r="J158" s="433"/>
      <c r="K158" s="433"/>
      <c r="L158" s="433"/>
      <c r="M158" s="433"/>
      <c r="N158" s="433"/>
      <c r="O158" s="433"/>
      <c r="P158" s="433"/>
      <c r="Q158" s="433"/>
      <c r="R158" s="433"/>
      <c r="S158" s="434"/>
      <c r="T158" s="432"/>
      <c r="U158" s="442" t="n">
        <v>99</v>
      </c>
      <c r="V158" s="448"/>
      <c r="W158" s="449"/>
      <c r="Y158" s="433"/>
      <c r="Z158" s="433"/>
      <c r="AA158" s="433"/>
      <c r="AB158" s="433"/>
      <c r="AC158" s="433"/>
      <c r="AD158" s="433"/>
      <c r="AE158" s="433"/>
      <c r="AF158" s="433"/>
      <c r="AG158" s="433"/>
      <c r="AH158" s="433"/>
      <c r="AI158" s="433"/>
      <c r="AJ158" s="433"/>
      <c r="AK158" s="433"/>
      <c r="AL158" s="434"/>
      <c r="AM158" s="432"/>
      <c r="AN158" s="442" t="n">
        <v>99</v>
      </c>
      <c r="AO158" s="448"/>
      <c r="AP158" s="449"/>
      <c r="AR158" s="433"/>
      <c r="AS158" s="433"/>
      <c r="AT158" s="433"/>
      <c r="AU158" s="433"/>
      <c r="AV158" s="433"/>
      <c r="AW158" s="433"/>
      <c r="AX158" s="433"/>
      <c r="AY158" s="433"/>
      <c r="AZ158" s="433"/>
      <c r="BA158" s="433"/>
      <c r="BB158" s="433"/>
      <c r="BC158" s="433"/>
      <c r="BD158" s="433"/>
      <c r="BE158" s="434"/>
      <c r="BF158" s="432"/>
      <c r="BG158" s="442" t="n">
        <v>99</v>
      </c>
      <c r="BH158" s="448"/>
      <c r="BI158" s="449"/>
      <c r="BK158" s="433"/>
      <c r="BL158" s="433"/>
      <c r="BM158" s="433"/>
      <c r="BN158" s="433"/>
      <c r="BO158" s="433"/>
      <c r="BP158" s="433"/>
      <c r="BQ158" s="433"/>
      <c r="BR158" s="433"/>
      <c r="BS158" s="433"/>
      <c r="BT158" s="433"/>
      <c r="BU158" s="433"/>
      <c r="BV158" s="433"/>
      <c r="BW158" s="433"/>
      <c r="BX158" s="434"/>
    </row>
    <row r="159" customFormat="false" ht="12.75" hidden="false" customHeight="false" outlineLevel="0" collapsed="false">
      <c r="A159" s="432"/>
      <c r="B159" s="442" t="n">
        <v>100</v>
      </c>
      <c r="C159" s="448"/>
      <c r="D159" s="449"/>
      <c r="F159" s="433"/>
      <c r="G159" s="433"/>
      <c r="H159" s="433"/>
      <c r="I159" s="433"/>
      <c r="J159" s="433"/>
      <c r="K159" s="433"/>
      <c r="L159" s="433"/>
      <c r="M159" s="433"/>
      <c r="N159" s="433"/>
      <c r="O159" s="433"/>
      <c r="P159" s="433"/>
      <c r="Q159" s="433"/>
      <c r="R159" s="433"/>
      <c r="S159" s="434"/>
      <c r="T159" s="432"/>
      <c r="U159" s="442" t="n">
        <v>100</v>
      </c>
      <c r="V159" s="448"/>
      <c r="W159" s="449"/>
      <c r="Y159" s="433"/>
      <c r="Z159" s="433"/>
      <c r="AA159" s="433"/>
      <c r="AB159" s="433"/>
      <c r="AC159" s="433"/>
      <c r="AD159" s="433"/>
      <c r="AE159" s="433"/>
      <c r="AF159" s="433"/>
      <c r="AG159" s="433"/>
      <c r="AH159" s="433"/>
      <c r="AI159" s="433"/>
      <c r="AJ159" s="433"/>
      <c r="AK159" s="433"/>
      <c r="AL159" s="434"/>
      <c r="AM159" s="432"/>
      <c r="AN159" s="442" t="n">
        <v>100</v>
      </c>
      <c r="AO159" s="448"/>
      <c r="AP159" s="449"/>
      <c r="AR159" s="433"/>
      <c r="AS159" s="433"/>
      <c r="AT159" s="433"/>
      <c r="AU159" s="433"/>
      <c r="AV159" s="433"/>
      <c r="AW159" s="433"/>
      <c r="AX159" s="433"/>
      <c r="AY159" s="433"/>
      <c r="AZ159" s="433"/>
      <c r="BA159" s="433"/>
      <c r="BB159" s="433"/>
      <c r="BC159" s="433"/>
      <c r="BD159" s="433"/>
      <c r="BE159" s="434"/>
      <c r="BF159" s="432"/>
      <c r="BG159" s="442" t="n">
        <v>100</v>
      </c>
      <c r="BH159" s="448"/>
      <c r="BI159" s="449"/>
      <c r="BK159" s="433"/>
      <c r="BL159" s="433"/>
      <c r="BM159" s="433"/>
      <c r="BN159" s="433"/>
      <c r="BO159" s="433"/>
      <c r="BP159" s="433"/>
      <c r="BQ159" s="433"/>
      <c r="BR159" s="433"/>
      <c r="BS159" s="433"/>
      <c r="BT159" s="433"/>
      <c r="BU159" s="433"/>
      <c r="BV159" s="433"/>
      <c r="BW159" s="433"/>
      <c r="BX159" s="434"/>
    </row>
    <row r="160" customFormat="false" ht="12.75" hidden="false" customHeight="false" outlineLevel="0" collapsed="false">
      <c r="A160" s="432"/>
      <c r="B160" s="442" t="n">
        <v>101</v>
      </c>
      <c r="C160" s="448"/>
      <c r="D160" s="449"/>
      <c r="F160" s="433"/>
      <c r="G160" s="433"/>
      <c r="H160" s="433"/>
      <c r="I160" s="433"/>
      <c r="J160" s="433"/>
      <c r="K160" s="433"/>
      <c r="L160" s="433"/>
      <c r="M160" s="433"/>
      <c r="N160" s="433"/>
      <c r="O160" s="433"/>
      <c r="P160" s="433"/>
      <c r="Q160" s="433"/>
      <c r="R160" s="433"/>
      <c r="S160" s="434"/>
      <c r="T160" s="432"/>
      <c r="U160" s="442" t="n">
        <v>101</v>
      </c>
      <c r="V160" s="448"/>
      <c r="W160" s="449"/>
      <c r="Y160" s="433"/>
      <c r="Z160" s="433"/>
      <c r="AA160" s="433"/>
      <c r="AB160" s="433"/>
      <c r="AC160" s="433"/>
      <c r="AD160" s="433"/>
      <c r="AE160" s="433"/>
      <c r="AF160" s="433"/>
      <c r="AG160" s="433"/>
      <c r="AH160" s="433"/>
      <c r="AI160" s="433"/>
      <c r="AJ160" s="433"/>
      <c r="AK160" s="433"/>
      <c r="AL160" s="434"/>
      <c r="AM160" s="432"/>
      <c r="AN160" s="442" t="n">
        <v>101</v>
      </c>
      <c r="AO160" s="448"/>
      <c r="AP160" s="449"/>
      <c r="AR160" s="433"/>
      <c r="AS160" s="433"/>
      <c r="AT160" s="433"/>
      <c r="AU160" s="433"/>
      <c r="AV160" s="433"/>
      <c r="AW160" s="433"/>
      <c r="AX160" s="433"/>
      <c r="AY160" s="433"/>
      <c r="AZ160" s="433"/>
      <c r="BA160" s="433"/>
      <c r="BB160" s="433"/>
      <c r="BC160" s="433"/>
      <c r="BD160" s="433"/>
      <c r="BE160" s="434"/>
      <c r="BF160" s="432"/>
      <c r="BG160" s="442" t="n">
        <v>101</v>
      </c>
      <c r="BH160" s="448"/>
      <c r="BI160" s="449"/>
      <c r="BK160" s="433"/>
      <c r="BL160" s="433"/>
      <c r="BM160" s="433"/>
      <c r="BN160" s="433"/>
      <c r="BO160" s="433"/>
      <c r="BP160" s="433"/>
      <c r="BQ160" s="433"/>
      <c r="BR160" s="433"/>
      <c r="BS160" s="433"/>
      <c r="BT160" s="433"/>
      <c r="BU160" s="433"/>
      <c r="BV160" s="433"/>
      <c r="BW160" s="433"/>
      <c r="BX160" s="434"/>
    </row>
    <row r="161" customFormat="false" ht="12.75" hidden="false" customHeight="false" outlineLevel="0" collapsed="false">
      <c r="A161" s="432"/>
      <c r="B161" s="442" t="n">
        <v>102</v>
      </c>
      <c r="C161" s="448"/>
      <c r="D161" s="449"/>
      <c r="F161" s="433"/>
      <c r="G161" s="433"/>
      <c r="H161" s="433"/>
      <c r="I161" s="433"/>
      <c r="J161" s="433"/>
      <c r="K161" s="433"/>
      <c r="L161" s="433"/>
      <c r="M161" s="433"/>
      <c r="N161" s="433"/>
      <c r="O161" s="433"/>
      <c r="P161" s="433"/>
      <c r="Q161" s="433"/>
      <c r="R161" s="433"/>
      <c r="S161" s="434"/>
      <c r="T161" s="432"/>
      <c r="U161" s="442" t="n">
        <v>102</v>
      </c>
      <c r="V161" s="448"/>
      <c r="W161" s="449"/>
      <c r="Y161" s="433"/>
      <c r="Z161" s="433"/>
      <c r="AA161" s="433"/>
      <c r="AB161" s="433"/>
      <c r="AC161" s="433"/>
      <c r="AD161" s="433"/>
      <c r="AE161" s="433"/>
      <c r="AF161" s="433"/>
      <c r="AG161" s="433"/>
      <c r="AH161" s="433"/>
      <c r="AI161" s="433"/>
      <c r="AJ161" s="433"/>
      <c r="AK161" s="433"/>
      <c r="AL161" s="434"/>
      <c r="AM161" s="432"/>
      <c r="AN161" s="442" t="n">
        <v>102</v>
      </c>
      <c r="AO161" s="448"/>
      <c r="AP161" s="449"/>
      <c r="AR161" s="433"/>
      <c r="AS161" s="433"/>
      <c r="AT161" s="433"/>
      <c r="AU161" s="433"/>
      <c r="AV161" s="433"/>
      <c r="AW161" s="433"/>
      <c r="AX161" s="433"/>
      <c r="AY161" s="433"/>
      <c r="AZ161" s="433"/>
      <c r="BA161" s="433"/>
      <c r="BB161" s="433"/>
      <c r="BC161" s="433"/>
      <c r="BD161" s="433"/>
      <c r="BE161" s="434"/>
      <c r="BF161" s="432"/>
      <c r="BG161" s="442" t="n">
        <v>102</v>
      </c>
      <c r="BH161" s="448"/>
      <c r="BI161" s="449"/>
      <c r="BK161" s="433"/>
      <c r="BL161" s="433"/>
      <c r="BM161" s="433"/>
      <c r="BN161" s="433"/>
      <c r="BO161" s="433"/>
      <c r="BP161" s="433"/>
      <c r="BQ161" s="433"/>
      <c r="BR161" s="433"/>
      <c r="BS161" s="433"/>
      <c r="BT161" s="433"/>
      <c r="BU161" s="433"/>
      <c r="BV161" s="433"/>
      <c r="BW161" s="433"/>
      <c r="BX161" s="434"/>
    </row>
    <row r="162" customFormat="false" ht="12.75" hidden="false" customHeight="false" outlineLevel="0" collapsed="false">
      <c r="A162" s="432"/>
      <c r="B162" s="442" t="n">
        <v>103</v>
      </c>
      <c r="C162" s="448"/>
      <c r="D162" s="449"/>
      <c r="F162" s="433"/>
      <c r="G162" s="433"/>
      <c r="H162" s="433"/>
      <c r="I162" s="433"/>
      <c r="J162" s="433"/>
      <c r="K162" s="433"/>
      <c r="L162" s="433"/>
      <c r="M162" s="433"/>
      <c r="N162" s="433"/>
      <c r="O162" s="433"/>
      <c r="P162" s="433"/>
      <c r="Q162" s="433"/>
      <c r="R162" s="433"/>
      <c r="S162" s="434"/>
      <c r="T162" s="432"/>
      <c r="U162" s="442" t="n">
        <v>103</v>
      </c>
      <c r="V162" s="448"/>
      <c r="W162" s="449"/>
      <c r="Y162" s="433"/>
      <c r="Z162" s="433"/>
      <c r="AA162" s="433"/>
      <c r="AB162" s="433"/>
      <c r="AC162" s="433"/>
      <c r="AD162" s="433"/>
      <c r="AE162" s="433"/>
      <c r="AF162" s="433"/>
      <c r="AG162" s="433"/>
      <c r="AH162" s="433"/>
      <c r="AI162" s="433"/>
      <c r="AJ162" s="433"/>
      <c r="AK162" s="433"/>
      <c r="AL162" s="434"/>
      <c r="AM162" s="432"/>
      <c r="AN162" s="442" t="n">
        <v>103</v>
      </c>
      <c r="AO162" s="448"/>
      <c r="AP162" s="449"/>
      <c r="AR162" s="433"/>
      <c r="AS162" s="433"/>
      <c r="AT162" s="433"/>
      <c r="AU162" s="433"/>
      <c r="AV162" s="433"/>
      <c r="AW162" s="433"/>
      <c r="AX162" s="433"/>
      <c r="AY162" s="433"/>
      <c r="AZ162" s="433"/>
      <c r="BA162" s="433"/>
      <c r="BB162" s="433"/>
      <c r="BC162" s="433"/>
      <c r="BD162" s="433"/>
      <c r="BE162" s="434"/>
      <c r="BF162" s="432"/>
      <c r="BG162" s="442" t="n">
        <v>103</v>
      </c>
      <c r="BH162" s="448"/>
      <c r="BI162" s="449"/>
      <c r="BK162" s="433"/>
      <c r="BL162" s="433"/>
      <c r="BM162" s="433"/>
      <c r="BN162" s="433"/>
      <c r="BO162" s="433"/>
      <c r="BP162" s="433"/>
      <c r="BQ162" s="433"/>
      <c r="BR162" s="433"/>
      <c r="BS162" s="433"/>
      <c r="BT162" s="433"/>
      <c r="BU162" s="433"/>
      <c r="BV162" s="433"/>
      <c r="BW162" s="433"/>
      <c r="BX162" s="434"/>
    </row>
    <row r="163" customFormat="false" ht="12.75" hidden="false" customHeight="false" outlineLevel="0" collapsed="false">
      <c r="A163" s="432"/>
      <c r="B163" s="442" t="n">
        <v>104</v>
      </c>
      <c r="C163" s="448"/>
      <c r="D163" s="449"/>
      <c r="F163" s="433"/>
      <c r="G163" s="433"/>
      <c r="H163" s="433"/>
      <c r="I163" s="433"/>
      <c r="J163" s="433"/>
      <c r="K163" s="433"/>
      <c r="L163" s="433"/>
      <c r="M163" s="433"/>
      <c r="N163" s="433"/>
      <c r="O163" s="433"/>
      <c r="P163" s="433"/>
      <c r="Q163" s="433"/>
      <c r="R163" s="433"/>
      <c r="S163" s="434"/>
      <c r="T163" s="432"/>
      <c r="U163" s="442" t="n">
        <v>104</v>
      </c>
      <c r="V163" s="448"/>
      <c r="W163" s="449"/>
      <c r="Y163" s="433"/>
      <c r="Z163" s="433"/>
      <c r="AA163" s="433"/>
      <c r="AB163" s="433"/>
      <c r="AC163" s="433"/>
      <c r="AD163" s="433"/>
      <c r="AE163" s="433"/>
      <c r="AF163" s="433"/>
      <c r="AG163" s="433"/>
      <c r="AH163" s="433"/>
      <c r="AI163" s="433"/>
      <c r="AJ163" s="433"/>
      <c r="AK163" s="433"/>
      <c r="AL163" s="434"/>
      <c r="AM163" s="432"/>
      <c r="AN163" s="442" t="n">
        <v>104</v>
      </c>
      <c r="AO163" s="448"/>
      <c r="AP163" s="449"/>
      <c r="AR163" s="433"/>
      <c r="AS163" s="433"/>
      <c r="AT163" s="433"/>
      <c r="AU163" s="433"/>
      <c r="AV163" s="433"/>
      <c r="AW163" s="433"/>
      <c r="AX163" s="433"/>
      <c r="AY163" s="433"/>
      <c r="AZ163" s="433"/>
      <c r="BA163" s="433"/>
      <c r="BB163" s="433"/>
      <c r="BC163" s="433"/>
      <c r="BD163" s="433"/>
      <c r="BE163" s="434"/>
      <c r="BF163" s="432"/>
      <c r="BG163" s="442" t="n">
        <v>104</v>
      </c>
      <c r="BH163" s="448"/>
      <c r="BI163" s="449"/>
      <c r="BK163" s="433"/>
      <c r="BL163" s="433"/>
      <c r="BM163" s="433"/>
      <c r="BN163" s="433"/>
      <c r="BO163" s="433"/>
      <c r="BP163" s="433"/>
      <c r="BQ163" s="433"/>
      <c r="BR163" s="433"/>
      <c r="BS163" s="433"/>
      <c r="BT163" s="433"/>
      <c r="BU163" s="433"/>
      <c r="BV163" s="433"/>
      <c r="BW163" s="433"/>
      <c r="BX163" s="434"/>
    </row>
    <row r="164" customFormat="false" ht="12.75" hidden="false" customHeight="false" outlineLevel="0" collapsed="false">
      <c r="A164" s="432"/>
      <c r="B164" s="442" t="n">
        <v>105</v>
      </c>
      <c r="C164" s="448"/>
      <c r="D164" s="449"/>
      <c r="F164" s="433"/>
      <c r="G164" s="433"/>
      <c r="H164" s="433"/>
      <c r="I164" s="433"/>
      <c r="J164" s="433"/>
      <c r="K164" s="433"/>
      <c r="L164" s="433"/>
      <c r="M164" s="433"/>
      <c r="N164" s="433"/>
      <c r="O164" s="433"/>
      <c r="P164" s="433"/>
      <c r="Q164" s="433"/>
      <c r="R164" s="433"/>
      <c r="S164" s="434"/>
      <c r="T164" s="432"/>
      <c r="U164" s="442" t="n">
        <v>105</v>
      </c>
      <c r="V164" s="448"/>
      <c r="W164" s="449"/>
      <c r="Y164" s="433"/>
      <c r="Z164" s="433"/>
      <c r="AA164" s="433"/>
      <c r="AB164" s="433"/>
      <c r="AC164" s="433"/>
      <c r="AD164" s="433"/>
      <c r="AE164" s="433"/>
      <c r="AF164" s="433"/>
      <c r="AG164" s="433"/>
      <c r="AH164" s="433"/>
      <c r="AI164" s="433"/>
      <c r="AJ164" s="433"/>
      <c r="AK164" s="433"/>
      <c r="AL164" s="434"/>
      <c r="AM164" s="432"/>
      <c r="AN164" s="442" t="n">
        <v>105</v>
      </c>
      <c r="AO164" s="448"/>
      <c r="AP164" s="449"/>
      <c r="AR164" s="433"/>
      <c r="AS164" s="433"/>
      <c r="AT164" s="433"/>
      <c r="AU164" s="433"/>
      <c r="AV164" s="433"/>
      <c r="AW164" s="433"/>
      <c r="AX164" s="433"/>
      <c r="AY164" s="433"/>
      <c r="AZ164" s="433"/>
      <c r="BA164" s="433"/>
      <c r="BB164" s="433"/>
      <c r="BC164" s="433"/>
      <c r="BD164" s="433"/>
      <c r="BE164" s="434"/>
      <c r="BF164" s="432"/>
      <c r="BG164" s="442" t="n">
        <v>105</v>
      </c>
      <c r="BH164" s="448"/>
      <c r="BI164" s="449"/>
      <c r="BK164" s="433"/>
      <c r="BL164" s="433"/>
      <c r="BM164" s="433"/>
      <c r="BN164" s="433"/>
      <c r="BO164" s="433"/>
      <c r="BP164" s="433"/>
      <c r="BQ164" s="433"/>
      <c r="BR164" s="433"/>
      <c r="BS164" s="433"/>
      <c r="BT164" s="433"/>
      <c r="BU164" s="433"/>
      <c r="BV164" s="433"/>
      <c r="BW164" s="433"/>
      <c r="BX164" s="434"/>
    </row>
    <row r="165" customFormat="false" ht="12.75" hidden="false" customHeight="false" outlineLevel="0" collapsed="false">
      <c r="A165" s="432"/>
      <c r="B165" s="442" t="n">
        <v>106</v>
      </c>
      <c r="C165" s="448"/>
      <c r="D165" s="449"/>
      <c r="F165" s="433"/>
      <c r="G165" s="433"/>
      <c r="H165" s="433"/>
      <c r="I165" s="433"/>
      <c r="J165" s="433"/>
      <c r="K165" s="433"/>
      <c r="L165" s="433"/>
      <c r="M165" s="433"/>
      <c r="N165" s="433"/>
      <c r="O165" s="433"/>
      <c r="P165" s="433"/>
      <c r="Q165" s="433"/>
      <c r="R165" s="433"/>
      <c r="S165" s="434"/>
      <c r="T165" s="432"/>
      <c r="U165" s="442" t="n">
        <v>106</v>
      </c>
      <c r="V165" s="448"/>
      <c r="W165" s="449"/>
      <c r="Y165" s="433"/>
      <c r="Z165" s="433"/>
      <c r="AA165" s="433"/>
      <c r="AB165" s="433"/>
      <c r="AC165" s="433"/>
      <c r="AD165" s="433"/>
      <c r="AE165" s="433"/>
      <c r="AF165" s="433"/>
      <c r="AG165" s="433"/>
      <c r="AH165" s="433"/>
      <c r="AI165" s="433"/>
      <c r="AJ165" s="433"/>
      <c r="AK165" s="433"/>
      <c r="AL165" s="434"/>
      <c r="AM165" s="432"/>
      <c r="AN165" s="442" t="n">
        <v>106</v>
      </c>
      <c r="AO165" s="448"/>
      <c r="AP165" s="449"/>
      <c r="AR165" s="433"/>
      <c r="AS165" s="433"/>
      <c r="AT165" s="433"/>
      <c r="AU165" s="433"/>
      <c r="AV165" s="433"/>
      <c r="AW165" s="433"/>
      <c r="AX165" s="433"/>
      <c r="AY165" s="433"/>
      <c r="AZ165" s="433"/>
      <c r="BA165" s="433"/>
      <c r="BB165" s="433"/>
      <c r="BC165" s="433"/>
      <c r="BD165" s="433"/>
      <c r="BE165" s="434"/>
      <c r="BF165" s="432"/>
      <c r="BG165" s="442" t="n">
        <v>106</v>
      </c>
      <c r="BH165" s="448"/>
      <c r="BI165" s="449"/>
      <c r="BK165" s="433"/>
      <c r="BL165" s="433"/>
      <c r="BM165" s="433"/>
      <c r="BN165" s="433"/>
      <c r="BO165" s="433"/>
      <c r="BP165" s="433"/>
      <c r="BQ165" s="433"/>
      <c r="BR165" s="433"/>
      <c r="BS165" s="433"/>
      <c r="BT165" s="433"/>
      <c r="BU165" s="433"/>
      <c r="BV165" s="433"/>
      <c r="BW165" s="433"/>
      <c r="BX165" s="434"/>
    </row>
    <row r="166" customFormat="false" ht="12.75" hidden="false" customHeight="false" outlineLevel="0" collapsed="false">
      <c r="A166" s="432"/>
      <c r="B166" s="442" t="n">
        <v>107</v>
      </c>
      <c r="C166" s="448"/>
      <c r="D166" s="449"/>
      <c r="F166" s="433"/>
      <c r="G166" s="433"/>
      <c r="H166" s="433"/>
      <c r="I166" s="433"/>
      <c r="J166" s="433"/>
      <c r="K166" s="433"/>
      <c r="L166" s="433"/>
      <c r="M166" s="433"/>
      <c r="N166" s="433"/>
      <c r="O166" s="433"/>
      <c r="P166" s="433"/>
      <c r="Q166" s="433"/>
      <c r="R166" s="433"/>
      <c r="S166" s="434"/>
      <c r="T166" s="432"/>
      <c r="U166" s="442" t="n">
        <v>107</v>
      </c>
      <c r="V166" s="448"/>
      <c r="W166" s="449"/>
      <c r="Y166" s="433"/>
      <c r="Z166" s="433"/>
      <c r="AA166" s="433"/>
      <c r="AB166" s="433"/>
      <c r="AC166" s="433"/>
      <c r="AD166" s="433"/>
      <c r="AE166" s="433"/>
      <c r="AF166" s="433"/>
      <c r="AG166" s="433"/>
      <c r="AH166" s="433"/>
      <c r="AI166" s="433"/>
      <c r="AJ166" s="433"/>
      <c r="AK166" s="433"/>
      <c r="AL166" s="434"/>
      <c r="AM166" s="432"/>
      <c r="AN166" s="442" t="n">
        <v>107</v>
      </c>
      <c r="AO166" s="448"/>
      <c r="AP166" s="449"/>
      <c r="AR166" s="433"/>
      <c r="AS166" s="433"/>
      <c r="AT166" s="433"/>
      <c r="AU166" s="433"/>
      <c r="AV166" s="433"/>
      <c r="AW166" s="433"/>
      <c r="AX166" s="433"/>
      <c r="AY166" s="433"/>
      <c r="AZ166" s="433"/>
      <c r="BA166" s="433"/>
      <c r="BB166" s="433"/>
      <c r="BC166" s="433"/>
      <c r="BD166" s="433"/>
      <c r="BE166" s="434"/>
      <c r="BF166" s="432"/>
      <c r="BG166" s="442" t="n">
        <v>107</v>
      </c>
      <c r="BH166" s="448"/>
      <c r="BI166" s="449"/>
      <c r="BK166" s="433"/>
      <c r="BL166" s="433"/>
      <c r="BM166" s="433"/>
      <c r="BN166" s="433"/>
      <c r="BO166" s="433"/>
      <c r="BP166" s="433"/>
      <c r="BQ166" s="433"/>
      <c r="BR166" s="433"/>
      <c r="BS166" s="433"/>
      <c r="BT166" s="433"/>
      <c r="BU166" s="433"/>
      <c r="BV166" s="433"/>
      <c r="BW166" s="433"/>
      <c r="BX166" s="434"/>
    </row>
    <row r="167" customFormat="false" ht="12.75" hidden="false" customHeight="false" outlineLevel="0" collapsed="false">
      <c r="A167" s="432"/>
      <c r="B167" s="442" t="n">
        <v>108</v>
      </c>
      <c r="C167" s="448"/>
      <c r="D167" s="449"/>
      <c r="F167" s="433"/>
      <c r="G167" s="433"/>
      <c r="H167" s="433"/>
      <c r="I167" s="433"/>
      <c r="J167" s="433"/>
      <c r="K167" s="433"/>
      <c r="L167" s="433"/>
      <c r="M167" s="433"/>
      <c r="N167" s="433"/>
      <c r="O167" s="433"/>
      <c r="P167" s="433"/>
      <c r="Q167" s="433"/>
      <c r="R167" s="433"/>
      <c r="S167" s="434"/>
      <c r="T167" s="432"/>
      <c r="U167" s="442" t="n">
        <v>108</v>
      </c>
      <c r="V167" s="448"/>
      <c r="W167" s="449"/>
      <c r="Y167" s="433"/>
      <c r="Z167" s="433"/>
      <c r="AA167" s="433"/>
      <c r="AB167" s="433"/>
      <c r="AC167" s="433"/>
      <c r="AD167" s="433"/>
      <c r="AE167" s="433"/>
      <c r="AF167" s="433"/>
      <c r="AG167" s="433"/>
      <c r="AH167" s="433"/>
      <c r="AI167" s="433"/>
      <c r="AJ167" s="433"/>
      <c r="AK167" s="433"/>
      <c r="AL167" s="434"/>
      <c r="AM167" s="432"/>
      <c r="AN167" s="442" t="n">
        <v>108</v>
      </c>
      <c r="AO167" s="448"/>
      <c r="AP167" s="449"/>
      <c r="AR167" s="433"/>
      <c r="AS167" s="433"/>
      <c r="AT167" s="433"/>
      <c r="AU167" s="433"/>
      <c r="AV167" s="433"/>
      <c r="AW167" s="433"/>
      <c r="AX167" s="433"/>
      <c r="AY167" s="433"/>
      <c r="AZ167" s="433"/>
      <c r="BA167" s="433"/>
      <c r="BB167" s="433"/>
      <c r="BC167" s="433"/>
      <c r="BD167" s="433"/>
      <c r="BE167" s="434"/>
      <c r="BF167" s="432"/>
      <c r="BG167" s="442" t="n">
        <v>108</v>
      </c>
      <c r="BH167" s="448"/>
      <c r="BI167" s="449"/>
      <c r="BK167" s="433"/>
      <c r="BL167" s="433"/>
      <c r="BM167" s="433"/>
      <c r="BN167" s="433"/>
      <c r="BO167" s="433"/>
      <c r="BP167" s="433"/>
      <c r="BQ167" s="433"/>
      <c r="BR167" s="433"/>
      <c r="BS167" s="433"/>
      <c r="BT167" s="433"/>
      <c r="BU167" s="433"/>
      <c r="BV167" s="433"/>
      <c r="BW167" s="433"/>
      <c r="BX167" s="434"/>
    </row>
    <row r="168" customFormat="false" ht="12.75" hidden="false" customHeight="false" outlineLevel="0" collapsed="false">
      <c r="A168" s="432"/>
      <c r="B168" s="442" t="n">
        <v>109</v>
      </c>
      <c r="C168" s="448"/>
      <c r="D168" s="449"/>
      <c r="F168" s="433"/>
      <c r="G168" s="433"/>
      <c r="H168" s="433"/>
      <c r="I168" s="433"/>
      <c r="J168" s="433"/>
      <c r="K168" s="433"/>
      <c r="L168" s="433"/>
      <c r="M168" s="433"/>
      <c r="N168" s="433"/>
      <c r="O168" s="433"/>
      <c r="P168" s="433"/>
      <c r="Q168" s="433"/>
      <c r="R168" s="433"/>
      <c r="S168" s="434"/>
      <c r="T168" s="432"/>
      <c r="U168" s="442" t="n">
        <v>109</v>
      </c>
      <c r="V168" s="448"/>
      <c r="W168" s="449"/>
      <c r="Y168" s="433"/>
      <c r="Z168" s="433"/>
      <c r="AA168" s="433"/>
      <c r="AB168" s="433"/>
      <c r="AC168" s="433"/>
      <c r="AD168" s="433"/>
      <c r="AE168" s="433"/>
      <c r="AF168" s="433"/>
      <c r="AG168" s="433"/>
      <c r="AH168" s="433"/>
      <c r="AI168" s="433"/>
      <c r="AJ168" s="433"/>
      <c r="AK168" s="433"/>
      <c r="AL168" s="434"/>
      <c r="AM168" s="432"/>
      <c r="AN168" s="442" t="n">
        <v>109</v>
      </c>
      <c r="AO168" s="448"/>
      <c r="AP168" s="449"/>
      <c r="AR168" s="433"/>
      <c r="AS168" s="433"/>
      <c r="AT168" s="433"/>
      <c r="AU168" s="433"/>
      <c r="AV168" s="433"/>
      <c r="AW168" s="433"/>
      <c r="AX168" s="433"/>
      <c r="AY168" s="433"/>
      <c r="AZ168" s="433"/>
      <c r="BA168" s="433"/>
      <c r="BB168" s="433"/>
      <c r="BC168" s="433"/>
      <c r="BD168" s="433"/>
      <c r="BE168" s="434"/>
      <c r="BF168" s="432"/>
      <c r="BG168" s="442" t="n">
        <v>109</v>
      </c>
      <c r="BH168" s="448"/>
      <c r="BI168" s="449"/>
      <c r="BK168" s="433"/>
      <c r="BL168" s="433"/>
      <c r="BM168" s="433"/>
      <c r="BN168" s="433"/>
      <c r="BO168" s="433"/>
      <c r="BP168" s="433"/>
      <c r="BQ168" s="433"/>
      <c r="BR168" s="433"/>
      <c r="BS168" s="433"/>
      <c r="BT168" s="433"/>
      <c r="BU168" s="433"/>
      <c r="BV168" s="433"/>
      <c r="BW168" s="433"/>
      <c r="BX168" s="434"/>
    </row>
    <row r="169" customFormat="false" ht="12.75" hidden="false" customHeight="false" outlineLevel="0" collapsed="false">
      <c r="A169" s="432"/>
      <c r="B169" s="442" t="n">
        <v>110</v>
      </c>
      <c r="C169" s="448"/>
      <c r="D169" s="449"/>
      <c r="F169" s="433"/>
      <c r="G169" s="433"/>
      <c r="H169" s="433"/>
      <c r="I169" s="433"/>
      <c r="J169" s="433"/>
      <c r="K169" s="433"/>
      <c r="L169" s="433"/>
      <c r="M169" s="433"/>
      <c r="N169" s="433"/>
      <c r="O169" s="433"/>
      <c r="P169" s="433"/>
      <c r="Q169" s="433"/>
      <c r="R169" s="433"/>
      <c r="S169" s="434"/>
      <c r="T169" s="432"/>
      <c r="U169" s="442" t="n">
        <v>110</v>
      </c>
      <c r="V169" s="448"/>
      <c r="W169" s="449"/>
      <c r="Y169" s="433"/>
      <c r="Z169" s="433"/>
      <c r="AA169" s="433"/>
      <c r="AB169" s="433"/>
      <c r="AC169" s="433"/>
      <c r="AD169" s="433"/>
      <c r="AE169" s="433"/>
      <c r="AF169" s="433"/>
      <c r="AG169" s="433"/>
      <c r="AH169" s="433"/>
      <c r="AI169" s="433"/>
      <c r="AJ169" s="433"/>
      <c r="AK169" s="433"/>
      <c r="AL169" s="434"/>
      <c r="AM169" s="432"/>
      <c r="AN169" s="442" t="n">
        <v>110</v>
      </c>
      <c r="AO169" s="448"/>
      <c r="AP169" s="449"/>
      <c r="AR169" s="433"/>
      <c r="AS169" s="433"/>
      <c r="AT169" s="433"/>
      <c r="AU169" s="433"/>
      <c r="AV169" s="433"/>
      <c r="AW169" s="433"/>
      <c r="AX169" s="433"/>
      <c r="AY169" s="433"/>
      <c r="AZ169" s="433"/>
      <c r="BA169" s="433"/>
      <c r="BB169" s="433"/>
      <c r="BC169" s="433"/>
      <c r="BD169" s="433"/>
      <c r="BE169" s="434"/>
      <c r="BF169" s="432"/>
      <c r="BG169" s="442" t="n">
        <v>110</v>
      </c>
      <c r="BH169" s="448"/>
      <c r="BI169" s="449"/>
      <c r="BK169" s="433"/>
      <c r="BL169" s="433"/>
      <c r="BM169" s="433"/>
      <c r="BN169" s="433"/>
      <c r="BO169" s="433"/>
      <c r="BP169" s="433"/>
      <c r="BQ169" s="433"/>
      <c r="BR169" s="433"/>
      <c r="BS169" s="433"/>
      <c r="BT169" s="433"/>
      <c r="BU169" s="433"/>
      <c r="BV169" s="433"/>
      <c r="BW169" s="433"/>
      <c r="BX169" s="434"/>
    </row>
    <row r="170" customFormat="false" ht="12.75" hidden="false" customHeight="false" outlineLevel="0" collapsed="false">
      <c r="A170" s="432"/>
      <c r="B170" s="442" t="n">
        <v>111</v>
      </c>
      <c r="C170" s="448"/>
      <c r="D170" s="449"/>
      <c r="F170" s="433"/>
      <c r="G170" s="433"/>
      <c r="H170" s="433"/>
      <c r="I170" s="433"/>
      <c r="J170" s="433"/>
      <c r="K170" s="433"/>
      <c r="L170" s="433"/>
      <c r="M170" s="433"/>
      <c r="N170" s="433"/>
      <c r="O170" s="433"/>
      <c r="P170" s="433"/>
      <c r="Q170" s="433"/>
      <c r="R170" s="433"/>
      <c r="S170" s="434"/>
      <c r="T170" s="432"/>
      <c r="U170" s="442" t="n">
        <v>111</v>
      </c>
      <c r="V170" s="448"/>
      <c r="W170" s="449"/>
      <c r="Y170" s="433"/>
      <c r="Z170" s="433"/>
      <c r="AA170" s="433"/>
      <c r="AB170" s="433"/>
      <c r="AC170" s="433"/>
      <c r="AD170" s="433"/>
      <c r="AE170" s="433"/>
      <c r="AF170" s="433"/>
      <c r="AG170" s="433"/>
      <c r="AH170" s="433"/>
      <c r="AI170" s="433"/>
      <c r="AJ170" s="433"/>
      <c r="AK170" s="433"/>
      <c r="AL170" s="434"/>
      <c r="AM170" s="432"/>
      <c r="AN170" s="442" t="n">
        <v>111</v>
      </c>
      <c r="AO170" s="448"/>
      <c r="AP170" s="449"/>
      <c r="AR170" s="433"/>
      <c r="AS170" s="433"/>
      <c r="AT170" s="433"/>
      <c r="AU170" s="433"/>
      <c r="AV170" s="433"/>
      <c r="AW170" s="433"/>
      <c r="AX170" s="433"/>
      <c r="AY170" s="433"/>
      <c r="AZ170" s="433"/>
      <c r="BA170" s="433"/>
      <c r="BB170" s="433"/>
      <c r="BC170" s="433"/>
      <c r="BD170" s="433"/>
      <c r="BE170" s="434"/>
      <c r="BF170" s="432"/>
      <c r="BG170" s="442" t="n">
        <v>111</v>
      </c>
      <c r="BH170" s="448"/>
      <c r="BI170" s="449"/>
      <c r="BK170" s="433"/>
      <c r="BL170" s="433"/>
      <c r="BM170" s="433"/>
      <c r="BN170" s="433"/>
      <c r="BO170" s="433"/>
      <c r="BP170" s="433"/>
      <c r="BQ170" s="433"/>
      <c r="BR170" s="433"/>
      <c r="BS170" s="433"/>
      <c r="BT170" s="433"/>
      <c r="BU170" s="433"/>
      <c r="BV170" s="433"/>
      <c r="BW170" s="433"/>
      <c r="BX170" s="434"/>
    </row>
    <row r="171" customFormat="false" ht="12.75" hidden="false" customHeight="false" outlineLevel="0" collapsed="false">
      <c r="A171" s="432"/>
      <c r="B171" s="442" t="n">
        <v>112</v>
      </c>
      <c r="C171" s="448"/>
      <c r="D171" s="449"/>
      <c r="F171" s="433"/>
      <c r="G171" s="433"/>
      <c r="H171" s="433"/>
      <c r="I171" s="433"/>
      <c r="J171" s="433"/>
      <c r="K171" s="433"/>
      <c r="L171" s="433"/>
      <c r="M171" s="433"/>
      <c r="N171" s="433"/>
      <c r="O171" s="433"/>
      <c r="P171" s="433"/>
      <c r="Q171" s="433"/>
      <c r="R171" s="433"/>
      <c r="S171" s="434"/>
      <c r="T171" s="432"/>
      <c r="U171" s="442" t="n">
        <v>112</v>
      </c>
      <c r="V171" s="448"/>
      <c r="W171" s="449"/>
      <c r="Y171" s="433"/>
      <c r="Z171" s="433"/>
      <c r="AA171" s="433"/>
      <c r="AB171" s="433"/>
      <c r="AC171" s="433"/>
      <c r="AD171" s="433"/>
      <c r="AE171" s="433"/>
      <c r="AF171" s="433"/>
      <c r="AG171" s="433"/>
      <c r="AH171" s="433"/>
      <c r="AI171" s="433"/>
      <c r="AJ171" s="433"/>
      <c r="AK171" s="433"/>
      <c r="AL171" s="434"/>
      <c r="AM171" s="432"/>
      <c r="AN171" s="442" t="n">
        <v>112</v>
      </c>
      <c r="AO171" s="448"/>
      <c r="AP171" s="449"/>
      <c r="AR171" s="433"/>
      <c r="AS171" s="433"/>
      <c r="AT171" s="433"/>
      <c r="AU171" s="433"/>
      <c r="AV171" s="433"/>
      <c r="AW171" s="433"/>
      <c r="AX171" s="433"/>
      <c r="AY171" s="433"/>
      <c r="AZ171" s="433"/>
      <c r="BA171" s="433"/>
      <c r="BB171" s="433"/>
      <c r="BC171" s="433"/>
      <c r="BD171" s="433"/>
      <c r="BE171" s="434"/>
      <c r="BF171" s="432"/>
      <c r="BG171" s="442" t="n">
        <v>112</v>
      </c>
      <c r="BH171" s="448"/>
      <c r="BI171" s="449"/>
      <c r="BK171" s="433"/>
      <c r="BL171" s="433"/>
      <c r="BM171" s="433"/>
      <c r="BN171" s="433"/>
      <c r="BO171" s="433"/>
      <c r="BP171" s="433"/>
      <c r="BQ171" s="433"/>
      <c r="BR171" s="433"/>
      <c r="BS171" s="433"/>
      <c r="BT171" s="433"/>
      <c r="BU171" s="433"/>
      <c r="BV171" s="433"/>
      <c r="BW171" s="433"/>
      <c r="BX171" s="434"/>
    </row>
    <row r="172" customFormat="false" ht="12.75" hidden="false" customHeight="false" outlineLevel="0" collapsed="false">
      <c r="A172" s="432"/>
      <c r="B172" s="442" t="n">
        <v>113</v>
      </c>
      <c r="C172" s="448"/>
      <c r="D172" s="449"/>
      <c r="F172" s="433"/>
      <c r="G172" s="433"/>
      <c r="H172" s="433"/>
      <c r="I172" s="433"/>
      <c r="J172" s="433"/>
      <c r="K172" s="433"/>
      <c r="L172" s="433"/>
      <c r="M172" s="433"/>
      <c r="N172" s="433"/>
      <c r="O172" s="433"/>
      <c r="P172" s="433"/>
      <c r="Q172" s="433"/>
      <c r="R172" s="433"/>
      <c r="S172" s="434"/>
      <c r="T172" s="432"/>
      <c r="U172" s="442" t="n">
        <v>113</v>
      </c>
      <c r="V172" s="448"/>
      <c r="W172" s="449"/>
      <c r="Y172" s="433"/>
      <c r="Z172" s="433"/>
      <c r="AA172" s="433"/>
      <c r="AB172" s="433"/>
      <c r="AC172" s="433"/>
      <c r="AD172" s="433"/>
      <c r="AE172" s="433"/>
      <c r="AF172" s="433"/>
      <c r="AG172" s="433"/>
      <c r="AH172" s="433"/>
      <c r="AI172" s="433"/>
      <c r="AJ172" s="433"/>
      <c r="AK172" s="433"/>
      <c r="AL172" s="434"/>
      <c r="AM172" s="432"/>
      <c r="AN172" s="442" t="n">
        <v>113</v>
      </c>
      <c r="AO172" s="448"/>
      <c r="AP172" s="449"/>
      <c r="AR172" s="433"/>
      <c r="AS172" s="433"/>
      <c r="AT172" s="433"/>
      <c r="AU172" s="433"/>
      <c r="AV172" s="433"/>
      <c r="AW172" s="433"/>
      <c r="AX172" s="433"/>
      <c r="AY172" s="433"/>
      <c r="AZ172" s="433"/>
      <c r="BA172" s="433"/>
      <c r="BB172" s="433"/>
      <c r="BC172" s="433"/>
      <c r="BD172" s="433"/>
      <c r="BE172" s="434"/>
      <c r="BF172" s="432"/>
      <c r="BG172" s="442" t="n">
        <v>113</v>
      </c>
      <c r="BH172" s="448"/>
      <c r="BI172" s="449"/>
      <c r="BK172" s="433"/>
      <c r="BL172" s="433"/>
      <c r="BM172" s="433"/>
      <c r="BN172" s="433"/>
      <c r="BO172" s="433"/>
      <c r="BP172" s="433"/>
      <c r="BQ172" s="433"/>
      <c r="BR172" s="433"/>
      <c r="BS172" s="433"/>
      <c r="BT172" s="433"/>
      <c r="BU172" s="433"/>
      <c r="BV172" s="433"/>
      <c r="BW172" s="433"/>
      <c r="BX172" s="434"/>
    </row>
    <row r="173" customFormat="false" ht="12.75" hidden="false" customHeight="false" outlineLevel="0" collapsed="false">
      <c r="A173" s="432"/>
      <c r="B173" s="442" t="n">
        <v>114</v>
      </c>
      <c r="C173" s="448"/>
      <c r="D173" s="449"/>
      <c r="F173" s="433"/>
      <c r="G173" s="433"/>
      <c r="H173" s="433"/>
      <c r="I173" s="433"/>
      <c r="J173" s="433"/>
      <c r="K173" s="433"/>
      <c r="L173" s="433"/>
      <c r="M173" s="433"/>
      <c r="N173" s="433"/>
      <c r="O173" s="433"/>
      <c r="P173" s="433"/>
      <c r="Q173" s="433"/>
      <c r="R173" s="433"/>
      <c r="S173" s="434"/>
      <c r="T173" s="432"/>
      <c r="U173" s="442" t="n">
        <v>114</v>
      </c>
      <c r="V173" s="448"/>
      <c r="W173" s="449"/>
      <c r="Y173" s="433"/>
      <c r="Z173" s="433"/>
      <c r="AA173" s="433"/>
      <c r="AB173" s="433"/>
      <c r="AC173" s="433"/>
      <c r="AD173" s="433"/>
      <c r="AE173" s="433"/>
      <c r="AF173" s="433"/>
      <c r="AG173" s="433"/>
      <c r="AH173" s="433"/>
      <c r="AI173" s="433"/>
      <c r="AJ173" s="433"/>
      <c r="AK173" s="433"/>
      <c r="AL173" s="434"/>
      <c r="AM173" s="432"/>
      <c r="AN173" s="442" t="n">
        <v>114</v>
      </c>
      <c r="AO173" s="448"/>
      <c r="AP173" s="449"/>
      <c r="AR173" s="433"/>
      <c r="AS173" s="433"/>
      <c r="AT173" s="433"/>
      <c r="AU173" s="433"/>
      <c r="AV173" s="433"/>
      <c r="AW173" s="433"/>
      <c r="AX173" s="433"/>
      <c r="AY173" s="433"/>
      <c r="AZ173" s="433"/>
      <c r="BA173" s="433"/>
      <c r="BB173" s="433"/>
      <c r="BC173" s="433"/>
      <c r="BD173" s="433"/>
      <c r="BE173" s="434"/>
      <c r="BF173" s="432"/>
      <c r="BG173" s="442" t="n">
        <v>114</v>
      </c>
      <c r="BH173" s="448"/>
      <c r="BI173" s="449"/>
      <c r="BK173" s="433"/>
      <c r="BL173" s="433"/>
      <c r="BM173" s="433"/>
      <c r="BN173" s="433"/>
      <c r="BO173" s="433"/>
      <c r="BP173" s="433"/>
      <c r="BQ173" s="433"/>
      <c r="BR173" s="433"/>
      <c r="BS173" s="433"/>
      <c r="BT173" s="433"/>
      <c r="BU173" s="433"/>
      <c r="BV173" s="433"/>
      <c r="BW173" s="433"/>
      <c r="BX173" s="434"/>
    </row>
    <row r="174" customFormat="false" ht="12.75" hidden="false" customHeight="false" outlineLevel="0" collapsed="false">
      <c r="A174" s="432"/>
      <c r="B174" s="442" t="n">
        <v>115</v>
      </c>
      <c r="C174" s="448"/>
      <c r="D174" s="449"/>
      <c r="F174" s="433"/>
      <c r="G174" s="433"/>
      <c r="H174" s="433"/>
      <c r="I174" s="433"/>
      <c r="J174" s="433"/>
      <c r="K174" s="433"/>
      <c r="L174" s="433"/>
      <c r="M174" s="433"/>
      <c r="N174" s="433"/>
      <c r="O174" s="433"/>
      <c r="P174" s="433"/>
      <c r="Q174" s="433"/>
      <c r="R174" s="433"/>
      <c r="S174" s="434"/>
      <c r="T174" s="432"/>
      <c r="U174" s="442" t="n">
        <v>115</v>
      </c>
      <c r="V174" s="448"/>
      <c r="W174" s="449"/>
      <c r="Y174" s="433"/>
      <c r="Z174" s="433"/>
      <c r="AA174" s="433"/>
      <c r="AB174" s="433"/>
      <c r="AC174" s="433"/>
      <c r="AD174" s="433"/>
      <c r="AE174" s="433"/>
      <c r="AF174" s="433"/>
      <c r="AG174" s="433"/>
      <c r="AH174" s="433"/>
      <c r="AI174" s="433"/>
      <c r="AJ174" s="433"/>
      <c r="AK174" s="433"/>
      <c r="AL174" s="434"/>
      <c r="AM174" s="432"/>
      <c r="AN174" s="442" t="n">
        <v>115</v>
      </c>
      <c r="AO174" s="448"/>
      <c r="AP174" s="449"/>
      <c r="AR174" s="433"/>
      <c r="AS174" s="433"/>
      <c r="AT174" s="433"/>
      <c r="AU174" s="433"/>
      <c r="AV174" s="433"/>
      <c r="AW174" s="433"/>
      <c r="AX174" s="433"/>
      <c r="AY174" s="433"/>
      <c r="AZ174" s="433"/>
      <c r="BA174" s="433"/>
      <c r="BB174" s="433"/>
      <c r="BC174" s="433"/>
      <c r="BD174" s="433"/>
      <c r="BE174" s="434"/>
      <c r="BF174" s="432"/>
      <c r="BG174" s="442" t="n">
        <v>115</v>
      </c>
      <c r="BH174" s="448"/>
      <c r="BI174" s="449"/>
      <c r="BK174" s="433"/>
      <c r="BL174" s="433"/>
      <c r="BM174" s="433"/>
      <c r="BN174" s="433"/>
      <c r="BO174" s="433"/>
      <c r="BP174" s="433"/>
      <c r="BQ174" s="433"/>
      <c r="BR174" s="433"/>
      <c r="BS174" s="433"/>
      <c r="BT174" s="433"/>
      <c r="BU174" s="433"/>
      <c r="BV174" s="433"/>
      <c r="BW174" s="433"/>
      <c r="BX174" s="434"/>
    </row>
    <row r="175" customFormat="false" ht="12.75" hidden="false" customHeight="false" outlineLevel="0" collapsed="false">
      <c r="A175" s="432"/>
      <c r="B175" s="442" t="n">
        <v>116</v>
      </c>
      <c r="C175" s="448"/>
      <c r="D175" s="449"/>
      <c r="F175" s="433"/>
      <c r="G175" s="433"/>
      <c r="H175" s="433"/>
      <c r="I175" s="433"/>
      <c r="J175" s="433"/>
      <c r="K175" s="433"/>
      <c r="L175" s="433"/>
      <c r="M175" s="433"/>
      <c r="N175" s="433"/>
      <c r="O175" s="433"/>
      <c r="P175" s="433"/>
      <c r="Q175" s="433"/>
      <c r="R175" s="433"/>
      <c r="S175" s="434"/>
      <c r="T175" s="432"/>
      <c r="U175" s="442" t="n">
        <v>116</v>
      </c>
      <c r="V175" s="448"/>
      <c r="W175" s="449"/>
      <c r="Y175" s="433"/>
      <c r="Z175" s="433"/>
      <c r="AA175" s="433"/>
      <c r="AB175" s="433"/>
      <c r="AC175" s="433"/>
      <c r="AD175" s="433"/>
      <c r="AE175" s="433"/>
      <c r="AF175" s="433"/>
      <c r="AG175" s="433"/>
      <c r="AH175" s="433"/>
      <c r="AI175" s="433"/>
      <c r="AJ175" s="433"/>
      <c r="AK175" s="433"/>
      <c r="AL175" s="434"/>
      <c r="AM175" s="432"/>
      <c r="AN175" s="442" t="n">
        <v>116</v>
      </c>
      <c r="AO175" s="448"/>
      <c r="AP175" s="449"/>
      <c r="AR175" s="433"/>
      <c r="AS175" s="433"/>
      <c r="AT175" s="433"/>
      <c r="AU175" s="433"/>
      <c r="AV175" s="433"/>
      <c r="AW175" s="433"/>
      <c r="AX175" s="433"/>
      <c r="AY175" s="433"/>
      <c r="AZ175" s="433"/>
      <c r="BA175" s="433"/>
      <c r="BB175" s="433"/>
      <c r="BC175" s="433"/>
      <c r="BD175" s="433"/>
      <c r="BE175" s="434"/>
      <c r="BF175" s="432"/>
      <c r="BG175" s="442" t="n">
        <v>116</v>
      </c>
      <c r="BH175" s="448"/>
      <c r="BI175" s="449"/>
      <c r="BK175" s="433"/>
      <c r="BL175" s="433"/>
      <c r="BM175" s="433"/>
      <c r="BN175" s="433"/>
      <c r="BO175" s="433"/>
      <c r="BP175" s="433"/>
      <c r="BQ175" s="433"/>
      <c r="BR175" s="433"/>
      <c r="BS175" s="433"/>
      <c r="BT175" s="433"/>
      <c r="BU175" s="433"/>
      <c r="BV175" s="433"/>
      <c r="BW175" s="433"/>
      <c r="BX175" s="434"/>
    </row>
    <row r="176" customFormat="false" ht="12.75" hidden="false" customHeight="false" outlineLevel="0" collapsed="false">
      <c r="A176" s="432"/>
      <c r="B176" s="442" t="n">
        <v>117</v>
      </c>
      <c r="C176" s="448"/>
      <c r="D176" s="449"/>
      <c r="F176" s="433"/>
      <c r="G176" s="433"/>
      <c r="H176" s="433"/>
      <c r="I176" s="433"/>
      <c r="J176" s="433"/>
      <c r="K176" s="433"/>
      <c r="L176" s="433"/>
      <c r="M176" s="433"/>
      <c r="N176" s="433"/>
      <c r="O176" s="433"/>
      <c r="P176" s="433"/>
      <c r="Q176" s="433"/>
      <c r="R176" s="433"/>
      <c r="S176" s="434"/>
      <c r="T176" s="432"/>
      <c r="U176" s="442" t="n">
        <v>117</v>
      </c>
      <c r="V176" s="448"/>
      <c r="W176" s="449"/>
      <c r="Y176" s="433"/>
      <c r="Z176" s="433"/>
      <c r="AA176" s="433"/>
      <c r="AB176" s="433"/>
      <c r="AC176" s="433"/>
      <c r="AD176" s="433"/>
      <c r="AE176" s="433"/>
      <c r="AF176" s="433"/>
      <c r="AG176" s="433"/>
      <c r="AH176" s="433"/>
      <c r="AI176" s="433"/>
      <c r="AJ176" s="433"/>
      <c r="AK176" s="433"/>
      <c r="AL176" s="434"/>
      <c r="AM176" s="432"/>
      <c r="AN176" s="442" t="n">
        <v>117</v>
      </c>
      <c r="AO176" s="448"/>
      <c r="AP176" s="449"/>
      <c r="AR176" s="433"/>
      <c r="AS176" s="433"/>
      <c r="AT176" s="433"/>
      <c r="AU176" s="433"/>
      <c r="AV176" s="433"/>
      <c r="AW176" s="433"/>
      <c r="AX176" s="433"/>
      <c r="AY176" s="433"/>
      <c r="AZ176" s="433"/>
      <c r="BA176" s="433"/>
      <c r="BB176" s="433"/>
      <c r="BC176" s="433"/>
      <c r="BD176" s="433"/>
      <c r="BE176" s="434"/>
      <c r="BF176" s="432"/>
      <c r="BG176" s="442" t="n">
        <v>117</v>
      </c>
      <c r="BH176" s="448"/>
      <c r="BI176" s="449"/>
      <c r="BK176" s="433"/>
      <c r="BL176" s="433"/>
      <c r="BM176" s="433"/>
      <c r="BN176" s="433"/>
      <c r="BO176" s="433"/>
      <c r="BP176" s="433"/>
      <c r="BQ176" s="433"/>
      <c r="BR176" s="433"/>
      <c r="BS176" s="433"/>
      <c r="BT176" s="433"/>
      <c r="BU176" s="433"/>
      <c r="BV176" s="433"/>
      <c r="BW176" s="433"/>
      <c r="BX176" s="434"/>
    </row>
    <row r="177" customFormat="false" ht="12.75" hidden="false" customHeight="false" outlineLevel="0" collapsed="false">
      <c r="A177" s="432"/>
      <c r="B177" s="442" t="n">
        <v>118</v>
      </c>
      <c r="C177" s="448"/>
      <c r="D177" s="449"/>
      <c r="F177" s="433"/>
      <c r="G177" s="433"/>
      <c r="H177" s="433"/>
      <c r="I177" s="433"/>
      <c r="J177" s="433"/>
      <c r="K177" s="433"/>
      <c r="L177" s="433"/>
      <c r="M177" s="433"/>
      <c r="N177" s="433"/>
      <c r="O177" s="433"/>
      <c r="P177" s="433"/>
      <c r="Q177" s="433"/>
      <c r="R177" s="433"/>
      <c r="S177" s="434"/>
      <c r="T177" s="432"/>
      <c r="U177" s="442" t="n">
        <v>118</v>
      </c>
      <c r="V177" s="448"/>
      <c r="W177" s="449"/>
      <c r="Y177" s="433"/>
      <c r="Z177" s="433"/>
      <c r="AA177" s="433"/>
      <c r="AB177" s="433"/>
      <c r="AC177" s="433"/>
      <c r="AD177" s="433"/>
      <c r="AE177" s="433"/>
      <c r="AF177" s="433"/>
      <c r="AG177" s="433"/>
      <c r="AH177" s="433"/>
      <c r="AI177" s="433"/>
      <c r="AJ177" s="433"/>
      <c r="AK177" s="433"/>
      <c r="AL177" s="434"/>
      <c r="AM177" s="432"/>
      <c r="AN177" s="442" t="n">
        <v>118</v>
      </c>
      <c r="AO177" s="448"/>
      <c r="AP177" s="449"/>
      <c r="AR177" s="433"/>
      <c r="AS177" s="433"/>
      <c r="AT177" s="433"/>
      <c r="AU177" s="433"/>
      <c r="AV177" s="433"/>
      <c r="AW177" s="433"/>
      <c r="AX177" s="433"/>
      <c r="AY177" s="433"/>
      <c r="AZ177" s="433"/>
      <c r="BA177" s="433"/>
      <c r="BB177" s="433"/>
      <c r="BC177" s="433"/>
      <c r="BD177" s="433"/>
      <c r="BE177" s="434"/>
      <c r="BF177" s="432"/>
      <c r="BG177" s="442" t="n">
        <v>118</v>
      </c>
      <c r="BH177" s="448"/>
      <c r="BI177" s="449"/>
      <c r="BK177" s="433"/>
      <c r="BL177" s="433"/>
      <c r="BM177" s="433"/>
      <c r="BN177" s="433"/>
      <c r="BO177" s="433"/>
      <c r="BP177" s="433"/>
      <c r="BQ177" s="433"/>
      <c r="BR177" s="433"/>
      <c r="BS177" s="433"/>
      <c r="BT177" s="433"/>
      <c r="BU177" s="433"/>
      <c r="BV177" s="433"/>
      <c r="BW177" s="433"/>
      <c r="BX177" s="434"/>
    </row>
    <row r="178" customFormat="false" ht="12.75" hidden="false" customHeight="false" outlineLevel="0" collapsed="false">
      <c r="A178" s="432"/>
      <c r="B178" s="442" t="n">
        <v>119</v>
      </c>
      <c r="C178" s="448"/>
      <c r="D178" s="449"/>
      <c r="F178" s="433"/>
      <c r="G178" s="433"/>
      <c r="H178" s="433"/>
      <c r="I178" s="433"/>
      <c r="J178" s="433"/>
      <c r="K178" s="433"/>
      <c r="L178" s="433"/>
      <c r="M178" s="433"/>
      <c r="N178" s="433"/>
      <c r="O178" s="433"/>
      <c r="P178" s="433"/>
      <c r="Q178" s="433"/>
      <c r="R178" s="433"/>
      <c r="S178" s="434"/>
      <c r="T178" s="432"/>
      <c r="U178" s="442" t="n">
        <v>119</v>
      </c>
      <c r="V178" s="448"/>
      <c r="W178" s="449"/>
      <c r="Y178" s="433"/>
      <c r="Z178" s="433"/>
      <c r="AA178" s="433"/>
      <c r="AB178" s="433"/>
      <c r="AC178" s="433"/>
      <c r="AD178" s="433"/>
      <c r="AE178" s="433"/>
      <c r="AF178" s="433"/>
      <c r="AG178" s="433"/>
      <c r="AH178" s="433"/>
      <c r="AI178" s="433"/>
      <c r="AJ178" s="433"/>
      <c r="AK178" s="433"/>
      <c r="AL178" s="434"/>
      <c r="AM178" s="432"/>
      <c r="AN178" s="442" t="n">
        <v>119</v>
      </c>
      <c r="AO178" s="448"/>
      <c r="AP178" s="449"/>
      <c r="AR178" s="433"/>
      <c r="AS178" s="433"/>
      <c r="AT178" s="433"/>
      <c r="AU178" s="433"/>
      <c r="AV178" s="433"/>
      <c r="AW178" s="433"/>
      <c r="AX178" s="433"/>
      <c r="AY178" s="433"/>
      <c r="AZ178" s="433"/>
      <c r="BA178" s="433"/>
      <c r="BB178" s="433"/>
      <c r="BC178" s="433"/>
      <c r="BD178" s="433"/>
      <c r="BE178" s="434"/>
      <c r="BF178" s="432"/>
      <c r="BG178" s="442" t="n">
        <v>119</v>
      </c>
      <c r="BH178" s="448"/>
      <c r="BI178" s="449"/>
      <c r="BK178" s="433"/>
      <c r="BL178" s="433"/>
      <c r="BM178" s="433"/>
      <c r="BN178" s="433"/>
      <c r="BO178" s="433"/>
      <c r="BP178" s="433"/>
      <c r="BQ178" s="433"/>
      <c r="BR178" s="433"/>
      <c r="BS178" s="433"/>
      <c r="BT178" s="433"/>
      <c r="BU178" s="433"/>
      <c r="BV178" s="433"/>
      <c r="BW178" s="433"/>
      <c r="BX178" s="434"/>
    </row>
    <row r="179" customFormat="false" ht="12.75" hidden="false" customHeight="false" outlineLevel="0" collapsed="false">
      <c r="A179" s="432"/>
      <c r="B179" s="442" t="n">
        <v>120</v>
      </c>
      <c r="C179" s="448"/>
      <c r="D179" s="449"/>
      <c r="F179" s="433"/>
      <c r="G179" s="433"/>
      <c r="H179" s="433"/>
      <c r="I179" s="433"/>
      <c r="J179" s="433"/>
      <c r="K179" s="433"/>
      <c r="L179" s="433"/>
      <c r="M179" s="433"/>
      <c r="N179" s="433"/>
      <c r="O179" s="433"/>
      <c r="P179" s="433"/>
      <c r="Q179" s="433"/>
      <c r="R179" s="433"/>
      <c r="S179" s="434"/>
      <c r="T179" s="432"/>
      <c r="U179" s="442" t="n">
        <v>120</v>
      </c>
      <c r="V179" s="448"/>
      <c r="W179" s="449"/>
      <c r="Y179" s="433"/>
      <c r="Z179" s="433"/>
      <c r="AA179" s="433"/>
      <c r="AB179" s="433"/>
      <c r="AC179" s="433"/>
      <c r="AD179" s="433"/>
      <c r="AE179" s="433"/>
      <c r="AF179" s="433"/>
      <c r="AG179" s="433"/>
      <c r="AH179" s="433"/>
      <c r="AI179" s="433"/>
      <c r="AJ179" s="433"/>
      <c r="AK179" s="433"/>
      <c r="AL179" s="434"/>
      <c r="AM179" s="432"/>
      <c r="AN179" s="442" t="n">
        <v>120</v>
      </c>
      <c r="AO179" s="448"/>
      <c r="AP179" s="449"/>
      <c r="AR179" s="433"/>
      <c r="AS179" s="433"/>
      <c r="AT179" s="433"/>
      <c r="AU179" s="433"/>
      <c r="AV179" s="433"/>
      <c r="AW179" s="433"/>
      <c r="AX179" s="433"/>
      <c r="AY179" s="433"/>
      <c r="AZ179" s="433"/>
      <c r="BA179" s="433"/>
      <c r="BB179" s="433"/>
      <c r="BC179" s="433"/>
      <c r="BD179" s="433"/>
      <c r="BE179" s="434"/>
      <c r="BF179" s="432"/>
      <c r="BG179" s="442" t="n">
        <v>120</v>
      </c>
      <c r="BH179" s="448"/>
      <c r="BI179" s="449"/>
      <c r="BK179" s="433"/>
      <c r="BL179" s="433"/>
      <c r="BM179" s="433"/>
      <c r="BN179" s="433"/>
      <c r="BO179" s="433"/>
      <c r="BP179" s="433"/>
      <c r="BQ179" s="433"/>
      <c r="BR179" s="433"/>
      <c r="BS179" s="433"/>
      <c r="BT179" s="433"/>
      <c r="BU179" s="433"/>
      <c r="BV179" s="433"/>
      <c r="BW179" s="433"/>
      <c r="BX179" s="434"/>
    </row>
    <row r="180" customFormat="false" ht="12.75" hidden="false" customHeight="false" outlineLevel="0" collapsed="false">
      <c r="A180" s="433"/>
      <c r="B180" s="442" t="n">
        <v>121</v>
      </c>
      <c r="C180" s="448"/>
      <c r="D180" s="449"/>
      <c r="F180" s="433"/>
      <c r="G180" s="433"/>
      <c r="H180" s="433"/>
      <c r="I180" s="433"/>
      <c r="J180" s="433"/>
      <c r="K180" s="433"/>
      <c r="L180" s="433"/>
      <c r="M180" s="433"/>
      <c r="N180" s="433"/>
      <c r="O180" s="433"/>
      <c r="P180" s="433"/>
      <c r="Q180" s="433"/>
      <c r="R180" s="433"/>
      <c r="S180" s="434"/>
      <c r="T180" s="433"/>
      <c r="U180" s="442" t="n">
        <v>121</v>
      </c>
      <c r="V180" s="448"/>
      <c r="W180" s="449"/>
      <c r="Y180" s="433"/>
      <c r="Z180" s="433"/>
      <c r="AA180" s="433"/>
      <c r="AB180" s="433"/>
      <c r="AC180" s="433"/>
      <c r="AD180" s="433"/>
      <c r="AE180" s="433"/>
      <c r="AF180" s="433"/>
      <c r="AG180" s="433"/>
      <c r="AH180" s="433"/>
      <c r="AI180" s="433"/>
      <c r="AJ180" s="433"/>
      <c r="AK180" s="433"/>
      <c r="AL180" s="434"/>
      <c r="AM180" s="433"/>
      <c r="AN180" s="442" t="n">
        <v>121</v>
      </c>
      <c r="AO180" s="448"/>
      <c r="AP180" s="449"/>
      <c r="AR180" s="433"/>
      <c r="AS180" s="433"/>
      <c r="AT180" s="433"/>
      <c r="AU180" s="433"/>
      <c r="AV180" s="433"/>
      <c r="AW180" s="433"/>
      <c r="AX180" s="433"/>
      <c r="AY180" s="433"/>
      <c r="AZ180" s="433"/>
      <c r="BA180" s="433"/>
      <c r="BB180" s="433"/>
      <c r="BC180" s="433"/>
      <c r="BD180" s="433"/>
      <c r="BE180" s="434"/>
      <c r="BF180" s="433"/>
      <c r="BG180" s="442" t="n">
        <v>121</v>
      </c>
      <c r="BH180" s="448"/>
      <c r="BI180" s="449"/>
      <c r="BK180" s="433"/>
      <c r="BL180" s="433"/>
      <c r="BM180" s="433"/>
      <c r="BN180" s="433"/>
      <c r="BO180" s="433"/>
      <c r="BP180" s="433"/>
      <c r="BQ180" s="433"/>
      <c r="BR180" s="433"/>
      <c r="BS180" s="433"/>
      <c r="BT180" s="433"/>
      <c r="BU180" s="433"/>
      <c r="BV180" s="433"/>
      <c r="BW180" s="433"/>
      <c r="BX180" s="434"/>
    </row>
    <row r="181" customFormat="false" ht="12.75" hidden="false" customHeight="false" outlineLevel="0" collapsed="false">
      <c r="B181" s="442" t="n">
        <v>122</v>
      </c>
      <c r="C181" s="448"/>
      <c r="D181" s="449"/>
      <c r="S181" s="347"/>
      <c r="U181" s="442" t="n">
        <v>122</v>
      </c>
      <c r="V181" s="448"/>
      <c r="W181" s="449"/>
      <c r="AL181" s="347"/>
      <c r="AN181" s="442" t="n">
        <v>122</v>
      </c>
      <c r="AO181" s="448"/>
      <c r="AP181" s="449"/>
      <c r="BE181" s="347"/>
      <c r="BG181" s="442" t="n">
        <v>122</v>
      </c>
      <c r="BH181" s="448"/>
      <c r="BI181" s="449"/>
      <c r="BX181" s="347"/>
    </row>
    <row r="182" customFormat="false" ht="12.75" hidden="false" customHeight="false" outlineLevel="0" collapsed="false">
      <c r="B182" s="442" t="n">
        <v>123</v>
      </c>
      <c r="C182" s="448"/>
      <c r="D182" s="449"/>
      <c r="S182" s="347"/>
      <c r="U182" s="442" t="n">
        <v>123</v>
      </c>
      <c r="V182" s="448"/>
      <c r="W182" s="449"/>
      <c r="AL182" s="347"/>
      <c r="AN182" s="442" t="n">
        <v>123</v>
      </c>
      <c r="AO182" s="448"/>
      <c r="AP182" s="449"/>
      <c r="BE182" s="347"/>
      <c r="BG182" s="442" t="n">
        <v>123</v>
      </c>
      <c r="BH182" s="448"/>
      <c r="BI182" s="449"/>
      <c r="BX182" s="347"/>
    </row>
    <row r="183" customFormat="false" ht="12.75" hidden="false" customHeight="false" outlineLevel="0" collapsed="false">
      <c r="B183" s="442" t="n">
        <v>124</v>
      </c>
      <c r="C183" s="448"/>
      <c r="D183" s="449"/>
      <c r="S183" s="347"/>
      <c r="U183" s="442" t="n">
        <v>124</v>
      </c>
      <c r="V183" s="448"/>
      <c r="W183" s="449"/>
      <c r="AL183" s="347"/>
      <c r="AN183" s="442" t="n">
        <v>124</v>
      </c>
      <c r="AO183" s="448"/>
      <c r="AP183" s="449"/>
      <c r="BE183" s="347"/>
      <c r="BG183" s="442" t="n">
        <v>124</v>
      </c>
      <c r="BH183" s="448"/>
      <c r="BI183" s="449"/>
      <c r="BX183" s="347"/>
    </row>
    <row r="184" customFormat="false" ht="12.75" hidden="false" customHeight="false" outlineLevel="0" collapsed="false">
      <c r="B184" s="442" t="n">
        <v>125</v>
      </c>
      <c r="C184" s="448"/>
      <c r="D184" s="449"/>
      <c r="S184" s="347"/>
      <c r="U184" s="442" t="n">
        <v>125</v>
      </c>
      <c r="V184" s="448"/>
      <c r="W184" s="449"/>
      <c r="AL184" s="347"/>
      <c r="AN184" s="442" t="n">
        <v>125</v>
      </c>
      <c r="AO184" s="448"/>
      <c r="AP184" s="449"/>
      <c r="BE184" s="347"/>
      <c r="BG184" s="442" t="n">
        <v>125</v>
      </c>
      <c r="BH184" s="448"/>
      <c r="BI184" s="449"/>
      <c r="BX184" s="347"/>
    </row>
    <row r="185" customFormat="false" ht="12.75" hidden="false" customHeight="false" outlineLevel="0" collapsed="false">
      <c r="B185" s="442" t="n">
        <v>126</v>
      </c>
      <c r="C185" s="448"/>
      <c r="D185" s="449"/>
      <c r="S185" s="347"/>
      <c r="U185" s="442" t="n">
        <v>126</v>
      </c>
      <c r="V185" s="448"/>
      <c r="W185" s="449"/>
      <c r="AL185" s="347"/>
      <c r="AN185" s="442" t="n">
        <v>126</v>
      </c>
      <c r="AO185" s="448"/>
      <c r="AP185" s="449"/>
      <c r="BE185" s="347"/>
      <c r="BG185" s="442" t="n">
        <v>126</v>
      </c>
      <c r="BH185" s="448"/>
      <c r="BI185" s="449"/>
      <c r="BX185" s="347"/>
    </row>
    <row r="186" customFormat="false" ht="12.75" hidden="false" customHeight="false" outlineLevel="0" collapsed="false">
      <c r="B186" s="442" t="n">
        <v>127</v>
      </c>
      <c r="C186" s="448"/>
      <c r="D186" s="449"/>
      <c r="S186" s="347"/>
      <c r="U186" s="442" t="n">
        <v>127</v>
      </c>
      <c r="V186" s="448"/>
      <c r="W186" s="449"/>
      <c r="AL186" s="347"/>
      <c r="AN186" s="442" t="n">
        <v>127</v>
      </c>
      <c r="AO186" s="448"/>
      <c r="AP186" s="449"/>
      <c r="BE186" s="347"/>
      <c r="BG186" s="442" t="n">
        <v>127</v>
      </c>
      <c r="BH186" s="448"/>
      <c r="BI186" s="449"/>
      <c r="BX186" s="347"/>
    </row>
    <row r="187" customFormat="false" ht="12.75" hidden="false" customHeight="false" outlineLevel="0" collapsed="false">
      <c r="B187" s="442" t="n">
        <v>128</v>
      </c>
      <c r="C187" s="448"/>
      <c r="D187" s="449"/>
      <c r="S187" s="347"/>
      <c r="U187" s="442" t="n">
        <v>128</v>
      </c>
      <c r="V187" s="448"/>
      <c r="W187" s="449"/>
      <c r="AL187" s="347"/>
      <c r="AN187" s="442" t="n">
        <v>128</v>
      </c>
      <c r="AO187" s="448"/>
      <c r="AP187" s="449"/>
      <c r="BE187" s="347"/>
      <c r="BG187" s="442" t="n">
        <v>128</v>
      </c>
      <c r="BH187" s="448"/>
      <c r="BI187" s="449"/>
      <c r="BX187" s="347"/>
    </row>
    <row r="188" customFormat="false" ht="12.75" hidden="false" customHeight="false" outlineLevel="0" collapsed="false">
      <c r="B188" s="442" t="n">
        <v>129</v>
      </c>
      <c r="C188" s="448"/>
      <c r="D188" s="449"/>
      <c r="S188" s="347"/>
      <c r="U188" s="442" t="n">
        <v>129</v>
      </c>
      <c r="V188" s="448"/>
      <c r="W188" s="449"/>
      <c r="AL188" s="347"/>
      <c r="AN188" s="442" t="n">
        <v>129</v>
      </c>
      <c r="AO188" s="448"/>
      <c r="AP188" s="449"/>
      <c r="BE188" s="347"/>
      <c r="BG188" s="442" t="n">
        <v>129</v>
      </c>
      <c r="BH188" s="448"/>
      <c r="BI188" s="449"/>
      <c r="BX188" s="347"/>
    </row>
    <row r="189" customFormat="false" ht="12.75" hidden="false" customHeight="false" outlineLevel="0" collapsed="false">
      <c r="B189" s="442" t="n">
        <v>130</v>
      </c>
      <c r="C189" s="448"/>
      <c r="D189" s="449"/>
      <c r="S189" s="347"/>
      <c r="U189" s="442" t="n">
        <v>130</v>
      </c>
      <c r="V189" s="448"/>
      <c r="W189" s="449"/>
      <c r="AL189" s="347"/>
      <c r="AN189" s="442" t="n">
        <v>130</v>
      </c>
      <c r="AO189" s="448"/>
      <c r="AP189" s="449"/>
      <c r="BE189" s="347"/>
      <c r="BG189" s="442" t="n">
        <v>130</v>
      </c>
      <c r="BH189" s="448"/>
      <c r="BI189" s="449"/>
      <c r="BX189" s="347"/>
    </row>
    <row r="190" customFormat="false" ht="12.75" hidden="false" customHeight="false" outlineLevel="0" collapsed="false">
      <c r="B190" s="442" t="n">
        <v>131</v>
      </c>
      <c r="C190" s="448"/>
      <c r="D190" s="449"/>
      <c r="S190" s="347"/>
      <c r="U190" s="442" t="n">
        <v>131</v>
      </c>
      <c r="V190" s="448"/>
      <c r="W190" s="449"/>
      <c r="AL190" s="347"/>
      <c r="AN190" s="442" t="n">
        <v>131</v>
      </c>
      <c r="AO190" s="448"/>
      <c r="AP190" s="449"/>
      <c r="BE190" s="347"/>
      <c r="BG190" s="442" t="n">
        <v>131</v>
      </c>
      <c r="BH190" s="448"/>
      <c r="BI190" s="449"/>
      <c r="BX190" s="347"/>
    </row>
    <row r="191" customFormat="false" ht="12.75" hidden="false" customHeight="false" outlineLevel="0" collapsed="false">
      <c r="B191" s="442" t="n">
        <v>132</v>
      </c>
      <c r="C191" s="448"/>
      <c r="D191" s="449"/>
      <c r="S191" s="347"/>
      <c r="U191" s="442" t="n">
        <v>132</v>
      </c>
      <c r="V191" s="448"/>
      <c r="W191" s="449"/>
      <c r="AL191" s="347"/>
      <c r="AN191" s="442" t="n">
        <v>132</v>
      </c>
      <c r="AO191" s="448"/>
      <c r="AP191" s="449"/>
      <c r="BE191" s="347"/>
      <c r="BG191" s="442" t="n">
        <v>132</v>
      </c>
      <c r="BH191" s="448"/>
      <c r="BI191" s="449"/>
      <c r="BX191" s="347"/>
    </row>
    <row r="192" customFormat="false" ht="12.75" hidden="false" customHeight="false" outlineLevel="0" collapsed="false">
      <c r="B192" s="442" t="n">
        <v>133</v>
      </c>
      <c r="C192" s="448"/>
      <c r="D192" s="449"/>
      <c r="S192" s="347"/>
      <c r="U192" s="442" t="n">
        <v>133</v>
      </c>
      <c r="V192" s="448"/>
      <c r="W192" s="449"/>
      <c r="AL192" s="347"/>
      <c r="AN192" s="442" t="n">
        <v>133</v>
      </c>
      <c r="AO192" s="448"/>
      <c r="AP192" s="449"/>
      <c r="BE192" s="347"/>
      <c r="BG192" s="442" t="n">
        <v>133</v>
      </c>
      <c r="BH192" s="448"/>
      <c r="BI192" s="449"/>
      <c r="BX192" s="347"/>
    </row>
    <row r="193" customFormat="false" ht="12.75" hidden="false" customHeight="false" outlineLevel="0" collapsed="false">
      <c r="B193" s="442" t="n">
        <v>134</v>
      </c>
      <c r="C193" s="448"/>
      <c r="D193" s="449"/>
      <c r="S193" s="347"/>
      <c r="U193" s="442" t="n">
        <v>134</v>
      </c>
      <c r="V193" s="448"/>
      <c r="W193" s="449"/>
      <c r="AL193" s="347"/>
      <c r="AN193" s="442" t="n">
        <v>134</v>
      </c>
      <c r="AO193" s="448"/>
      <c r="AP193" s="449"/>
      <c r="BE193" s="347"/>
      <c r="BG193" s="442" t="n">
        <v>134</v>
      </c>
      <c r="BH193" s="448"/>
      <c r="BI193" s="449"/>
      <c r="BX193" s="347"/>
    </row>
    <row r="194" customFormat="false" ht="12.75" hidden="false" customHeight="false" outlineLevel="0" collapsed="false">
      <c r="B194" s="442" t="n">
        <v>135</v>
      </c>
      <c r="C194" s="448"/>
      <c r="D194" s="449"/>
      <c r="S194" s="347"/>
      <c r="U194" s="442" t="n">
        <v>135</v>
      </c>
      <c r="V194" s="448"/>
      <c r="W194" s="449"/>
      <c r="AL194" s="347"/>
      <c r="AN194" s="442" t="n">
        <v>135</v>
      </c>
      <c r="AO194" s="448"/>
      <c r="AP194" s="449"/>
      <c r="BE194" s="347"/>
      <c r="BG194" s="442" t="n">
        <v>135</v>
      </c>
      <c r="BH194" s="448"/>
      <c r="BI194" s="449"/>
      <c r="BX194" s="347"/>
    </row>
    <row r="195" customFormat="false" ht="12.75" hidden="false" customHeight="false" outlineLevel="0" collapsed="false">
      <c r="B195" s="442" t="n">
        <v>136</v>
      </c>
      <c r="C195" s="448"/>
      <c r="D195" s="449"/>
      <c r="S195" s="347"/>
      <c r="U195" s="442" t="n">
        <v>136</v>
      </c>
      <c r="V195" s="448"/>
      <c r="W195" s="449"/>
      <c r="AL195" s="347"/>
      <c r="AN195" s="442" t="n">
        <v>136</v>
      </c>
      <c r="AO195" s="448"/>
      <c r="AP195" s="449"/>
      <c r="BE195" s="347"/>
      <c r="BG195" s="442" t="n">
        <v>136</v>
      </c>
      <c r="BH195" s="448"/>
      <c r="BI195" s="449"/>
      <c r="BX195" s="347"/>
    </row>
    <row r="196" customFormat="false" ht="12.75" hidden="false" customHeight="false" outlineLevel="0" collapsed="false">
      <c r="B196" s="442" t="n">
        <v>137</v>
      </c>
      <c r="C196" s="448"/>
      <c r="D196" s="449"/>
      <c r="S196" s="347"/>
      <c r="U196" s="442" t="n">
        <v>137</v>
      </c>
      <c r="V196" s="448"/>
      <c r="W196" s="449"/>
      <c r="AL196" s="347"/>
      <c r="AN196" s="442" t="n">
        <v>137</v>
      </c>
      <c r="AO196" s="448"/>
      <c r="AP196" s="449"/>
      <c r="BE196" s="347"/>
      <c r="BG196" s="442" t="n">
        <v>137</v>
      </c>
      <c r="BH196" s="448"/>
      <c r="BI196" s="449"/>
      <c r="BX196" s="347"/>
    </row>
    <row r="197" customFormat="false" ht="12.75" hidden="false" customHeight="false" outlineLevel="0" collapsed="false">
      <c r="B197" s="442" t="n">
        <v>138</v>
      </c>
      <c r="C197" s="448"/>
      <c r="D197" s="449"/>
      <c r="S197" s="347"/>
      <c r="U197" s="442" t="n">
        <v>138</v>
      </c>
      <c r="V197" s="448"/>
      <c r="W197" s="449"/>
      <c r="AL197" s="347"/>
      <c r="AN197" s="442" t="n">
        <v>138</v>
      </c>
      <c r="AO197" s="448"/>
      <c r="AP197" s="449"/>
      <c r="BE197" s="347"/>
      <c r="BG197" s="442" t="n">
        <v>138</v>
      </c>
      <c r="BH197" s="448"/>
      <c r="BI197" s="449"/>
      <c r="BX197" s="347"/>
    </row>
    <row r="198" customFormat="false" ht="12.75" hidden="false" customHeight="false" outlineLevel="0" collapsed="false">
      <c r="B198" s="442" t="n">
        <v>139</v>
      </c>
      <c r="C198" s="448"/>
      <c r="D198" s="449"/>
      <c r="S198" s="347"/>
      <c r="U198" s="442" t="n">
        <v>139</v>
      </c>
      <c r="V198" s="448"/>
      <c r="W198" s="449"/>
      <c r="AL198" s="347"/>
      <c r="AN198" s="442" t="n">
        <v>139</v>
      </c>
      <c r="AO198" s="448"/>
      <c r="AP198" s="449"/>
      <c r="BE198" s="347"/>
      <c r="BG198" s="442" t="n">
        <v>139</v>
      </c>
      <c r="BH198" s="448"/>
      <c r="BI198" s="449"/>
      <c r="BX198" s="347"/>
    </row>
    <row r="199" customFormat="false" ht="12.75" hidden="false" customHeight="false" outlineLevel="0" collapsed="false">
      <c r="B199" s="442" t="n">
        <v>140</v>
      </c>
      <c r="C199" s="448"/>
      <c r="D199" s="449"/>
      <c r="S199" s="347"/>
      <c r="U199" s="442" t="n">
        <v>140</v>
      </c>
      <c r="V199" s="448"/>
      <c r="W199" s="449"/>
      <c r="AL199" s="347"/>
      <c r="AN199" s="442" t="n">
        <v>140</v>
      </c>
      <c r="AO199" s="448"/>
      <c r="AP199" s="449"/>
      <c r="BE199" s="347"/>
      <c r="BG199" s="442" t="n">
        <v>140</v>
      </c>
      <c r="BH199" s="448"/>
      <c r="BI199" s="449"/>
      <c r="BX199" s="347"/>
    </row>
    <row r="200" customFormat="false" ht="12.75" hidden="false" customHeight="false" outlineLevel="0" collapsed="false">
      <c r="B200" s="442" t="n">
        <v>141</v>
      </c>
      <c r="C200" s="448"/>
      <c r="D200" s="449"/>
      <c r="S200" s="347"/>
      <c r="U200" s="442" t="n">
        <v>141</v>
      </c>
      <c r="V200" s="448"/>
      <c r="W200" s="449"/>
      <c r="AL200" s="347"/>
      <c r="AN200" s="442" t="n">
        <v>141</v>
      </c>
      <c r="AO200" s="448"/>
      <c r="AP200" s="449"/>
      <c r="BE200" s="347"/>
      <c r="BG200" s="442" t="n">
        <v>141</v>
      </c>
      <c r="BH200" s="448"/>
      <c r="BI200" s="449"/>
      <c r="BX200" s="347"/>
    </row>
    <row r="201" customFormat="false" ht="12.75" hidden="false" customHeight="false" outlineLevel="0" collapsed="false">
      <c r="B201" s="442" t="n">
        <v>142</v>
      </c>
      <c r="C201" s="448"/>
      <c r="D201" s="449"/>
      <c r="S201" s="347"/>
      <c r="U201" s="442" t="n">
        <v>142</v>
      </c>
      <c r="V201" s="448"/>
      <c r="W201" s="449"/>
      <c r="AL201" s="347"/>
      <c r="AN201" s="442" t="n">
        <v>142</v>
      </c>
      <c r="AO201" s="448"/>
      <c r="AP201" s="449"/>
      <c r="BE201" s="347"/>
      <c r="BG201" s="442" t="n">
        <v>142</v>
      </c>
      <c r="BH201" s="448"/>
      <c r="BI201" s="449"/>
      <c r="BX201" s="347"/>
    </row>
    <row r="202" customFormat="false" ht="12.75" hidden="false" customHeight="false" outlineLevel="0" collapsed="false">
      <c r="B202" s="442" t="n">
        <v>143</v>
      </c>
      <c r="C202" s="448"/>
      <c r="D202" s="449"/>
      <c r="S202" s="347"/>
      <c r="U202" s="442" t="n">
        <v>143</v>
      </c>
      <c r="V202" s="448"/>
      <c r="W202" s="449"/>
      <c r="AL202" s="347"/>
      <c r="AN202" s="442" t="n">
        <v>143</v>
      </c>
      <c r="AO202" s="448"/>
      <c r="AP202" s="449"/>
      <c r="BE202" s="347"/>
      <c r="BG202" s="442" t="n">
        <v>143</v>
      </c>
      <c r="BH202" s="448"/>
      <c r="BI202" s="449"/>
      <c r="BX202" s="347"/>
    </row>
    <row r="203" customFormat="false" ht="12.75" hidden="false" customHeight="false" outlineLevel="0" collapsed="false">
      <c r="B203" s="442" t="n">
        <v>144</v>
      </c>
      <c r="C203" s="448"/>
      <c r="D203" s="449"/>
      <c r="S203" s="347"/>
      <c r="U203" s="442" t="n">
        <v>144</v>
      </c>
      <c r="V203" s="448"/>
      <c r="W203" s="449"/>
      <c r="AL203" s="347"/>
      <c r="AN203" s="442" t="n">
        <v>144</v>
      </c>
      <c r="AO203" s="448"/>
      <c r="AP203" s="449"/>
      <c r="BE203" s="347"/>
      <c r="BG203" s="442" t="n">
        <v>144</v>
      </c>
      <c r="BH203" s="448"/>
      <c r="BI203" s="449"/>
      <c r="BX203" s="347"/>
    </row>
    <row r="204" customFormat="false" ht="12.75" hidden="false" customHeight="false" outlineLevel="0" collapsed="false">
      <c r="B204" s="442" t="n">
        <v>145</v>
      </c>
      <c r="C204" s="448"/>
      <c r="D204" s="449"/>
      <c r="S204" s="347"/>
      <c r="U204" s="442" t="n">
        <v>145</v>
      </c>
      <c r="V204" s="448"/>
      <c r="W204" s="449"/>
      <c r="AL204" s="347"/>
      <c r="AN204" s="442" t="n">
        <v>145</v>
      </c>
      <c r="AO204" s="448"/>
      <c r="AP204" s="449"/>
      <c r="BE204" s="347"/>
      <c r="BG204" s="442" t="n">
        <v>145</v>
      </c>
      <c r="BH204" s="448"/>
      <c r="BI204" s="449"/>
      <c r="BX204" s="347"/>
    </row>
    <row r="205" customFormat="false" ht="12.75" hidden="false" customHeight="false" outlineLevel="0" collapsed="false">
      <c r="B205" s="442" t="n">
        <v>146</v>
      </c>
      <c r="C205" s="448"/>
      <c r="D205" s="449"/>
      <c r="S205" s="347"/>
      <c r="U205" s="442" t="n">
        <v>146</v>
      </c>
      <c r="V205" s="448"/>
      <c r="W205" s="449"/>
      <c r="AL205" s="347"/>
      <c r="AN205" s="442" t="n">
        <v>146</v>
      </c>
      <c r="AO205" s="448"/>
      <c r="AP205" s="449"/>
      <c r="BE205" s="347"/>
      <c r="BG205" s="442" t="n">
        <v>146</v>
      </c>
      <c r="BH205" s="448"/>
      <c r="BI205" s="449"/>
      <c r="BX205" s="347"/>
    </row>
    <row r="206" customFormat="false" ht="12.75" hidden="false" customHeight="false" outlineLevel="0" collapsed="false">
      <c r="B206" s="442" t="n">
        <v>147</v>
      </c>
      <c r="C206" s="448"/>
      <c r="D206" s="449"/>
      <c r="S206" s="347"/>
      <c r="U206" s="442" t="n">
        <v>147</v>
      </c>
      <c r="V206" s="448"/>
      <c r="W206" s="449"/>
      <c r="AL206" s="347"/>
      <c r="AN206" s="442" t="n">
        <v>147</v>
      </c>
      <c r="AO206" s="448"/>
      <c r="AP206" s="449"/>
      <c r="BE206" s="347"/>
      <c r="BG206" s="442" t="n">
        <v>147</v>
      </c>
      <c r="BH206" s="448"/>
      <c r="BI206" s="449"/>
      <c r="BX206" s="347"/>
    </row>
    <row r="207" customFormat="false" ht="12.75" hidden="false" customHeight="false" outlineLevel="0" collapsed="false">
      <c r="B207" s="442" t="n">
        <v>148</v>
      </c>
      <c r="C207" s="448"/>
      <c r="D207" s="449"/>
      <c r="S207" s="347"/>
      <c r="U207" s="442" t="n">
        <v>148</v>
      </c>
      <c r="V207" s="448"/>
      <c r="W207" s="449"/>
      <c r="AL207" s="347"/>
      <c r="AN207" s="442" t="n">
        <v>148</v>
      </c>
      <c r="AO207" s="448"/>
      <c r="AP207" s="449"/>
      <c r="BE207" s="347"/>
      <c r="BG207" s="442" t="n">
        <v>148</v>
      </c>
      <c r="BH207" s="448"/>
      <c r="BI207" s="449"/>
      <c r="BX207" s="347"/>
    </row>
    <row r="208" customFormat="false" ht="12.75" hidden="false" customHeight="false" outlineLevel="0" collapsed="false">
      <c r="B208" s="442" t="n">
        <v>149</v>
      </c>
      <c r="C208" s="448"/>
      <c r="D208" s="449"/>
      <c r="S208" s="347"/>
      <c r="U208" s="442" t="n">
        <v>149</v>
      </c>
      <c r="V208" s="448"/>
      <c r="W208" s="449"/>
      <c r="AL208" s="347"/>
      <c r="AN208" s="442" t="n">
        <v>149</v>
      </c>
      <c r="AO208" s="448"/>
      <c r="AP208" s="449"/>
      <c r="BE208" s="347"/>
      <c r="BG208" s="442" t="n">
        <v>149</v>
      </c>
      <c r="BH208" s="448"/>
      <c r="BI208" s="449"/>
      <c r="BX208" s="347"/>
    </row>
    <row r="209" customFormat="false" ht="12.75" hidden="false" customHeight="false" outlineLevel="0" collapsed="false">
      <c r="B209" s="442" t="n">
        <v>150</v>
      </c>
      <c r="C209" s="448"/>
      <c r="D209" s="449"/>
      <c r="S209" s="347"/>
      <c r="U209" s="442" t="n">
        <v>150</v>
      </c>
      <c r="V209" s="448"/>
      <c r="W209" s="449"/>
      <c r="AL209" s="347"/>
      <c r="AN209" s="442" t="n">
        <v>150</v>
      </c>
      <c r="AO209" s="448"/>
      <c r="AP209" s="449"/>
      <c r="BE209" s="347"/>
      <c r="BG209" s="442" t="n">
        <v>150</v>
      </c>
      <c r="BH209" s="448"/>
      <c r="BI209" s="449"/>
      <c r="BX209" s="347"/>
    </row>
    <row r="210" customFormat="false" ht="12.75" hidden="false" customHeight="false" outlineLevel="0" collapsed="false">
      <c r="B210" s="442" t="n">
        <v>151</v>
      </c>
      <c r="C210" s="448"/>
      <c r="D210" s="449"/>
      <c r="S210" s="347"/>
      <c r="U210" s="442" t="n">
        <v>151</v>
      </c>
      <c r="V210" s="448"/>
      <c r="W210" s="449"/>
      <c r="AL210" s="347"/>
      <c r="AN210" s="442" t="n">
        <v>151</v>
      </c>
      <c r="AO210" s="448"/>
      <c r="AP210" s="449"/>
      <c r="BE210" s="347"/>
      <c r="BG210" s="442" t="n">
        <v>151</v>
      </c>
      <c r="BH210" s="448"/>
      <c r="BI210" s="449"/>
      <c r="BX210" s="347"/>
    </row>
    <row r="211" customFormat="false" ht="12.75" hidden="false" customHeight="false" outlineLevel="0" collapsed="false">
      <c r="B211" s="442" t="n">
        <v>152</v>
      </c>
      <c r="C211" s="448"/>
      <c r="D211" s="449"/>
      <c r="S211" s="347"/>
      <c r="U211" s="442" t="n">
        <v>152</v>
      </c>
      <c r="V211" s="448"/>
      <c r="W211" s="449"/>
      <c r="AL211" s="347"/>
      <c r="AN211" s="442" t="n">
        <v>152</v>
      </c>
      <c r="AO211" s="448"/>
      <c r="AP211" s="449"/>
      <c r="BE211" s="347"/>
      <c r="BG211" s="442" t="n">
        <v>152</v>
      </c>
      <c r="BH211" s="448"/>
      <c r="BI211" s="449"/>
      <c r="BX211" s="347"/>
    </row>
    <row r="212" customFormat="false" ht="12.75" hidden="false" customHeight="false" outlineLevel="0" collapsed="false">
      <c r="B212" s="442" t="n">
        <v>153</v>
      </c>
      <c r="C212" s="448"/>
      <c r="D212" s="449"/>
      <c r="S212" s="347"/>
      <c r="U212" s="442" t="n">
        <v>153</v>
      </c>
      <c r="V212" s="448"/>
      <c r="W212" s="449"/>
      <c r="AL212" s="347"/>
      <c r="AN212" s="442" t="n">
        <v>153</v>
      </c>
      <c r="AO212" s="448"/>
      <c r="AP212" s="449"/>
      <c r="BE212" s="347"/>
      <c r="BG212" s="442" t="n">
        <v>153</v>
      </c>
      <c r="BH212" s="448"/>
      <c r="BI212" s="449"/>
      <c r="BX212" s="347"/>
    </row>
    <row r="213" customFormat="false" ht="12.75" hidden="false" customHeight="false" outlineLevel="0" collapsed="false">
      <c r="B213" s="442" t="n">
        <v>154</v>
      </c>
      <c r="C213" s="448"/>
      <c r="D213" s="449"/>
      <c r="S213" s="347"/>
      <c r="U213" s="442" t="n">
        <v>154</v>
      </c>
      <c r="V213" s="448"/>
      <c r="W213" s="449"/>
      <c r="AL213" s="347"/>
      <c r="AN213" s="442" t="n">
        <v>154</v>
      </c>
      <c r="AO213" s="448"/>
      <c r="AP213" s="449"/>
      <c r="BE213" s="347"/>
      <c r="BG213" s="442" t="n">
        <v>154</v>
      </c>
      <c r="BH213" s="448"/>
      <c r="BI213" s="449"/>
      <c r="BX213" s="347"/>
    </row>
    <row r="214" customFormat="false" ht="12.75" hidden="false" customHeight="false" outlineLevel="0" collapsed="false">
      <c r="B214" s="442" t="n">
        <v>155</v>
      </c>
      <c r="C214" s="448"/>
      <c r="D214" s="449"/>
      <c r="S214" s="347"/>
      <c r="U214" s="442" t="n">
        <v>155</v>
      </c>
      <c r="V214" s="448"/>
      <c r="W214" s="449"/>
      <c r="AL214" s="347"/>
      <c r="AN214" s="442" t="n">
        <v>155</v>
      </c>
      <c r="AO214" s="448"/>
      <c r="AP214" s="449"/>
      <c r="BE214" s="347"/>
      <c r="BG214" s="442" t="n">
        <v>155</v>
      </c>
      <c r="BH214" s="448"/>
      <c r="BI214" s="449"/>
      <c r="BX214" s="347"/>
    </row>
    <row r="215" customFormat="false" ht="12.75" hidden="false" customHeight="false" outlineLevel="0" collapsed="false">
      <c r="B215" s="442" t="n">
        <v>156</v>
      </c>
      <c r="C215" s="448"/>
      <c r="D215" s="449"/>
      <c r="S215" s="347"/>
      <c r="U215" s="442" t="n">
        <v>156</v>
      </c>
      <c r="V215" s="448"/>
      <c r="W215" s="449"/>
      <c r="AL215" s="347"/>
      <c r="AN215" s="442" t="n">
        <v>156</v>
      </c>
      <c r="AO215" s="448"/>
      <c r="AP215" s="449"/>
      <c r="BE215" s="347"/>
      <c r="BG215" s="442" t="n">
        <v>156</v>
      </c>
      <c r="BH215" s="448"/>
      <c r="BI215" s="449"/>
      <c r="BX215" s="347"/>
    </row>
    <row r="216" customFormat="false" ht="12.75" hidden="false" customHeight="false" outlineLevel="0" collapsed="false">
      <c r="B216" s="442" t="n">
        <v>157</v>
      </c>
      <c r="C216" s="448"/>
      <c r="D216" s="449"/>
      <c r="S216" s="347"/>
      <c r="U216" s="442" t="n">
        <v>157</v>
      </c>
      <c r="V216" s="448"/>
      <c r="W216" s="449"/>
      <c r="AL216" s="347"/>
      <c r="AN216" s="442" t="n">
        <v>157</v>
      </c>
      <c r="AO216" s="448"/>
      <c r="AP216" s="449"/>
      <c r="BE216" s="347"/>
      <c r="BG216" s="442" t="n">
        <v>157</v>
      </c>
      <c r="BH216" s="448"/>
      <c r="BI216" s="449"/>
      <c r="BX216" s="347"/>
    </row>
    <row r="217" customFormat="false" ht="12.75" hidden="false" customHeight="false" outlineLevel="0" collapsed="false">
      <c r="B217" s="442" t="n">
        <v>158</v>
      </c>
      <c r="C217" s="448"/>
      <c r="D217" s="449"/>
      <c r="S217" s="347"/>
      <c r="U217" s="442" t="n">
        <v>158</v>
      </c>
      <c r="V217" s="448"/>
      <c r="W217" s="449"/>
      <c r="AL217" s="347"/>
      <c r="AN217" s="442" t="n">
        <v>158</v>
      </c>
      <c r="AO217" s="448"/>
      <c r="AP217" s="449"/>
      <c r="BE217" s="347"/>
      <c r="BG217" s="442" t="n">
        <v>158</v>
      </c>
      <c r="BH217" s="448"/>
      <c r="BI217" s="449"/>
      <c r="BX217" s="347"/>
    </row>
    <row r="218" customFormat="false" ht="12.75" hidden="false" customHeight="false" outlineLevel="0" collapsed="false">
      <c r="B218" s="442" t="n">
        <v>159</v>
      </c>
      <c r="C218" s="448"/>
      <c r="D218" s="449"/>
      <c r="S218" s="347"/>
      <c r="U218" s="442" t="n">
        <v>159</v>
      </c>
      <c r="V218" s="448"/>
      <c r="W218" s="449"/>
      <c r="AL218" s="347"/>
      <c r="AN218" s="442" t="n">
        <v>159</v>
      </c>
      <c r="AO218" s="448"/>
      <c r="AP218" s="449"/>
      <c r="BE218" s="347"/>
      <c r="BG218" s="442" t="n">
        <v>159</v>
      </c>
      <c r="BH218" s="448"/>
      <c r="BI218" s="449"/>
      <c r="BX218" s="347"/>
    </row>
    <row r="219" customFormat="false" ht="12.75" hidden="false" customHeight="false" outlineLevel="0" collapsed="false">
      <c r="B219" s="442" t="n">
        <v>160</v>
      </c>
      <c r="C219" s="448"/>
      <c r="D219" s="449"/>
      <c r="S219" s="347"/>
      <c r="U219" s="442" t="n">
        <v>160</v>
      </c>
      <c r="V219" s="448"/>
      <c r="W219" s="449"/>
      <c r="AL219" s="347"/>
      <c r="AN219" s="442" t="n">
        <v>160</v>
      </c>
      <c r="AO219" s="448"/>
      <c r="AP219" s="449"/>
      <c r="BE219" s="347"/>
      <c r="BG219" s="442" t="n">
        <v>160</v>
      </c>
      <c r="BH219" s="448"/>
      <c r="BI219" s="449"/>
      <c r="BX219" s="347"/>
    </row>
    <row r="220" customFormat="false" ht="12.75" hidden="false" customHeight="false" outlineLevel="0" collapsed="false">
      <c r="B220" s="442" t="n">
        <v>161</v>
      </c>
      <c r="C220" s="448"/>
      <c r="D220" s="449"/>
      <c r="S220" s="347"/>
      <c r="U220" s="442" t="n">
        <v>161</v>
      </c>
      <c r="V220" s="448"/>
      <c r="W220" s="449"/>
      <c r="AL220" s="347"/>
      <c r="AN220" s="442" t="n">
        <v>161</v>
      </c>
      <c r="AO220" s="448"/>
      <c r="AP220" s="449"/>
      <c r="BE220" s="347"/>
      <c r="BG220" s="442" t="n">
        <v>161</v>
      </c>
      <c r="BH220" s="448"/>
      <c r="BI220" s="449"/>
      <c r="BX220" s="347"/>
    </row>
    <row r="221" customFormat="false" ht="12.75" hidden="false" customHeight="false" outlineLevel="0" collapsed="false">
      <c r="B221" s="442" t="n">
        <v>162</v>
      </c>
      <c r="C221" s="448"/>
      <c r="D221" s="449"/>
      <c r="S221" s="347"/>
      <c r="U221" s="442" t="n">
        <v>162</v>
      </c>
      <c r="V221" s="448"/>
      <c r="W221" s="449"/>
      <c r="AL221" s="347"/>
      <c r="AN221" s="442" t="n">
        <v>162</v>
      </c>
      <c r="AO221" s="448"/>
      <c r="AP221" s="449"/>
      <c r="BE221" s="347"/>
      <c r="BG221" s="442" t="n">
        <v>162</v>
      </c>
      <c r="BH221" s="448"/>
      <c r="BI221" s="449"/>
      <c r="BX221" s="347"/>
    </row>
    <row r="222" customFormat="false" ht="12.75" hidden="false" customHeight="false" outlineLevel="0" collapsed="false">
      <c r="B222" s="442" t="n">
        <v>163</v>
      </c>
      <c r="C222" s="448"/>
      <c r="D222" s="449"/>
      <c r="S222" s="347"/>
      <c r="U222" s="442" t="n">
        <v>163</v>
      </c>
      <c r="V222" s="448"/>
      <c r="W222" s="449"/>
      <c r="AL222" s="347"/>
      <c r="AN222" s="442" t="n">
        <v>163</v>
      </c>
      <c r="AO222" s="448"/>
      <c r="AP222" s="449"/>
      <c r="BE222" s="347"/>
      <c r="BG222" s="442" t="n">
        <v>163</v>
      </c>
      <c r="BH222" s="448"/>
      <c r="BI222" s="449"/>
      <c r="BX222" s="347"/>
    </row>
    <row r="223" customFormat="false" ht="12.75" hidden="false" customHeight="false" outlineLevel="0" collapsed="false">
      <c r="B223" s="442" t="n">
        <v>164</v>
      </c>
      <c r="C223" s="448"/>
      <c r="D223" s="449"/>
      <c r="S223" s="347"/>
      <c r="U223" s="442" t="n">
        <v>164</v>
      </c>
      <c r="V223" s="448"/>
      <c r="W223" s="449"/>
      <c r="AL223" s="347"/>
      <c r="AN223" s="442" t="n">
        <v>164</v>
      </c>
      <c r="AO223" s="448"/>
      <c r="AP223" s="449"/>
      <c r="BE223" s="347"/>
      <c r="BG223" s="442" t="n">
        <v>164</v>
      </c>
      <c r="BH223" s="448"/>
      <c r="BI223" s="449"/>
      <c r="BX223" s="347"/>
    </row>
    <row r="224" customFormat="false" ht="12.75" hidden="false" customHeight="false" outlineLevel="0" collapsed="false">
      <c r="B224" s="442" t="n">
        <v>165</v>
      </c>
      <c r="C224" s="448"/>
      <c r="D224" s="449"/>
      <c r="S224" s="347"/>
      <c r="U224" s="442" t="n">
        <v>165</v>
      </c>
      <c r="V224" s="448"/>
      <c r="W224" s="449"/>
      <c r="AL224" s="347"/>
      <c r="AN224" s="442" t="n">
        <v>165</v>
      </c>
      <c r="AO224" s="448"/>
      <c r="AP224" s="449"/>
      <c r="BE224" s="347"/>
      <c r="BG224" s="442" t="n">
        <v>165</v>
      </c>
      <c r="BH224" s="448"/>
      <c r="BI224" s="449"/>
      <c r="BX224" s="347"/>
    </row>
    <row r="225" customFormat="false" ht="12.75" hidden="false" customHeight="false" outlineLevel="0" collapsed="false">
      <c r="B225" s="442" t="n">
        <v>166</v>
      </c>
      <c r="C225" s="448"/>
      <c r="D225" s="449"/>
      <c r="S225" s="347"/>
      <c r="U225" s="442" t="n">
        <v>166</v>
      </c>
      <c r="V225" s="448"/>
      <c r="W225" s="449"/>
      <c r="AL225" s="347"/>
      <c r="AN225" s="442" t="n">
        <v>166</v>
      </c>
      <c r="AO225" s="448"/>
      <c r="AP225" s="449"/>
      <c r="BE225" s="347"/>
      <c r="BG225" s="442" t="n">
        <v>166</v>
      </c>
      <c r="BH225" s="448"/>
      <c r="BI225" s="449"/>
      <c r="BX225" s="347"/>
    </row>
    <row r="226" customFormat="false" ht="12.75" hidden="false" customHeight="false" outlineLevel="0" collapsed="false">
      <c r="B226" s="442" t="n">
        <v>167</v>
      </c>
      <c r="C226" s="448"/>
      <c r="D226" s="449"/>
      <c r="S226" s="347"/>
      <c r="U226" s="442" t="n">
        <v>167</v>
      </c>
      <c r="V226" s="448"/>
      <c r="W226" s="449"/>
      <c r="AL226" s="347"/>
      <c r="AN226" s="442" t="n">
        <v>167</v>
      </c>
      <c r="AO226" s="448"/>
      <c r="AP226" s="449"/>
      <c r="BE226" s="347"/>
      <c r="BG226" s="442" t="n">
        <v>167</v>
      </c>
      <c r="BH226" s="448"/>
      <c r="BI226" s="449"/>
      <c r="BX226" s="347"/>
    </row>
    <row r="227" customFormat="false" ht="12.75" hidden="false" customHeight="false" outlineLevel="0" collapsed="false">
      <c r="B227" s="442" t="n">
        <v>168</v>
      </c>
      <c r="C227" s="448"/>
      <c r="D227" s="449"/>
      <c r="S227" s="347"/>
      <c r="U227" s="442" t="n">
        <v>168</v>
      </c>
      <c r="V227" s="448"/>
      <c r="W227" s="449"/>
      <c r="AL227" s="347"/>
      <c r="AN227" s="442" t="n">
        <v>168</v>
      </c>
      <c r="AO227" s="448"/>
      <c r="AP227" s="449"/>
      <c r="BE227" s="347"/>
      <c r="BG227" s="442" t="n">
        <v>168</v>
      </c>
      <c r="BH227" s="448"/>
      <c r="BI227" s="449"/>
      <c r="BX227" s="347"/>
    </row>
    <row r="228" customFormat="false" ht="12.75" hidden="false" customHeight="false" outlineLevel="0" collapsed="false">
      <c r="B228" s="442" t="n">
        <v>169</v>
      </c>
      <c r="C228" s="448"/>
      <c r="D228" s="449"/>
      <c r="S228" s="347"/>
      <c r="U228" s="442" t="n">
        <v>169</v>
      </c>
      <c r="V228" s="448"/>
      <c r="W228" s="449"/>
      <c r="AL228" s="347"/>
      <c r="AN228" s="442" t="n">
        <v>169</v>
      </c>
      <c r="AO228" s="448"/>
      <c r="AP228" s="449"/>
      <c r="BE228" s="347"/>
      <c r="BG228" s="442" t="n">
        <v>169</v>
      </c>
      <c r="BH228" s="448"/>
      <c r="BI228" s="449"/>
      <c r="BX228" s="347"/>
    </row>
    <row r="229" customFormat="false" ht="12.75" hidden="false" customHeight="false" outlineLevel="0" collapsed="false">
      <c r="B229" s="442" t="n">
        <v>170</v>
      </c>
      <c r="C229" s="448"/>
      <c r="D229" s="449"/>
      <c r="S229" s="347"/>
      <c r="U229" s="442" t="n">
        <v>170</v>
      </c>
      <c r="V229" s="448"/>
      <c r="W229" s="449"/>
      <c r="AL229" s="347"/>
      <c r="AN229" s="442" t="n">
        <v>170</v>
      </c>
      <c r="AO229" s="448"/>
      <c r="AP229" s="449"/>
      <c r="BE229" s="347"/>
      <c r="BG229" s="442" t="n">
        <v>170</v>
      </c>
      <c r="BH229" s="448"/>
      <c r="BI229" s="449"/>
      <c r="BX229" s="347"/>
    </row>
    <row r="230" customFormat="false" ht="12.75" hidden="false" customHeight="false" outlineLevel="0" collapsed="false">
      <c r="B230" s="442" t="n">
        <v>171</v>
      </c>
      <c r="C230" s="448"/>
      <c r="D230" s="449"/>
      <c r="S230" s="347"/>
      <c r="U230" s="442" t="n">
        <v>171</v>
      </c>
      <c r="V230" s="448"/>
      <c r="W230" s="449"/>
      <c r="AL230" s="347"/>
      <c r="AN230" s="442" t="n">
        <v>171</v>
      </c>
      <c r="AO230" s="448"/>
      <c r="AP230" s="449"/>
      <c r="BE230" s="347"/>
      <c r="BG230" s="442" t="n">
        <v>171</v>
      </c>
      <c r="BH230" s="448"/>
      <c r="BI230" s="449"/>
      <c r="BX230" s="347"/>
    </row>
    <row r="231" customFormat="false" ht="12.75" hidden="false" customHeight="false" outlineLevel="0" collapsed="false">
      <c r="B231" s="442" t="n">
        <v>172</v>
      </c>
      <c r="C231" s="448"/>
      <c r="D231" s="457"/>
      <c r="S231" s="347"/>
      <c r="U231" s="442" t="n">
        <v>172</v>
      </c>
      <c r="V231" s="448"/>
      <c r="W231" s="457"/>
      <c r="AL231" s="347"/>
      <c r="AN231" s="442" t="n">
        <v>172</v>
      </c>
      <c r="AO231" s="448"/>
      <c r="AP231" s="457"/>
      <c r="BE231" s="347"/>
      <c r="BG231" s="442" t="n">
        <v>172</v>
      </c>
      <c r="BH231" s="448"/>
      <c r="BI231" s="457"/>
      <c r="BX231" s="347"/>
    </row>
    <row r="232" customFormat="false" ht="12.75" hidden="false" customHeight="false" outlineLevel="0" collapsed="false">
      <c r="B232" s="442" t="n">
        <v>173</v>
      </c>
      <c r="C232" s="458"/>
      <c r="D232" s="457"/>
      <c r="S232" s="347"/>
      <c r="U232" s="442" t="n">
        <v>173</v>
      </c>
      <c r="V232" s="458"/>
      <c r="W232" s="457"/>
      <c r="AL232" s="347"/>
      <c r="AN232" s="442" t="n">
        <v>173</v>
      </c>
      <c r="AO232" s="458"/>
      <c r="AP232" s="457"/>
      <c r="BE232" s="347"/>
      <c r="BG232" s="442" t="n">
        <v>173</v>
      </c>
      <c r="BH232" s="458"/>
      <c r="BI232" s="457"/>
      <c r="BX232" s="347"/>
    </row>
    <row r="233" customFormat="false" ht="12.75" hidden="false" customHeight="false" outlineLevel="0" collapsed="false">
      <c r="B233" s="442" t="n">
        <v>174</v>
      </c>
      <c r="C233" s="458"/>
      <c r="D233" s="457"/>
      <c r="S233" s="347"/>
      <c r="U233" s="442" t="n">
        <v>174</v>
      </c>
      <c r="V233" s="458"/>
      <c r="W233" s="457"/>
      <c r="AL233" s="347"/>
      <c r="AN233" s="442" t="n">
        <v>174</v>
      </c>
      <c r="AO233" s="458"/>
      <c r="AP233" s="457"/>
      <c r="BE233" s="347"/>
      <c r="BG233" s="442" t="n">
        <v>174</v>
      </c>
      <c r="BH233" s="458"/>
      <c r="BI233" s="457"/>
      <c r="BX233" s="347"/>
    </row>
    <row r="234" customFormat="false" ht="12.75" hidden="false" customHeight="false" outlineLevel="0" collapsed="false">
      <c r="B234" s="442" t="n">
        <v>175</v>
      </c>
      <c r="C234" s="458"/>
      <c r="D234" s="457"/>
      <c r="S234" s="347"/>
      <c r="U234" s="442" t="n">
        <v>175</v>
      </c>
      <c r="V234" s="458"/>
      <c r="W234" s="457"/>
      <c r="AL234" s="347"/>
      <c r="AN234" s="442" t="n">
        <v>175</v>
      </c>
      <c r="AO234" s="458"/>
      <c r="AP234" s="457"/>
      <c r="BE234" s="347"/>
      <c r="BG234" s="442" t="n">
        <v>175</v>
      </c>
      <c r="BH234" s="458"/>
      <c r="BI234" s="457"/>
      <c r="BX234" s="347"/>
    </row>
    <row r="235" customFormat="false" ht="12.75" hidden="false" customHeight="false" outlineLevel="0" collapsed="false">
      <c r="B235" s="442" t="n">
        <v>176</v>
      </c>
      <c r="C235" s="458"/>
      <c r="D235" s="457"/>
      <c r="S235" s="347"/>
      <c r="U235" s="442" t="n">
        <v>176</v>
      </c>
      <c r="V235" s="458"/>
      <c r="W235" s="457"/>
      <c r="AL235" s="347"/>
      <c r="AN235" s="442" t="n">
        <v>176</v>
      </c>
      <c r="AO235" s="458"/>
      <c r="AP235" s="457"/>
      <c r="BE235" s="347"/>
      <c r="BG235" s="442" t="n">
        <v>176</v>
      </c>
      <c r="BH235" s="458"/>
      <c r="BI235" s="457"/>
      <c r="BX235" s="347"/>
    </row>
    <row r="236" customFormat="false" ht="12.75" hidden="false" customHeight="false" outlineLevel="0" collapsed="false">
      <c r="B236" s="442" t="n">
        <v>177</v>
      </c>
      <c r="C236" s="458"/>
      <c r="D236" s="457"/>
      <c r="S236" s="347"/>
      <c r="U236" s="442" t="n">
        <v>177</v>
      </c>
      <c r="V236" s="458"/>
      <c r="W236" s="457"/>
      <c r="AL236" s="347"/>
      <c r="AN236" s="442" t="n">
        <v>177</v>
      </c>
      <c r="AO236" s="458"/>
      <c r="AP236" s="457"/>
      <c r="BE236" s="347"/>
      <c r="BG236" s="442" t="n">
        <v>177</v>
      </c>
      <c r="BH236" s="458"/>
      <c r="BI236" s="457"/>
      <c r="BX236" s="347"/>
    </row>
    <row r="237" customFormat="false" ht="12.75" hidden="false" customHeight="false" outlineLevel="0" collapsed="false">
      <c r="B237" s="442" t="n">
        <v>178</v>
      </c>
      <c r="C237" s="458"/>
      <c r="D237" s="457"/>
      <c r="S237" s="347"/>
      <c r="U237" s="442" t="n">
        <v>178</v>
      </c>
      <c r="V237" s="458"/>
      <c r="W237" s="457"/>
      <c r="AL237" s="347"/>
      <c r="AN237" s="442" t="n">
        <v>178</v>
      </c>
      <c r="AO237" s="458"/>
      <c r="AP237" s="457"/>
      <c r="BE237" s="347"/>
      <c r="BG237" s="442" t="n">
        <v>178</v>
      </c>
      <c r="BH237" s="458"/>
      <c r="BI237" s="457"/>
      <c r="BX237" s="347"/>
    </row>
    <row r="238" customFormat="false" ht="12.75" hidden="false" customHeight="false" outlineLevel="0" collapsed="false">
      <c r="B238" s="442" t="n">
        <v>179</v>
      </c>
      <c r="C238" s="458"/>
      <c r="D238" s="457"/>
      <c r="S238" s="347"/>
      <c r="U238" s="442" t="n">
        <v>179</v>
      </c>
      <c r="V238" s="458"/>
      <c r="W238" s="457"/>
      <c r="AL238" s="347"/>
      <c r="AN238" s="442" t="n">
        <v>179</v>
      </c>
      <c r="AO238" s="458"/>
      <c r="AP238" s="457"/>
      <c r="BE238" s="347"/>
      <c r="BG238" s="442" t="n">
        <v>179</v>
      </c>
      <c r="BH238" s="458"/>
      <c r="BI238" s="457"/>
      <c r="BX238" s="347"/>
    </row>
    <row r="239" customFormat="false" ht="12.75" hidden="false" customHeight="false" outlineLevel="0" collapsed="false">
      <c r="B239" s="442" t="n">
        <v>180</v>
      </c>
      <c r="C239" s="458"/>
      <c r="D239" s="457"/>
      <c r="S239" s="347"/>
      <c r="U239" s="442" t="n">
        <v>180</v>
      </c>
      <c r="V239" s="458"/>
      <c r="W239" s="457"/>
      <c r="AL239" s="347"/>
      <c r="AN239" s="442" t="n">
        <v>180</v>
      </c>
      <c r="AO239" s="458"/>
      <c r="AP239" s="457"/>
      <c r="BE239" s="347"/>
      <c r="BG239" s="442" t="n">
        <v>180</v>
      </c>
      <c r="BH239" s="458"/>
      <c r="BI239" s="457"/>
      <c r="BX239" s="347"/>
    </row>
    <row r="240" customFormat="false" ht="12.75" hidden="false" customHeight="false" outlineLevel="0" collapsed="false">
      <c r="B240" s="442" t="n">
        <v>181</v>
      </c>
      <c r="C240" s="458"/>
      <c r="D240" s="457"/>
      <c r="S240" s="347"/>
      <c r="U240" s="442" t="n">
        <v>181</v>
      </c>
      <c r="V240" s="458"/>
      <c r="W240" s="457"/>
      <c r="AL240" s="347"/>
      <c r="AN240" s="442" t="n">
        <v>181</v>
      </c>
      <c r="AO240" s="458"/>
      <c r="AP240" s="457"/>
      <c r="BE240" s="347"/>
      <c r="BG240" s="442" t="n">
        <v>181</v>
      </c>
      <c r="BH240" s="458"/>
      <c r="BI240" s="457"/>
      <c r="BX240" s="347"/>
    </row>
    <row r="241" customFormat="false" ht="12.75" hidden="false" customHeight="false" outlineLevel="0" collapsed="false">
      <c r="B241" s="442" t="n">
        <v>182</v>
      </c>
      <c r="C241" s="458"/>
      <c r="D241" s="457"/>
      <c r="S241" s="347"/>
      <c r="U241" s="442" t="n">
        <v>182</v>
      </c>
      <c r="V241" s="458"/>
      <c r="W241" s="457"/>
      <c r="AL241" s="347"/>
      <c r="AN241" s="442" t="n">
        <v>182</v>
      </c>
      <c r="AO241" s="458"/>
      <c r="AP241" s="457"/>
      <c r="BE241" s="347"/>
      <c r="BG241" s="442" t="n">
        <v>182</v>
      </c>
      <c r="BH241" s="458"/>
      <c r="BI241" s="457"/>
      <c r="BX241" s="347"/>
    </row>
    <row r="242" customFormat="false" ht="12.75" hidden="false" customHeight="false" outlineLevel="0" collapsed="false">
      <c r="B242" s="442" t="n">
        <v>183</v>
      </c>
      <c r="C242" s="458"/>
      <c r="D242" s="457"/>
      <c r="S242" s="347"/>
      <c r="U242" s="442" t="n">
        <v>183</v>
      </c>
      <c r="V242" s="458"/>
      <c r="W242" s="457"/>
      <c r="AL242" s="347"/>
      <c r="AN242" s="442" t="n">
        <v>183</v>
      </c>
      <c r="AO242" s="458"/>
      <c r="AP242" s="457"/>
      <c r="BE242" s="347"/>
      <c r="BG242" s="442" t="n">
        <v>183</v>
      </c>
      <c r="BH242" s="458"/>
      <c r="BI242" s="457"/>
      <c r="BX242" s="347"/>
    </row>
    <row r="243" customFormat="false" ht="12.75" hidden="false" customHeight="false" outlineLevel="0" collapsed="false">
      <c r="B243" s="442" t="n">
        <v>184</v>
      </c>
      <c r="C243" s="458"/>
      <c r="D243" s="457"/>
      <c r="S243" s="347"/>
      <c r="U243" s="442" t="n">
        <v>184</v>
      </c>
      <c r="V243" s="458"/>
      <c r="W243" s="457"/>
      <c r="AL243" s="347"/>
      <c r="AN243" s="442" t="n">
        <v>184</v>
      </c>
      <c r="AO243" s="458"/>
      <c r="AP243" s="457"/>
      <c r="BE243" s="347"/>
      <c r="BG243" s="442" t="n">
        <v>184</v>
      </c>
      <c r="BH243" s="458"/>
      <c r="BI243" s="457"/>
      <c r="BX243" s="347"/>
    </row>
    <row r="244" customFormat="false" ht="12.75" hidden="false" customHeight="false" outlineLevel="0" collapsed="false">
      <c r="B244" s="442" t="n">
        <v>185</v>
      </c>
      <c r="C244" s="458"/>
      <c r="D244" s="457"/>
      <c r="S244" s="347"/>
      <c r="U244" s="442" t="n">
        <v>185</v>
      </c>
      <c r="V244" s="458"/>
      <c r="W244" s="457"/>
      <c r="AL244" s="347"/>
      <c r="AN244" s="442" t="n">
        <v>185</v>
      </c>
      <c r="AO244" s="458"/>
      <c r="AP244" s="457"/>
      <c r="BE244" s="347"/>
      <c r="BG244" s="442" t="n">
        <v>185</v>
      </c>
      <c r="BH244" s="458"/>
      <c r="BI244" s="457"/>
      <c r="BX244" s="347"/>
    </row>
    <row r="245" customFormat="false" ht="12.75" hidden="false" customHeight="false" outlineLevel="0" collapsed="false">
      <c r="B245" s="442" t="n">
        <v>186</v>
      </c>
      <c r="C245" s="458"/>
      <c r="D245" s="457"/>
      <c r="S245" s="347"/>
      <c r="U245" s="442" t="n">
        <v>186</v>
      </c>
      <c r="V245" s="458"/>
      <c r="W245" s="457"/>
      <c r="AL245" s="347"/>
      <c r="AN245" s="442" t="n">
        <v>186</v>
      </c>
      <c r="AO245" s="458"/>
      <c r="AP245" s="457"/>
      <c r="BE245" s="347"/>
      <c r="BG245" s="442" t="n">
        <v>186</v>
      </c>
      <c r="BH245" s="458"/>
      <c r="BI245" s="457"/>
      <c r="BX245" s="347"/>
    </row>
    <row r="246" customFormat="false" ht="12.75" hidden="false" customHeight="false" outlineLevel="0" collapsed="false">
      <c r="B246" s="442" t="n">
        <v>187</v>
      </c>
      <c r="C246" s="458"/>
      <c r="D246" s="457"/>
      <c r="S246" s="347"/>
      <c r="U246" s="442" t="n">
        <v>187</v>
      </c>
      <c r="V246" s="458"/>
      <c r="W246" s="457"/>
      <c r="AL246" s="347"/>
      <c r="AN246" s="442" t="n">
        <v>187</v>
      </c>
      <c r="AO246" s="458"/>
      <c r="AP246" s="457"/>
      <c r="BE246" s="347"/>
      <c r="BG246" s="442" t="n">
        <v>187</v>
      </c>
      <c r="BH246" s="458"/>
      <c r="BI246" s="457"/>
      <c r="BX246" s="347"/>
    </row>
    <row r="247" customFormat="false" ht="12.75" hidden="false" customHeight="false" outlineLevel="0" collapsed="false">
      <c r="B247" s="442" t="n">
        <v>188</v>
      </c>
      <c r="C247" s="458"/>
      <c r="D247" s="457"/>
      <c r="S247" s="347"/>
      <c r="U247" s="442" t="n">
        <v>188</v>
      </c>
      <c r="V247" s="458"/>
      <c r="W247" s="457"/>
      <c r="AL247" s="347"/>
      <c r="AN247" s="442" t="n">
        <v>188</v>
      </c>
      <c r="AO247" s="458"/>
      <c r="AP247" s="457"/>
      <c r="BE247" s="347"/>
      <c r="BG247" s="442" t="n">
        <v>188</v>
      </c>
      <c r="BH247" s="458"/>
      <c r="BI247" s="457"/>
      <c r="BX247" s="347"/>
    </row>
    <row r="248" customFormat="false" ht="12.75" hidden="false" customHeight="false" outlineLevel="0" collapsed="false">
      <c r="B248" s="442" t="n">
        <v>189</v>
      </c>
      <c r="C248" s="458"/>
      <c r="D248" s="457"/>
      <c r="S248" s="347"/>
      <c r="U248" s="442" t="n">
        <v>189</v>
      </c>
      <c r="V248" s="458"/>
      <c r="W248" s="457"/>
      <c r="AL248" s="347"/>
      <c r="AN248" s="442" t="n">
        <v>189</v>
      </c>
      <c r="AO248" s="458"/>
      <c r="AP248" s="457"/>
      <c r="BE248" s="347"/>
      <c r="BG248" s="442" t="n">
        <v>189</v>
      </c>
      <c r="BH248" s="458"/>
      <c r="BI248" s="457"/>
      <c r="BX248" s="347"/>
    </row>
    <row r="249" customFormat="false" ht="12.75" hidden="false" customHeight="false" outlineLevel="0" collapsed="false">
      <c r="B249" s="442" t="n">
        <v>190</v>
      </c>
      <c r="C249" s="458"/>
      <c r="D249" s="457"/>
      <c r="S249" s="347"/>
      <c r="U249" s="442" t="n">
        <v>190</v>
      </c>
      <c r="V249" s="458"/>
      <c r="W249" s="457"/>
      <c r="AL249" s="347"/>
      <c r="AN249" s="442" t="n">
        <v>190</v>
      </c>
      <c r="AO249" s="458"/>
      <c r="AP249" s="457"/>
      <c r="BE249" s="347"/>
      <c r="BG249" s="442" t="n">
        <v>190</v>
      </c>
      <c r="BH249" s="458"/>
      <c r="BI249" s="457"/>
      <c r="BX249" s="347"/>
    </row>
    <row r="250" customFormat="false" ht="12.75" hidden="false" customHeight="false" outlineLevel="0" collapsed="false">
      <c r="B250" s="442" t="n">
        <v>191</v>
      </c>
      <c r="C250" s="458"/>
      <c r="D250" s="457"/>
      <c r="S250" s="347"/>
      <c r="U250" s="442" t="n">
        <v>191</v>
      </c>
      <c r="V250" s="458"/>
      <c r="W250" s="457"/>
      <c r="AL250" s="347"/>
      <c r="AN250" s="442" t="n">
        <v>191</v>
      </c>
      <c r="AO250" s="458"/>
      <c r="AP250" s="457"/>
      <c r="BE250" s="347"/>
      <c r="BG250" s="442" t="n">
        <v>191</v>
      </c>
      <c r="BH250" s="458"/>
      <c r="BI250" s="457"/>
      <c r="BX250" s="347"/>
    </row>
    <row r="251" customFormat="false" ht="12.75" hidden="false" customHeight="false" outlineLevel="0" collapsed="false">
      <c r="B251" s="442" t="n">
        <v>192</v>
      </c>
      <c r="C251" s="458"/>
      <c r="D251" s="457"/>
      <c r="S251" s="347"/>
      <c r="U251" s="442" t="n">
        <v>192</v>
      </c>
      <c r="V251" s="458"/>
      <c r="W251" s="457"/>
      <c r="AL251" s="347"/>
      <c r="AN251" s="442" t="n">
        <v>192</v>
      </c>
      <c r="AO251" s="458"/>
      <c r="AP251" s="457"/>
      <c r="BE251" s="347"/>
      <c r="BG251" s="442" t="n">
        <v>192</v>
      </c>
      <c r="BH251" s="458"/>
      <c r="BI251" s="457"/>
      <c r="BX251" s="347"/>
    </row>
    <row r="252" customFormat="false" ht="12.75" hidden="false" customHeight="false" outlineLevel="0" collapsed="false">
      <c r="B252" s="442" t="n">
        <v>193</v>
      </c>
      <c r="C252" s="458"/>
      <c r="D252" s="457"/>
      <c r="S252" s="347"/>
      <c r="U252" s="442" t="n">
        <v>193</v>
      </c>
      <c r="V252" s="458"/>
      <c r="W252" s="457"/>
      <c r="AL252" s="347"/>
      <c r="AN252" s="442" t="n">
        <v>193</v>
      </c>
      <c r="AO252" s="458"/>
      <c r="AP252" s="457"/>
      <c r="BE252" s="347"/>
      <c r="BG252" s="442" t="n">
        <v>193</v>
      </c>
      <c r="BH252" s="458"/>
      <c r="BI252" s="457"/>
      <c r="BX252" s="347"/>
    </row>
    <row r="253" customFormat="false" ht="12.75" hidden="false" customHeight="false" outlineLevel="0" collapsed="false">
      <c r="B253" s="442" t="n">
        <v>194</v>
      </c>
      <c r="C253" s="458"/>
      <c r="D253" s="457"/>
      <c r="S253" s="347"/>
      <c r="U253" s="442" t="n">
        <v>194</v>
      </c>
      <c r="V253" s="458"/>
      <c r="W253" s="457"/>
      <c r="AL253" s="347"/>
      <c r="AN253" s="442" t="n">
        <v>194</v>
      </c>
      <c r="AO253" s="458"/>
      <c r="AP253" s="457"/>
      <c r="BE253" s="347"/>
      <c r="BG253" s="442" t="n">
        <v>194</v>
      </c>
      <c r="BH253" s="458"/>
      <c r="BI253" s="457"/>
      <c r="BX253" s="347"/>
    </row>
    <row r="254" customFormat="false" ht="12.75" hidden="false" customHeight="false" outlineLevel="0" collapsed="false">
      <c r="B254" s="442" t="n">
        <v>195</v>
      </c>
      <c r="C254" s="458"/>
      <c r="D254" s="457"/>
      <c r="S254" s="347"/>
      <c r="U254" s="442" t="n">
        <v>195</v>
      </c>
      <c r="V254" s="458"/>
      <c r="W254" s="457"/>
      <c r="AL254" s="347"/>
      <c r="AN254" s="442" t="n">
        <v>195</v>
      </c>
      <c r="AO254" s="458"/>
      <c r="AP254" s="457"/>
      <c r="BE254" s="347"/>
      <c r="BG254" s="442" t="n">
        <v>195</v>
      </c>
      <c r="BH254" s="458"/>
      <c r="BI254" s="457"/>
      <c r="BX254" s="347"/>
    </row>
    <row r="255" customFormat="false" ht="12.75" hidden="false" customHeight="false" outlineLevel="0" collapsed="false">
      <c r="B255" s="442" t="n">
        <v>196</v>
      </c>
      <c r="C255" s="458"/>
      <c r="D255" s="457"/>
      <c r="S255" s="347"/>
      <c r="U255" s="442" t="n">
        <v>196</v>
      </c>
      <c r="V255" s="458"/>
      <c r="W255" s="457"/>
      <c r="AL255" s="347"/>
      <c r="AN255" s="442" t="n">
        <v>196</v>
      </c>
      <c r="AO255" s="458"/>
      <c r="AP255" s="457"/>
      <c r="BE255" s="347"/>
      <c r="BG255" s="442" t="n">
        <v>196</v>
      </c>
      <c r="BH255" s="458"/>
      <c r="BI255" s="457"/>
      <c r="BX255" s="347"/>
    </row>
    <row r="256" customFormat="false" ht="12.75" hidden="false" customHeight="false" outlineLevel="0" collapsed="false">
      <c r="B256" s="442" t="n">
        <v>197</v>
      </c>
      <c r="C256" s="458"/>
      <c r="D256" s="457"/>
      <c r="S256" s="347"/>
      <c r="U256" s="442" t="n">
        <v>197</v>
      </c>
      <c r="V256" s="458"/>
      <c r="W256" s="457"/>
      <c r="AL256" s="347"/>
      <c r="AN256" s="442" t="n">
        <v>197</v>
      </c>
      <c r="AO256" s="458"/>
      <c r="AP256" s="457"/>
      <c r="BE256" s="347"/>
      <c r="BG256" s="442" t="n">
        <v>197</v>
      </c>
      <c r="BH256" s="458"/>
      <c r="BI256" s="457"/>
      <c r="BX256" s="347"/>
    </row>
    <row r="257" customFormat="false" ht="12.75" hidden="false" customHeight="false" outlineLevel="0" collapsed="false">
      <c r="B257" s="442" t="n">
        <v>198</v>
      </c>
      <c r="C257" s="458"/>
      <c r="D257" s="457"/>
      <c r="S257" s="347"/>
      <c r="U257" s="442" t="n">
        <v>198</v>
      </c>
      <c r="V257" s="458"/>
      <c r="W257" s="457"/>
      <c r="AL257" s="347"/>
      <c r="AN257" s="442" t="n">
        <v>198</v>
      </c>
      <c r="AO257" s="458"/>
      <c r="AP257" s="457"/>
      <c r="BE257" s="347"/>
      <c r="BG257" s="442" t="n">
        <v>198</v>
      </c>
      <c r="BH257" s="458"/>
      <c r="BI257" s="457"/>
      <c r="BX257" s="347"/>
    </row>
    <row r="258" customFormat="false" ht="12.75" hidden="false" customHeight="false" outlineLevel="0" collapsed="false">
      <c r="B258" s="442" t="n">
        <v>199</v>
      </c>
      <c r="C258" s="458"/>
      <c r="D258" s="457"/>
      <c r="S258" s="347"/>
      <c r="U258" s="442" t="n">
        <v>199</v>
      </c>
      <c r="V258" s="458"/>
      <c r="W258" s="457"/>
      <c r="AL258" s="347"/>
      <c r="AN258" s="442" t="n">
        <v>199</v>
      </c>
      <c r="AO258" s="458"/>
      <c r="AP258" s="457"/>
      <c r="BE258" s="347"/>
      <c r="BG258" s="442" t="n">
        <v>199</v>
      </c>
      <c r="BH258" s="458"/>
      <c r="BI258" s="457"/>
      <c r="BX258" s="347"/>
    </row>
    <row r="259" customFormat="false" ht="12.75" hidden="false" customHeight="false" outlineLevel="0" collapsed="false">
      <c r="B259" s="442" t="n">
        <v>200</v>
      </c>
      <c r="C259" s="458"/>
      <c r="D259" s="457"/>
      <c r="S259" s="347"/>
      <c r="U259" s="442" t="n">
        <v>200</v>
      </c>
      <c r="V259" s="458"/>
      <c r="W259" s="457"/>
      <c r="AL259" s="347"/>
      <c r="AN259" s="442" t="n">
        <v>200</v>
      </c>
      <c r="AO259" s="458"/>
      <c r="AP259" s="457"/>
      <c r="BE259" s="347"/>
      <c r="BG259" s="442" t="n">
        <v>200</v>
      </c>
      <c r="BH259" s="458"/>
      <c r="BI259" s="457"/>
      <c r="BX259" s="347"/>
    </row>
    <row r="260" customFormat="false" ht="12.75" hidden="false" customHeight="false" outlineLevel="0" collapsed="false">
      <c r="B260" s="442" t="n">
        <v>201</v>
      </c>
      <c r="C260" s="458"/>
      <c r="D260" s="457"/>
      <c r="S260" s="347"/>
      <c r="U260" s="442" t="n">
        <v>201</v>
      </c>
      <c r="V260" s="458"/>
      <c r="W260" s="457"/>
      <c r="AL260" s="347"/>
      <c r="AN260" s="442" t="n">
        <v>201</v>
      </c>
      <c r="AO260" s="458"/>
      <c r="AP260" s="457"/>
      <c r="BE260" s="347"/>
      <c r="BG260" s="442" t="n">
        <v>201</v>
      </c>
      <c r="BH260" s="458"/>
      <c r="BI260" s="457"/>
      <c r="BX260" s="347"/>
    </row>
    <row r="261" customFormat="false" ht="12.75" hidden="false" customHeight="false" outlineLevel="0" collapsed="false">
      <c r="B261" s="442" t="n">
        <v>202</v>
      </c>
      <c r="C261" s="458"/>
      <c r="D261" s="457"/>
      <c r="S261" s="347"/>
      <c r="U261" s="442" t="n">
        <v>202</v>
      </c>
      <c r="V261" s="458"/>
      <c r="W261" s="457"/>
      <c r="AL261" s="347"/>
      <c r="AN261" s="442" t="n">
        <v>202</v>
      </c>
      <c r="AO261" s="458"/>
      <c r="AP261" s="457"/>
      <c r="BE261" s="347"/>
      <c r="BG261" s="442" t="n">
        <v>202</v>
      </c>
      <c r="BH261" s="458"/>
      <c r="BI261" s="457"/>
      <c r="BX261" s="347"/>
    </row>
    <row r="262" customFormat="false" ht="12.75" hidden="false" customHeight="false" outlineLevel="0" collapsed="false">
      <c r="B262" s="442" t="n">
        <v>203</v>
      </c>
      <c r="C262" s="458"/>
      <c r="D262" s="457"/>
      <c r="S262" s="347"/>
      <c r="U262" s="442" t="n">
        <v>203</v>
      </c>
      <c r="V262" s="458"/>
      <c r="W262" s="457"/>
      <c r="AL262" s="347"/>
      <c r="AN262" s="442" t="n">
        <v>203</v>
      </c>
      <c r="AO262" s="458"/>
      <c r="AP262" s="457"/>
      <c r="BE262" s="347"/>
      <c r="BG262" s="442" t="n">
        <v>203</v>
      </c>
      <c r="BH262" s="458"/>
      <c r="BI262" s="457"/>
      <c r="BX262" s="347"/>
    </row>
    <row r="263" customFormat="false" ht="12.75" hidden="false" customHeight="false" outlineLevel="0" collapsed="false">
      <c r="B263" s="442" t="n">
        <v>204</v>
      </c>
      <c r="C263" s="458"/>
      <c r="D263" s="457"/>
      <c r="S263" s="347"/>
      <c r="U263" s="442" t="n">
        <v>204</v>
      </c>
      <c r="V263" s="458"/>
      <c r="W263" s="457"/>
      <c r="AL263" s="347"/>
      <c r="AN263" s="442" t="n">
        <v>204</v>
      </c>
      <c r="AO263" s="458"/>
      <c r="AP263" s="457"/>
      <c r="BE263" s="347"/>
      <c r="BG263" s="442" t="n">
        <v>204</v>
      </c>
      <c r="BH263" s="458"/>
      <c r="BI263" s="457"/>
      <c r="BX263" s="347"/>
    </row>
    <row r="264" customFormat="false" ht="12.75" hidden="false" customHeight="false" outlineLevel="0" collapsed="false">
      <c r="B264" s="442" t="n">
        <v>205</v>
      </c>
      <c r="C264" s="458"/>
      <c r="D264" s="457"/>
      <c r="S264" s="347"/>
      <c r="U264" s="442" t="n">
        <v>205</v>
      </c>
      <c r="V264" s="458"/>
      <c r="W264" s="457"/>
      <c r="AL264" s="347"/>
      <c r="AN264" s="442" t="n">
        <v>205</v>
      </c>
      <c r="AO264" s="458"/>
      <c r="AP264" s="457"/>
      <c r="BE264" s="347"/>
      <c r="BG264" s="442" t="n">
        <v>205</v>
      </c>
      <c r="BH264" s="458"/>
      <c r="BI264" s="457"/>
      <c r="BX264" s="347"/>
    </row>
    <row r="265" customFormat="false" ht="12.75" hidden="false" customHeight="false" outlineLevel="0" collapsed="false">
      <c r="B265" s="442" t="n">
        <v>206</v>
      </c>
      <c r="C265" s="458"/>
      <c r="D265" s="457"/>
      <c r="S265" s="347"/>
      <c r="U265" s="442" t="n">
        <v>206</v>
      </c>
      <c r="V265" s="458"/>
      <c r="W265" s="457"/>
      <c r="AL265" s="347"/>
      <c r="AN265" s="442" t="n">
        <v>206</v>
      </c>
      <c r="AO265" s="458"/>
      <c r="AP265" s="457"/>
      <c r="BE265" s="347"/>
      <c r="BG265" s="442" t="n">
        <v>206</v>
      </c>
      <c r="BH265" s="458"/>
      <c r="BI265" s="457"/>
      <c r="BX265" s="347"/>
    </row>
    <row r="266" customFormat="false" ht="12.75" hidden="false" customHeight="false" outlineLevel="0" collapsed="false">
      <c r="B266" s="442" t="n">
        <v>207</v>
      </c>
      <c r="C266" s="458"/>
      <c r="D266" s="457"/>
      <c r="S266" s="347"/>
      <c r="U266" s="442" t="n">
        <v>207</v>
      </c>
      <c r="V266" s="458"/>
      <c r="W266" s="457"/>
      <c r="AL266" s="347"/>
      <c r="AN266" s="442" t="n">
        <v>207</v>
      </c>
      <c r="AO266" s="458"/>
      <c r="AP266" s="457"/>
      <c r="BE266" s="347"/>
      <c r="BG266" s="442" t="n">
        <v>207</v>
      </c>
      <c r="BH266" s="458"/>
      <c r="BI266" s="457"/>
      <c r="BX266" s="347"/>
    </row>
    <row r="267" customFormat="false" ht="12.75" hidden="false" customHeight="false" outlineLevel="0" collapsed="false">
      <c r="B267" s="442" t="n">
        <v>208</v>
      </c>
      <c r="C267" s="458"/>
      <c r="D267" s="457"/>
      <c r="S267" s="347"/>
      <c r="U267" s="442" t="n">
        <v>208</v>
      </c>
      <c r="V267" s="458"/>
      <c r="W267" s="457"/>
      <c r="AL267" s="347"/>
      <c r="AN267" s="442" t="n">
        <v>208</v>
      </c>
      <c r="AO267" s="458"/>
      <c r="AP267" s="457"/>
      <c r="BE267" s="347"/>
      <c r="BG267" s="442" t="n">
        <v>208</v>
      </c>
      <c r="BH267" s="458"/>
      <c r="BI267" s="457"/>
      <c r="BX267" s="347"/>
    </row>
    <row r="268" customFormat="false" ht="12.75" hidden="false" customHeight="false" outlineLevel="0" collapsed="false">
      <c r="B268" s="442" t="n">
        <v>209</v>
      </c>
      <c r="C268" s="458"/>
      <c r="D268" s="457"/>
      <c r="S268" s="347"/>
      <c r="U268" s="442" t="n">
        <v>209</v>
      </c>
      <c r="V268" s="458"/>
      <c r="W268" s="457"/>
      <c r="AL268" s="347"/>
      <c r="AN268" s="442" t="n">
        <v>209</v>
      </c>
      <c r="AO268" s="458"/>
      <c r="AP268" s="457"/>
      <c r="BE268" s="347"/>
      <c r="BG268" s="442" t="n">
        <v>209</v>
      </c>
      <c r="BH268" s="458"/>
      <c r="BI268" s="457"/>
      <c r="BX268" s="347"/>
    </row>
    <row r="269" customFormat="false" ht="12.75" hidden="false" customHeight="false" outlineLevel="0" collapsed="false">
      <c r="B269" s="442" t="n">
        <v>210</v>
      </c>
      <c r="C269" s="458"/>
      <c r="D269" s="457"/>
      <c r="S269" s="347"/>
      <c r="U269" s="442" t="n">
        <v>210</v>
      </c>
      <c r="V269" s="458"/>
      <c r="W269" s="457"/>
      <c r="AL269" s="347"/>
      <c r="AN269" s="442" t="n">
        <v>210</v>
      </c>
      <c r="AO269" s="458"/>
      <c r="AP269" s="457"/>
      <c r="BE269" s="347"/>
      <c r="BG269" s="442" t="n">
        <v>210</v>
      </c>
      <c r="BH269" s="458"/>
      <c r="BI269" s="457"/>
      <c r="BX269" s="347"/>
    </row>
    <row r="270" customFormat="false" ht="12.75" hidden="false" customHeight="false" outlineLevel="0" collapsed="false">
      <c r="B270" s="442" t="n">
        <v>211</v>
      </c>
      <c r="C270" s="458"/>
      <c r="D270" s="457"/>
      <c r="S270" s="347"/>
      <c r="U270" s="442" t="n">
        <v>211</v>
      </c>
      <c r="V270" s="458"/>
      <c r="W270" s="457"/>
      <c r="AL270" s="347"/>
      <c r="AN270" s="442" t="n">
        <v>211</v>
      </c>
      <c r="AO270" s="458"/>
      <c r="AP270" s="457"/>
      <c r="BE270" s="347"/>
      <c r="BG270" s="442" t="n">
        <v>211</v>
      </c>
      <c r="BH270" s="458"/>
      <c r="BI270" s="457"/>
      <c r="BX270" s="347"/>
    </row>
    <row r="271" customFormat="false" ht="12.75" hidden="false" customHeight="false" outlineLevel="0" collapsed="false">
      <c r="B271" s="442" t="n">
        <v>212</v>
      </c>
      <c r="C271" s="458"/>
      <c r="D271" s="457"/>
      <c r="S271" s="347"/>
      <c r="U271" s="442" t="n">
        <v>212</v>
      </c>
      <c r="V271" s="458"/>
      <c r="W271" s="457"/>
      <c r="AL271" s="347"/>
      <c r="AN271" s="442" t="n">
        <v>212</v>
      </c>
      <c r="AO271" s="458"/>
      <c r="AP271" s="457"/>
      <c r="BE271" s="347"/>
      <c r="BG271" s="442" t="n">
        <v>212</v>
      </c>
      <c r="BH271" s="458"/>
      <c r="BI271" s="457"/>
      <c r="BX271" s="347"/>
    </row>
    <row r="272" customFormat="false" ht="12.75" hidden="false" customHeight="false" outlineLevel="0" collapsed="false">
      <c r="B272" s="442" t="n">
        <v>213</v>
      </c>
      <c r="C272" s="458"/>
      <c r="D272" s="457"/>
      <c r="S272" s="347"/>
      <c r="U272" s="442" t="n">
        <v>213</v>
      </c>
      <c r="V272" s="458"/>
      <c r="W272" s="457"/>
      <c r="AL272" s="347"/>
      <c r="AN272" s="442" t="n">
        <v>213</v>
      </c>
      <c r="AO272" s="458"/>
      <c r="AP272" s="457"/>
      <c r="BE272" s="347"/>
      <c r="BG272" s="442" t="n">
        <v>213</v>
      </c>
      <c r="BH272" s="458"/>
      <c r="BI272" s="457"/>
      <c r="BX272" s="347"/>
    </row>
    <row r="273" customFormat="false" ht="12.75" hidden="false" customHeight="false" outlineLevel="0" collapsed="false">
      <c r="B273" s="442" t="n">
        <v>214</v>
      </c>
      <c r="C273" s="458"/>
      <c r="D273" s="457"/>
      <c r="S273" s="347"/>
      <c r="U273" s="442" t="n">
        <v>214</v>
      </c>
      <c r="V273" s="458"/>
      <c r="W273" s="457"/>
      <c r="AL273" s="347"/>
      <c r="AN273" s="442" t="n">
        <v>214</v>
      </c>
      <c r="AO273" s="458"/>
      <c r="AP273" s="457"/>
      <c r="BE273" s="347"/>
      <c r="BG273" s="442" t="n">
        <v>214</v>
      </c>
      <c r="BH273" s="458"/>
      <c r="BI273" s="457"/>
      <c r="BX273" s="347"/>
    </row>
    <row r="274" customFormat="false" ht="12.75" hidden="false" customHeight="false" outlineLevel="0" collapsed="false">
      <c r="B274" s="442" t="n">
        <v>215</v>
      </c>
      <c r="C274" s="458"/>
      <c r="D274" s="457"/>
      <c r="S274" s="347"/>
      <c r="U274" s="442" t="n">
        <v>215</v>
      </c>
      <c r="V274" s="458"/>
      <c r="W274" s="457"/>
      <c r="AL274" s="347"/>
      <c r="AN274" s="442" t="n">
        <v>215</v>
      </c>
      <c r="AO274" s="458"/>
      <c r="AP274" s="457"/>
      <c r="BE274" s="347"/>
      <c r="BG274" s="442" t="n">
        <v>215</v>
      </c>
      <c r="BH274" s="458"/>
      <c r="BI274" s="457"/>
      <c r="BX274" s="347"/>
    </row>
    <row r="275" customFormat="false" ht="12.75" hidden="false" customHeight="false" outlineLevel="0" collapsed="false">
      <c r="B275" s="442" t="n">
        <v>216</v>
      </c>
      <c r="C275" s="458"/>
      <c r="D275" s="457"/>
      <c r="S275" s="347"/>
      <c r="U275" s="442" t="n">
        <v>216</v>
      </c>
      <c r="V275" s="458"/>
      <c r="W275" s="457"/>
      <c r="AL275" s="347"/>
      <c r="AN275" s="442" t="n">
        <v>216</v>
      </c>
      <c r="AO275" s="458"/>
      <c r="AP275" s="457"/>
      <c r="BE275" s="347"/>
      <c r="BG275" s="442" t="n">
        <v>216</v>
      </c>
      <c r="BH275" s="458"/>
      <c r="BI275" s="457"/>
      <c r="BX275" s="347"/>
    </row>
    <row r="276" customFormat="false" ht="12.75" hidden="false" customHeight="false" outlineLevel="0" collapsed="false">
      <c r="B276" s="442" t="n">
        <v>217</v>
      </c>
      <c r="C276" s="458"/>
      <c r="D276" s="457"/>
      <c r="S276" s="347"/>
      <c r="U276" s="442" t="n">
        <v>217</v>
      </c>
      <c r="V276" s="458"/>
      <c r="W276" s="457"/>
      <c r="AL276" s="347"/>
      <c r="AN276" s="442" t="n">
        <v>217</v>
      </c>
      <c r="AO276" s="458"/>
      <c r="AP276" s="457"/>
      <c r="BE276" s="347"/>
      <c r="BG276" s="442" t="n">
        <v>217</v>
      </c>
      <c r="BH276" s="458"/>
      <c r="BI276" s="457"/>
      <c r="BX276" s="347"/>
    </row>
    <row r="277" customFormat="false" ht="12.75" hidden="false" customHeight="false" outlineLevel="0" collapsed="false">
      <c r="B277" s="442" t="n">
        <v>218</v>
      </c>
      <c r="C277" s="458"/>
      <c r="D277" s="457"/>
      <c r="S277" s="347"/>
      <c r="U277" s="442" t="n">
        <v>218</v>
      </c>
      <c r="V277" s="458"/>
      <c r="W277" s="457"/>
      <c r="AL277" s="347"/>
      <c r="AN277" s="442" t="n">
        <v>218</v>
      </c>
      <c r="AO277" s="458"/>
      <c r="AP277" s="457"/>
      <c r="BE277" s="347"/>
      <c r="BG277" s="442" t="n">
        <v>218</v>
      </c>
      <c r="BH277" s="458"/>
      <c r="BI277" s="457"/>
      <c r="BX277" s="347"/>
    </row>
    <row r="278" customFormat="false" ht="12.75" hidden="false" customHeight="false" outlineLevel="0" collapsed="false">
      <c r="B278" s="442" t="n">
        <v>219</v>
      </c>
      <c r="C278" s="458"/>
      <c r="D278" s="457"/>
      <c r="S278" s="347"/>
      <c r="U278" s="442" t="n">
        <v>219</v>
      </c>
      <c r="V278" s="458"/>
      <c r="W278" s="457"/>
      <c r="AL278" s="347"/>
      <c r="AN278" s="442" t="n">
        <v>219</v>
      </c>
      <c r="AO278" s="458"/>
      <c r="AP278" s="457"/>
      <c r="BE278" s="347"/>
      <c r="BG278" s="442" t="n">
        <v>219</v>
      </c>
      <c r="BH278" s="458"/>
      <c r="BI278" s="457"/>
      <c r="BX278" s="347"/>
    </row>
    <row r="279" customFormat="false" ht="12.75" hidden="false" customHeight="false" outlineLevel="0" collapsed="false">
      <c r="B279" s="442" t="n">
        <v>220</v>
      </c>
      <c r="C279" s="458"/>
      <c r="D279" s="457"/>
      <c r="S279" s="347"/>
      <c r="U279" s="442" t="n">
        <v>220</v>
      </c>
      <c r="V279" s="458"/>
      <c r="W279" s="457"/>
      <c r="AL279" s="347"/>
      <c r="AN279" s="442" t="n">
        <v>220</v>
      </c>
      <c r="AO279" s="458"/>
      <c r="AP279" s="457"/>
      <c r="BE279" s="347"/>
      <c r="BG279" s="442" t="n">
        <v>220</v>
      </c>
      <c r="BH279" s="458"/>
      <c r="BI279" s="457"/>
      <c r="BX279" s="347"/>
    </row>
    <row r="280" customFormat="false" ht="12.75" hidden="false" customHeight="false" outlineLevel="0" collapsed="false">
      <c r="B280" s="442" t="n">
        <v>221</v>
      </c>
      <c r="C280" s="458"/>
      <c r="D280" s="457"/>
      <c r="S280" s="347"/>
      <c r="U280" s="442" t="n">
        <v>221</v>
      </c>
      <c r="V280" s="458"/>
      <c r="W280" s="457"/>
      <c r="AL280" s="347"/>
      <c r="AN280" s="442" t="n">
        <v>221</v>
      </c>
      <c r="AO280" s="458"/>
      <c r="AP280" s="457"/>
      <c r="BE280" s="347"/>
      <c r="BG280" s="442" t="n">
        <v>221</v>
      </c>
      <c r="BH280" s="458"/>
      <c r="BI280" s="457"/>
      <c r="BX280" s="347"/>
    </row>
    <row r="281" customFormat="false" ht="12.75" hidden="false" customHeight="false" outlineLevel="0" collapsed="false">
      <c r="B281" s="442" t="n">
        <v>222</v>
      </c>
      <c r="C281" s="458"/>
      <c r="D281" s="457"/>
      <c r="S281" s="347"/>
      <c r="U281" s="442" t="n">
        <v>222</v>
      </c>
      <c r="V281" s="458"/>
      <c r="W281" s="457"/>
      <c r="AL281" s="347"/>
      <c r="AN281" s="442" t="n">
        <v>222</v>
      </c>
      <c r="AO281" s="458"/>
      <c r="AP281" s="457"/>
      <c r="BE281" s="347"/>
      <c r="BG281" s="442" t="n">
        <v>222</v>
      </c>
      <c r="BH281" s="458"/>
      <c r="BI281" s="457"/>
      <c r="BX281" s="347"/>
    </row>
    <row r="282" customFormat="false" ht="12.75" hidden="false" customHeight="false" outlineLevel="0" collapsed="false">
      <c r="B282" s="442" t="n">
        <v>223</v>
      </c>
      <c r="C282" s="458"/>
      <c r="D282" s="457"/>
      <c r="S282" s="347"/>
      <c r="U282" s="442" t="n">
        <v>223</v>
      </c>
      <c r="V282" s="458"/>
      <c r="W282" s="457"/>
      <c r="AL282" s="347"/>
      <c r="AN282" s="442" t="n">
        <v>223</v>
      </c>
      <c r="AO282" s="458"/>
      <c r="AP282" s="457"/>
      <c r="BE282" s="347"/>
      <c r="BG282" s="442" t="n">
        <v>223</v>
      </c>
      <c r="BH282" s="458"/>
      <c r="BI282" s="457"/>
      <c r="BX282" s="347"/>
    </row>
    <row r="283" customFormat="false" ht="12.75" hidden="false" customHeight="false" outlineLevel="0" collapsed="false">
      <c r="B283" s="442" t="n">
        <v>224</v>
      </c>
      <c r="C283" s="458"/>
      <c r="D283" s="457"/>
      <c r="S283" s="347"/>
      <c r="U283" s="442" t="n">
        <v>224</v>
      </c>
      <c r="V283" s="458"/>
      <c r="W283" s="457"/>
      <c r="AL283" s="347"/>
      <c r="AN283" s="442" t="n">
        <v>224</v>
      </c>
      <c r="AO283" s="458"/>
      <c r="AP283" s="457"/>
      <c r="BE283" s="347"/>
      <c r="BG283" s="442" t="n">
        <v>224</v>
      </c>
      <c r="BH283" s="458"/>
      <c r="BI283" s="457"/>
      <c r="BX283" s="347"/>
    </row>
    <row r="284" customFormat="false" ht="12.75" hidden="false" customHeight="false" outlineLevel="0" collapsed="false">
      <c r="B284" s="442" t="n">
        <v>225</v>
      </c>
      <c r="C284" s="458"/>
      <c r="D284" s="457"/>
      <c r="S284" s="347"/>
      <c r="U284" s="442" t="n">
        <v>225</v>
      </c>
      <c r="V284" s="458"/>
      <c r="W284" s="457"/>
      <c r="AL284" s="347"/>
      <c r="AN284" s="442" t="n">
        <v>225</v>
      </c>
      <c r="AO284" s="458"/>
      <c r="AP284" s="457"/>
      <c r="BE284" s="347"/>
      <c r="BG284" s="442" t="n">
        <v>225</v>
      </c>
      <c r="BH284" s="458"/>
      <c r="BI284" s="457"/>
      <c r="BX284" s="347"/>
    </row>
    <row r="285" customFormat="false" ht="12.75" hidden="false" customHeight="false" outlineLevel="0" collapsed="false">
      <c r="B285" s="442" t="n">
        <v>226</v>
      </c>
      <c r="C285" s="458"/>
      <c r="D285" s="457"/>
      <c r="S285" s="347"/>
      <c r="U285" s="442" t="n">
        <v>226</v>
      </c>
      <c r="V285" s="458"/>
      <c r="W285" s="457"/>
      <c r="AL285" s="347"/>
      <c r="AN285" s="442" t="n">
        <v>226</v>
      </c>
      <c r="AO285" s="458"/>
      <c r="AP285" s="457"/>
      <c r="BE285" s="347"/>
      <c r="BG285" s="442" t="n">
        <v>226</v>
      </c>
      <c r="BH285" s="458"/>
      <c r="BI285" s="457"/>
      <c r="BX285" s="347"/>
    </row>
    <row r="286" customFormat="false" ht="12.75" hidden="false" customHeight="false" outlineLevel="0" collapsed="false">
      <c r="B286" s="442" t="n">
        <v>227</v>
      </c>
      <c r="C286" s="458"/>
      <c r="D286" s="457"/>
      <c r="S286" s="347"/>
      <c r="U286" s="442" t="n">
        <v>227</v>
      </c>
      <c r="V286" s="458"/>
      <c r="W286" s="457"/>
      <c r="AL286" s="347"/>
      <c r="AN286" s="442" t="n">
        <v>227</v>
      </c>
      <c r="AO286" s="458"/>
      <c r="AP286" s="457"/>
      <c r="BE286" s="347"/>
      <c r="BG286" s="442" t="n">
        <v>227</v>
      </c>
      <c r="BH286" s="458"/>
      <c r="BI286" s="457"/>
      <c r="BX286" s="347"/>
    </row>
    <row r="287" customFormat="false" ht="12.75" hidden="false" customHeight="false" outlineLevel="0" collapsed="false">
      <c r="B287" s="442" t="n">
        <v>228</v>
      </c>
      <c r="C287" s="458"/>
      <c r="D287" s="457"/>
      <c r="S287" s="347"/>
      <c r="U287" s="442" t="n">
        <v>228</v>
      </c>
      <c r="V287" s="458"/>
      <c r="W287" s="457"/>
      <c r="AL287" s="347"/>
      <c r="AN287" s="442" t="n">
        <v>228</v>
      </c>
      <c r="AO287" s="458"/>
      <c r="AP287" s="457"/>
      <c r="BE287" s="347"/>
      <c r="BG287" s="442" t="n">
        <v>228</v>
      </c>
      <c r="BH287" s="458"/>
      <c r="BI287" s="457"/>
      <c r="BX287" s="347"/>
    </row>
    <row r="288" customFormat="false" ht="12.75" hidden="false" customHeight="false" outlineLevel="0" collapsed="false">
      <c r="B288" s="442" t="n">
        <v>229</v>
      </c>
      <c r="C288" s="458"/>
      <c r="D288" s="457"/>
      <c r="S288" s="347"/>
      <c r="U288" s="442" t="n">
        <v>229</v>
      </c>
      <c r="V288" s="458"/>
      <c r="W288" s="457"/>
      <c r="AL288" s="347"/>
      <c r="AN288" s="442" t="n">
        <v>229</v>
      </c>
      <c r="AO288" s="458"/>
      <c r="AP288" s="457"/>
      <c r="BE288" s="347"/>
      <c r="BG288" s="442" t="n">
        <v>229</v>
      </c>
      <c r="BH288" s="458"/>
      <c r="BI288" s="457"/>
      <c r="BX288" s="347"/>
    </row>
    <row r="289" customFormat="false" ht="12.75" hidden="false" customHeight="false" outlineLevel="0" collapsed="false">
      <c r="B289" s="442" t="n">
        <v>230</v>
      </c>
      <c r="C289" s="458"/>
      <c r="D289" s="457"/>
      <c r="S289" s="347"/>
      <c r="U289" s="442" t="n">
        <v>230</v>
      </c>
      <c r="V289" s="458"/>
      <c r="W289" s="457"/>
      <c r="AL289" s="347"/>
      <c r="AN289" s="442" t="n">
        <v>230</v>
      </c>
      <c r="AO289" s="458"/>
      <c r="AP289" s="457"/>
      <c r="BE289" s="347"/>
      <c r="BG289" s="442" t="n">
        <v>230</v>
      </c>
      <c r="BH289" s="458"/>
      <c r="BI289" s="457"/>
      <c r="BX289" s="347"/>
    </row>
    <row r="290" customFormat="false" ht="12.75" hidden="false" customHeight="false" outlineLevel="0" collapsed="false">
      <c r="B290" s="442" t="n">
        <v>231</v>
      </c>
      <c r="C290" s="458"/>
      <c r="D290" s="457"/>
      <c r="S290" s="347"/>
      <c r="U290" s="442" t="n">
        <v>231</v>
      </c>
      <c r="V290" s="458"/>
      <c r="W290" s="457"/>
      <c r="AL290" s="347"/>
      <c r="AN290" s="442" t="n">
        <v>231</v>
      </c>
      <c r="AO290" s="458"/>
      <c r="AP290" s="457"/>
      <c r="BE290" s="347"/>
      <c r="BG290" s="442" t="n">
        <v>231</v>
      </c>
      <c r="BH290" s="458"/>
      <c r="BI290" s="457"/>
      <c r="BX290" s="347"/>
    </row>
    <row r="291" customFormat="false" ht="12.75" hidden="false" customHeight="false" outlineLevel="0" collapsed="false">
      <c r="B291" s="442" t="n">
        <v>232</v>
      </c>
      <c r="C291" s="458"/>
      <c r="D291" s="457"/>
      <c r="S291" s="347"/>
      <c r="U291" s="442" t="n">
        <v>232</v>
      </c>
      <c r="V291" s="458"/>
      <c r="W291" s="457"/>
      <c r="AL291" s="347"/>
      <c r="AN291" s="442" t="n">
        <v>232</v>
      </c>
      <c r="AO291" s="458"/>
      <c r="AP291" s="457"/>
      <c r="BE291" s="347"/>
      <c r="BG291" s="442" t="n">
        <v>232</v>
      </c>
      <c r="BH291" s="458"/>
      <c r="BI291" s="457"/>
      <c r="BX291" s="347"/>
    </row>
    <row r="292" customFormat="false" ht="12.75" hidden="false" customHeight="false" outlineLevel="0" collapsed="false">
      <c r="B292" s="442" t="n">
        <v>233</v>
      </c>
      <c r="C292" s="458"/>
      <c r="D292" s="457"/>
      <c r="S292" s="347"/>
      <c r="U292" s="442" t="n">
        <v>233</v>
      </c>
      <c r="V292" s="458"/>
      <c r="W292" s="457"/>
      <c r="AL292" s="347"/>
      <c r="AN292" s="442" t="n">
        <v>233</v>
      </c>
      <c r="AO292" s="458"/>
      <c r="AP292" s="457"/>
      <c r="BE292" s="347"/>
      <c r="BG292" s="442" t="n">
        <v>233</v>
      </c>
      <c r="BH292" s="458"/>
      <c r="BI292" s="457"/>
      <c r="BX292" s="347"/>
    </row>
    <row r="293" customFormat="false" ht="12.75" hidden="false" customHeight="false" outlineLevel="0" collapsed="false">
      <c r="B293" s="442" t="n">
        <v>234</v>
      </c>
      <c r="C293" s="458"/>
      <c r="D293" s="457"/>
      <c r="S293" s="347"/>
      <c r="U293" s="442" t="n">
        <v>234</v>
      </c>
      <c r="V293" s="458"/>
      <c r="W293" s="457"/>
      <c r="AL293" s="347"/>
      <c r="AN293" s="442" t="n">
        <v>234</v>
      </c>
      <c r="AO293" s="458"/>
      <c r="AP293" s="457"/>
      <c r="BE293" s="347"/>
      <c r="BG293" s="442" t="n">
        <v>234</v>
      </c>
      <c r="BH293" s="458"/>
      <c r="BI293" s="457"/>
      <c r="BX293" s="347"/>
    </row>
    <row r="294" customFormat="false" ht="12.75" hidden="false" customHeight="false" outlineLevel="0" collapsed="false">
      <c r="B294" s="442" t="n">
        <v>235</v>
      </c>
      <c r="C294" s="458"/>
      <c r="D294" s="457"/>
      <c r="S294" s="347"/>
      <c r="U294" s="442" t="n">
        <v>235</v>
      </c>
      <c r="V294" s="458"/>
      <c r="W294" s="457"/>
      <c r="AL294" s="347"/>
      <c r="AN294" s="442" t="n">
        <v>235</v>
      </c>
      <c r="AO294" s="458"/>
      <c r="AP294" s="457"/>
      <c r="BE294" s="347"/>
      <c r="BG294" s="442" t="n">
        <v>235</v>
      </c>
      <c r="BH294" s="458"/>
      <c r="BI294" s="457"/>
      <c r="BX294" s="347"/>
    </row>
    <row r="295" customFormat="false" ht="12.75" hidden="false" customHeight="false" outlineLevel="0" collapsed="false">
      <c r="B295" s="442" t="n">
        <v>236</v>
      </c>
      <c r="C295" s="458"/>
      <c r="D295" s="457"/>
      <c r="S295" s="347"/>
      <c r="U295" s="442" t="n">
        <v>236</v>
      </c>
      <c r="V295" s="458"/>
      <c r="W295" s="457"/>
      <c r="AL295" s="347"/>
      <c r="AN295" s="442" t="n">
        <v>236</v>
      </c>
      <c r="AO295" s="458"/>
      <c r="AP295" s="457"/>
      <c r="BE295" s="347"/>
      <c r="BG295" s="442" t="n">
        <v>236</v>
      </c>
      <c r="BH295" s="458"/>
      <c r="BI295" s="457"/>
      <c r="BX295" s="347"/>
    </row>
    <row r="296" customFormat="false" ht="12.75" hidden="false" customHeight="false" outlineLevel="0" collapsed="false">
      <c r="B296" s="442" t="n">
        <v>237</v>
      </c>
      <c r="C296" s="458"/>
      <c r="D296" s="457"/>
      <c r="S296" s="347"/>
      <c r="U296" s="442" t="n">
        <v>237</v>
      </c>
      <c r="V296" s="458"/>
      <c r="W296" s="457"/>
      <c r="AL296" s="347"/>
      <c r="AN296" s="442" t="n">
        <v>237</v>
      </c>
      <c r="AO296" s="458"/>
      <c r="AP296" s="457"/>
      <c r="BE296" s="347"/>
      <c r="BG296" s="442" t="n">
        <v>237</v>
      </c>
      <c r="BH296" s="458"/>
      <c r="BI296" s="457"/>
      <c r="BX296" s="347"/>
    </row>
    <row r="297" customFormat="false" ht="12.75" hidden="false" customHeight="false" outlineLevel="0" collapsed="false">
      <c r="B297" s="442" t="n">
        <v>238</v>
      </c>
      <c r="C297" s="458"/>
      <c r="D297" s="457"/>
      <c r="S297" s="347"/>
      <c r="U297" s="442" t="n">
        <v>238</v>
      </c>
      <c r="V297" s="458"/>
      <c r="W297" s="457"/>
      <c r="AL297" s="347"/>
      <c r="AN297" s="442" t="n">
        <v>238</v>
      </c>
      <c r="AO297" s="458"/>
      <c r="AP297" s="457"/>
      <c r="BE297" s="347"/>
      <c r="BG297" s="442" t="n">
        <v>238</v>
      </c>
      <c r="BH297" s="458"/>
      <c r="BI297" s="457"/>
      <c r="BX297" s="347"/>
    </row>
    <row r="298" customFormat="false" ht="12.75" hidden="false" customHeight="false" outlineLevel="0" collapsed="false">
      <c r="B298" s="442" t="n">
        <v>239</v>
      </c>
      <c r="C298" s="458"/>
      <c r="D298" s="457"/>
      <c r="S298" s="347"/>
      <c r="U298" s="442" t="n">
        <v>239</v>
      </c>
      <c r="V298" s="458"/>
      <c r="W298" s="457"/>
      <c r="AL298" s="347"/>
      <c r="AN298" s="442" t="n">
        <v>239</v>
      </c>
      <c r="AO298" s="458"/>
      <c r="AP298" s="457"/>
      <c r="BE298" s="347"/>
      <c r="BG298" s="442" t="n">
        <v>239</v>
      </c>
      <c r="BH298" s="458"/>
      <c r="BI298" s="457"/>
      <c r="BX298" s="347"/>
    </row>
    <row r="299" customFormat="false" ht="12.75" hidden="false" customHeight="false" outlineLevel="0" collapsed="false">
      <c r="B299" s="442" t="n">
        <v>240</v>
      </c>
      <c r="C299" s="458"/>
      <c r="D299" s="457"/>
      <c r="S299" s="347"/>
      <c r="U299" s="442" t="n">
        <v>240</v>
      </c>
      <c r="V299" s="458"/>
      <c r="W299" s="457"/>
      <c r="AL299" s="347"/>
      <c r="AN299" s="442" t="n">
        <v>240</v>
      </c>
      <c r="AO299" s="458"/>
      <c r="AP299" s="457"/>
      <c r="BE299" s="347"/>
      <c r="BG299" s="442" t="n">
        <v>240</v>
      </c>
      <c r="BH299" s="458"/>
      <c r="BI299" s="457"/>
      <c r="BX299" s="347"/>
    </row>
    <row r="300" customFormat="false" ht="12.75" hidden="false" customHeight="false" outlineLevel="0" collapsed="false">
      <c r="B300" s="442" t="n">
        <v>241</v>
      </c>
      <c r="C300" s="458"/>
      <c r="D300" s="457"/>
      <c r="S300" s="347"/>
      <c r="U300" s="442" t="n">
        <v>241</v>
      </c>
      <c r="V300" s="458"/>
      <c r="W300" s="457"/>
      <c r="AL300" s="347"/>
      <c r="AN300" s="442" t="n">
        <v>241</v>
      </c>
      <c r="AO300" s="458"/>
      <c r="AP300" s="457"/>
      <c r="BE300" s="347"/>
      <c r="BG300" s="442" t="n">
        <v>241</v>
      </c>
      <c r="BH300" s="458"/>
      <c r="BI300" s="457"/>
      <c r="BX300" s="347"/>
    </row>
    <row r="301" customFormat="false" ht="12.75" hidden="false" customHeight="false" outlineLevel="0" collapsed="false">
      <c r="B301" s="442" t="n">
        <v>242</v>
      </c>
      <c r="C301" s="458"/>
      <c r="D301" s="457"/>
      <c r="S301" s="347"/>
      <c r="U301" s="442" t="n">
        <v>242</v>
      </c>
      <c r="V301" s="458"/>
      <c r="W301" s="457"/>
      <c r="AL301" s="347"/>
      <c r="AN301" s="442" t="n">
        <v>242</v>
      </c>
      <c r="AO301" s="458"/>
      <c r="AP301" s="457"/>
      <c r="BE301" s="347"/>
      <c r="BG301" s="442" t="n">
        <v>242</v>
      </c>
      <c r="BH301" s="458"/>
      <c r="BI301" s="457"/>
      <c r="BX301" s="347"/>
    </row>
    <row r="302" customFormat="false" ht="12.75" hidden="false" customHeight="false" outlineLevel="0" collapsed="false">
      <c r="B302" s="442" t="n">
        <v>243</v>
      </c>
      <c r="C302" s="458"/>
      <c r="D302" s="457"/>
      <c r="S302" s="347"/>
      <c r="U302" s="442" t="n">
        <v>243</v>
      </c>
      <c r="V302" s="458"/>
      <c r="W302" s="457"/>
      <c r="AL302" s="347"/>
      <c r="AN302" s="442" t="n">
        <v>243</v>
      </c>
      <c r="AO302" s="458"/>
      <c r="AP302" s="457"/>
      <c r="BE302" s="347"/>
      <c r="BG302" s="442" t="n">
        <v>243</v>
      </c>
      <c r="BH302" s="458"/>
      <c r="BI302" s="457"/>
      <c r="BX302" s="347"/>
    </row>
    <row r="303" customFormat="false" ht="12.75" hidden="false" customHeight="false" outlineLevel="0" collapsed="false">
      <c r="B303" s="442" t="n">
        <v>244</v>
      </c>
      <c r="C303" s="458"/>
      <c r="D303" s="457"/>
      <c r="S303" s="347"/>
      <c r="U303" s="442" t="n">
        <v>244</v>
      </c>
      <c r="V303" s="458"/>
      <c r="W303" s="457"/>
      <c r="AL303" s="347"/>
      <c r="AN303" s="442" t="n">
        <v>244</v>
      </c>
      <c r="AO303" s="458"/>
      <c r="AP303" s="457"/>
      <c r="BE303" s="347"/>
      <c r="BG303" s="442" t="n">
        <v>244</v>
      </c>
      <c r="BH303" s="458"/>
      <c r="BI303" s="457"/>
      <c r="BX303" s="347"/>
    </row>
    <row r="304" customFormat="false" ht="12.75" hidden="false" customHeight="false" outlineLevel="0" collapsed="false">
      <c r="B304" s="442" t="n">
        <v>245</v>
      </c>
      <c r="C304" s="458"/>
      <c r="D304" s="457"/>
      <c r="S304" s="347"/>
      <c r="U304" s="442" t="n">
        <v>245</v>
      </c>
      <c r="V304" s="458"/>
      <c r="W304" s="457"/>
      <c r="AL304" s="347"/>
      <c r="AN304" s="442" t="n">
        <v>245</v>
      </c>
      <c r="AO304" s="458"/>
      <c r="AP304" s="457"/>
      <c r="BE304" s="347"/>
      <c r="BG304" s="442" t="n">
        <v>245</v>
      </c>
      <c r="BH304" s="458"/>
      <c r="BI304" s="457"/>
      <c r="BX304" s="347"/>
    </row>
    <row r="305" customFormat="false" ht="12.75" hidden="false" customHeight="false" outlineLevel="0" collapsed="false">
      <c r="B305" s="442" t="n">
        <v>246</v>
      </c>
      <c r="C305" s="458"/>
      <c r="D305" s="457"/>
      <c r="S305" s="347"/>
      <c r="U305" s="442" t="n">
        <v>246</v>
      </c>
      <c r="V305" s="458"/>
      <c r="W305" s="457"/>
      <c r="AL305" s="347"/>
      <c r="AN305" s="442" t="n">
        <v>246</v>
      </c>
      <c r="AO305" s="458"/>
      <c r="AP305" s="457"/>
      <c r="BE305" s="347"/>
      <c r="BG305" s="442" t="n">
        <v>246</v>
      </c>
      <c r="BH305" s="458"/>
      <c r="BI305" s="457"/>
      <c r="BX305" s="347"/>
    </row>
    <row r="306" customFormat="false" ht="12.75" hidden="false" customHeight="false" outlineLevel="0" collapsed="false">
      <c r="B306" s="442" t="n">
        <v>247</v>
      </c>
      <c r="C306" s="458"/>
      <c r="D306" s="457"/>
      <c r="S306" s="347"/>
      <c r="U306" s="442" t="n">
        <v>247</v>
      </c>
      <c r="V306" s="458"/>
      <c r="W306" s="457"/>
      <c r="AL306" s="347"/>
      <c r="AN306" s="442" t="n">
        <v>247</v>
      </c>
      <c r="AO306" s="458"/>
      <c r="AP306" s="457"/>
      <c r="BE306" s="347"/>
      <c r="BG306" s="442" t="n">
        <v>247</v>
      </c>
      <c r="BH306" s="458"/>
      <c r="BI306" s="457"/>
      <c r="BX306" s="347"/>
    </row>
    <row r="307" customFormat="false" ht="12.75" hidden="false" customHeight="false" outlineLevel="0" collapsed="false">
      <c r="B307" s="442" t="n">
        <v>248</v>
      </c>
      <c r="C307" s="458"/>
      <c r="D307" s="457"/>
      <c r="S307" s="347"/>
      <c r="U307" s="442" t="n">
        <v>248</v>
      </c>
      <c r="V307" s="458"/>
      <c r="W307" s="457"/>
      <c r="AL307" s="347"/>
      <c r="AN307" s="442" t="n">
        <v>248</v>
      </c>
      <c r="AO307" s="458"/>
      <c r="AP307" s="457"/>
      <c r="BE307" s="347"/>
      <c r="BG307" s="442" t="n">
        <v>248</v>
      </c>
      <c r="BH307" s="458"/>
      <c r="BI307" s="457"/>
      <c r="BX307" s="347"/>
    </row>
    <row r="308" customFormat="false" ht="12.75" hidden="false" customHeight="false" outlineLevel="0" collapsed="false">
      <c r="B308" s="442" t="n">
        <v>249</v>
      </c>
      <c r="C308" s="458"/>
      <c r="D308" s="457"/>
      <c r="S308" s="347"/>
      <c r="U308" s="442" t="n">
        <v>249</v>
      </c>
      <c r="V308" s="458"/>
      <c r="W308" s="457"/>
      <c r="AL308" s="347"/>
      <c r="AN308" s="442" t="n">
        <v>249</v>
      </c>
      <c r="AO308" s="458"/>
      <c r="AP308" s="457"/>
      <c r="BE308" s="347"/>
      <c r="BG308" s="442" t="n">
        <v>249</v>
      </c>
      <c r="BH308" s="458"/>
      <c r="BI308" s="457"/>
      <c r="BX308" s="347"/>
    </row>
    <row r="309" customFormat="false" ht="12.75" hidden="false" customHeight="false" outlineLevel="0" collapsed="false">
      <c r="B309" s="442" t="n">
        <v>250</v>
      </c>
      <c r="C309" s="458"/>
      <c r="D309" s="457"/>
      <c r="S309" s="347"/>
      <c r="U309" s="442" t="n">
        <v>250</v>
      </c>
      <c r="V309" s="458"/>
      <c r="W309" s="457"/>
      <c r="AL309" s="347"/>
      <c r="AN309" s="442" t="n">
        <v>250</v>
      </c>
      <c r="AO309" s="458"/>
      <c r="AP309" s="457"/>
      <c r="BE309" s="347"/>
      <c r="BG309" s="442" t="n">
        <v>250</v>
      </c>
      <c r="BH309" s="458"/>
      <c r="BI309" s="457"/>
      <c r="BX309" s="347"/>
    </row>
    <row r="310" customFormat="false" ht="12.75" hidden="false" customHeight="false" outlineLevel="0" collapsed="false">
      <c r="B310" s="442" t="n">
        <v>251</v>
      </c>
      <c r="C310" s="458"/>
      <c r="D310" s="457"/>
      <c r="S310" s="347"/>
      <c r="U310" s="442" t="n">
        <v>251</v>
      </c>
      <c r="V310" s="458"/>
      <c r="W310" s="457"/>
      <c r="AL310" s="347"/>
      <c r="AN310" s="442" t="n">
        <v>251</v>
      </c>
      <c r="AO310" s="458"/>
      <c r="AP310" s="457"/>
      <c r="BE310" s="347"/>
      <c r="BG310" s="442" t="n">
        <v>251</v>
      </c>
      <c r="BH310" s="458"/>
      <c r="BI310" s="457"/>
      <c r="BX310" s="347"/>
    </row>
    <row r="311" customFormat="false" ht="12.75" hidden="false" customHeight="false" outlineLevel="0" collapsed="false">
      <c r="B311" s="442" t="n">
        <v>252</v>
      </c>
      <c r="C311" s="458"/>
      <c r="D311" s="457"/>
      <c r="S311" s="347"/>
      <c r="U311" s="442" t="n">
        <v>252</v>
      </c>
      <c r="V311" s="458"/>
      <c r="W311" s="457"/>
      <c r="AL311" s="347"/>
      <c r="AN311" s="442" t="n">
        <v>252</v>
      </c>
      <c r="AO311" s="458"/>
      <c r="AP311" s="457"/>
      <c r="BE311" s="347"/>
      <c r="BG311" s="442" t="n">
        <v>252</v>
      </c>
      <c r="BH311" s="458"/>
      <c r="BI311" s="457"/>
      <c r="BX311" s="347"/>
    </row>
    <row r="312" customFormat="false" ht="12.75" hidden="false" customHeight="false" outlineLevel="0" collapsed="false">
      <c r="B312" s="442" t="n">
        <v>253</v>
      </c>
      <c r="C312" s="458"/>
      <c r="D312" s="457"/>
      <c r="S312" s="347"/>
      <c r="U312" s="442" t="n">
        <v>253</v>
      </c>
      <c r="V312" s="458"/>
      <c r="W312" s="457"/>
      <c r="AL312" s="347"/>
      <c r="AN312" s="442" t="n">
        <v>253</v>
      </c>
      <c r="AO312" s="458"/>
      <c r="AP312" s="457"/>
      <c r="BE312" s="347"/>
      <c r="BG312" s="442" t="n">
        <v>253</v>
      </c>
      <c r="BH312" s="458"/>
      <c r="BI312" s="457"/>
      <c r="BX312" s="347"/>
    </row>
    <row r="313" customFormat="false" ht="12.75" hidden="false" customHeight="false" outlineLevel="0" collapsed="false">
      <c r="B313" s="442" t="n">
        <v>254</v>
      </c>
      <c r="C313" s="458"/>
      <c r="D313" s="457"/>
      <c r="S313" s="347"/>
      <c r="U313" s="442" t="n">
        <v>254</v>
      </c>
      <c r="V313" s="458"/>
      <c r="W313" s="457"/>
      <c r="AL313" s="347"/>
      <c r="AN313" s="442" t="n">
        <v>254</v>
      </c>
      <c r="AO313" s="458"/>
      <c r="AP313" s="457"/>
      <c r="BE313" s="347"/>
      <c r="BG313" s="442" t="n">
        <v>254</v>
      </c>
      <c r="BH313" s="458"/>
      <c r="BI313" s="457"/>
      <c r="BX313" s="347"/>
    </row>
    <row r="314" customFormat="false" ht="12.75" hidden="false" customHeight="false" outlineLevel="0" collapsed="false">
      <c r="B314" s="442" t="n">
        <v>255</v>
      </c>
      <c r="C314" s="458"/>
      <c r="D314" s="457"/>
      <c r="S314" s="347"/>
      <c r="U314" s="442" t="n">
        <v>255</v>
      </c>
      <c r="V314" s="458"/>
      <c r="W314" s="457"/>
      <c r="AL314" s="347"/>
      <c r="AN314" s="442" t="n">
        <v>255</v>
      </c>
      <c r="AO314" s="458"/>
      <c r="AP314" s="457"/>
      <c r="BE314" s="347"/>
      <c r="BG314" s="442" t="n">
        <v>255</v>
      </c>
      <c r="BH314" s="458"/>
      <c r="BI314" s="457"/>
      <c r="BX314" s="347"/>
    </row>
    <row r="315" customFormat="false" ht="12.75" hidden="false" customHeight="false" outlineLevel="0" collapsed="false">
      <c r="B315" s="442" t="n">
        <v>256</v>
      </c>
      <c r="C315" s="458"/>
      <c r="D315" s="457"/>
      <c r="S315" s="347"/>
      <c r="U315" s="442" t="n">
        <v>256</v>
      </c>
      <c r="V315" s="458"/>
      <c r="W315" s="457"/>
      <c r="AL315" s="347"/>
      <c r="AN315" s="442" t="n">
        <v>256</v>
      </c>
      <c r="AO315" s="458"/>
      <c r="AP315" s="457"/>
      <c r="BE315" s="347"/>
      <c r="BG315" s="442" t="n">
        <v>256</v>
      </c>
      <c r="BH315" s="458"/>
      <c r="BI315" s="457"/>
      <c r="BX315" s="347"/>
    </row>
    <row r="316" customFormat="false" ht="12.75" hidden="false" customHeight="false" outlineLevel="0" collapsed="false">
      <c r="B316" s="442" t="n">
        <v>257</v>
      </c>
      <c r="C316" s="458"/>
      <c r="D316" s="457"/>
      <c r="S316" s="347"/>
      <c r="U316" s="442" t="n">
        <v>257</v>
      </c>
      <c r="V316" s="458"/>
      <c r="W316" s="457"/>
      <c r="AL316" s="347"/>
      <c r="AN316" s="442" t="n">
        <v>257</v>
      </c>
      <c r="AO316" s="458"/>
      <c r="AP316" s="457"/>
      <c r="BE316" s="347"/>
      <c r="BG316" s="442" t="n">
        <v>257</v>
      </c>
      <c r="BH316" s="458"/>
      <c r="BI316" s="457"/>
      <c r="BX316" s="347"/>
    </row>
    <row r="317" customFormat="false" ht="12.75" hidden="false" customHeight="false" outlineLevel="0" collapsed="false">
      <c r="B317" s="442" t="n">
        <v>258</v>
      </c>
      <c r="C317" s="458"/>
      <c r="D317" s="457"/>
      <c r="S317" s="347"/>
      <c r="U317" s="442" t="n">
        <v>258</v>
      </c>
      <c r="V317" s="458"/>
      <c r="W317" s="457"/>
      <c r="AL317" s="347"/>
      <c r="AN317" s="442" t="n">
        <v>258</v>
      </c>
      <c r="AO317" s="458"/>
      <c r="AP317" s="457"/>
      <c r="BE317" s="347"/>
      <c r="BG317" s="442" t="n">
        <v>258</v>
      </c>
      <c r="BH317" s="458"/>
      <c r="BI317" s="457"/>
      <c r="BX317" s="347"/>
    </row>
    <row r="318" customFormat="false" ht="12.75" hidden="false" customHeight="false" outlineLevel="0" collapsed="false">
      <c r="B318" s="442" t="n">
        <v>259</v>
      </c>
      <c r="C318" s="458"/>
      <c r="D318" s="457"/>
      <c r="S318" s="347"/>
      <c r="U318" s="442" t="n">
        <v>259</v>
      </c>
      <c r="V318" s="458"/>
      <c r="W318" s="457"/>
      <c r="AL318" s="347"/>
      <c r="AN318" s="442" t="n">
        <v>259</v>
      </c>
      <c r="AO318" s="458"/>
      <c r="AP318" s="457"/>
      <c r="BE318" s="347"/>
      <c r="BG318" s="442" t="n">
        <v>259</v>
      </c>
      <c r="BH318" s="458"/>
      <c r="BI318" s="457"/>
      <c r="BX318" s="347"/>
    </row>
    <row r="319" customFormat="false" ht="12.75" hidden="false" customHeight="false" outlineLevel="0" collapsed="false">
      <c r="B319" s="442" t="n">
        <v>260</v>
      </c>
      <c r="C319" s="458"/>
      <c r="D319" s="457"/>
      <c r="S319" s="347"/>
      <c r="U319" s="442" t="n">
        <v>260</v>
      </c>
      <c r="V319" s="458"/>
      <c r="W319" s="457"/>
      <c r="AL319" s="347"/>
      <c r="AN319" s="442" t="n">
        <v>260</v>
      </c>
      <c r="AO319" s="458"/>
      <c r="AP319" s="457"/>
      <c r="BE319" s="347"/>
      <c r="BG319" s="442" t="n">
        <v>260</v>
      </c>
      <c r="BH319" s="458"/>
      <c r="BI319" s="457"/>
      <c r="BX319" s="347"/>
    </row>
    <row r="320" customFormat="false" ht="12.75" hidden="false" customHeight="false" outlineLevel="0" collapsed="false">
      <c r="B320" s="442" t="n">
        <v>261</v>
      </c>
      <c r="C320" s="458"/>
      <c r="D320" s="457"/>
      <c r="S320" s="347"/>
      <c r="U320" s="442" t="n">
        <v>261</v>
      </c>
      <c r="V320" s="458"/>
      <c r="W320" s="457"/>
      <c r="AL320" s="347"/>
      <c r="AN320" s="442" t="n">
        <v>261</v>
      </c>
      <c r="AO320" s="458"/>
      <c r="AP320" s="457"/>
      <c r="BE320" s="347"/>
      <c r="BG320" s="442" t="n">
        <v>261</v>
      </c>
      <c r="BH320" s="458"/>
      <c r="BI320" s="457"/>
      <c r="BX320" s="347"/>
    </row>
    <row r="321" customFormat="false" ht="12.75" hidden="false" customHeight="false" outlineLevel="0" collapsed="false">
      <c r="B321" s="442" t="n">
        <v>262</v>
      </c>
      <c r="C321" s="458"/>
      <c r="D321" s="457"/>
      <c r="S321" s="347"/>
      <c r="U321" s="442" t="n">
        <v>262</v>
      </c>
      <c r="V321" s="458"/>
      <c r="W321" s="457"/>
      <c r="AL321" s="347"/>
      <c r="AN321" s="442" t="n">
        <v>262</v>
      </c>
      <c r="AO321" s="458"/>
      <c r="AP321" s="457"/>
      <c r="BE321" s="347"/>
      <c r="BG321" s="442" t="n">
        <v>262</v>
      </c>
      <c r="BH321" s="458"/>
      <c r="BI321" s="457"/>
      <c r="BX321" s="347"/>
    </row>
    <row r="322" customFormat="false" ht="12.75" hidden="false" customHeight="false" outlineLevel="0" collapsed="false">
      <c r="B322" s="442" t="n">
        <v>263</v>
      </c>
      <c r="C322" s="458"/>
      <c r="D322" s="457"/>
      <c r="S322" s="347"/>
      <c r="U322" s="442" t="n">
        <v>263</v>
      </c>
      <c r="V322" s="458"/>
      <c r="W322" s="457"/>
      <c r="AL322" s="347"/>
      <c r="AN322" s="442" t="n">
        <v>263</v>
      </c>
      <c r="AO322" s="458"/>
      <c r="AP322" s="457"/>
      <c r="BE322" s="347"/>
      <c r="BG322" s="442" t="n">
        <v>263</v>
      </c>
      <c r="BH322" s="458"/>
      <c r="BI322" s="457"/>
      <c r="BX322" s="347"/>
    </row>
    <row r="323" customFormat="false" ht="12.75" hidden="false" customHeight="false" outlineLevel="0" collapsed="false">
      <c r="B323" s="442" t="n">
        <v>264</v>
      </c>
      <c r="C323" s="458"/>
      <c r="D323" s="457"/>
      <c r="S323" s="347"/>
      <c r="U323" s="442" t="n">
        <v>264</v>
      </c>
      <c r="V323" s="458"/>
      <c r="W323" s="457"/>
      <c r="AL323" s="347"/>
      <c r="AN323" s="442" t="n">
        <v>264</v>
      </c>
      <c r="AO323" s="458"/>
      <c r="AP323" s="457"/>
      <c r="BE323" s="347"/>
      <c r="BG323" s="442" t="n">
        <v>264</v>
      </c>
      <c r="BH323" s="458"/>
      <c r="BI323" s="457"/>
      <c r="BX323" s="347"/>
    </row>
    <row r="324" customFormat="false" ht="12.75" hidden="false" customHeight="false" outlineLevel="0" collapsed="false">
      <c r="B324" s="442" t="n">
        <v>265</v>
      </c>
      <c r="C324" s="458"/>
      <c r="D324" s="457"/>
      <c r="S324" s="347"/>
      <c r="U324" s="442" t="n">
        <v>265</v>
      </c>
      <c r="V324" s="458"/>
      <c r="W324" s="457"/>
      <c r="AL324" s="347"/>
      <c r="AN324" s="442" t="n">
        <v>265</v>
      </c>
      <c r="AO324" s="458"/>
      <c r="AP324" s="457"/>
      <c r="BE324" s="347"/>
      <c r="BG324" s="442" t="n">
        <v>265</v>
      </c>
      <c r="BH324" s="458"/>
      <c r="BI324" s="457"/>
      <c r="BX324" s="347"/>
    </row>
    <row r="325" customFormat="false" ht="12.75" hidden="false" customHeight="false" outlineLevel="0" collapsed="false">
      <c r="B325" s="442" t="n">
        <v>266</v>
      </c>
      <c r="C325" s="458"/>
      <c r="D325" s="457"/>
      <c r="S325" s="347"/>
      <c r="U325" s="442" t="n">
        <v>266</v>
      </c>
      <c r="V325" s="458"/>
      <c r="W325" s="457"/>
      <c r="AL325" s="347"/>
      <c r="AN325" s="442" t="n">
        <v>266</v>
      </c>
      <c r="AO325" s="458"/>
      <c r="AP325" s="457"/>
      <c r="BE325" s="347"/>
      <c r="BG325" s="442" t="n">
        <v>266</v>
      </c>
      <c r="BH325" s="458"/>
      <c r="BI325" s="457"/>
      <c r="BX325" s="347"/>
    </row>
    <row r="326" customFormat="false" ht="12.75" hidden="false" customHeight="false" outlineLevel="0" collapsed="false">
      <c r="B326" s="442" t="n">
        <v>267</v>
      </c>
      <c r="C326" s="458"/>
      <c r="D326" s="457"/>
      <c r="S326" s="347"/>
      <c r="U326" s="442" t="n">
        <v>267</v>
      </c>
      <c r="V326" s="458"/>
      <c r="W326" s="457"/>
      <c r="AL326" s="347"/>
      <c r="AN326" s="442" t="n">
        <v>267</v>
      </c>
      <c r="AO326" s="458"/>
      <c r="AP326" s="457"/>
      <c r="BE326" s="347"/>
      <c r="BG326" s="442" t="n">
        <v>267</v>
      </c>
      <c r="BH326" s="458"/>
      <c r="BI326" s="457"/>
      <c r="BX326" s="347"/>
    </row>
    <row r="327" customFormat="false" ht="12.75" hidden="false" customHeight="false" outlineLevel="0" collapsed="false">
      <c r="B327" s="442" t="n">
        <v>268</v>
      </c>
      <c r="C327" s="458"/>
      <c r="D327" s="457"/>
      <c r="S327" s="347"/>
      <c r="U327" s="442" t="n">
        <v>268</v>
      </c>
      <c r="V327" s="458"/>
      <c r="W327" s="457"/>
      <c r="AL327" s="347"/>
      <c r="AN327" s="442" t="n">
        <v>268</v>
      </c>
      <c r="AO327" s="458"/>
      <c r="AP327" s="457"/>
      <c r="BE327" s="347"/>
      <c r="BG327" s="442" t="n">
        <v>268</v>
      </c>
      <c r="BH327" s="458"/>
      <c r="BI327" s="457"/>
      <c r="BX327" s="347"/>
    </row>
    <row r="328" customFormat="false" ht="12.75" hidden="false" customHeight="false" outlineLevel="0" collapsed="false">
      <c r="B328" s="442" t="n">
        <v>269</v>
      </c>
      <c r="C328" s="458"/>
      <c r="D328" s="457"/>
      <c r="S328" s="347"/>
      <c r="U328" s="442" t="n">
        <v>269</v>
      </c>
      <c r="V328" s="458"/>
      <c r="W328" s="457"/>
      <c r="AL328" s="347"/>
      <c r="AN328" s="442" t="n">
        <v>269</v>
      </c>
      <c r="AO328" s="458"/>
      <c r="AP328" s="457"/>
      <c r="BE328" s="347"/>
      <c r="BG328" s="442" t="n">
        <v>269</v>
      </c>
      <c r="BH328" s="458"/>
      <c r="BI328" s="457"/>
      <c r="BX328" s="347"/>
    </row>
    <row r="329" customFormat="false" ht="12.75" hidden="false" customHeight="false" outlineLevel="0" collapsed="false">
      <c r="B329" s="442" t="n">
        <v>270</v>
      </c>
      <c r="C329" s="458"/>
      <c r="D329" s="457"/>
      <c r="S329" s="347"/>
      <c r="U329" s="442" t="n">
        <v>270</v>
      </c>
      <c r="V329" s="458"/>
      <c r="W329" s="457"/>
      <c r="AL329" s="347"/>
      <c r="AN329" s="442" t="n">
        <v>270</v>
      </c>
      <c r="AO329" s="458"/>
      <c r="AP329" s="457"/>
      <c r="BE329" s="347"/>
      <c r="BG329" s="442" t="n">
        <v>270</v>
      </c>
      <c r="BH329" s="458"/>
      <c r="BI329" s="457"/>
      <c r="BX329" s="347"/>
    </row>
    <row r="330" customFormat="false" ht="12.75" hidden="false" customHeight="false" outlineLevel="0" collapsed="false">
      <c r="B330" s="442" t="n">
        <v>271</v>
      </c>
      <c r="C330" s="458"/>
      <c r="D330" s="457"/>
      <c r="S330" s="347"/>
      <c r="U330" s="442" t="n">
        <v>271</v>
      </c>
      <c r="V330" s="458"/>
      <c r="W330" s="457"/>
      <c r="AL330" s="347"/>
      <c r="AN330" s="442" t="n">
        <v>271</v>
      </c>
      <c r="AO330" s="458"/>
      <c r="AP330" s="457"/>
      <c r="BE330" s="347"/>
      <c r="BG330" s="442" t="n">
        <v>271</v>
      </c>
      <c r="BH330" s="458"/>
      <c r="BI330" s="457"/>
      <c r="BX330" s="347"/>
    </row>
    <row r="331" customFormat="false" ht="12.75" hidden="false" customHeight="false" outlineLevel="0" collapsed="false">
      <c r="B331" s="442" t="n">
        <v>272</v>
      </c>
      <c r="C331" s="458"/>
      <c r="D331" s="457"/>
      <c r="S331" s="347"/>
      <c r="U331" s="442" t="n">
        <v>272</v>
      </c>
      <c r="V331" s="458"/>
      <c r="W331" s="457"/>
      <c r="AL331" s="347"/>
      <c r="AN331" s="442" t="n">
        <v>272</v>
      </c>
      <c r="AO331" s="458"/>
      <c r="AP331" s="457"/>
      <c r="BE331" s="347"/>
      <c r="BG331" s="442" t="n">
        <v>272</v>
      </c>
      <c r="BH331" s="458"/>
      <c r="BI331" s="457"/>
      <c r="BX331" s="347"/>
    </row>
    <row r="332" customFormat="false" ht="12.75" hidden="false" customHeight="false" outlineLevel="0" collapsed="false">
      <c r="B332" s="442" t="n">
        <v>273</v>
      </c>
      <c r="C332" s="458"/>
      <c r="D332" s="457"/>
      <c r="S332" s="347"/>
      <c r="U332" s="442" t="n">
        <v>273</v>
      </c>
      <c r="V332" s="458"/>
      <c r="W332" s="457"/>
      <c r="AL332" s="347"/>
      <c r="AN332" s="442" t="n">
        <v>273</v>
      </c>
      <c r="AO332" s="458"/>
      <c r="AP332" s="457"/>
      <c r="BE332" s="347"/>
      <c r="BG332" s="442" t="n">
        <v>273</v>
      </c>
      <c r="BH332" s="458"/>
      <c r="BI332" s="457"/>
      <c r="BX332" s="347"/>
    </row>
    <row r="333" customFormat="false" ht="12.75" hidden="false" customHeight="false" outlineLevel="0" collapsed="false">
      <c r="B333" s="442" t="n">
        <v>274</v>
      </c>
      <c r="C333" s="458"/>
      <c r="D333" s="457"/>
      <c r="S333" s="347"/>
      <c r="U333" s="442" t="n">
        <v>274</v>
      </c>
      <c r="V333" s="458"/>
      <c r="W333" s="457"/>
      <c r="AL333" s="347"/>
      <c r="AN333" s="442" t="n">
        <v>274</v>
      </c>
      <c r="AO333" s="458"/>
      <c r="AP333" s="457"/>
      <c r="BE333" s="347"/>
      <c r="BG333" s="442" t="n">
        <v>274</v>
      </c>
      <c r="BH333" s="458"/>
      <c r="BI333" s="457"/>
      <c r="BX333" s="347"/>
    </row>
    <row r="334" customFormat="false" ht="12.75" hidden="false" customHeight="false" outlineLevel="0" collapsed="false">
      <c r="B334" s="442" t="n">
        <v>275</v>
      </c>
      <c r="C334" s="458"/>
      <c r="D334" s="457"/>
      <c r="S334" s="347"/>
      <c r="U334" s="442" t="n">
        <v>275</v>
      </c>
      <c r="V334" s="458"/>
      <c r="W334" s="457"/>
      <c r="AL334" s="347"/>
      <c r="AN334" s="442" t="n">
        <v>275</v>
      </c>
      <c r="AO334" s="458"/>
      <c r="AP334" s="457"/>
      <c r="BE334" s="347"/>
      <c r="BG334" s="442" t="n">
        <v>275</v>
      </c>
      <c r="BH334" s="458"/>
      <c r="BI334" s="457"/>
      <c r="BX334" s="347"/>
    </row>
    <row r="335" customFormat="false" ht="12.75" hidden="false" customHeight="false" outlineLevel="0" collapsed="false">
      <c r="B335" s="442" t="n">
        <v>276</v>
      </c>
      <c r="C335" s="458"/>
      <c r="D335" s="457"/>
      <c r="S335" s="347"/>
      <c r="U335" s="442" t="n">
        <v>276</v>
      </c>
      <c r="V335" s="458"/>
      <c r="W335" s="457"/>
      <c r="AL335" s="347"/>
      <c r="AN335" s="442" t="n">
        <v>276</v>
      </c>
      <c r="AO335" s="458"/>
      <c r="AP335" s="457"/>
      <c r="BE335" s="347"/>
      <c r="BG335" s="442" t="n">
        <v>276</v>
      </c>
      <c r="BH335" s="458"/>
      <c r="BI335" s="457"/>
      <c r="BX335" s="347"/>
    </row>
    <row r="336" customFormat="false" ht="12.75" hidden="false" customHeight="false" outlineLevel="0" collapsed="false">
      <c r="B336" s="442" t="n">
        <v>277</v>
      </c>
      <c r="C336" s="458"/>
      <c r="D336" s="457"/>
      <c r="S336" s="347"/>
      <c r="U336" s="442" t="n">
        <v>277</v>
      </c>
      <c r="V336" s="458"/>
      <c r="W336" s="457"/>
      <c r="AL336" s="347"/>
      <c r="AN336" s="442" t="n">
        <v>277</v>
      </c>
      <c r="AO336" s="458"/>
      <c r="AP336" s="457"/>
      <c r="BE336" s="347"/>
      <c r="BG336" s="442" t="n">
        <v>277</v>
      </c>
      <c r="BH336" s="458"/>
      <c r="BI336" s="457"/>
      <c r="BX336" s="347"/>
    </row>
    <row r="337" customFormat="false" ht="12.75" hidden="false" customHeight="false" outlineLevel="0" collapsed="false">
      <c r="B337" s="442" t="n">
        <v>278</v>
      </c>
      <c r="C337" s="458"/>
      <c r="D337" s="457"/>
      <c r="S337" s="347"/>
      <c r="U337" s="442" t="n">
        <v>278</v>
      </c>
      <c r="V337" s="458"/>
      <c r="W337" s="457"/>
      <c r="AL337" s="347"/>
      <c r="AN337" s="442" t="n">
        <v>278</v>
      </c>
      <c r="AO337" s="458"/>
      <c r="AP337" s="457"/>
      <c r="BE337" s="347"/>
      <c r="BG337" s="442" t="n">
        <v>278</v>
      </c>
      <c r="BH337" s="458"/>
      <c r="BI337" s="457"/>
      <c r="BX337" s="347"/>
    </row>
    <row r="338" customFormat="false" ht="12.75" hidden="false" customHeight="false" outlineLevel="0" collapsed="false">
      <c r="B338" s="442" t="n">
        <v>279</v>
      </c>
      <c r="C338" s="458"/>
      <c r="D338" s="457"/>
      <c r="S338" s="347"/>
      <c r="U338" s="442" t="n">
        <v>279</v>
      </c>
      <c r="V338" s="458"/>
      <c r="W338" s="457"/>
      <c r="AL338" s="347"/>
      <c r="AN338" s="442" t="n">
        <v>279</v>
      </c>
      <c r="AO338" s="458"/>
      <c r="AP338" s="457"/>
      <c r="BE338" s="347"/>
      <c r="BG338" s="442" t="n">
        <v>279</v>
      </c>
      <c r="BH338" s="458"/>
      <c r="BI338" s="457"/>
      <c r="BX338" s="347"/>
    </row>
    <row r="339" customFormat="false" ht="12.75" hidden="false" customHeight="false" outlineLevel="0" collapsed="false">
      <c r="B339" s="442" t="n">
        <v>280</v>
      </c>
      <c r="C339" s="458"/>
      <c r="D339" s="457"/>
      <c r="S339" s="347"/>
      <c r="U339" s="442" t="n">
        <v>280</v>
      </c>
      <c r="V339" s="458"/>
      <c r="W339" s="457"/>
      <c r="AL339" s="347"/>
      <c r="AN339" s="442" t="n">
        <v>280</v>
      </c>
      <c r="AO339" s="458"/>
      <c r="AP339" s="457"/>
      <c r="BE339" s="347"/>
      <c r="BG339" s="442" t="n">
        <v>280</v>
      </c>
      <c r="BH339" s="458"/>
      <c r="BI339" s="457"/>
      <c r="BX339" s="347"/>
    </row>
    <row r="340" customFormat="false" ht="12.75" hidden="false" customHeight="false" outlineLevel="0" collapsed="false">
      <c r="B340" s="442" t="n">
        <v>281</v>
      </c>
      <c r="C340" s="458"/>
      <c r="D340" s="457"/>
      <c r="S340" s="347"/>
      <c r="U340" s="442" t="n">
        <v>281</v>
      </c>
      <c r="V340" s="458"/>
      <c r="W340" s="457"/>
      <c r="AL340" s="347"/>
      <c r="AN340" s="442" t="n">
        <v>281</v>
      </c>
      <c r="AO340" s="458"/>
      <c r="AP340" s="457"/>
      <c r="BE340" s="347"/>
      <c r="BG340" s="442" t="n">
        <v>281</v>
      </c>
      <c r="BH340" s="458"/>
      <c r="BI340" s="457"/>
      <c r="BX340" s="347"/>
    </row>
    <row r="341" customFormat="false" ht="12.75" hidden="false" customHeight="false" outlineLevel="0" collapsed="false">
      <c r="B341" s="442" t="n">
        <v>282</v>
      </c>
      <c r="C341" s="458"/>
      <c r="D341" s="457"/>
      <c r="S341" s="347"/>
      <c r="U341" s="442" t="n">
        <v>282</v>
      </c>
      <c r="V341" s="458"/>
      <c r="W341" s="457"/>
      <c r="AL341" s="347"/>
      <c r="AN341" s="442" t="n">
        <v>282</v>
      </c>
      <c r="AO341" s="458"/>
      <c r="AP341" s="457"/>
      <c r="BE341" s="347"/>
      <c r="BG341" s="442" t="n">
        <v>282</v>
      </c>
      <c r="BH341" s="458"/>
      <c r="BI341" s="457"/>
      <c r="BX341" s="347"/>
    </row>
    <row r="342" customFormat="false" ht="12.75" hidden="false" customHeight="false" outlineLevel="0" collapsed="false">
      <c r="B342" s="442" t="n">
        <v>283</v>
      </c>
      <c r="C342" s="458"/>
      <c r="D342" s="457"/>
      <c r="S342" s="347"/>
      <c r="U342" s="442" t="n">
        <v>283</v>
      </c>
      <c r="V342" s="458"/>
      <c r="W342" s="457"/>
      <c r="AL342" s="347"/>
      <c r="AN342" s="442" t="n">
        <v>283</v>
      </c>
      <c r="AO342" s="458"/>
      <c r="AP342" s="457"/>
      <c r="BE342" s="347"/>
      <c r="BG342" s="442" t="n">
        <v>283</v>
      </c>
      <c r="BH342" s="458"/>
      <c r="BI342" s="457"/>
      <c r="BX342" s="347"/>
    </row>
    <row r="343" customFormat="false" ht="12.75" hidden="false" customHeight="false" outlineLevel="0" collapsed="false">
      <c r="B343" s="442" t="n">
        <v>284</v>
      </c>
      <c r="C343" s="458"/>
      <c r="D343" s="457"/>
      <c r="S343" s="347"/>
      <c r="U343" s="442" t="n">
        <v>284</v>
      </c>
      <c r="V343" s="458"/>
      <c r="W343" s="457"/>
      <c r="AL343" s="347"/>
      <c r="AN343" s="442" t="n">
        <v>284</v>
      </c>
      <c r="AO343" s="458"/>
      <c r="AP343" s="457"/>
      <c r="BE343" s="347"/>
      <c r="BG343" s="442" t="n">
        <v>284</v>
      </c>
      <c r="BH343" s="458"/>
      <c r="BI343" s="457"/>
      <c r="BX343" s="347"/>
    </row>
    <row r="344" customFormat="false" ht="12.75" hidden="false" customHeight="false" outlineLevel="0" collapsed="false">
      <c r="B344" s="442" t="n">
        <v>285</v>
      </c>
      <c r="C344" s="458"/>
      <c r="D344" s="457"/>
      <c r="S344" s="347"/>
      <c r="U344" s="442" t="n">
        <v>285</v>
      </c>
      <c r="V344" s="458"/>
      <c r="W344" s="457"/>
      <c r="AL344" s="347"/>
      <c r="AN344" s="442" t="n">
        <v>285</v>
      </c>
      <c r="AO344" s="458"/>
      <c r="AP344" s="457"/>
      <c r="BE344" s="347"/>
      <c r="BG344" s="442" t="n">
        <v>285</v>
      </c>
      <c r="BH344" s="458"/>
      <c r="BI344" s="457"/>
      <c r="BX344" s="347"/>
    </row>
    <row r="345" customFormat="false" ht="12.75" hidden="false" customHeight="false" outlineLevel="0" collapsed="false">
      <c r="B345" s="442" t="n">
        <v>286</v>
      </c>
      <c r="C345" s="458"/>
      <c r="D345" s="457"/>
      <c r="S345" s="347"/>
      <c r="U345" s="442" t="n">
        <v>286</v>
      </c>
      <c r="V345" s="458"/>
      <c r="W345" s="457"/>
      <c r="AL345" s="347"/>
      <c r="AN345" s="442" t="n">
        <v>286</v>
      </c>
      <c r="AO345" s="458"/>
      <c r="AP345" s="457"/>
      <c r="BE345" s="347"/>
      <c r="BG345" s="442" t="n">
        <v>286</v>
      </c>
      <c r="BH345" s="458"/>
      <c r="BI345" s="457"/>
      <c r="BX345" s="347"/>
    </row>
    <row r="346" customFormat="false" ht="12.75" hidden="false" customHeight="false" outlineLevel="0" collapsed="false">
      <c r="B346" s="442" t="n">
        <v>287</v>
      </c>
      <c r="C346" s="458"/>
      <c r="D346" s="457"/>
      <c r="S346" s="347"/>
      <c r="U346" s="442" t="n">
        <v>287</v>
      </c>
      <c r="V346" s="458"/>
      <c r="W346" s="457"/>
      <c r="AL346" s="347"/>
      <c r="AN346" s="442" t="n">
        <v>287</v>
      </c>
      <c r="AO346" s="458"/>
      <c r="AP346" s="457"/>
      <c r="BE346" s="347"/>
      <c r="BG346" s="442" t="n">
        <v>287</v>
      </c>
      <c r="BH346" s="458"/>
      <c r="BI346" s="457"/>
      <c r="BX346" s="347"/>
    </row>
    <row r="347" customFormat="false" ht="12.75" hidden="false" customHeight="false" outlineLevel="0" collapsed="false">
      <c r="B347" s="442" t="n">
        <v>288</v>
      </c>
      <c r="C347" s="458"/>
      <c r="D347" s="457"/>
      <c r="S347" s="347"/>
      <c r="U347" s="442" t="n">
        <v>288</v>
      </c>
      <c r="V347" s="458"/>
      <c r="W347" s="457"/>
      <c r="AL347" s="347"/>
      <c r="AN347" s="442" t="n">
        <v>288</v>
      </c>
      <c r="AO347" s="458"/>
      <c r="AP347" s="457"/>
      <c r="BE347" s="347"/>
      <c r="BG347" s="442" t="n">
        <v>288</v>
      </c>
      <c r="BH347" s="458"/>
      <c r="BI347" s="457"/>
      <c r="BX347" s="347"/>
    </row>
    <row r="348" customFormat="false" ht="12.75" hidden="false" customHeight="false" outlineLevel="0" collapsed="false">
      <c r="B348" s="442" t="n">
        <v>289</v>
      </c>
      <c r="C348" s="458"/>
      <c r="D348" s="457"/>
      <c r="S348" s="347"/>
      <c r="U348" s="442" t="n">
        <v>289</v>
      </c>
      <c r="V348" s="458"/>
      <c r="W348" s="457"/>
      <c r="AL348" s="347"/>
      <c r="AN348" s="442" t="n">
        <v>289</v>
      </c>
      <c r="AO348" s="458"/>
      <c r="AP348" s="457"/>
      <c r="BE348" s="347"/>
      <c r="BG348" s="442" t="n">
        <v>289</v>
      </c>
      <c r="BH348" s="458"/>
      <c r="BI348" s="457"/>
      <c r="BX348" s="347"/>
    </row>
    <row r="349" customFormat="false" ht="12.75" hidden="false" customHeight="false" outlineLevel="0" collapsed="false">
      <c r="B349" s="442" t="n">
        <v>290</v>
      </c>
      <c r="C349" s="458"/>
      <c r="D349" s="457"/>
      <c r="S349" s="347"/>
      <c r="U349" s="442" t="n">
        <v>290</v>
      </c>
      <c r="V349" s="458"/>
      <c r="W349" s="457"/>
      <c r="AL349" s="347"/>
      <c r="AN349" s="442" t="n">
        <v>290</v>
      </c>
      <c r="AO349" s="458"/>
      <c r="AP349" s="457"/>
      <c r="BE349" s="347"/>
      <c r="BG349" s="442" t="n">
        <v>290</v>
      </c>
      <c r="BH349" s="458"/>
      <c r="BI349" s="457"/>
      <c r="BX349" s="347"/>
    </row>
    <row r="350" customFormat="false" ht="12.75" hidden="false" customHeight="false" outlineLevel="0" collapsed="false">
      <c r="B350" s="442" t="n">
        <v>291</v>
      </c>
      <c r="C350" s="458"/>
      <c r="D350" s="457"/>
      <c r="S350" s="347"/>
      <c r="U350" s="442" t="n">
        <v>291</v>
      </c>
      <c r="V350" s="458"/>
      <c r="W350" s="457"/>
      <c r="AL350" s="347"/>
      <c r="AN350" s="442" t="n">
        <v>291</v>
      </c>
      <c r="AO350" s="458"/>
      <c r="AP350" s="457"/>
      <c r="BE350" s="347"/>
      <c r="BG350" s="442" t="n">
        <v>291</v>
      </c>
      <c r="BH350" s="458"/>
      <c r="BI350" s="457"/>
      <c r="BX350" s="347"/>
    </row>
    <row r="351" customFormat="false" ht="12.75" hidden="false" customHeight="false" outlineLevel="0" collapsed="false">
      <c r="B351" s="442" t="n">
        <v>292</v>
      </c>
      <c r="C351" s="458"/>
      <c r="D351" s="457"/>
      <c r="S351" s="347"/>
      <c r="U351" s="442" t="n">
        <v>292</v>
      </c>
      <c r="V351" s="458"/>
      <c r="W351" s="457"/>
      <c r="AL351" s="347"/>
      <c r="AN351" s="442" t="n">
        <v>292</v>
      </c>
      <c r="AO351" s="458"/>
      <c r="AP351" s="457"/>
      <c r="BE351" s="347"/>
      <c r="BG351" s="442" t="n">
        <v>292</v>
      </c>
      <c r="BH351" s="458"/>
      <c r="BI351" s="457"/>
      <c r="BX351" s="347"/>
    </row>
    <row r="352" customFormat="false" ht="12.75" hidden="false" customHeight="false" outlineLevel="0" collapsed="false">
      <c r="B352" s="442" t="n">
        <v>293</v>
      </c>
      <c r="C352" s="458"/>
      <c r="D352" s="457"/>
      <c r="S352" s="347"/>
      <c r="U352" s="442" t="n">
        <v>293</v>
      </c>
      <c r="V352" s="458"/>
      <c r="W352" s="457"/>
      <c r="AL352" s="347"/>
      <c r="AN352" s="442" t="n">
        <v>293</v>
      </c>
      <c r="AO352" s="458"/>
      <c r="AP352" s="457"/>
      <c r="BE352" s="347"/>
      <c r="BG352" s="442" t="n">
        <v>293</v>
      </c>
      <c r="BH352" s="458"/>
      <c r="BI352" s="457"/>
      <c r="BX352" s="347"/>
    </row>
    <row r="353" customFormat="false" ht="12.75" hidden="false" customHeight="false" outlineLevel="0" collapsed="false">
      <c r="B353" s="442" t="n">
        <v>294</v>
      </c>
      <c r="C353" s="458"/>
      <c r="D353" s="457"/>
      <c r="S353" s="347"/>
      <c r="U353" s="442" t="n">
        <v>294</v>
      </c>
      <c r="V353" s="458"/>
      <c r="W353" s="457"/>
      <c r="AL353" s="347"/>
      <c r="AN353" s="442" t="n">
        <v>294</v>
      </c>
      <c r="AO353" s="458"/>
      <c r="AP353" s="457"/>
      <c r="BE353" s="347"/>
      <c r="BG353" s="442" t="n">
        <v>294</v>
      </c>
      <c r="BH353" s="458"/>
      <c r="BI353" s="457"/>
      <c r="BX353" s="347"/>
    </row>
    <row r="354" customFormat="false" ht="12.75" hidden="false" customHeight="false" outlineLevel="0" collapsed="false">
      <c r="B354" s="442" t="n">
        <v>295</v>
      </c>
      <c r="C354" s="458"/>
      <c r="D354" s="457"/>
      <c r="S354" s="347"/>
      <c r="U354" s="442" t="n">
        <v>295</v>
      </c>
      <c r="V354" s="458"/>
      <c r="W354" s="457"/>
      <c r="AL354" s="347"/>
      <c r="AN354" s="442" t="n">
        <v>295</v>
      </c>
      <c r="AO354" s="458"/>
      <c r="AP354" s="457"/>
      <c r="BE354" s="347"/>
      <c r="BG354" s="442" t="n">
        <v>295</v>
      </c>
      <c r="BH354" s="458"/>
      <c r="BI354" s="457"/>
      <c r="BX354" s="347"/>
    </row>
    <row r="355" customFormat="false" ht="12.75" hidden="false" customHeight="false" outlineLevel="0" collapsed="false">
      <c r="B355" s="442" t="n">
        <v>296</v>
      </c>
      <c r="C355" s="458"/>
      <c r="D355" s="457"/>
      <c r="S355" s="347"/>
      <c r="U355" s="442" t="n">
        <v>296</v>
      </c>
      <c r="V355" s="458"/>
      <c r="W355" s="457"/>
      <c r="AL355" s="347"/>
      <c r="AN355" s="442" t="n">
        <v>296</v>
      </c>
      <c r="AO355" s="458"/>
      <c r="AP355" s="457"/>
      <c r="BE355" s="347"/>
      <c r="BG355" s="442" t="n">
        <v>296</v>
      </c>
      <c r="BH355" s="458"/>
      <c r="BI355" s="457"/>
      <c r="BX355" s="347"/>
    </row>
    <row r="356" customFormat="false" ht="12.75" hidden="false" customHeight="false" outlineLevel="0" collapsed="false">
      <c r="B356" s="442" t="n">
        <v>297</v>
      </c>
      <c r="C356" s="458"/>
      <c r="D356" s="457"/>
      <c r="S356" s="347"/>
      <c r="U356" s="442" t="n">
        <v>297</v>
      </c>
      <c r="V356" s="458"/>
      <c r="W356" s="457"/>
      <c r="AL356" s="347"/>
      <c r="AN356" s="442" t="n">
        <v>297</v>
      </c>
      <c r="AO356" s="458"/>
      <c r="AP356" s="457"/>
      <c r="BE356" s="347"/>
      <c r="BG356" s="442" t="n">
        <v>297</v>
      </c>
      <c r="BH356" s="458"/>
      <c r="BI356" s="457"/>
      <c r="BX356" s="347"/>
    </row>
    <row r="357" customFormat="false" ht="12.75" hidden="false" customHeight="false" outlineLevel="0" collapsed="false">
      <c r="B357" s="442" t="n">
        <v>298</v>
      </c>
      <c r="C357" s="458"/>
      <c r="D357" s="457"/>
      <c r="S357" s="347"/>
      <c r="U357" s="442" t="n">
        <v>298</v>
      </c>
      <c r="V357" s="458"/>
      <c r="W357" s="457"/>
      <c r="AL357" s="347"/>
      <c r="AN357" s="442" t="n">
        <v>298</v>
      </c>
      <c r="AO357" s="458"/>
      <c r="AP357" s="457"/>
      <c r="BE357" s="347"/>
      <c r="BG357" s="442" t="n">
        <v>298</v>
      </c>
      <c r="BH357" s="458"/>
      <c r="BI357" s="457"/>
      <c r="BX357" s="347"/>
    </row>
    <row r="358" customFormat="false" ht="12.75" hidden="false" customHeight="false" outlineLevel="0" collapsed="false">
      <c r="B358" s="442" t="n">
        <v>299</v>
      </c>
      <c r="C358" s="458"/>
      <c r="D358" s="457"/>
      <c r="S358" s="347"/>
      <c r="U358" s="442" t="n">
        <v>299</v>
      </c>
      <c r="V358" s="458"/>
      <c r="W358" s="457"/>
      <c r="AL358" s="347"/>
      <c r="AN358" s="442" t="n">
        <v>299</v>
      </c>
      <c r="AO358" s="458"/>
      <c r="AP358" s="457"/>
      <c r="BE358" s="347"/>
      <c r="BG358" s="442" t="n">
        <v>299</v>
      </c>
      <c r="BH358" s="458"/>
      <c r="BI358" s="457"/>
      <c r="BX358" s="347"/>
    </row>
    <row r="359" customFormat="false" ht="12.75" hidden="false" customHeight="false" outlineLevel="0" collapsed="false">
      <c r="B359" s="442" t="n">
        <v>300</v>
      </c>
      <c r="C359" s="458"/>
      <c r="D359" s="457"/>
      <c r="S359" s="347"/>
      <c r="U359" s="442" t="n">
        <v>300</v>
      </c>
      <c r="V359" s="458"/>
      <c r="W359" s="457"/>
      <c r="AL359" s="347"/>
      <c r="AN359" s="442" t="n">
        <v>300</v>
      </c>
      <c r="AO359" s="458"/>
      <c r="AP359" s="457"/>
      <c r="BE359" s="347"/>
      <c r="BG359" s="442" t="n">
        <v>300</v>
      </c>
      <c r="BH359" s="458"/>
      <c r="BI359" s="457"/>
      <c r="BX359" s="347"/>
    </row>
    <row r="360" customFormat="false" ht="12.75" hidden="false" customHeight="false" outlineLevel="0" collapsed="false">
      <c r="A360" s="20"/>
      <c r="B360" s="20"/>
      <c r="C360" s="20"/>
      <c r="D360" s="20"/>
      <c r="E360" s="20"/>
      <c r="F360" s="20"/>
      <c r="G360" s="20"/>
      <c r="H360" s="20"/>
      <c r="I360" s="20"/>
      <c r="J360" s="20"/>
      <c r="K360" s="20"/>
      <c r="L360" s="20"/>
      <c r="M360" s="20"/>
      <c r="N360" s="20"/>
      <c r="O360" s="20"/>
      <c r="P360" s="20"/>
      <c r="Q360" s="20"/>
      <c r="R360" s="20"/>
      <c r="S360" s="355"/>
      <c r="T360" s="20"/>
      <c r="U360" s="20"/>
      <c r="V360" s="20"/>
      <c r="W360" s="20"/>
      <c r="X360" s="20"/>
      <c r="Y360" s="20"/>
      <c r="Z360" s="20"/>
      <c r="AA360" s="20"/>
      <c r="AB360" s="20"/>
      <c r="AC360" s="20"/>
      <c r="AD360" s="20"/>
      <c r="AE360" s="20"/>
      <c r="AF360" s="20"/>
      <c r="AG360" s="20"/>
      <c r="AH360" s="20"/>
      <c r="AI360" s="20"/>
      <c r="AJ360" s="20"/>
      <c r="AK360" s="20"/>
      <c r="AL360" s="355"/>
      <c r="AM360" s="20"/>
      <c r="AN360" s="20"/>
      <c r="AO360" s="20"/>
      <c r="AP360" s="20"/>
      <c r="AQ360" s="20"/>
      <c r="AR360" s="20"/>
      <c r="AS360" s="20"/>
      <c r="AT360" s="20"/>
      <c r="AU360" s="20"/>
      <c r="AV360" s="20"/>
      <c r="AW360" s="20"/>
      <c r="AX360" s="20"/>
      <c r="AY360" s="20"/>
      <c r="AZ360" s="20"/>
      <c r="BA360" s="20"/>
      <c r="BB360" s="20"/>
      <c r="BC360" s="20"/>
      <c r="BD360" s="20"/>
      <c r="BE360" s="355"/>
      <c r="BF360" s="20"/>
      <c r="BG360" s="20"/>
      <c r="BH360" s="20"/>
      <c r="BI360" s="20"/>
      <c r="BJ360" s="20"/>
      <c r="BK360" s="20"/>
      <c r="BL360" s="20"/>
      <c r="BM360" s="20"/>
      <c r="BN360" s="20"/>
      <c r="BO360" s="20"/>
      <c r="BP360" s="20"/>
      <c r="BQ360" s="20"/>
      <c r="BR360" s="20"/>
      <c r="BS360" s="20"/>
      <c r="BT360" s="20"/>
      <c r="BU360" s="20"/>
      <c r="BV360" s="20"/>
      <c r="BW360" s="20"/>
      <c r="BX360" s="355"/>
    </row>
  </sheetData>
  <sheetProtection algorithmName="SHA-512" hashValue="ePp4PGRwp6GI8aa8WNGoAn62ZLbbDS3BgQwvmCnElCeJnaHsUIdK2ABAnAAq/VLDMggH48qNegENGL9Kstv6hQ==" saltValue="czZmzRC8zcejUJczwA87Ug==" spinCount="100000" sheet="true" scenarios="true"/>
  <protectedRanges>
    <protectedRange name="Range4" sqref="BF5:BX18 BF21:BX44 BI48 BI51"/>
    <protectedRange name="Range3" sqref="AM5:BE18 AM21:BE44 AP48 AP51"/>
    <protectedRange name="Range2" sqref="T5:AL18 T21:AL44 W48 W51"/>
    <protectedRange name="Range1" sqref="A5:S18 A21:S44 D48 D51"/>
    <protectedRange name="Range1_1" sqref="C60:D359"/>
    <protectedRange name="Range1_2" sqref="V60:W359"/>
    <protectedRange name="Range1_3" sqref="AO60:AP359"/>
    <protectedRange name="Range1_4" sqref="BH60:BI359"/>
  </protectedRanges>
  <mergeCells count="44">
    <mergeCell ref="A1:S1"/>
    <mergeCell ref="T1:AL1"/>
    <mergeCell ref="AM1:BE1"/>
    <mergeCell ref="BF1:BX1"/>
    <mergeCell ref="D3:J3"/>
    <mergeCell ref="O3:S3"/>
    <mergeCell ref="W3:AC3"/>
    <mergeCell ref="AH3:AL3"/>
    <mergeCell ref="AP3:AV3"/>
    <mergeCell ref="BA3:BE3"/>
    <mergeCell ref="BI3:BO3"/>
    <mergeCell ref="BT3:BX3"/>
    <mergeCell ref="A5:S5"/>
    <mergeCell ref="T5:AL5"/>
    <mergeCell ref="AM5:BE5"/>
    <mergeCell ref="BF5:BX5"/>
    <mergeCell ref="A48:C48"/>
    <mergeCell ref="D48:E48"/>
    <mergeCell ref="T48:V48"/>
    <mergeCell ref="W48:X48"/>
    <mergeCell ref="AM48:AO48"/>
    <mergeCell ref="AP48:AQ48"/>
    <mergeCell ref="BF48:BH48"/>
    <mergeCell ref="BI48:BJ48"/>
    <mergeCell ref="B51:C51"/>
    <mergeCell ref="D51:E51"/>
    <mergeCell ref="U51:V51"/>
    <mergeCell ref="W51:X51"/>
    <mergeCell ref="AN51:AO51"/>
    <mergeCell ref="AP51:AQ51"/>
    <mergeCell ref="BG51:BH51"/>
    <mergeCell ref="BI51:BJ51"/>
    <mergeCell ref="A53:C53"/>
    <mergeCell ref="D53:E53"/>
    <mergeCell ref="T53:V53"/>
    <mergeCell ref="W53:X53"/>
    <mergeCell ref="AM53:AO53"/>
    <mergeCell ref="AP53:AQ53"/>
    <mergeCell ref="BF53:BH53"/>
    <mergeCell ref="BI53:BJ53"/>
    <mergeCell ref="H59:I59"/>
    <mergeCell ref="AA59:AB59"/>
    <mergeCell ref="AT59:AU59"/>
    <mergeCell ref="BM59:BN59"/>
  </mergeCell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true"/>
  </sheetPr>
  <dimension ref="B1:N186"/>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0" width="3.4"/>
    <col collapsed="false" customWidth="true" hidden="false" outlineLevel="0" max="2" min="2" style="0" width="45.72"/>
    <col collapsed="false" customWidth="true" hidden="false" outlineLevel="0" max="3" min="3" style="0" width="16.73"/>
    <col collapsed="false" customWidth="true" hidden="false" outlineLevel="0" max="4" min="4" style="0" width="15.4"/>
    <col collapsed="false" customWidth="true" hidden="false" outlineLevel="0" max="5" min="5" style="0" width="17.26"/>
    <col collapsed="false" customWidth="true" hidden="false" outlineLevel="0" max="6" min="6" style="0" width="15.4"/>
    <col collapsed="false" customWidth="true" hidden="false" outlineLevel="0" max="7" min="7" style="0" width="17.26"/>
    <col collapsed="false" customWidth="true" hidden="false" outlineLevel="0" max="8" min="8" style="0" width="15.4"/>
    <col collapsed="false" customWidth="true" hidden="false" outlineLevel="0" max="9" min="9" style="0" width="17.26"/>
    <col collapsed="false" customWidth="true" hidden="false" outlineLevel="0" max="10" min="10" style="0" width="15.4"/>
    <col collapsed="false" customWidth="true" hidden="false" outlineLevel="0" max="1025" min="11" style="0" width="11.4"/>
  </cols>
  <sheetData>
    <row r="1" customFormat="false" ht="15" hidden="false" customHeight="false" outlineLevel="0" collapsed="false">
      <c r="B1" s="185" t="s">
        <v>661</v>
      </c>
    </row>
    <row r="2" customFormat="false" ht="12.75" hidden="false" customHeight="false" outlineLevel="0" collapsed="false">
      <c r="L2" s="48" t="s">
        <v>259</v>
      </c>
      <c r="M2" s="214"/>
      <c r="N2" s="214"/>
    </row>
    <row r="3" customFormat="false" ht="13.15" hidden="false" customHeight="false" outlineLevel="0" collapsed="false">
      <c r="B3" s="22" t="s">
        <v>239</v>
      </c>
      <c r="C3" s="22" t="s">
        <v>662</v>
      </c>
      <c r="D3" s="22" t="s">
        <v>663</v>
      </c>
      <c r="E3" s="22" t="s">
        <v>664</v>
      </c>
      <c r="F3" s="22" t="s">
        <v>665</v>
      </c>
      <c r="G3" s="22" t="s">
        <v>666</v>
      </c>
      <c r="H3" s="22" t="s">
        <v>667</v>
      </c>
      <c r="I3" s="22" t="s">
        <v>668</v>
      </c>
      <c r="J3" s="22" t="s">
        <v>669</v>
      </c>
    </row>
    <row r="4" customFormat="false" ht="12.75" hidden="false" customHeight="false" outlineLevel="0" collapsed="false">
      <c r="B4" s="53" t="s">
        <v>242</v>
      </c>
      <c r="C4" s="186" t="s">
        <v>185</v>
      </c>
      <c r="D4" s="830" t="s">
        <v>60</v>
      </c>
      <c r="E4" s="186" t="s">
        <v>185</v>
      </c>
      <c r="F4" s="830" t="s">
        <v>60</v>
      </c>
      <c r="G4" s="186" t="s">
        <v>185</v>
      </c>
      <c r="H4" s="830" t="s">
        <v>60</v>
      </c>
      <c r="I4" s="186" t="s">
        <v>185</v>
      </c>
      <c r="J4" s="830" t="s">
        <v>60</v>
      </c>
    </row>
    <row r="5" customFormat="false" ht="12.75" hidden="false" customHeight="false" outlineLevel="0" collapsed="false">
      <c r="B5" s="146" t="s">
        <v>244</v>
      </c>
      <c r="C5" s="167" t="str">
        <f aca="false">HLOOKUP(C4,MaterialData!$C$3:$O$4,2,0)</f>
        <v>Steel</v>
      </c>
      <c r="D5" s="831" t="s">
        <v>663</v>
      </c>
      <c r="E5" s="167" t="str">
        <f aca="false">HLOOKUP(E4,MaterialData!$C$3:$O$4,2,0)</f>
        <v>Steel</v>
      </c>
      <c r="F5" s="831" t="s">
        <v>670</v>
      </c>
      <c r="G5" s="167" t="str">
        <f aca="false">HLOOKUP(G4,MaterialData!$C$3:$O$4,2,0)</f>
        <v>Steel</v>
      </c>
      <c r="H5" s="831" t="s">
        <v>671</v>
      </c>
      <c r="I5" s="167" t="str">
        <f aca="false">HLOOKUP(I4,MaterialData!$C$3:$O$4,2,0)</f>
        <v>Steel</v>
      </c>
      <c r="J5" s="831" t="s">
        <v>669</v>
      </c>
    </row>
    <row r="6" customFormat="false" ht="12.75" hidden="false" customHeight="false" outlineLevel="0" collapsed="false">
      <c r="B6" s="53" t="s">
        <v>211</v>
      </c>
      <c r="C6" s="167" t="n">
        <f aca="false">INDEX(Innertable,MATCH($B6,MaterialData!$B$6:$B$11,0),MATCH(C$5,MaterialData!$C$4:$O$4,0))</f>
        <v>200000000000</v>
      </c>
      <c r="D6" s="211" t="n">
        <f aca="false">'EV5.5.4 Alt. Matl - 3pt Bending'!C59*1000000000</f>
        <v>0</v>
      </c>
      <c r="E6" s="167" t="n">
        <f aca="false">INDEX(Innertable,MATCH($B6,MaterialData!$B$6:$B$11,0),MATCH(E$5,MaterialData!$C$4:$O$4,0))</f>
        <v>200000000000</v>
      </c>
      <c r="F6" s="211" t="n">
        <f aca="false">'EV5.5.4 Alt. Matl - 3pt Bending'!V59*1000000000</f>
        <v>0</v>
      </c>
      <c r="G6" s="167" t="n">
        <f aca="false">INDEX(Innertable,MATCH($B6,MaterialData!$B$6:$B$11,0),MATCH(G$5,MaterialData!$C$4:$O$4,0))</f>
        <v>200000000000</v>
      </c>
      <c r="H6" s="211" t="n">
        <f aca="false">'EV5.5.4 Alt. Matl - 3pt Bending'!AO59*1000000000</f>
        <v>0</v>
      </c>
      <c r="I6" s="167" t="n">
        <f aca="false">INDEX(Innertable,MATCH($B6,MaterialData!$B$6:$B$11,0),MATCH(I$5,MaterialData!$C$4:$O$4,0))</f>
        <v>200000000000</v>
      </c>
      <c r="J6" s="211" t="n">
        <f aca="false">'EV5.5.4 Alt. Matl - 3pt Bending'!BH59*1000000000</f>
        <v>0</v>
      </c>
    </row>
    <row r="7" customFormat="false" ht="12.75" hidden="false" customHeight="false" outlineLevel="0" collapsed="false">
      <c r="B7" s="146" t="s">
        <v>212</v>
      </c>
      <c r="C7" s="167" t="n">
        <f aca="false">INDEX(Innertable,MATCH($B7,MaterialData!$B$6:$B$11,0),MATCH(C$5,MaterialData!$C$4:$O$4,0))</f>
        <v>305000000</v>
      </c>
      <c r="D7" s="211" t="n">
        <f aca="false">D8</f>
        <v>0</v>
      </c>
      <c r="E7" s="167" t="n">
        <f aca="false">INDEX(Innertable,MATCH($B7,MaterialData!$B$6:$B$11,0),MATCH(E$5,MaterialData!$C$4:$O$4,0))</f>
        <v>305000000</v>
      </c>
      <c r="F7" s="211" t="n">
        <f aca="false">F8</f>
        <v>0</v>
      </c>
      <c r="G7" s="167" t="n">
        <f aca="false">INDEX(Innertable,MATCH($B7,MaterialData!$B$6:$B$11,0),MATCH(G$5,MaterialData!$C$4:$O$4,0))</f>
        <v>305000000</v>
      </c>
      <c r="H7" s="211" t="n">
        <f aca="false">H8</f>
        <v>0</v>
      </c>
      <c r="I7" s="167" t="n">
        <f aca="false">INDEX(Innertable,MATCH($B7,MaterialData!$B$6:$B$11,0),MATCH(I$5,MaterialData!$C$4:$O$4,0))</f>
        <v>305000000</v>
      </c>
      <c r="J7" s="211" t="n">
        <f aca="false">J8</f>
        <v>0</v>
      </c>
    </row>
    <row r="8" customFormat="false" ht="12.75" hidden="false" customHeight="false" outlineLevel="0" collapsed="false">
      <c r="B8" s="146" t="s">
        <v>213</v>
      </c>
      <c r="C8" s="167" t="n">
        <f aca="false">INDEX(Innertable,MATCH($B8,MaterialData!$B$6:$B$11,0),MATCH(C$5,MaterialData!$C$4:$O$4,0))</f>
        <v>365000000</v>
      </c>
      <c r="D8" s="211" t="n">
        <f aca="false">'EV5.5.4 Alt. Matl - 3pt Bending'!C60*1000000</f>
        <v>0</v>
      </c>
      <c r="E8" s="167" t="n">
        <f aca="false">INDEX(Innertable,MATCH($B8,MaterialData!$B$6:$B$11,0),MATCH(E$5,MaterialData!$C$4:$O$4,0))</f>
        <v>365000000</v>
      </c>
      <c r="F8" s="211" t="n">
        <f aca="false">'EV5.5.4 Alt. Matl - 3pt Bending'!V60*1000000</f>
        <v>0</v>
      </c>
      <c r="G8" s="167" t="n">
        <f aca="false">INDEX(Innertable,MATCH($B8,MaterialData!$B$6:$B$11,0),MATCH(G$5,MaterialData!$C$4:$O$4,0))</f>
        <v>365000000</v>
      </c>
      <c r="H8" s="211" t="n">
        <f aca="false">'EV5.5.4 Alt. Matl - 3pt Bending'!AO60*1000000</f>
        <v>0</v>
      </c>
      <c r="I8" s="167" t="n">
        <f aca="false">INDEX(Innertable,MATCH($B8,MaterialData!$B$6:$B$11,0),MATCH(I$5,MaterialData!$C$4:$O$4,0))</f>
        <v>365000000</v>
      </c>
      <c r="J8" s="211" t="n">
        <f aca="false">'EV5.5.4 Alt. Matl - 3pt Bending'!BH60*1000000</f>
        <v>0</v>
      </c>
    </row>
    <row r="9" customFormat="false" ht="12.75" hidden="false" customHeight="false" outlineLevel="0" collapsed="false">
      <c r="B9" s="146" t="s">
        <v>214</v>
      </c>
      <c r="C9" s="167" t="n">
        <f aca="false">INDEX(Innertable,MATCH($B9,MaterialData!$B$6:$B$11,0),MATCH(C$5,MaterialData!$C$4:$O$4,0))</f>
        <v>180000000</v>
      </c>
      <c r="D9" s="832" t="s">
        <v>123</v>
      </c>
      <c r="E9" s="167" t="n">
        <f aca="false">INDEX(Innertable,MATCH($B9,MaterialData!$B$6:$B$11,0),MATCH(E$5,MaterialData!$C$4:$O$4,0))</f>
        <v>180000000</v>
      </c>
      <c r="F9" s="832" t="s">
        <v>123</v>
      </c>
      <c r="G9" s="167" t="n">
        <f aca="false">INDEX(Innertable,MATCH($B9,MaterialData!$B$6:$B$11,0),MATCH(G$5,MaterialData!$C$4:$O$4,0))</f>
        <v>180000000</v>
      </c>
      <c r="H9" s="832" t="s">
        <v>123</v>
      </c>
      <c r="I9" s="167" t="n">
        <f aca="false">INDEX(Innertable,MATCH($B9,MaterialData!$B$6:$B$11,0),MATCH(I$5,MaterialData!$C$4:$O$4,0))</f>
        <v>180000000</v>
      </c>
      <c r="J9" s="832" t="s">
        <v>123</v>
      </c>
    </row>
    <row r="10" customFormat="false" ht="12.75" hidden="false" customHeight="false" outlineLevel="0" collapsed="false">
      <c r="B10" s="146" t="s">
        <v>215</v>
      </c>
      <c r="C10" s="167" t="n">
        <f aca="false">INDEX(Innertable,MATCH($B10,MaterialData!$B$6:$B$11,0),MATCH(C$5,MaterialData!$C$4:$O$4,0))</f>
        <v>300000000</v>
      </c>
      <c r="D10" s="832" t="s">
        <v>123</v>
      </c>
      <c r="E10" s="167" t="n">
        <f aca="false">INDEX(Innertable,MATCH($B10,MaterialData!$B$6:$B$11,0),MATCH(E$5,MaterialData!$C$4:$O$4,0))</f>
        <v>300000000</v>
      </c>
      <c r="F10" s="832" t="s">
        <v>123</v>
      </c>
      <c r="G10" s="167" t="n">
        <f aca="false">INDEX(Innertable,MATCH($B10,MaterialData!$B$6:$B$11,0),MATCH(G$5,MaterialData!$C$4:$O$4,0))</f>
        <v>300000000</v>
      </c>
      <c r="H10" s="832" t="s">
        <v>123</v>
      </c>
      <c r="I10" s="167" t="n">
        <f aca="false">INDEX(Innertable,MATCH($B10,MaterialData!$B$6:$B$11,0),MATCH(I$5,MaterialData!$C$4:$O$4,0))</f>
        <v>300000000</v>
      </c>
      <c r="J10" s="832" t="s">
        <v>123</v>
      </c>
    </row>
    <row r="11" customFormat="false" ht="12.75" hidden="false" customHeight="false" outlineLevel="0" collapsed="false">
      <c r="B11" s="146" t="s">
        <v>216</v>
      </c>
      <c r="C11" s="167" t="n">
        <f aca="false">INDEX(Innertable,MATCH($B11,MaterialData!$B$6:$B$11,0),MATCH(C$5,MaterialData!$C$4:$O$4,0))</f>
        <v>219000000</v>
      </c>
      <c r="D11" s="211" t="n">
        <f aca="false">'EV5.5.4 Alt. Matl - Shear'!D53*1000000</f>
        <v>0</v>
      </c>
      <c r="E11" s="167" t="n">
        <f aca="false">INDEX(Innertable,MATCH($B11,MaterialData!$B$6:$B$11,0),MATCH(E$5,MaterialData!$C$4:$O$4,0))</f>
        <v>219000000</v>
      </c>
      <c r="F11" s="211" t="n">
        <f aca="false">'EV5.5.4 Alt. Matl - Shear'!W53*1000000</f>
        <v>0</v>
      </c>
      <c r="G11" s="167" t="n">
        <f aca="false">INDEX(Innertable,MATCH($B11,MaterialData!$B$6:$B$11,0),MATCH(G$5,MaterialData!$C$4:$O$4,0))</f>
        <v>219000000</v>
      </c>
      <c r="H11" s="211" t="n">
        <f aca="false">'EV5.5.4 Alt. Matl - Shear'!AP53*1000000</f>
        <v>0</v>
      </c>
      <c r="I11" s="167" t="n">
        <f aca="false">INDEX(Innertable,MATCH($B11,MaterialData!$B$6:$B$11,0),MATCH(I$5,MaterialData!$C$4:$O$4,0))</f>
        <v>219000000</v>
      </c>
      <c r="J11" s="211" t="n">
        <f aca="false">'EV5.5.4 Alt. Matl - Shear'!BI53*1000000</f>
        <v>0</v>
      </c>
    </row>
    <row r="12" customFormat="false" ht="12.75" hidden="false" customHeight="false" outlineLevel="0" collapsed="false">
      <c r="B12" s="146" t="s">
        <v>283</v>
      </c>
      <c r="C12" s="368" t="n">
        <v>1.25</v>
      </c>
      <c r="D12" s="833" t="n">
        <f aca="false">SUM('EV5.5.4 Alt. Matl - 3pt Bending'!C55:C57)</f>
        <v>2</v>
      </c>
      <c r="E12" s="368" t="n">
        <v>0.9</v>
      </c>
      <c r="F12" s="833" t="n">
        <f aca="false">SUM('EV5.5.4 Alt. Matl - 3pt Bending'!V55:V57)</f>
        <v>2</v>
      </c>
      <c r="G12" s="368" t="n">
        <v>0.9</v>
      </c>
      <c r="H12" s="833" t="n">
        <f aca="false">SUM('EV5.5.4 Alt. Matl - 3pt Bending'!AO55:AO57)</f>
        <v>2</v>
      </c>
      <c r="I12" s="368" t="n">
        <v>0.9</v>
      </c>
      <c r="J12" s="833" t="n">
        <f aca="false">SUM('EV5.5.4 Alt. Matl - 3pt Bending'!BH55:BH57)</f>
        <v>2</v>
      </c>
    </row>
    <row r="13" customFormat="false" ht="12.75" hidden="false" customHeight="false" outlineLevel="0" collapsed="false">
      <c r="B13" s="146" t="s">
        <v>285</v>
      </c>
      <c r="C13" s="368" t="s">
        <v>123</v>
      </c>
      <c r="D13" s="833" t="n">
        <f aca="false">'EV5.5.4 Alt. Matl - 3pt Bending'!C56</f>
        <v>1</v>
      </c>
      <c r="E13" s="368" t="s">
        <v>123</v>
      </c>
      <c r="F13" s="833" t="n">
        <f aca="false">'EV5.5.4 Alt. Matl - 3pt Bending'!V56</f>
        <v>1</v>
      </c>
      <c r="G13" s="368" t="s">
        <v>123</v>
      </c>
      <c r="H13" s="833" t="n">
        <f aca="false">'EV5.5.4 Alt. Matl - 3pt Bending'!AO56</f>
        <v>1</v>
      </c>
      <c r="I13" s="368" t="s">
        <v>123</v>
      </c>
      <c r="J13" s="833" t="n">
        <f aca="false">'EV5.5.4 Alt. Matl - 3pt Bending'!BH56</f>
        <v>1</v>
      </c>
    </row>
    <row r="14" customFormat="false" ht="12.75" hidden="false" customHeight="false" outlineLevel="0" collapsed="false">
      <c r="B14" s="146" t="s">
        <v>286</v>
      </c>
      <c r="C14" s="368" t="s">
        <v>123</v>
      </c>
      <c r="D14" s="833" t="n">
        <f aca="false">'EV5.5.4 Alt. Matl - 3pt Bending'!C57</f>
        <v>1</v>
      </c>
      <c r="E14" s="368" t="s">
        <v>123</v>
      </c>
      <c r="F14" s="833" t="n">
        <f aca="false">'EV5.5.4 Alt. Matl - 3pt Bending'!V57</f>
        <v>1</v>
      </c>
      <c r="G14" s="368" t="s">
        <v>123</v>
      </c>
      <c r="H14" s="833" t="n">
        <f aca="false">'EV5.5.4 Alt. Matl - 3pt Bending'!AO57</f>
        <v>1</v>
      </c>
      <c r="I14" s="368" t="s">
        <v>123</v>
      </c>
      <c r="J14" s="833" t="n">
        <f aca="false">'EV5.5.4 Alt. Matl - 3pt Bending'!BH57</f>
        <v>1</v>
      </c>
    </row>
    <row r="15" customFormat="false" ht="12.75" hidden="false" customHeight="false" outlineLevel="0" collapsed="false">
      <c r="B15" s="53" t="s">
        <v>672</v>
      </c>
      <c r="C15" s="336" t="n">
        <f aca="false">D15</f>
        <v>150</v>
      </c>
      <c r="D15" s="336" t="n">
        <f aca="false">'EV5 Accumulator Container'!H9</f>
        <v>150</v>
      </c>
      <c r="E15" s="336" t="n">
        <f aca="false">F15</f>
        <v>100</v>
      </c>
      <c r="F15" s="336" t="n">
        <f aca="false">'EV5 Accumulator Container'!H12</f>
        <v>100</v>
      </c>
      <c r="G15" s="336" t="n">
        <f aca="false">H15</f>
        <v>90</v>
      </c>
      <c r="H15" s="336" t="n">
        <f aca="false">'EV5 Accumulator Container'!H15</f>
        <v>90</v>
      </c>
      <c r="I15" s="336" t="n">
        <f aca="false">J15</f>
        <v>150</v>
      </c>
      <c r="J15" s="336" t="n">
        <f aca="false">'EV5 Accumulator Container'!H18</f>
        <v>150</v>
      </c>
    </row>
    <row r="16" customFormat="false" ht="12.75" hidden="false" customHeight="false" outlineLevel="0" collapsed="false">
      <c r="B16" s="53" t="s">
        <v>249</v>
      </c>
      <c r="C16" s="834" t="n">
        <f aca="false">0.001*C15*(0.001*C12)^3/12</f>
        <v>2.44140625E-011</v>
      </c>
      <c r="D16" s="368" t="n">
        <f aca="false">(D15/'EV5.5.4 Alt. Matl - 3pt Bending'!C54)*'EV5.5.4 Alt. Matl - 3pt Bending'!C58*0.000000000001</f>
        <v>1E-010</v>
      </c>
      <c r="E16" s="834" t="n">
        <f aca="false">E15*E12^3/12000000000000</f>
        <v>6.075E-012</v>
      </c>
      <c r="F16" s="835" t="n">
        <f aca="false">(F15/'EV5.5.4 Alt. Matl - 3pt Bending'!V54)*'EV5.5.4 Alt. Matl - 3pt Bending'!V58*0.000000000001</f>
        <v>6.66666666666667E-011</v>
      </c>
      <c r="G16" s="834" t="n">
        <f aca="false">G15*G12^3/12000000000000</f>
        <v>5.4675E-012</v>
      </c>
      <c r="H16" s="835" t="n">
        <f aca="false">(H15/'EV5.5.4 Alt. Matl - 3pt Bending'!AO54)*'EV5.5.4 Alt. Matl - 3pt Bending'!AO58*0.000000000001</f>
        <v>6E-011</v>
      </c>
      <c r="I16" s="834" t="n">
        <f aca="false">I15*I12^3/12000000000000</f>
        <v>9.1125E-012</v>
      </c>
      <c r="J16" s="835" t="n">
        <f aca="false">(J15/'EV5.5.4 Alt. Matl - 3pt Bending'!BH54)*'EV5.5.4 Alt. Matl - 3pt Bending'!BH58*0.000000000001</f>
        <v>1E-010</v>
      </c>
    </row>
    <row r="17" customFormat="false" ht="12.75" hidden="false" customHeight="false" outlineLevel="0" collapsed="false">
      <c r="B17" s="146" t="s">
        <v>250</v>
      </c>
      <c r="C17" s="169" t="n">
        <f aca="false">C16*C6</f>
        <v>4.8828125</v>
      </c>
      <c r="D17" s="169" t="n">
        <f aca="false">D16*D6</f>
        <v>0</v>
      </c>
      <c r="E17" s="169" t="n">
        <f aca="false">E16*E6</f>
        <v>1.215</v>
      </c>
      <c r="F17" s="169" t="n">
        <f aca="false">F16*F6</f>
        <v>0</v>
      </c>
      <c r="G17" s="169" t="n">
        <f aca="false">G16*G6</f>
        <v>1.0935</v>
      </c>
      <c r="H17" s="169" t="n">
        <f aca="false">H16*H6</f>
        <v>0</v>
      </c>
      <c r="I17" s="169" t="n">
        <f aca="false">I16*I6</f>
        <v>1.8225</v>
      </c>
      <c r="J17" s="169" t="n">
        <f aca="false">J16*J6</f>
        <v>0</v>
      </c>
    </row>
    <row r="18" customFormat="false" ht="12.75" hidden="false" customHeight="false" outlineLevel="0" collapsed="false">
      <c r="B18" s="146" t="s">
        <v>251</v>
      </c>
      <c r="C18" s="336" t="n">
        <f aca="false">C15*C12</f>
        <v>187.5</v>
      </c>
      <c r="D18" s="336" t="n">
        <f aca="false">('EV5.5.4 Alt. Matl - 3pt Bending'!C56+'EV5.5.4 Alt. Matl - 3pt Bending'!C57)*'EV5.5.4 Alt. Matls Summary'!D15</f>
        <v>300</v>
      </c>
      <c r="E18" s="336" t="n">
        <f aca="false">E15*E12</f>
        <v>90</v>
      </c>
      <c r="F18" s="336" t="n">
        <f aca="false">('EV5.5.4 Alt. Matl - 3pt Bending'!V56+'EV5.5.4 Alt. Matl - 3pt Bending'!V57)*'EV5.5.4 Alt. Matls Summary'!F15</f>
        <v>200</v>
      </c>
      <c r="G18" s="336" t="n">
        <f aca="false">G15*G12</f>
        <v>81</v>
      </c>
      <c r="H18" s="336" t="n">
        <f aca="false">('EV5.5.4 Alt. Matl - 3pt Bending'!AO56+'EV5.5.4 Alt. Matl - 3pt Bending'!AO57)*'EV5.5.4 Alt. Matls Summary'!H15</f>
        <v>180</v>
      </c>
      <c r="I18" s="336" t="n">
        <f aca="false">I15*I12</f>
        <v>135</v>
      </c>
      <c r="J18" s="336" t="n">
        <f aca="false">('EV5.5.4 Alt. Matl - 3pt Bending'!BH56+'EV5.5.4 Alt. Matl - 3pt Bending'!BH57)*'EV5.5.4 Alt. Matls Summary'!J15</f>
        <v>300</v>
      </c>
    </row>
    <row r="19" customFormat="false" ht="12.75" hidden="false" customHeight="false" outlineLevel="0" collapsed="false">
      <c r="B19" s="146" t="s">
        <v>253</v>
      </c>
      <c r="C19" s="169" t="n">
        <f aca="false">C18*C8*0.000001</f>
        <v>68437.5</v>
      </c>
      <c r="D19" s="169" t="n">
        <f aca="false">D18*D8*0.000001</f>
        <v>0</v>
      </c>
      <c r="E19" s="169" t="n">
        <f aca="false">E18*E8*0.000001</f>
        <v>32850</v>
      </c>
      <c r="F19" s="169" t="n">
        <f aca="false">F18*F8*0.000001</f>
        <v>0</v>
      </c>
      <c r="G19" s="169" t="n">
        <f aca="false">G18*G8*0.000001</f>
        <v>29565</v>
      </c>
      <c r="H19" s="169" t="n">
        <f aca="false">H18*H8*0.000001</f>
        <v>0</v>
      </c>
      <c r="I19" s="169" t="n">
        <f aca="false">I18*I8*0.000001</f>
        <v>49275</v>
      </c>
      <c r="J19" s="169" t="n">
        <f aca="false">J18*J8*0.000001</f>
        <v>0</v>
      </c>
    </row>
    <row r="21" customFormat="false" ht="13.15" hidden="false" customHeight="false" outlineLevel="0" collapsed="false">
      <c r="B21" s="10" t="s">
        <v>673</v>
      </c>
    </row>
    <row r="22" customFormat="false" ht="12.75" hidden="false" customHeight="false" outlineLevel="0" collapsed="false">
      <c r="B22" s="53" t="s">
        <v>674</v>
      </c>
      <c r="C22" s="53"/>
      <c r="D22" s="836" t="n">
        <f aca="false">D19/C19</f>
        <v>0</v>
      </c>
      <c r="E22" s="53"/>
      <c r="F22" s="836" t="n">
        <f aca="false">F19/E19</f>
        <v>0</v>
      </c>
      <c r="G22" s="53"/>
      <c r="H22" s="836" t="n">
        <f aca="false">H19/G19</f>
        <v>0</v>
      </c>
      <c r="I22" s="53"/>
      <c r="J22" s="836" t="n">
        <f aca="false">J19/I19</f>
        <v>0</v>
      </c>
    </row>
    <row r="23" customFormat="false" ht="12.75" hidden="false" customHeight="false" outlineLevel="0" collapsed="false">
      <c r="B23" s="53" t="s">
        <v>675</v>
      </c>
      <c r="C23" s="53"/>
      <c r="D23" s="836" t="n">
        <f aca="false">D17/C17</f>
        <v>0</v>
      </c>
      <c r="E23" s="53"/>
      <c r="F23" s="836" t="n">
        <f aca="false">F17/E17</f>
        <v>0</v>
      </c>
      <c r="G23" s="53"/>
      <c r="H23" s="836" t="n">
        <f aca="false">H17/G17</f>
        <v>0</v>
      </c>
      <c r="I23" s="53"/>
      <c r="J23" s="836" t="n">
        <f aca="false">J17/I17</f>
        <v>0</v>
      </c>
    </row>
    <row r="24" customFormat="false" ht="12.75" hidden="false" customHeight="false" outlineLevel="0" collapsed="false">
      <c r="B24" s="53" t="s">
        <v>676</v>
      </c>
      <c r="C24" s="53"/>
      <c r="D24" s="836" t="n">
        <f aca="false">((D13+D14)*D11)/(C11*C12)</f>
        <v>0</v>
      </c>
      <c r="E24" s="53"/>
      <c r="F24" s="836" t="n">
        <f aca="false">((F13+F14)*F11)/(E11*E12)</f>
        <v>0</v>
      </c>
      <c r="G24" s="53"/>
      <c r="H24" s="836" t="n">
        <f aca="false">((H13+H14)*H11)/(G11*G12)</f>
        <v>0</v>
      </c>
      <c r="I24" s="53"/>
      <c r="J24" s="836" t="n">
        <f aca="false">((J13+J14)*J11)/(I11*I12)</f>
        <v>0</v>
      </c>
    </row>
    <row r="25" customFormat="false" ht="13.15" hidden="false" customHeight="false" outlineLevel="0" collapsed="false">
      <c r="B25" s="13"/>
      <c r="C25" s="13"/>
      <c r="D25" s="476" t="str">
        <f aca="false">IF(OR(D22&lt;1,D23&lt;1,D24&lt;1,),"FAIL","PASS")</f>
        <v>FAIL</v>
      </c>
      <c r="E25" s="13"/>
      <c r="F25" s="476" t="str">
        <f aca="false">IF(OR(F22&lt;1,F23&lt;1,F24&lt;1,),"FAIL","PASS")</f>
        <v>FAIL</v>
      </c>
      <c r="G25" s="13"/>
      <c r="H25" s="476" t="str">
        <f aca="false">IF(OR(H22&lt;1,H23&lt;1,H24&lt;1,),"FAIL","PASS")</f>
        <v>FAIL</v>
      </c>
      <c r="I25" s="13"/>
      <c r="J25" s="476" t="str">
        <f aca="false">IF(OR(J22&lt;1,J23&lt;1,J24&lt;1,),"FAIL","PASS")</f>
        <v>FAIL</v>
      </c>
    </row>
    <row r="27" customFormat="false" ht="13.15" hidden="false" customHeight="false" outlineLevel="0" collapsed="false">
      <c r="B27" s="10" t="s">
        <v>677</v>
      </c>
      <c r="E27" s="187"/>
    </row>
    <row r="28" customFormat="false" ht="12.75" hidden="false" customHeight="false" outlineLevel="0" collapsed="false">
      <c r="B28" s="215"/>
      <c r="C28" s="216"/>
      <c r="D28" s="216"/>
      <c r="E28" s="216"/>
      <c r="F28" s="216"/>
      <c r="G28" s="216"/>
      <c r="H28" s="216"/>
      <c r="I28" s="216"/>
      <c r="J28" s="217"/>
    </row>
    <row r="29" customFormat="false" ht="12.75" hidden="false" customHeight="false" outlineLevel="0" collapsed="false">
      <c r="B29" s="134"/>
      <c r="C29" s="96"/>
      <c r="D29" s="96"/>
      <c r="E29" s="96"/>
      <c r="F29" s="96"/>
      <c r="G29" s="96"/>
      <c r="H29" s="96"/>
      <c r="I29" s="96"/>
      <c r="J29" s="135"/>
    </row>
    <row r="30" customFormat="false" ht="12.75" hidden="false" customHeight="false" outlineLevel="0" collapsed="false">
      <c r="B30" s="134"/>
      <c r="C30" s="96"/>
      <c r="D30" s="96"/>
      <c r="E30" s="96"/>
      <c r="F30" s="96"/>
      <c r="G30" s="96"/>
      <c r="H30" s="96"/>
      <c r="I30" s="96"/>
      <c r="J30" s="135"/>
    </row>
    <row r="31" customFormat="false" ht="12.75" hidden="false" customHeight="false" outlineLevel="0" collapsed="false">
      <c r="B31" s="134"/>
      <c r="C31" s="96"/>
      <c r="D31" s="96"/>
      <c r="E31" s="96"/>
      <c r="F31" s="96"/>
      <c r="G31" s="96"/>
      <c r="H31" s="96"/>
      <c r="I31" s="96"/>
      <c r="J31" s="135"/>
    </row>
    <row r="32" customFormat="false" ht="12.75" hidden="false" customHeight="false" outlineLevel="0" collapsed="false">
      <c r="B32" s="134"/>
      <c r="C32" s="96"/>
      <c r="D32" s="96"/>
      <c r="E32" s="96"/>
      <c r="F32" s="96"/>
      <c r="G32" s="96"/>
      <c r="H32" s="96"/>
      <c r="I32" s="96"/>
      <c r="J32" s="135"/>
    </row>
    <row r="33" customFormat="false" ht="12.75" hidden="false" customHeight="false" outlineLevel="0" collapsed="false">
      <c r="B33" s="134"/>
      <c r="C33" s="96"/>
      <c r="D33" s="96"/>
      <c r="E33" s="96"/>
      <c r="F33" s="96"/>
      <c r="G33" s="96"/>
      <c r="H33" s="96"/>
      <c r="I33" s="96"/>
      <c r="J33" s="135"/>
    </row>
    <row r="34" customFormat="false" ht="12.75" hidden="false" customHeight="false" outlineLevel="0" collapsed="false">
      <c r="B34" s="134"/>
      <c r="C34" s="96"/>
      <c r="D34" s="96"/>
      <c r="E34" s="96"/>
      <c r="F34" s="96"/>
      <c r="G34" s="96"/>
      <c r="H34" s="96"/>
      <c r="I34" s="96"/>
      <c r="J34" s="135"/>
    </row>
    <row r="35" customFormat="false" ht="12.75" hidden="false" customHeight="false" outlineLevel="0" collapsed="false">
      <c r="B35" s="134"/>
      <c r="C35" s="96"/>
      <c r="D35" s="96"/>
      <c r="E35" s="96"/>
      <c r="F35" s="96"/>
      <c r="G35" s="96"/>
      <c r="H35" s="96"/>
      <c r="I35" s="96"/>
      <c r="J35" s="135"/>
    </row>
    <row r="36" customFormat="false" ht="12.75" hidden="false" customHeight="false" outlineLevel="0" collapsed="false">
      <c r="B36" s="134"/>
      <c r="C36" s="96"/>
      <c r="D36" s="96"/>
      <c r="E36" s="96"/>
      <c r="F36" s="96"/>
      <c r="G36" s="96"/>
      <c r="H36" s="96"/>
      <c r="I36" s="96"/>
      <c r="J36" s="135"/>
    </row>
    <row r="37" customFormat="false" ht="12.75" hidden="false" customHeight="false" outlineLevel="0" collapsed="false">
      <c r="B37" s="134"/>
      <c r="C37" s="96"/>
      <c r="D37" s="96"/>
      <c r="E37" s="96"/>
      <c r="F37" s="96"/>
      <c r="G37" s="96"/>
      <c r="H37" s="96"/>
      <c r="I37" s="96"/>
      <c r="J37" s="135"/>
    </row>
    <row r="38" customFormat="false" ht="12.75" hidden="false" customHeight="false" outlineLevel="0" collapsed="false">
      <c r="B38" s="134"/>
      <c r="C38" s="96"/>
      <c r="D38" s="96"/>
      <c r="E38" s="96"/>
      <c r="F38" s="96"/>
      <c r="G38" s="96"/>
      <c r="H38" s="96"/>
      <c r="I38" s="96"/>
      <c r="J38" s="135"/>
    </row>
    <row r="39" customFormat="false" ht="12.75" hidden="false" customHeight="false" outlineLevel="0" collapsed="false">
      <c r="B39" s="134"/>
      <c r="C39" s="96"/>
      <c r="D39" s="96"/>
      <c r="E39" s="96"/>
      <c r="F39" s="96"/>
      <c r="G39" s="96"/>
      <c r="H39" s="96"/>
      <c r="I39" s="96"/>
      <c r="J39" s="135"/>
    </row>
    <row r="40" customFormat="false" ht="12.75" hidden="false" customHeight="false" outlineLevel="0" collapsed="false">
      <c r="B40" s="134"/>
      <c r="C40" s="96"/>
      <c r="D40" s="96"/>
      <c r="E40" s="96"/>
      <c r="F40" s="96"/>
      <c r="G40" s="96"/>
      <c r="H40" s="96"/>
      <c r="I40" s="96"/>
      <c r="J40" s="135"/>
    </row>
    <row r="41" customFormat="false" ht="12.75" hidden="false" customHeight="false" outlineLevel="0" collapsed="false">
      <c r="B41" s="134"/>
      <c r="C41" s="96"/>
      <c r="D41" s="96"/>
      <c r="E41" s="96"/>
      <c r="F41" s="96"/>
      <c r="G41" s="96"/>
      <c r="H41" s="96"/>
      <c r="I41" s="96"/>
      <c r="J41" s="135"/>
    </row>
    <row r="42" customFormat="false" ht="12.75" hidden="false" customHeight="false" outlineLevel="0" collapsed="false">
      <c r="B42" s="134"/>
      <c r="C42" s="96"/>
      <c r="D42" s="96"/>
      <c r="E42" s="96"/>
      <c r="F42" s="96"/>
      <c r="G42" s="96"/>
      <c r="H42" s="96"/>
      <c r="I42" s="96"/>
      <c r="J42" s="135"/>
    </row>
    <row r="43" customFormat="false" ht="12.75" hidden="false" customHeight="false" outlineLevel="0" collapsed="false">
      <c r="B43" s="134"/>
      <c r="C43" s="96"/>
      <c r="D43" s="96"/>
      <c r="E43" s="96"/>
      <c r="F43" s="96"/>
      <c r="G43" s="96"/>
      <c r="H43" s="96"/>
      <c r="I43" s="96"/>
      <c r="J43" s="135"/>
    </row>
    <row r="44" customFormat="false" ht="12.75" hidden="false" customHeight="false" outlineLevel="0" collapsed="false">
      <c r="B44" s="134"/>
      <c r="C44" s="96"/>
      <c r="D44" s="96"/>
      <c r="E44" s="96"/>
      <c r="F44" s="96"/>
      <c r="G44" s="96"/>
      <c r="H44" s="96"/>
      <c r="I44" s="96"/>
      <c r="J44" s="135"/>
    </row>
    <row r="45" customFormat="false" ht="12.75" hidden="false" customHeight="false" outlineLevel="0" collapsed="false">
      <c r="B45" s="134"/>
      <c r="C45" s="96"/>
      <c r="D45" s="96"/>
      <c r="E45" s="96"/>
      <c r="F45" s="96"/>
      <c r="G45" s="96"/>
      <c r="H45" s="96"/>
      <c r="I45" s="96"/>
      <c r="J45" s="135"/>
    </row>
    <row r="46" customFormat="false" ht="12.75" hidden="false" customHeight="false" outlineLevel="0" collapsed="false">
      <c r="B46" s="134"/>
      <c r="C46" s="96"/>
      <c r="D46" s="96"/>
      <c r="E46" s="96"/>
      <c r="F46" s="96"/>
      <c r="G46" s="96"/>
      <c r="H46" s="96"/>
      <c r="I46" s="96"/>
      <c r="J46" s="135"/>
    </row>
    <row r="47" customFormat="false" ht="12.75" hidden="false" customHeight="false" outlineLevel="0" collapsed="false">
      <c r="B47" s="134"/>
      <c r="C47" s="96"/>
      <c r="D47" s="96"/>
      <c r="E47" s="96"/>
      <c r="F47" s="96"/>
      <c r="G47" s="96"/>
      <c r="H47" s="96"/>
      <c r="I47" s="96"/>
      <c r="J47" s="135"/>
    </row>
    <row r="48" customFormat="false" ht="12.75" hidden="false" customHeight="false" outlineLevel="0" collapsed="false">
      <c r="B48" s="134"/>
      <c r="C48" s="96"/>
      <c r="D48" s="96"/>
      <c r="E48" s="96"/>
      <c r="F48" s="96"/>
      <c r="G48" s="96"/>
      <c r="H48" s="96"/>
      <c r="I48" s="96"/>
      <c r="J48" s="135"/>
    </row>
    <row r="49" customFormat="false" ht="12.75" hidden="false" customHeight="false" outlineLevel="0" collapsed="false">
      <c r="B49" s="134"/>
      <c r="C49" s="96"/>
      <c r="D49" s="96"/>
      <c r="E49" s="96"/>
      <c r="F49" s="96"/>
      <c r="G49" s="96"/>
      <c r="H49" s="96"/>
      <c r="I49" s="96"/>
      <c r="J49" s="135"/>
    </row>
    <row r="50" customFormat="false" ht="12.75" hidden="false" customHeight="false" outlineLevel="0" collapsed="false">
      <c r="B50" s="134"/>
      <c r="C50" s="96"/>
      <c r="D50" s="96"/>
      <c r="E50" s="96"/>
      <c r="F50" s="96"/>
      <c r="G50" s="96"/>
      <c r="H50" s="96"/>
      <c r="I50" s="96"/>
      <c r="J50" s="135"/>
    </row>
    <row r="51" customFormat="false" ht="12.75" hidden="false" customHeight="false" outlineLevel="0" collapsed="false">
      <c r="B51" s="134"/>
      <c r="C51" s="96"/>
      <c r="D51" s="96"/>
      <c r="E51" s="96"/>
      <c r="F51" s="96"/>
      <c r="G51" s="96"/>
      <c r="H51" s="96"/>
      <c r="I51" s="96"/>
      <c r="J51" s="135"/>
    </row>
    <row r="52" customFormat="false" ht="12.75" hidden="false" customHeight="false" outlineLevel="0" collapsed="false">
      <c r="B52" s="134"/>
      <c r="C52" s="96"/>
      <c r="D52" s="96"/>
      <c r="E52" s="96"/>
      <c r="F52" s="96"/>
      <c r="G52" s="96"/>
      <c r="H52" s="96"/>
      <c r="I52" s="96"/>
      <c r="J52" s="135"/>
    </row>
    <row r="53" customFormat="false" ht="12.75" hidden="false" customHeight="false" outlineLevel="0" collapsed="false">
      <c r="B53" s="134"/>
      <c r="C53" s="96"/>
      <c r="D53" s="96"/>
      <c r="E53" s="96"/>
      <c r="F53" s="96"/>
      <c r="G53" s="96"/>
      <c r="H53" s="96"/>
      <c r="I53" s="96"/>
      <c r="J53" s="135"/>
    </row>
    <row r="54" customFormat="false" ht="12.75" hidden="false" customHeight="false" outlineLevel="0" collapsed="false">
      <c r="B54" s="134"/>
      <c r="C54" s="96"/>
      <c r="D54" s="96"/>
      <c r="E54" s="96"/>
      <c r="F54" s="96"/>
      <c r="G54" s="96"/>
      <c r="H54" s="96"/>
      <c r="I54" s="96"/>
      <c r="J54" s="135"/>
    </row>
    <row r="55" customFormat="false" ht="12.75" hidden="false" customHeight="false" outlineLevel="0" collapsed="false">
      <c r="B55" s="134"/>
      <c r="C55" s="96"/>
      <c r="D55" s="96"/>
      <c r="E55" s="96"/>
      <c r="F55" s="96"/>
      <c r="G55" s="96"/>
      <c r="H55" s="96"/>
      <c r="I55" s="96"/>
      <c r="J55" s="135"/>
    </row>
    <row r="56" customFormat="false" ht="12.75" hidden="false" customHeight="false" outlineLevel="0" collapsed="false">
      <c r="B56" s="134"/>
      <c r="C56" s="96"/>
      <c r="D56" s="96"/>
      <c r="E56" s="96"/>
      <c r="F56" s="96"/>
      <c r="G56" s="96"/>
      <c r="H56" s="96"/>
      <c r="I56" s="96"/>
      <c r="J56" s="135"/>
    </row>
    <row r="57" customFormat="false" ht="12.75" hidden="false" customHeight="false" outlineLevel="0" collapsed="false">
      <c r="B57" s="134"/>
      <c r="C57" s="96"/>
      <c r="D57" s="96"/>
      <c r="E57" s="96"/>
      <c r="F57" s="96"/>
      <c r="G57" s="96"/>
      <c r="H57" s="96"/>
      <c r="I57" s="96"/>
      <c r="J57" s="135"/>
    </row>
    <row r="58" customFormat="false" ht="12.75" hidden="false" customHeight="false" outlineLevel="0" collapsed="false">
      <c r="B58" s="134"/>
      <c r="C58" s="96"/>
      <c r="D58" s="96"/>
      <c r="E58" s="96"/>
      <c r="F58" s="96"/>
      <c r="G58" s="96"/>
      <c r="H58" s="96"/>
      <c r="I58" s="96"/>
      <c r="J58" s="135"/>
    </row>
    <row r="59" customFormat="false" ht="12.75" hidden="false" customHeight="false" outlineLevel="0" collapsed="false">
      <c r="B59" s="134"/>
      <c r="C59" s="96"/>
      <c r="D59" s="96"/>
      <c r="E59" s="96"/>
      <c r="F59" s="96"/>
      <c r="G59" s="96"/>
      <c r="H59" s="96"/>
      <c r="I59" s="96"/>
      <c r="J59" s="135"/>
    </row>
    <row r="60" customFormat="false" ht="12.75" hidden="false" customHeight="false" outlineLevel="0" collapsed="false">
      <c r="B60" s="134"/>
      <c r="C60" s="96"/>
      <c r="D60" s="96"/>
      <c r="E60" s="96"/>
      <c r="F60" s="96"/>
      <c r="G60" s="96"/>
      <c r="H60" s="96"/>
      <c r="I60" s="96"/>
      <c r="J60" s="135"/>
    </row>
    <row r="61" customFormat="false" ht="12.75" hidden="false" customHeight="false" outlineLevel="0" collapsed="false">
      <c r="B61" s="134"/>
      <c r="C61" s="96"/>
      <c r="D61" s="96"/>
      <c r="E61" s="96"/>
      <c r="F61" s="96"/>
      <c r="G61" s="96"/>
      <c r="H61" s="96"/>
      <c r="I61" s="96"/>
      <c r="J61" s="135"/>
    </row>
    <row r="62" customFormat="false" ht="12.75" hidden="false" customHeight="false" outlineLevel="0" collapsed="false">
      <c r="B62" s="134"/>
      <c r="C62" s="96"/>
      <c r="D62" s="96"/>
      <c r="E62" s="96"/>
      <c r="F62" s="96"/>
      <c r="G62" s="96"/>
      <c r="H62" s="96"/>
      <c r="I62" s="96"/>
      <c r="J62" s="135"/>
    </row>
    <row r="63" customFormat="false" ht="12.75" hidden="false" customHeight="false" outlineLevel="0" collapsed="false">
      <c r="B63" s="134"/>
      <c r="C63" s="96"/>
      <c r="D63" s="96"/>
      <c r="E63" s="96"/>
      <c r="F63" s="96"/>
      <c r="G63" s="96"/>
      <c r="H63" s="96"/>
      <c r="I63" s="96"/>
      <c r="J63" s="135"/>
    </row>
    <row r="64" customFormat="false" ht="12.75" hidden="false" customHeight="false" outlineLevel="0" collapsed="false">
      <c r="B64" s="134"/>
      <c r="C64" s="96"/>
      <c r="D64" s="96"/>
      <c r="E64" s="96"/>
      <c r="F64" s="96"/>
      <c r="G64" s="96"/>
      <c r="H64" s="96"/>
      <c r="I64" s="96"/>
      <c r="J64" s="135"/>
    </row>
    <row r="65" customFormat="false" ht="12.75" hidden="false" customHeight="false" outlineLevel="0" collapsed="false">
      <c r="B65" s="134"/>
      <c r="C65" s="96"/>
      <c r="D65" s="96"/>
      <c r="E65" s="96"/>
      <c r="F65" s="96"/>
      <c r="G65" s="96"/>
      <c r="H65" s="96"/>
      <c r="I65" s="96"/>
      <c r="J65" s="135"/>
    </row>
    <row r="66" customFormat="false" ht="12.75" hidden="false" customHeight="false" outlineLevel="0" collapsed="false">
      <c r="B66" s="134"/>
      <c r="C66" s="96"/>
      <c r="D66" s="96"/>
      <c r="E66" s="96"/>
      <c r="F66" s="96"/>
      <c r="G66" s="96"/>
      <c r="H66" s="96"/>
      <c r="I66" s="96"/>
      <c r="J66" s="135"/>
    </row>
    <row r="67" customFormat="false" ht="12.75" hidden="false" customHeight="false" outlineLevel="0" collapsed="false">
      <c r="B67" s="134"/>
      <c r="C67" s="96"/>
      <c r="D67" s="96"/>
      <c r="E67" s="96"/>
      <c r="F67" s="96"/>
      <c r="G67" s="96"/>
      <c r="H67" s="96"/>
      <c r="I67" s="96"/>
      <c r="J67" s="135"/>
    </row>
    <row r="68" customFormat="false" ht="12.75" hidden="false" customHeight="false" outlineLevel="0" collapsed="false">
      <c r="B68" s="134"/>
      <c r="C68" s="96"/>
      <c r="D68" s="96"/>
      <c r="E68" s="96"/>
      <c r="F68" s="96"/>
      <c r="G68" s="96"/>
      <c r="H68" s="96"/>
      <c r="I68" s="96"/>
      <c r="J68" s="135"/>
    </row>
    <row r="69" customFormat="false" ht="12.75" hidden="false" customHeight="false" outlineLevel="0" collapsed="false">
      <c r="B69" s="134"/>
      <c r="C69" s="96"/>
      <c r="D69" s="96"/>
      <c r="E69" s="96"/>
      <c r="F69" s="96"/>
      <c r="G69" s="96"/>
      <c r="H69" s="96"/>
      <c r="I69" s="96"/>
      <c r="J69" s="135"/>
    </row>
    <row r="70" customFormat="false" ht="12.75" hidden="false" customHeight="false" outlineLevel="0" collapsed="false">
      <c r="B70" s="134"/>
      <c r="C70" s="96"/>
      <c r="D70" s="96"/>
      <c r="E70" s="96"/>
      <c r="F70" s="96"/>
      <c r="G70" s="96"/>
      <c r="H70" s="96"/>
      <c r="I70" s="96"/>
      <c r="J70" s="135"/>
    </row>
    <row r="71" customFormat="false" ht="12.75" hidden="false" customHeight="false" outlineLevel="0" collapsed="false">
      <c r="B71" s="134"/>
      <c r="C71" s="96"/>
      <c r="D71" s="96"/>
      <c r="E71" s="96"/>
      <c r="F71" s="96"/>
      <c r="G71" s="96"/>
      <c r="H71" s="96"/>
      <c r="I71" s="96"/>
      <c r="J71" s="135"/>
    </row>
    <row r="72" customFormat="false" ht="12.75" hidden="false" customHeight="false" outlineLevel="0" collapsed="false">
      <c r="B72" s="134"/>
      <c r="C72" s="96"/>
      <c r="D72" s="96"/>
      <c r="E72" s="96"/>
      <c r="F72" s="96"/>
      <c r="G72" s="96"/>
      <c r="H72" s="96"/>
      <c r="I72" s="96"/>
      <c r="J72" s="135"/>
    </row>
    <row r="73" customFormat="false" ht="12.75" hidden="false" customHeight="false" outlineLevel="0" collapsed="false">
      <c r="B73" s="134"/>
      <c r="C73" s="96"/>
      <c r="D73" s="96"/>
      <c r="E73" s="96"/>
      <c r="F73" s="96"/>
      <c r="G73" s="96"/>
      <c r="H73" s="96"/>
      <c r="I73" s="96"/>
      <c r="J73" s="135"/>
    </row>
    <row r="74" customFormat="false" ht="12.75" hidden="false" customHeight="false" outlineLevel="0" collapsed="false">
      <c r="B74" s="134"/>
      <c r="C74" s="96"/>
      <c r="D74" s="96"/>
      <c r="E74" s="96"/>
      <c r="F74" s="96"/>
      <c r="G74" s="96"/>
      <c r="H74" s="96"/>
      <c r="I74" s="96"/>
      <c r="J74" s="135"/>
    </row>
    <row r="75" customFormat="false" ht="12.75" hidden="false" customHeight="false" outlineLevel="0" collapsed="false">
      <c r="B75" s="134"/>
      <c r="C75" s="96"/>
      <c r="D75" s="96"/>
      <c r="E75" s="96"/>
      <c r="F75" s="96"/>
      <c r="G75" s="96"/>
      <c r="H75" s="96"/>
      <c r="I75" s="96"/>
      <c r="J75" s="135"/>
    </row>
    <row r="76" customFormat="false" ht="12.75" hidden="false" customHeight="false" outlineLevel="0" collapsed="false">
      <c r="B76" s="134"/>
      <c r="C76" s="96"/>
      <c r="D76" s="96"/>
      <c r="E76" s="96"/>
      <c r="F76" s="96"/>
      <c r="G76" s="96"/>
      <c r="H76" s="96"/>
      <c r="I76" s="96"/>
      <c r="J76" s="135"/>
    </row>
    <row r="77" customFormat="false" ht="12.75" hidden="false" customHeight="false" outlineLevel="0" collapsed="false">
      <c r="B77" s="134"/>
      <c r="C77" s="96"/>
      <c r="D77" s="96"/>
      <c r="E77" s="96"/>
      <c r="F77" s="96"/>
      <c r="G77" s="96"/>
      <c r="H77" s="96"/>
      <c r="I77" s="96"/>
      <c r="J77" s="135"/>
    </row>
    <row r="78" customFormat="false" ht="12.75" hidden="false" customHeight="false" outlineLevel="0" collapsed="false">
      <c r="B78" s="134"/>
      <c r="C78" s="96"/>
      <c r="D78" s="96"/>
      <c r="E78" s="96"/>
      <c r="F78" s="96"/>
      <c r="G78" s="96"/>
      <c r="H78" s="96"/>
      <c r="I78" s="96"/>
      <c r="J78" s="135"/>
    </row>
    <row r="79" customFormat="false" ht="12.75" hidden="false" customHeight="false" outlineLevel="0" collapsed="false">
      <c r="B79" s="134"/>
      <c r="C79" s="96"/>
      <c r="D79" s="96"/>
      <c r="E79" s="96"/>
      <c r="F79" s="96"/>
      <c r="G79" s="96"/>
      <c r="H79" s="96"/>
      <c r="I79" s="96"/>
      <c r="J79" s="135"/>
    </row>
    <row r="80" customFormat="false" ht="12.75" hidden="false" customHeight="false" outlineLevel="0" collapsed="false">
      <c r="B80" s="134"/>
      <c r="C80" s="96"/>
      <c r="D80" s="96"/>
      <c r="E80" s="96"/>
      <c r="F80" s="96"/>
      <c r="G80" s="96"/>
      <c r="H80" s="96"/>
      <c r="I80" s="96"/>
      <c r="J80" s="135"/>
    </row>
    <row r="81" customFormat="false" ht="12.75" hidden="false" customHeight="false" outlineLevel="0" collapsed="false">
      <c r="B81" s="134"/>
      <c r="C81" s="96"/>
      <c r="D81" s="96"/>
      <c r="E81" s="96"/>
      <c r="F81" s="96"/>
      <c r="G81" s="96"/>
      <c r="H81" s="96"/>
      <c r="I81" s="96"/>
      <c r="J81" s="135"/>
    </row>
    <row r="82" customFormat="false" ht="12.75" hidden="false" customHeight="false" outlineLevel="0" collapsed="false">
      <c r="B82" s="134"/>
      <c r="C82" s="96"/>
      <c r="D82" s="96"/>
      <c r="E82" s="96"/>
      <c r="F82" s="96"/>
      <c r="G82" s="96"/>
      <c r="H82" s="96"/>
      <c r="I82" s="96"/>
      <c r="J82" s="135"/>
    </row>
    <row r="83" customFormat="false" ht="12.75" hidden="false" customHeight="false" outlineLevel="0" collapsed="false">
      <c r="B83" s="134"/>
      <c r="C83" s="96"/>
      <c r="D83" s="96"/>
      <c r="E83" s="96"/>
      <c r="F83" s="96"/>
      <c r="G83" s="96"/>
      <c r="H83" s="96"/>
      <c r="I83" s="96"/>
      <c r="J83" s="135"/>
    </row>
    <row r="84" customFormat="false" ht="12.75" hidden="false" customHeight="false" outlineLevel="0" collapsed="false">
      <c r="B84" s="134"/>
      <c r="C84" s="96"/>
      <c r="D84" s="96"/>
      <c r="E84" s="96"/>
      <c r="F84" s="96"/>
      <c r="G84" s="96"/>
      <c r="H84" s="96"/>
      <c r="I84" s="96"/>
      <c r="J84" s="135"/>
    </row>
    <row r="85" customFormat="false" ht="12.75" hidden="false" customHeight="false" outlineLevel="0" collapsed="false">
      <c r="B85" s="134"/>
      <c r="C85" s="96"/>
      <c r="D85" s="96"/>
      <c r="E85" s="96"/>
      <c r="F85" s="96"/>
      <c r="G85" s="96"/>
      <c r="H85" s="96"/>
      <c r="I85" s="96"/>
      <c r="J85" s="135"/>
    </row>
    <row r="86" customFormat="false" ht="12.75" hidden="false" customHeight="false" outlineLevel="0" collapsed="false">
      <c r="B86" s="134"/>
      <c r="C86" s="96"/>
      <c r="D86" s="96"/>
      <c r="E86" s="96"/>
      <c r="F86" s="96"/>
      <c r="G86" s="96"/>
      <c r="H86" s="96"/>
      <c r="I86" s="96"/>
      <c r="J86" s="135"/>
    </row>
    <row r="87" customFormat="false" ht="12.75" hidden="false" customHeight="false" outlineLevel="0" collapsed="false">
      <c r="B87" s="134"/>
      <c r="C87" s="96"/>
      <c r="D87" s="96"/>
      <c r="E87" s="96"/>
      <c r="F87" s="96"/>
      <c r="G87" s="96"/>
      <c r="H87" s="96"/>
      <c r="I87" s="96"/>
      <c r="J87" s="135"/>
    </row>
    <row r="88" customFormat="false" ht="12.75" hidden="false" customHeight="false" outlineLevel="0" collapsed="false">
      <c r="B88" s="134"/>
      <c r="C88" s="96"/>
      <c r="D88" s="96"/>
      <c r="E88" s="96"/>
      <c r="F88" s="96"/>
      <c r="G88" s="96"/>
      <c r="H88" s="96"/>
      <c r="I88" s="96"/>
      <c r="J88" s="135"/>
    </row>
    <row r="89" customFormat="false" ht="12.75" hidden="false" customHeight="false" outlineLevel="0" collapsed="false">
      <c r="B89" s="134"/>
      <c r="C89" s="96"/>
      <c r="D89" s="96"/>
      <c r="E89" s="96"/>
      <c r="F89" s="96"/>
      <c r="G89" s="96"/>
      <c r="H89" s="96"/>
      <c r="I89" s="96"/>
      <c r="J89" s="135"/>
    </row>
    <row r="90" customFormat="false" ht="12.75" hidden="false" customHeight="false" outlineLevel="0" collapsed="false">
      <c r="B90" s="134"/>
      <c r="C90" s="96"/>
      <c r="D90" s="96"/>
      <c r="E90" s="96"/>
      <c r="F90" s="96"/>
      <c r="G90" s="96"/>
      <c r="H90" s="96"/>
      <c r="I90" s="96"/>
      <c r="J90" s="135"/>
    </row>
    <row r="91" customFormat="false" ht="12.75" hidden="false" customHeight="false" outlineLevel="0" collapsed="false">
      <c r="B91" s="134"/>
      <c r="C91" s="96"/>
      <c r="D91" s="96"/>
      <c r="E91" s="96"/>
      <c r="F91" s="96"/>
      <c r="G91" s="96"/>
      <c r="H91" s="96"/>
      <c r="I91" s="96"/>
      <c r="J91" s="135"/>
    </row>
    <row r="92" customFormat="false" ht="12.75" hidden="false" customHeight="false" outlineLevel="0" collapsed="false">
      <c r="B92" s="134"/>
      <c r="C92" s="96"/>
      <c r="D92" s="96"/>
      <c r="E92" s="96"/>
      <c r="F92" s="96"/>
      <c r="G92" s="96"/>
      <c r="H92" s="96"/>
      <c r="I92" s="96"/>
      <c r="J92" s="135"/>
    </row>
    <row r="93" customFormat="false" ht="12.75" hidden="false" customHeight="false" outlineLevel="0" collapsed="false">
      <c r="B93" s="134"/>
      <c r="C93" s="96"/>
      <c r="D93" s="96"/>
      <c r="E93" s="96"/>
      <c r="F93" s="96"/>
      <c r="G93" s="96"/>
      <c r="H93" s="96"/>
      <c r="I93" s="96"/>
      <c r="J93" s="135"/>
    </row>
    <row r="94" customFormat="false" ht="12.75" hidden="false" customHeight="false" outlineLevel="0" collapsed="false">
      <c r="B94" s="134"/>
      <c r="C94" s="96"/>
      <c r="D94" s="96"/>
      <c r="E94" s="96"/>
      <c r="F94" s="96"/>
      <c r="G94" s="96"/>
      <c r="H94" s="96"/>
      <c r="I94" s="96"/>
      <c r="J94" s="135"/>
    </row>
    <row r="95" customFormat="false" ht="12.75" hidden="false" customHeight="false" outlineLevel="0" collapsed="false">
      <c r="B95" s="134"/>
      <c r="C95" s="96"/>
      <c r="D95" s="96"/>
      <c r="E95" s="96"/>
      <c r="F95" s="96"/>
      <c r="G95" s="96"/>
      <c r="H95" s="96"/>
      <c r="I95" s="96"/>
      <c r="J95" s="135"/>
    </row>
    <row r="96" customFormat="false" ht="12.75" hidden="false" customHeight="false" outlineLevel="0" collapsed="false">
      <c r="B96" s="134"/>
      <c r="C96" s="96"/>
      <c r="D96" s="96"/>
      <c r="E96" s="96"/>
      <c r="F96" s="96"/>
      <c r="G96" s="96"/>
      <c r="H96" s="96"/>
      <c r="I96" s="96"/>
      <c r="J96" s="135"/>
    </row>
    <row r="97" customFormat="false" ht="12.75" hidden="false" customHeight="false" outlineLevel="0" collapsed="false">
      <c r="B97" s="134"/>
      <c r="C97" s="96"/>
      <c r="D97" s="96"/>
      <c r="E97" s="96"/>
      <c r="F97" s="96"/>
      <c r="G97" s="96"/>
      <c r="H97" s="96"/>
      <c r="I97" s="96"/>
      <c r="J97" s="135"/>
    </row>
    <row r="98" customFormat="false" ht="12.75" hidden="false" customHeight="false" outlineLevel="0" collapsed="false">
      <c r="B98" s="134"/>
      <c r="C98" s="96"/>
      <c r="D98" s="96"/>
      <c r="E98" s="96"/>
      <c r="F98" s="96"/>
      <c r="G98" s="96"/>
      <c r="H98" s="96"/>
      <c r="I98" s="96"/>
      <c r="J98" s="135"/>
    </row>
    <row r="99" customFormat="false" ht="12.75" hidden="false" customHeight="false" outlineLevel="0" collapsed="false">
      <c r="B99" s="134"/>
      <c r="C99" s="96"/>
      <c r="D99" s="96"/>
      <c r="E99" s="96"/>
      <c r="F99" s="96"/>
      <c r="G99" s="96"/>
      <c r="H99" s="96"/>
      <c r="I99" s="96"/>
      <c r="J99" s="135"/>
    </row>
    <row r="100" customFormat="false" ht="12.75" hidden="false" customHeight="false" outlineLevel="0" collapsed="false">
      <c r="B100" s="134"/>
      <c r="C100" s="96"/>
      <c r="D100" s="96"/>
      <c r="E100" s="96"/>
      <c r="F100" s="96"/>
      <c r="G100" s="96"/>
      <c r="H100" s="96"/>
      <c r="I100" s="96"/>
      <c r="J100" s="135"/>
    </row>
    <row r="101" customFormat="false" ht="12.75" hidden="false" customHeight="false" outlineLevel="0" collapsed="false">
      <c r="B101" s="134"/>
      <c r="C101" s="96"/>
      <c r="D101" s="96"/>
      <c r="E101" s="96"/>
      <c r="F101" s="96"/>
      <c r="G101" s="96"/>
      <c r="H101" s="96"/>
      <c r="I101" s="96"/>
      <c r="J101" s="135"/>
    </row>
    <row r="102" customFormat="false" ht="12.75" hidden="false" customHeight="false" outlineLevel="0" collapsed="false">
      <c r="B102" s="134"/>
      <c r="C102" s="96"/>
      <c r="D102" s="96"/>
      <c r="E102" s="96"/>
      <c r="F102" s="96"/>
      <c r="G102" s="96"/>
      <c r="H102" s="96"/>
      <c r="I102" s="96"/>
      <c r="J102" s="135"/>
    </row>
    <row r="103" customFormat="false" ht="12.75" hidden="false" customHeight="false" outlineLevel="0" collapsed="false">
      <c r="B103" s="134"/>
      <c r="C103" s="96"/>
      <c r="D103" s="96"/>
      <c r="E103" s="96"/>
      <c r="F103" s="96"/>
      <c r="G103" s="96"/>
      <c r="H103" s="96"/>
      <c r="I103" s="96"/>
      <c r="J103" s="135"/>
    </row>
    <row r="104" customFormat="false" ht="12.75" hidden="false" customHeight="false" outlineLevel="0" collapsed="false">
      <c r="B104" s="134"/>
      <c r="C104" s="96"/>
      <c r="D104" s="96"/>
      <c r="E104" s="96"/>
      <c r="F104" s="96"/>
      <c r="G104" s="96"/>
      <c r="H104" s="96"/>
      <c r="I104" s="96"/>
      <c r="J104" s="135"/>
    </row>
    <row r="105" customFormat="false" ht="12.75" hidden="false" customHeight="false" outlineLevel="0" collapsed="false">
      <c r="B105" s="134"/>
      <c r="C105" s="96"/>
      <c r="D105" s="96"/>
      <c r="E105" s="96"/>
      <c r="F105" s="96"/>
      <c r="G105" s="96"/>
      <c r="H105" s="96"/>
      <c r="I105" s="96"/>
      <c r="J105" s="135"/>
    </row>
    <row r="106" customFormat="false" ht="12.75" hidden="false" customHeight="false" outlineLevel="0" collapsed="false">
      <c r="B106" s="134"/>
      <c r="C106" s="96"/>
      <c r="D106" s="96"/>
      <c r="E106" s="96"/>
      <c r="F106" s="96"/>
      <c r="G106" s="96"/>
      <c r="H106" s="96"/>
      <c r="I106" s="96"/>
      <c r="J106" s="135"/>
    </row>
    <row r="107" customFormat="false" ht="12.75" hidden="false" customHeight="false" outlineLevel="0" collapsed="false">
      <c r="B107" s="134"/>
      <c r="C107" s="96"/>
      <c r="D107" s="96"/>
      <c r="E107" s="96"/>
      <c r="F107" s="96"/>
      <c r="G107" s="96"/>
      <c r="H107" s="96"/>
      <c r="I107" s="96"/>
      <c r="J107" s="135"/>
    </row>
    <row r="108" customFormat="false" ht="12.75" hidden="false" customHeight="false" outlineLevel="0" collapsed="false">
      <c r="B108" s="134"/>
      <c r="C108" s="96"/>
      <c r="D108" s="96"/>
      <c r="E108" s="96"/>
      <c r="F108" s="96"/>
      <c r="G108" s="96"/>
      <c r="H108" s="96"/>
      <c r="I108" s="96"/>
      <c r="J108" s="135"/>
    </row>
    <row r="109" customFormat="false" ht="12.75" hidden="false" customHeight="false" outlineLevel="0" collapsed="false">
      <c r="B109" s="134"/>
      <c r="C109" s="96"/>
      <c r="D109" s="96"/>
      <c r="E109" s="96"/>
      <c r="F109" s="96"/>
      <c r="G109" s="96"/>
      <c r="H109" s="96"/>
      <c r="I109" s="96"/>
      <c r="J109" s="135"/>
    </row>
    <row r="110" customFormat="false" ht="12.75" hidden="false" customHeight="false" outlineLevel="0" collapsed="false">
      <c r="B110" s="134"/>
      <c r="C110" s="96"/>
      <c r="D110" s="96"/>
      <c r="E110" s="96"/>
      <c r="F110" s="96"/>
      <c r="G110" s="96"/>
      <c r="H110" s="96"/>
      <c r="I110" s="96"/>
      <c r="J110" s="135"/>
    </row>
    <row r="111" customFormat="false" ht="12.75" hidden="false" customHeight="false" outlineLevel="0" collapsed="false">
      <c r="B111" s="134"/>
      <c r="C111" s="96"/>
      <c r="D111" s="96"/>
      <c r="E111" s="96"/>
      <c r="F111" s="96"/>
      <c r="G111" s="96"/>
      <c r="H111" s="96"/>
      <c r="I111" s="96"/>
      <c r="J111" s="135"/>
    </row>
    <row r="112" customFormat="false" ht="12.75" hidden="false" customHeight="false" outlineLevel="0" collapsed="false">
      <c r="B112" s="134"/>
      <c r="C112" s="96"/>
      <c r="D112" s="96"/>
      <c r="E112" s="96"/>
      <c r="F112" s="96"/>
      <c r="G112" s="96"/>
      <c r="H112" s="96"/>
      <c r="I112" s="96"/>
      <c r="J112" s="135"/>
    </row>
    <row r="113" customFormat="false" ht="12.75" hidden="false" customHeight="false" outlineLevel="0" collapsed="false">
      <c r="B113" s="134"/>
      <c r="C113" s="96"/>
      <c r="D113" s="96"/>
      <c r="E113" s="96"/>
      <c r="F113" s="96"/>
      <c r="G113" s="96"/>
      <c r="H113" s="96"/>
      <c r="I113" s="96"/>
      <c r="J113" s="135"/>
    </row>
    <row r="114" customFormat="false" ht="12.75" hidden="false" customHeight="false" outlineLevel="0" collapsed="false">
      <c r="B114" s="134"/>
      <c r="C114" s="96"/>
      <c r="D114" s="96"/>
      <c r="E114" s="96"/>
      <c r="F114" s="96"/>
      <c r="G114" s="96"/>
      <c r="H114" s="96"/>
      <c r="I114" s="96"/>
      <c r="J114" s="135"/>
    </row>
    <row r="115" customFormat="false" ht="12.75" hidden="false" customHeight="false" outlineLevel="0" collapsed="false">
      <c r="B115" s="134"/>
      <c r="C115" s="96"/>
      <c r="D115" s="96"/>
      <c r="E115" s="96"/>
      <c r="F115" s="96"/>
      <c r="G115" s="96"/>
      <c r="H115" s="96"/>
      <c r="I115" s="96"/>
      <c r="J115" s="135"/>
    </row>
    <row r="116" customFormat="false" ht="12.75" hidden="false" customHeight="false" outlineLevel="0" collapsed="false">
      <c r="B116" s="134"/>
      <c r="C116" s="96"/>
      <c r="D116" s="96"/>
      <c r="E116" s="96"/>
      <c r="F116" s="96"/>
      <c r="G116" s="96"/>
      <c r="H116" s="96"/>
      <c r="I116" s="96"/>
      <c r="J116" s="135"/>
    </row>
    <row r="117" customFormat="false" ht="12.75" hidden="false" customHeight="false" outlineLevel="0" collapsed="false">
      <c r="B117" s="134"/>
      <c r="C117" s="96"/>
      <c r="D117" s="96"/>
      <c r="E117" s="96"/>
      <c r="F117" s="96"/>
      <c r="G117" s="96"/>
      <c r="H117" s="96"/>
      <c r="I117" s="96"/>
      <c r="J117" s="135"/>
    </row>
    <row r="118" customFormat="false" ht="12.75" hidden="false" customHeight="false" outlineLevel="0" collapsed="false">
      <c r="B118" s="134"/>
      <c r="C118" s="96"/>
      <c r="D118" s="96"/>
      <c r="E118" s="96"/>
      <c r="F118" s="96"/>
      <c r="G118" s="96"/>
      <c r="H118" s="96"/>
      <c r="I118" s="96"/>
      <c r="J118" s="135"/>
    </row>
    <row r="119" customFormat="false" ht="12.75" hidden="false" customHeight="false" outlineLevel="0" collapsed="false">
      <c r="B119" s="134"/>
      <c r="C119" s="96"/>
      <c r="D119" s="96"/>
      <c r="E119" s="96"/>
      <c r="F119" s="96"/>
      <c r="G119" s="96"/>
      <c r="H119" s="96"/>
      <c r="I119" s="96"/>
      <c r="J119" s="135"/>
    </row>
    <row r="120" customFormat="false" ht="12.75" hidden="false" customHeight="false" outlineLevel="0" collapsed="false">
      <c r="B120" s="134"/>
      <c r="C120" s="96"/>
      <c r="D120" s="96"/>
      <c r="E120" s="96"/>
      <c r="F120" s="96"/>
      <c r="G120" s="96"/>
      <c r="H120" s="96"/>
      <c r="I120" s="96"/>
      <c r="J120" s="135"/>
    </row>
    <row r="121" customFormat="false" ht="12.75" hidden="false" customHeight="false" outlineLevel="0" collapsed="false">
      <c r="B121" s="134"/>
      <c r="C121" s="96"/>
      <c r="D121" s="96"/>
      <c r="E121" s="96"/>
      <c r="F121" s="96"/>
      <c r="G121" s="96"/>
      <c r="H121" s="96"/>
      <c r="I121" s="96"/>
      <c r="J121" s="135"/>
    </row>
    <row r="122" customFormat="false" ht="12.75" hidden="false" customHeight="false" outlineLevel="0" collapsed="false">
      <c r="B122" s="134"/>
      <c r="C122" s="96"/>
      <c r="D122" s="96"/>
      <c r="E122" s="96"/>
      <c r="F122" s="96"/>
      <c r="G122" s="96"/>
      <c r="H122" s="96"/>
      <c r="I122" s="96"/>
      <c r="J122" s="135"/>
    </row>
    <row r="123" customFormat="false" ht="12.75" hidden="false" customHeight="false" outlineLevel="0" collapsed="false">
      <c r="B123" s="134"/>
      <c r="C123" s="96"/>
      <c r="D123" s="96"/>
      <c r="E123" s="96"/>
      <c r="F123" s="96"/>
      <c r="G123" s="96"/>
      <c r="H123" s="96"/>
      <c r="I123" s="96"/>
      <c r="J123" s="135"/>
    </row>
    <row r="124" customFormat="false" ht="12.75" hidden="false" customHeight="false" outlineLevel="0" collapsed="false">
      <c r="B124" s="134"/>
      <c r="C124" s="96"/>
      <c r="D124" s="96"/>
      <c r="E124" s="96"/>
      <c r="F124" s="96"/>
      <c r="G124" s="96"/>
      <c r="H124" s="96"/>
      <c r="I124" s="96"/>
      <c r="J124" s="135"/>
    </row>
    <row r="125" customFormat="false" ht="12.75" hidden="false" customHeight="false" outlineLevel="0" collapsed="false">
      <c r="B125" s="134"/>
      <c r="C125" s="96"/>
      <c r="D125" s="96"/>
      <c r="E125" s="96"/>
      <c r="F125" s="96"/>
      <c r="G125" s="96"/>
      <c r="H125" s="96"/>
      <c r="I125" s="96"/>
      <c r="J125" s="135"/>
    </row>
    <row r="126" customFormat="false" ht="12.75" hidden="false" customHeight="false" outlineLevel="0" collapsed="false">
      <c r="B126" s="134"/>
      <c r="C126" s="96"/>
      <c r="D126" s="96"/>
      <c r="E126" s="96"/>
      <c r="F126" s="96"/>
      <c r="G126" s="96"/>
      <c r="H126" s="96"/>
      <c r="I126" s="96"/>
      <c r="J126" s="135"/>
    </row>
    <row r="127" customFormat="false" ht="12.75" hidden="false" customHeight="false" outlineLevel="0" collapsed="false">
      <c r="B127" s="134"/>
      <c r="C127" s="96"/>
      <c r="D127" s="96"/>
      <c r="E127" s="96"/>
      <c r="F127" s="96"/>
      <c r="G127" s="96"/>
      <c r="H127" s="96"/>
      <c r="I127" s="96"/>
      <c r="J127" s="135"/>
    </row>
    <row r="128" customFormat="false" ht="12.75" hidden="false" customHeight="false" outlineLevel="0" collapsed="false">
      <c r="B128" s="134"/>
      <c r="C128" s="96"/>
      <c r="D128" s="96"/>
      <c r="E128" s="96"/>
      <c r="F128" s="96"/>
      <c r="G128" s="96"/>
      <c r="H128" s="96"/>
      <c r="I128" s="96"/>
      <c r="J128" s="135"/>
    </row>
    <row r="129" customFormat="false" ht="12.75" hidden="false" customHeight="false" outlineLevel="0" collapsed="false">
      <c r="B129" s="134"/>
      <c r="C129" s="96"/>
      <c r="D129" s="96"/>
      <c r="E129" s="96"/>
      <c r="F129" s="96"/>
      <c r="G129" s="96"/>
      <c r="H129" s="96"/>
      <c r="I129" s="96"/>
      <c r="J129" s="135"/>
    </row>
    <row r="130" customFormat="false" ht="12.75" hidden="false" customHeight="false" outlineLevel="0" collapsed="false">
      <c r="B130" s="134"/>
      <c r="C130" s="96"/>
      <c r="D130" s="96"/>
      <c r="E130" s="96"/>
      <c r="F130" s="96"/>
      <c r="G130" s="96"/>
      <c r="H130" s="96"/>
      <c r="I130" s="96"/>
      <c r="J130" s="135"/>
    </row>
    <row r="131" customFormat="false" ht="12.75" hidden="false" customHeight="false" outlineLevel="0" collapsed="false">
      <c r="B131" s="134"/>
      <c r="C131" s="96"/>
      <c r="D131" s="96"/>
      <c r="E131" s="96"/>
      <c r="F131" s="96"/>
      <c r="G131" s="96"/>
      <c r="H131" s="96"/>
      <c r="I131" s="96"/>
      <c r="J131" s="135"/>
    </row>
    <row r="132" customFormat="false" ht="12.75" hidden="false" customHeight="false" outlineLevel="0" collapsed="false">
      <c r="B132" s="134"/>
      <c r="C132" s="96"/>
      <c r="D132" s="96"/>
      <c r="E132" s="96"/>
      <c r="F132" s="96"/>
      <c r="G132" s="96"/>
      <c r="H132" s="96"/>
      <c r="I132" s="96"/>
      <c r="J132" s="135"/>
    </row>
    <row r="133" customFormat="false" ht="12.75" hidden="false" customHeight="false" outlineLevel="0" collapsed="false">
      <c r="B133" s="134"/>
      <c r="C133" s="96"/>
      <c r="D133" s="96"/>
      <c r="E133" s="96"/>
      <c r="F133" s="96"/>
      <c r="G133" s="96"/>
      <c r="H133" s="96"/>
      <c r="I133" s="96"/>
      <c r="J133" s="135"/>
    </row>
    <row r="134" customFormat="false" ht="12.75" hidden="false" customHeight="false" outlineLevel="0" collapsed="false">
      <c r="B134" s="134"/>
      <c r="C134" s="96"/>
      <c r="D134" s="96"/>
      <c r="E134" s="96"/>
      <c r="F134" s="96"/>
      <c r="G134" s="96"/>
      <c r="H134" s="96"/>
      <c r="I134" s="96"/>
      <c r="J134" s="135"/>
    </row>
    <row r="135" customFormat="false" ht="12.75" hidden="false" customHeight="false" outlineLevel="0" collapsed="false">
      <c r="B135" s="134"/>
      <c r="C135" s="96"/>
      <c r="D135" s="96"/>
      <c r="E135" s="96"/>
      <c r="F135" s="96"/>
      <c r="G135" s="96"/>
      <c r="H135" s="96"/>
      <c r="I135" s="96"/>
      <c r="J135" s="135"/>
    </row>
    <row r="136" customFormat="false" ht="12.75" hidden="false" customHeight="false" outlineLevel="0" collapsed="false">
      <c r="B136" s="134"/>
      <c r="C136" s="96"/>
      <c r="D136" s="96"/>
      <c r="E136" s="96"/>
      <c r="F136" s="96"/>
      <c r="G136" s="96"/>
      <c r="H136" s="96"/>
      <c r="I136" s="96"/>
      <c r="J136" s="135"/>
    </row>
    <row r="137" customFormat="false" ht="12.75" hidden="false" customHeight="false" outlineLevel="0" collapsed="false">
      <c r="B137" s="134"/>
      <c r="C137" s="96"/>
      <c r="D137" s="96"/>
      <c r="E137" s="96"/>
      <c r="F137" s="96"/>
      <c r="G137" s="96"/>
      <c r="H137" s="96"/>
      <c r="I137" s="96"/>
      <c r="J137" s="135"/>
    </row>
    <row r="138" customFormat="false" ht="12.75" hidden="false" customHeight="false" outlineLevel="0" collapsed="false">
      <c r="B138" s="134"/>
      <c r="C138" s="96"/>
      <c r="D138" s="96"/>
      <c r="E138" s="96"/>
      <c r="F138" s="96"/>
      <c r="G138" s="96"/>
      <c r="H138" s="96"/>
      <c r="I138" s="96"/>
      <c r="J138" s="135"/>
    </row>
    <row r="139" customFormat="false" ht="12.75" hidden="false" customHeight="false" outlineLevel="0" collapsed="false">
      <c r="B139" s="134"/>
      <c r="C139" s="96"/>
      <c r="D139" s="96"/>
      <c r="E139" s="96"/>
      <c r="F139" s="96"/>
      <c r="G139" s="96"/>
      <c r="H139" s="96"/>
      <c r="I139" s="96"/>
      <c r="J139" s="135"/>
    </row>
    <row r="140" customFormat="false" ht="12.75" hidden="false" customHeight="false" outlineLevel="0" collapsed="false">
      <c r="B140" s="134"/>
      <c r="C140" s="96"/>
      <c r="D140" s="96"/>
      <c r="E140" s="96"/>
      <c r="F140" s="96"/>
      <c r="G140" s="96"/>
      <c r="H140" s="96"/>
      <c r="I140" s="96"/>
      <c r="J140" s="135"/>
    </row>
    <row r="141" customFormat="false" ht="12.75" hidden="false" customHeight="false" outlineLevel="0" collapsed="false">
      <c r="B141" s="134"/>
      <c r="C141" s="96"/>
      <c r="D141" s="96"/>
      <c r="E141" s="96"/>
      <c r="F141" s="96"/>
      <c r="G141" s="96"/>
      <c r="H141" s="96"/>
      <c r="I141" s="96"/>
      <c r="J141" s="135"/>
    </row>
    <row r="142" customFormat="false" ht="12.75" hidden="false" customHeight="false" outlineLevel="0" collapsed="false">
      <c r="B142" s="134"/>
      <c r="C142" s="96"/>
      <c r="D142" s="96"/>
      <c r="E142" s="96"/>
      <c r="F142" s="96"/>
      <c r="G142" s="96"/>
      <c r="H142" s="96"/>
      <c r="I142" s="96"/>
      <c r="J142" s="135"/>
    </row>
    <row r="143" customFormat="false" ht="12.75" hidden="false" customHeight="false" outlineLevel="0" collapsed="false">
      <c r="B143" s="134"/>
      <c r="C143" s="96"/>
      <c r="D143" s="96"/>
      <c r="E143" s="96"/>
      <c r="F143" s="96"/>
      <c r="G143" s="96"/>
      <c r="H143" s="96"/>
      <c r="I143" s="96"/>
      <c r="J143" s="135"/>
    </row>
    <row r="144" customFormat="false" ht="12.75" hidden="false" customHeight="false" outlineLevel="0" collapsed="false">
      <c r="B144" s="134"/>
      <c r="C144" s="96"/>
      <c r="D144" s="96"/>
      <c r="E144" s="96"/>
      <c r="F144" s="96"/>
      <c r="G144" s="96"/>
      <c r="H144" s="96"/>
      <c r="I144" s="96"/>
      <c r="J144" s="135"/>
    </row>
    <row r="145" customFormat="false" ht="12.75" hidden="false" customHeight="false" outlineLevel="0" collapsed="false">
      <c r="B145" s="134"/>
      <c r="C145" s="96"/>
      <c r="D145" s="96"/>
      <c r="E145" s="96"/>
      <c r="F145" s="96"/>
      <c r="G145" s="96"/>
      <c r="H145" s="96"/>
      <c r="I145" s="96"/>
      <c r="J145" s="135"/>
    </row>
    <row r="146" customFormat="false" ht="12.75" hidden="false" customHeight="false" outlineLevel="0" collapsed="false">
      <c r="B146" s="134"/>
      <c r="C146" s="96"/>
      <c r="D146" s="96"/>
      <c r="E146" s="96"/>
      <c r="F146" s="96"/>
      <c r="G146" s="96"/>
      <c r="H146" s="96"/>
      <c r="I146" s="96"/>
      <c r="J146" s="135"/>
    </row>
    <row r="147" customFormat="false" ht="12.75" hidden="false" customHeight="false" outlineLevel="0" collapsed="false">
      <c r="B147" s="134"/>
      <c r="C147" s="96"/>
      <c r="D147" s="96"/>
      <c r="E147" s="96"/>
      <c r="F147" s="96"/>
      <c r="G147" s="96"/>
      <c r="H147" s="96"/>
      <c r="I147" s="96"/>
      <c r="J147" s="135"/>
    </row>
    <row r="148" customFormat="false" ht="12.75" hidden="false" customHeight="false" outlineLevel="0" collapsed="false">
      <c r="B148" s="134"/>
      <c r="C148" s="96"/>
      <c r="D148" s="96"/>
      <c r="E148" s="96"/>
      <c r="F148" s="96"/>
      <c r="G148" s="96"/>
      <c r="H148" s="96"/>
      <c r="I148" s="96"/>
      <c r="J148" s="135"/>
    </row>
    <row r="149" customFormat="false" ht="12.75" hidden="false" customHeight="false" outlineLevel="0" collapsed="false">
      <c r="B149" s="134"/>
      <c r="C149" s="96"/>
      <c r="D149" s="96"/>
      <c r="E149" s="96"/>
      <c r="F149" s="96"/>
      <c r="G149" s="96"/>
      <c r="H149" s="96"/>
      <c r="I149" s="96"/>
      <c r="J149" s="135"/>
    </row>
    <row r="150" customFormat="false" ht="12.75" hidden="false" customHeight="false" outlineLevel="0" collapsed="false">
      <c r="B150" s="134"/>
      <c r="C150" s="96"/>
      <c r="D150" s="96"/>
      <c r="E150" s="96"/>
      <c r="F150" s="96"/>
      <c r="G150" s="96"/>
      <c r="H150" s="96"/>
      <c r="I150" s="96"/>
      <c r="J150" s="135"/>
    </row>
    <row r="151" customFormat="false" ht="12.75" hidden="false" customHeight="false" outlineLevel="0" collapsed="false">
      <c r="B151" s="134"/>
      <c r="C151" s="96"/>
      <c r="D151" s="96"/>
      <c r="E151" s="96"/>
      <c r="F151" s="96"/>
      <c r="G151" s="96"/>
      <c r="H151" s="96"/>
      <c r="I151" s="96"/>
      <c r="J151" s="135"/>
    </row>
    <row r="152" customFormat="false" ht="12.75" hidden="false" customHeight="false" outlineLevel="0" collapsed="false">
      <c r="B152" s="134"/>
      <c r="C152" s="96"/>
      <c r="D152" s="96"/>
      <c r="E152" s="96"/>
      <c r="F152" s="96"/>
      <c r="G152" s="96"/>
      <c r="H152" s="96"/>
      <c r="I152" s="96"/>
      <c r="J152" s="135"/>
    </row>
    <row r="153" customFormat="false" ht="12.75" hidden="false" customHeight="false" outlineLevel="0" collapsed="false">
      <c r="B153" s="134"/>
      <c r="C153" s="96"/>
      <c r="D153" s="96"/>
      <c r="E153" s="96"/>
      <c r="F153" s="96"/>
      <c r="G153" s="96"/>
      <c r="H153" s="96"/>
      <c r="I153" s="96"/>
      <c r="J153" s="135"/>
    </row>
    <row r="154" customFormat="false" ht="12.75" hidden="false" customHeight="false" outlineLevel="0" collapsed="false">
      <c r="B154" s="134"/>
      <c r="C154" s="96"/>
      <c r="D154" s="96"/>
      <c r="E154" s="96"/>
      <c r="F154" s="96"/>
      <c r="G154" s="96"/>
      <c r="H154" s="96"/>
      <c r="I154" s="96"/>
      <c r="J154" s="135"/>
    </row>
    <row r="155" customFormat="false" ht="12.75" hidden="false" customHeight="false" outlineLevel="0" collapsed="false">
      <c r="B155" s="134"/>
      <c r="C155" s="96"/>
      <c r="D155" s="96"/>
      <c r="E155" s="96"/>
      <c r="F155" s="96"/>
      <c r="G155" s="96"/>
      <c r="H155" s="96"/>
      <c r="I155" s="96"/>
      <c r="J155" s="135"/>
    </row>
    <row r="156" customFormat="false" ht="12.75" hidden="false" customHeight="false" outlineLevel="0" collapsed="false">
      <c r="B156" s="134"/>
      <c r="C156" s="96"/>
      <c r="D156" s="96"/>
      <c r="E156" s="96"/>
      <c r="F156" s="96"/>
      <c r="G156" s="96"/>
      <c r="H156" s="96"/>
      <c r="I156" s="96"/>
      <c r="J156" s="135"/>
    </row>
    <row r="157" customFormat="false" ht="12.75" hidden="false" customHeight="false" outlineLevel="0" collapsed="false">
      <c r="B157" s="134"/>
      <c r="C157" s="96"/>
      <c r="D157" s="96"/>
      <c r="E157" s="96"/>
      <c r="F157" s="96"/>
      <c r="G157" s="96"/>
      <c r="H157" s="96"/>
      <c r="I157" s="96"/>
      <c r="J157" s="135"/>
    </row>
    <row r="158" customFormat="false" ht="12.75" hidden="false" customHeight="false" outlineLevel="0" collapsed="false">
      <c r="B158" s="134"/>
      <c r="C158" s="96"/>
      <c r="D158" s="96"/>
      <c r="E158" s="96"/>
      <c r="F158" s="96"/>
      <c r="G158" s="96"/>
      <c r="H158" s="96"/>
      <c r="I158" s="96"/>
      <c r="J158" s="135"/>
    </row>
    <row r="159" customFormat="false" ht="12.75" hidden="false" customHeight="false" outlineLevel="0" collapsed="false">
      <c r="B159" s="134"/>
      <c r="C159" s="96"/>
      <c r="D159" s="96"/>
      <c r="E159" s="96"/>
      <c r="F159" s="96"/>
      <c r="G159" s="96"/>
      <c r="H159" s="96"/>
      <c r="I159" s="96"/>
      <c r="J159" s="135"/>
    </row>
    <row r="160" customFormat="false" ht="12.75" hidden="false" customHeight="false" outlineLevel="0" collapsed="false">
      <c r="B160" s="134"/>
      <c r="C160" s="96"/>
      <c r="D160" s="96"/>
      <c r="E160" s="96"/>
      <c r="F160" s="96"/>
      <c r="G160" s="96"/>
      <c r="H160" s="96"/>
      <c r="I160" s="96"/>
      <c r="J160" s="135"/>
    </row>
    <row r="161" customFormat="false" ht="12.75" hidden="false" customHeight="false" outlineLevel="0" collapsed="false">
      <c r="B161" s="134"/>
      <c r="C161" s="96"/>
      <c r="D161" s="96"/>
      <c r="E161" s="96"/>
      <c r="F161" s="96"/>
      <c r="G161" s="96"/>
      <c r="H161" s="96"/>
      <c r="I161" s="96"/>
      <c r="J161" s="135"/>
    </row>
    <row r="162" customFormat="false" ht="12.75" hidden="false" customHeight="false" outlineLevel="0" collapsed="false">
      <c r="B162" s="134"/>
      <c r="C162" s="96"/>
      <c r="D162" s="96"/>
      <c r="E162" s="96"/>
      <c r="F162" s="96"/>
      <c r="G162" s="96"/>
      <c r="H162" s="96"/>
      <c r="I162" s="96"/>
      <c r="J162" s="135"/>
    </row>
    <row r="163" customFormat="false" ht="12.75" hidden="false" customHeight="false" outlineLevel="0" collapsed="false">
      <c r="B163" s="134"/>
      <c r="C163" s="96"/>
      <c r="D163" s="96"/>
      <c r="E163" s="96"/>
      <c r="F163" s="96"/>
      <c r="G163" s="96"/>
      <c r="H163" s="96"/>
      <c r="I163" s="96"/>
      <c r="J163" s="135"/>
    </row>
    <row r="164" customFormat="false" ht="12.75" hidden="false" customHeight="false" outlineLevel="0" collapsed="false">
      <c r="B164" s="134"/>
      <c r="C164" s="96"/>
      <c r="D164" s="96"/>
      <c r="E164" s="96"/>
      <c r="F164" s="96"/>
      <c r="G164" s="96"/>
      <c r="H164" s="96"/>
      <c r="I164" s="96"/>
      <c r="J164" s="135"/>
    </row>
    <row r="165" customFormat="false" ht="12.75" hidden="false" customHeight="false" outlineLevel="0" collapsed="false">
      <c r="B165" s="134"/>
      <c r="C165" s="96"/>
      <c r="D165" s="96"/>
      <c r="E165" s="96"/>
      <c r="F165" s="96"/>
      <c r="G165" s="96"/>
      <c r="H165" s="96"/>
      <c r="I165" s="96"/>
      <c r="J165" s="135"/>
    </row>
    <row r="166" customFormat="false" ht="12.75" hidden="false" customHeight="false" outlineLevel="0" collapsed="false">
      <c r="B166" s="134"/>
      <c r="C166" s="96"/>
      <c r="D166" s="96"/>
      <c r="E166" s="96"/>
      <c r="F166" s="96"/>
      <c r="G166" s="96"/>
      <c r="H166" s="96"/>
      <c r="I166" s="96"/>
      <c r="J166" s="135"/>
    </row>
    <row r="167" customFormat="false" ht="12.75" hidden="false" customHeight="false" outlineLevel="0" collapsed="false">
      <c r="B167" s="134"/>
      <c r="C167" s="96"/>
      <c r="D167" s="96"/>
      <c r="E167" s="96"/>
      <c r="F167" s="96"/>
      <c r="G167" s="96"/>
      <c r="H167" s="96"/>
      <c r="I167" s="96"/>
      <c r="J167" s="135"/>
    </row>
    <row r="168" customFormat="false" ht="12.75" hidden="false" customHeight="false" outlineLevel="0" collapsed="false">
      <c r="B168" s="134"/>
      <c r="C168" s="96"/>
      <c r="D168" s="96"/>
      <c r="E168" s="96"/>
      <c r="F168" s="96"/>
      <c r="G168" s="96"/>
      <c r="H168" s="96"/>
      <c r="I168" s="96"/>
      <c r="J168" s="135"/>
    </row>
    <row r="169" customFormat="false" ht="12.75" hidden="false" customHeight="false" outlineLevel="0" collapsed="false">
      <c r="B169" s="134"/>
      <c r="C169" s="96"/>
      <c r="D169" s="96"/>
      <c r="E169" s="96"/>
      <c r="F169" s="96"/>
      <c r="G169" s="96"/>
      <c r="H169" s="96"/>
      <c r="I169" s="96"/>
      <c r="J169" s="135"/>
    </row>
    <row r="170" customFormat="false" ht="12.75" hidden="false" customHeight="false" outlineLevel="0" collapsed="false">
      <c r="B170" s="134"/>
      <c r="C170" s="96"/>
      <c r="D170" s="96"/>
      <c r="E170" s="96"/>
      <c r="F170" s="96"/>
      <c r="G170" s="96"/>
      <c r="H170" s="96"/>
      <c r="I170" s="96"/>
      <c r="J170" s="135"/>
    </row>
    <row r="171" customFormat="false" ht="12.75" hidden="false" customHeight="false" outlineLevel="0" collapsed="false">
      <c r="B171" s="134"/>
      <c r="C171" s="96"/>
      <c r="D171" s="96"/>
      <c r="E171" s="96"/>
      <c r="F171" s="96"/>
      <c r="G171" s="96"/>
      <c r="H171" s="96"/>
      <c r="I171" s="96"/>
      <c r="J171" s="135"/>
    </row>
    <row r="172" customFormat="false" ht="12.75" hidden="false" customHeight="false" outlineLevel="0" collapsed="false">
      <c r="B172" s="134"/>
      <c r="C172" s="96"/>
      <c r="D172" s="96"/>
      <c r="E172" s="96"/>
      <c r="F172" s="96"/>
      <c r="G172" s="96"/>
      <c r="H172" s="96"/>
      <c r="I172" s="96"/>
      <c r="J172" s="135"/>
    </row>
    <row r="173" customFormat="false" ht="12.75" hidden="false" customHeight="false" outlineLevel="0" collapsed="false">
      <c r="B173" s="134"/>
      <c r="C173" s="96"/>
      <c r="D173" s="96"/>
      <c r="E173" s="96"/>
      <c r="F173" s="96"/>
      <c r="G173" s="96"/>
      <c r="H173" s="96"/>
      <c r="I173" s="96"/>
      <c r="J173" s="135"/>
    </row>
    <row r="174" customFormat="false" ht="12.75" hidden="false" customHeight="false" outlineLevel="0" collapsed="false">
      <c r="B174" s="134"/>
      <c r="C174" s="96"/>
      <c r="D174" s="96"/>
      <c r="E174" s="96"/>
      <c r="F174" s="96"/>
      <c r="G174" s="96"/>
      <c r="H174" s="96"/>
      <c r="I174" s="96"/>
      <c r="J174" s="135"/>
    </row>
    <row r="175" customFormat="false" ht="12.75" hidden="false" customHeight="false" outlineLevel="0" collapsed="false">
      <c r="B175" s="134"/>
      <c r="C175" s="96"/>
      <c r="D175" s="96"/>
      <c r="E175" s="96"/>
      <c r="F175" s="96"/>
      <c r="G175" s="96"/>
      <c r="H175" s="96"/>
      <c r="I175" s="96"/>
      <c r="J175" s="135"/>
    </row>
    <row r="176" customFormat="false" ht="12.75" hidden="false" customHeight="false" outlineLevel="0" collapsed="false">
      <c r="B176" s="134"/>
      <c r="C176" s="96"/>
      <c r="D176" s="96"/>
      <c r="E176" s="96"/>
      <c r="F176" s="96"/>
      <c r="G176" s="96"/>
      <c r="H176" s="96"/>
      <c r="I176" s="96"/>
      <c r="J176" s="135"/>
    </row>
    <row r="177" customFormat="false" ht="12.75" hidden="false" customHeight="false" outlineLevel="0" collapsed="false">
      <c r="B177" s="134"/>
      <c r="C177" s="96"/>
      <c r="D177" s="96"/>
      <c r="E177" s="96"/>
      <c r="F177" s="96"/>
      <c r="G177" s="96"/>
      <c r="H177" s="96"/>
      <c r="I177" s="96"/>
      <c r="J177" s="135"/>
    </row>
    <row r="178" customFormat="false" ht="12.75" hidden="false" customHeight="false" outlineLevel="0" collapsed="false">
      <c r="B178" s="134"/>
      <c r="C178" s="96"/>
      <c r="D178" s="96"/>
      <c r="E178" s="96"/>
      <c r="F178" s="96"/>
      <c r="G178" s="96"/>
      <c r="H178" s="96"/>
      <c r="I178" s="96"/>
      <c r="J178" s="135"/>
    </row>
    <row r="179" customFormat="false" ht="12.75" hidden="false" customHeight="false" outlineLevel="0" collapsed="false">
      <c r="B179" s="134"/>
      <c r="C179" s="96"/>
      <c r="D179" s="96"/>
      <c r="E179" s="96"/>
      <c r="F179" s="96"/>
      <c r="G179" s="96"/>
      <c r="H179" s="96"/>
      <c r="I179" s="96"/>
      <c r="J179" s="135"/>
    </row>
    <row r="180" customFormat="false" ht="12.75" hidden="false" customHeight="false" outlineLevel="0" collapsed="false">
      <c r="B180" s="134"/>
      <c r="C180" s="96"/>
      <c r="D180" s="96"/>
      <c r="E180" s="96"/>
      <c r="F180" s="96"/>
      <c r="G180" s="96"/>
      <c r="H180" s="96"/>
      <c r="I180" s="96"/>
      <c r="J180" s="135"/>
    </row>
    <row r="181" customFormat="false" ht="12.75" hidden="false" customHeight="false" outlineLevel="0" collapsed="false">
      <c r="B181" s="134"/>
      <c r="C181" s="96"/>
      <c r="D181" s="96"/>
      <c r="E181" s="96"/>
      <c r="F181" s="96"/>
      <c r="G181" s="96"/>
      <c r="H181" s="96"/>
      <c r="I181" s="96"/>
      <c r="J181" s="135"/>
    </row>
    <row r="182" customFormat="false" ht="12.75" hidden="false" customHeight="false" outlineLevel="0" collapsed="false">
      <c r="B182" s="134"/>
      <c r="C182" s="96"/>
      <c r="D182" s="96"/>
      <c r="E182" s="96"/>
      <c r="F182" s="96"/>
      <c r="G182" s="96"/>
      <c r="H182" s="96"/>
      <c r="I182" s="96"/>
      <c r="J182" s="135"/>
    </row>
    <row r="183" customFormat="false" ht="12.75" hidden="false" customHeight="false" outlineLevel="0" collapsed="false">
      <c r="B183" s="134"/>
      <c r="C183" s="96"/>
      <c r="D183" s="96"/>
      <c r="E183" s="96"/>
      <c r="F183" s="96"/>
      <c r="G183" s="96"/>
      <c r="H183" s="96"/>
      <c r="I183" s="96"/>
      <c r="J183" s="135"/>
    </row>
    <row r="184" customFormat="false" ht="12.75" hidden="false" customHeight="false" outlineLevel="0" collapsed="false">
      <c r="B184" s="134"/>
      <c r="C184" s="96"/>
      <c r="D184" s="96"/>
      <c r="E184" s="96"/>
      <c r="F184" s="96"/>
      <c r="G184" s="96"/>
      <c r="H184" s="96"/>
      <c r="I184" s="96"/>
      <c r="J184" s="135"/>
    </row>
    <row r="185" customFormat="false" ht="12.75" hidden="false" customHeight="false" outlineLevel="0" collapsed="false">
      <c r="B185" s="134"/>
      <c r="C185" s="96"/>
      <c r="D185" s="96"/>
      <c r="E185" s="96"/>
      <c r="F185" s="96"/>
      <c r="G185" s="96"/>
      <c r="H185" s="96"/>
      <c r="I185" s="96"/>
      <c r="J185" s="135"/>
    </row>
    <row r="186" customFormat="false" ht="12.75" hidden="false" customHeight="false" outlineLevel="0" collapsed="false">
      <c r="B186" s="141"/>
      <c r="C186" s="142"/>
      <c r="D186" s="142"/>
      <c r="E186" s="142"/>
      <c r="F186" s="142"/>
      <c r="G186" s="142"/>
      <c r="H186" s="142"/>
      <c r="I186" s="142"/>
      <c r="J186" s="219"/>
    </row>
  </sheetData>
  <sheetProtection algorithmName="SHA-512" hashValue="BxwPrFQHNCjfB7SnCQwZhrA4D7z5clNLNlMpSEDylva7aEsySceLHvi97adgG9MtmtssWVjoL9NSzDjjfQMk9g==" saltValue="lhQNAtfCdpWwai0Vjb4OYQ==" spinCount="100000" sheet="true" scenarios="true"/>
  <protectedRanges>
    <protectedRange name="Range1" sqref="B28:J186"/>
  </protectedRanges>
  <conditionalFormatting sqref="D23">
    <cfRule type="cellIs" priority="2" operator="lessThan" aboveAverage="0" equalAverage="0" bottom="0" percent="0" rank="0" text="" dxfId="500">
      <formula>1</formula>
    </cfRule>
    <cfRule type="cellIs" priority="3" operator="greaterThanOrEqual" aboveAverage="0" equalAverage="0" bottom="0" percent="0" rank="0" text="" dxfId="501">
      <formula>1</formula>
    </cfRule>
  </conditionalFormatting>
  <conditionalFormatting sqref="D24">
    <cfRule type="cellIs" priority="4" operator="lessThan" aboveAverage="0" equalAverage="0" bottom="0" percent="0" rank="0" text="" dxfId="502">
      <formula>1</formula>
    </cfRule>
    <cfRule type="cellIs" priority="5" operator="greaterThanOrEqual" aboveAverage="0" equalAverage="0" bottom="0" percent="0" rank="0" text="" dxfId="503">
      <formula>1</formula>
    </cfRule>
  </conditionalFormatting>
  <conditionalFormatting sqref="D25">
    <cfRule type="cellIs" priority="6" operator="equal" aboveAverage="0" equalAverage="0" bottom="0" percent="0" rank="0" text="" dxfId="504">
      <formula>"N/A"</formula>
    </cfRule>
    <cfRule type="cellIs" priority="7" operator="equal" aboveAverage="0" equalAverage="0" bottom="0" percent="0" rank="0" text="" dxfId="505">
      <formula>"FAIL"</formula>
    </cfRule>
    <cfRule type="cellIs" priority="8" operator="equal" aboveAverage="0" equalAverage="0" bottom="0" percent="0" rank="0" text="" dxfId="506">
      <formula>"PASS"</formula>
    </cfRule>
  </conditionalFormatting>
  <conditionalFormatting sqref="D22">
    <cfRule type="cellIs" priority="9" operator="lessThan" aboveAverage="0" equalAverage="0" bottom="0" percent="0" rank="0" text="" dxfId="507">
      <formula>1</formula>
    </cfRule>
    <cfRule type="cellIs" priority="10" operator="greaterThanOrEqual" aboveAverage="0" equalAverage="0" bottom="0" percent="0" rank="0" text="" dxfId="508">
      <formula>1</formula>
    </cfRule>
  </conditionalFormatting>
  <conditionalFormatting sqref="F25">
    <cfRule type="cellIs" priority="11" operator="equal" aboveAverage="0" equalAverage="0" bottom="0" percent="0" rank="0" text="" dxfId="509">
      <formula>"N/A"</formula>
    </cfRule>
    <cfRule type="cellIs" priority="12" operator="equal" aboveAverage="0" equalAverage="0" bottom="0" percent="0" rank="0" text="" dxfId="510">
      <formula>"FAIL"</formula>
    </cfRule>
    <cfRule type="cellIs" priority="13" operator="equal" aboveAverage="0" equalAverage="0" bottom="0" percent="0" rank="0" text="" dxfId="511">
      <formula>"PASS"</formula>
    </cfRule>
  </conditionalFormatting>
  <conditionalFormatting sqref="J25">
    <cfRule type="cellIs" priority="14" operator="equal" aboveAverage="0" equalAverage="0" bottom="0" percent="0" rank="0" text="" dxfId="512">
      <formula>"N/A"</formula>
    </cfRule>
    <cfRule type="cellIs" priority="15" operator="equal" aboveAverage="0" equalAverage="0" bottom="0" percent="0" rank="0" text="" dxfId="513">
      <formula>"FAIL"</formula>
    </cfRule>
    <cfRule type="cellIs" priority="16" operator="equal" aboveAverage="0" equalAverage="0" bottom="0" percent="0" rank="0" text="" dxfId="514">
      <formula>"PASS"</formula>
    </cfRule>
  </conditionalFormatting>
  <conditionalFormatting sqref="F22">
    <cfRule type="cellIs" priority="17" operator="lessThan" aboveAverage="0" equalAverage="0" bottom="0" percent="0" rank="0" text="" dxfId="515">
      <formula>1</formula>
    </cfRule>
    <cfRule type="cellIs" priority="18" operator="greaterThanOrEqual" aboveAverage="0" equalAverage="0" bottom="0" percent="0" rank="0" text="" dxfId="516">
      <formula>1</formula>
    </cfRule>
  </conditionalFormatting>
  <conditionalFormatting sqref="J22">
    <cfRule type="cellIs" priority="19" operator="lessThan" aboveAverage="0" equalAverage="0" bottom="0" percent="0" rank="0" text="" dxfId="517">
      <formula>1</formula>
    </cfRule>
    <cfRule type="cellIs" priority="20" operator="greaterThanOrEqual" aboveAverage="0" equalAverage="0" bottom="0" percent="0" rank="0" text="" dxfId="518">
      <formula>1</formula>
    </cfRule>
  </conditionalFormatting>
  <conditionalFormatting sqref="F24">
    <cfRule type="cellIs" priority="21" operator="lessThan" aboveAverage="0" equalAverage="0" bottom="0" percent="0" rank="0" text="" dxfId="519">
      <formula>1</formula>
    </cfRule>
    <cfRule type="cellIs" priority="22" operator="greaterThanOrEqual" aboveAverage="0" equalAverage="0" bottom="0" percent="0" rank="0" text="" dxfId="520">
      <formula>1</formula>
    </cfRule>
  </conditionalFormatting>
  <conditionalFormatting sqref="J24">
    <cfRule type="cellIs" priority="23" operator="lessThan" aboveAverage="0" equalAverage="0" bottom="0" percent="0" rank="0" text="" dxfId="521">
      <formula>1</formula>
    </cfRule>
    <cfRule type="cellIs" priority="24" operator="greaterThanOrEqual" aboveAverage="0" equalAverage="0" bottom="0" percent="0" rank="0" text="" dxfId="522">
      <formula>1</formula>
    </cfRule>
  </conditionalFormatting>
  <conditionalFormatting sqref="F23">
    <cfRule type="cellIs" priority="25" operator="lessThan" aboveAverage="0" equalAverage="0" bottom="0" percent="0" rank="0" text="" dxfId="523">
      <formula>1</formula>
    </cfRule>
    <cfRule type="cellIs" priority="26" operator="greaterThanOrEqual" aboveAverage="0" equalAverage="0" bottom="0" percent="0" rank="0" text="" dxfId="524">
      <formula>1</formula>
    </cfRule>
  </conditionalFormatting>
  <conditionalFormatting sqref="J23">
    <cfRule type="cellIs" priority="27" operator="lessThan" aboveAverage="0" equalAverage="0" bottom="0" percent="0" rank="0" text="" dxfId="525">
      <formula>1</formula>
    </cfRule>
    <cfRule type="cellIs" priority="28" operator="greaterThanOrEqual" aboveAverage="0" equalAverage="0" bottom="0" percent="0" rank="0" text="" dxfId="526">
      <formula>1</formula>
    </cfRule>
  </conditionalFormatting>
  <conditionalFormatting sqref="H25">
    <cfRule type="cellIs" priority="29" operator="equal" aboveAverage="0" equalAverage="0" bottom="0" percent="0" rank="0" text="" dxfId="527">
      <formula>"N/A"</formula>
    </cfRule>
    <cfRule type="cellIs" priority="30" operator="equal" aboveAverage="0" equalAverage="0" bottom="0" percent="0" rank="0" text="" dxfId="528">
      <formula>"FAIL"</formula>
    </cfRule>
    <cfRule type="cellIs" priority="31" operator="equal" aboveAverage="0" equalAverage="0" bottom="0" percent="0" rank="0" text="" dxfId="529">
      <formula>"PASS"</formula>
    </cfRule>
  </conditionalFormatting>
  <conditionalFormatting sqref="H22">
    <cfRule type="cellIs" priority="32" operator="lessThan" aboveAverage="0" equalAverage="0" bottom="0" percent="0" rank="0" text="" dxfId="530">
      <formula>1</formula>
    </cfRule>
    <cfRule type="cellIs" priority="33" operator="greaterThanOrEqual" aboveAverage="0" equalAverage="0" bottom="0" percent="0" rank="0" text="" dxfId="531">
      <formula>1</formula>
    </cfRule>
  </conditionalFormatting>
  <conditionalFormatting sqref="H24">
    <cfRule type="cellIs" priority="34" operator="lessThan" aboveAverage="0" equalAverage="0" bottom="0" percent="0" rank="0" text="" dxfId="532">
      <formula>1</formula>
    </cfRule>
    <cfRule type="cellIs" priority="35" operator="greaterThanOrEqual" aboveAverage="0" equalAverage="0" bottom="0" percent="0" rank="0" text="" dxfId="533">
      <formula>1</formula>
    </cfRule>
  </conditionalFormatting>
  <conditionalFormatting sqref="H23">
    <cfRule type="cellIs" priority="36" operator="lessThan" aboveAverage="0" equalAverage="0" bottom="0" percent="0" rank="0" text="" dxfId="534">
      <formula>1</formula>
    </cfRule>
    <cfRule type="cellIs" priority="37" operator="greaterThanOrEqual" aboveAverage="0" equalAverage="0" bottom="0" percent="0" rank="0" text="" dxfId="535">
      <formula>1</formula>
    </cfRule>
  </conditionalFormatting>
  <dataValidations count="2">
    <dataValidation allowBlank="true" operator="between" promptTitle="Select Material" showDropDown="false" showErrorMessage="true" showInputMessage="true" sqref="D4 F4 H4 J4" type="none">
      <formula1>0</formula1>
      <formula2>0</formula2>
    </dataValidation>
    <dataValidation allowBlank="true" operator="between" promptTitle="Select Material" showDropDown="false" showErrorMessage="true" showInputMessage="true" sqref="C4 E4 G4 I4" type="list">
      <formula1>Materials</formula1>
      <formula2>0</formula2>
    </dataValidation>
  </dataValidations>
  <hyperlinks>
    <hyperlink ref="L2"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B1:M1062"/>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C15" activeCellId="0" sqref="C15"/>
    </sheetView>
  </sheetViews>
  <sheetFormatPr defaultRowHeight="12.75" zeroHeight="false" outlineLevelRow="0" outlineLevelCol="0"/>
  <cols>
    <col collapsed="false" customWidth="true" hidden="false" outlineLevel="0" max="1" min="1" style="0" width="4.27"/>
    <col collapsed="false" customWidth="true" hidden="false" outlineLevel="0" max="2" min="2" style="0" width="28.99"/>
    <col collapsed="false" customWidth="true" hidden="false" outlineLevel="0" max="3" min="3" style="0" width="13.6"/>
    <col collapsed="false" customWidth="true" hidden="false" outlineLevel="0" max="4" min="4" style="0" width="7.4"/>
    <col collapsed="false" customWidth="true" hidden="false" outlineLevel="0" max="5" min="5" style="0" width="6.13"/>
    <col collapsed="false" customWidth="true" hidden="false" outlineLevel="0" max="6" min="6" style="0" width="7.4"/>
    <col collapsed="false" customWidth="true" hidden="false" outlineLevel="0" max="7" min="7" style="0" width="6.13"/>
    <col collapsed="false" customWidth="true" hidden="false" outlineLevel="0" max="1025" min="8" style="0" width="11.4"/>
  </cols>
  <sheetData>
    <row r="1" customFormat="false" ht="15" hidden="false" customHeight="false" outlineLevel="0" collapsed="false">
      <c r="B1" s="185" t="s">
        <v>678</v>
      </c>
    </row>
    <row r="3" customFormat="false" ht="13.15" hidden="false" customHeight="false" outlineLevel="0" collapsed="false">
      <c r="B3" s="565" t="s">
        <v>679</v>
      </c>
      <c r="C3" s="837" t="str">
        <f aca="false">IF(C5="YES","CHECK",IF(OR(C16&lt;=1,C16=""),"FAIL",IF(C16&lt;2,"CHECK","PASS")))</f>
        <v>FAIL</v>
      </c>
      <c r="D3" s="838"/>
      <c r="E3" s="838"/>
      <c r="F3" s="839"/>
      <c r="G3" s="839"/>
    </row>
    <row r="4" customFormat="false" ht="13.15" hidden="false" customHeight="false" outlineLevel="0" collapsed="false">
      <c r="B4" s="114"/>
      <c r="C4" s="535"/>
      <c r="D4" s="840"/>
      <c r="E4" s="840"/>
      <c r="F4" s="840"/>
      <c r="G4" s="840"/>
    </row>
    <row r="5" customFormat="false" ht="13.15" hidden="false" customHeight="false" outlineLevel="0" collapsed="false">
      <c r="B5" s="565" t="s">
        <v>680</v>
      </c>
      <c r="C5" s="575"/>
      <c r="D5" s="840"/>
      <c r="E5" s="840"/>
      <c r="F5" s="840"/>
      <c r="G5" s="840"/>
    </row>
    <row r="6" customFormat="false" ht="13.15" hidden="false" customHeight="false" outlineLevel="0" collapsed="false">
      <c r="B6" s="841" t="str">
        <f aca="false">IF(C5="YES","Show proof below","")</f>
        <v/>
      </c>
      <c r="C6" s="842"/>
      <c r="D6" s="187"/>
    </row>
    <row r="7" customFormat="false" ht="12.75" hidden="false" customHeight="false" outlineLevel="0" collapsed="false">
      <c r="B7" s="591" t="s">
        <v>681</v>
      </c>
      <c r="C7" s="843"/>
      <c r="D7" s="844"/>
      <c r="E7" s="845"/>
      <c r="F7" s="846"/>
      <c r="G7" s="845"/>
    </row>
    <row r="8" customFormat="false" ht="12.75" hidden="false" customHeight="false" outlineLevel="0" collapsed="false">
      <c r="B8" s="552" t="s">
        <v>682</v>
      </c>
      <c r="C8" s="546"/>
      <c r="D8" s="346"/>
      <c r="E8" s="845"/>
      <c r="G8" s="845"/>
    </row>
    <row r="9" customFormat="false" ht="12.75" hidden="false" customHeight="false" outlineLevel="0" collapsed="false">
      <c r="B9" s="118" t="s">
        <v>683</v>
      </c>
      <c r="C9" s="206"/>
      <c r="E9" s="15"/>
      <c r="G9" s="15"/>
    </row>
    <row r="10" customFormat="false" ht="12.75" hidden="false" customHeight="false" outlineLevel="0" collapsed="false">
      <c r="B10" s="552" t="s">
        <v>684</v>
      </c>
      <c r="C10" s="603" t="n">
        <f aca="false">C9*C8</f>
        <v>0</v>
      </c>
      <c r="D10" s="847"/>
      <c r="E10" s="845"/>
      <c r="F10" s="846"/>
      <c r="G10" s="845"/>
    </row>
    <row r="11" customFormat="false" ht="12.75" hidden="false" customHeight="false" outlineLevel="0" collapsed="false">
      <c r="B11" s="552"/>
      <c r="C11" s="848"/>
      <c r="D11" s="847"/>
      <c r="E11" s="845"/>
      <c r="F11" s="846"/>
      <c r="G11" s="845"/>
    </row>
    <row r="12" customFormat="false" ht="12.75" hidden="false" customHeight="false" outlineLevel="0" collapsed="false">
      <c r="B12" s="552" t="s">
        <v>685</v>
      </c>
      <c r="C12" s="569"/>
      <c r="D12" s="847"/>
      <c r="E12" s="845"/>
      <c r="F12" s="846"/>
      <c r="G12" s="845"/>
    </row>
    <row r="13" customFormat="false" ht="12.75" hidden="false" customHeight="false" outlineLevel="0" collapsed="false">
      <c r="B13" s="552" t="s">
        <v>491</v>
      </c>
      <c r="C13" s="818"/>
      <c r="D13" s="847"/>
      <c r="E13" s="845"/>
      <c r="F13" s="846"/>
      <c r="G13" s="845"/>
    </row>
    <row r="14" customFormat="false" ht="12.75" hidden="false" customHeight="false" outlineLevel="0" collapsed="false">
      <c r="B14" s="552" t="s">
        <v>686</v>
      </c>
      <c r="C14" s="586" t="n">
        <f aca="false">C12*C13</f>
        <v>0</v>
      </c>
      <c r="D14" s="847"/>
      <c r="E14" s="845"/>
      <c r="F14" s="846"/>
      <c r="G14" s="845"/>
    </row>
    <row r="15" customFormat="false" ht="12.75" hidden="false" customHeight="false" outlineLevel="0" collapsed="false">
      <c r="B15" s="348"/>
      <c r="C15" s="348"/>
      <c r="D15" s="346"/>
      <c r="E15" s="845"/>
      <c r="G15" s="845"/>
    </row>
    <row r="16" customFormat="false" ht="13.15" hidden="false" customHeight="false" outlineLevel="0" collapsed="false">
      <c r="B16" s="552" t="s">
        <v>687</v>
      </c>
      <c r="C16" s="849" t="str">
        <f aca="false">IF(NOT(C14=0),C10/C14,"")</f>
        <v/>
      </c>
      <c r="D16" s="346"/>
      <c r="E16" s="48" t="s">
        <v>259</v>
      </c>
      <c r="G16" s="15"/>
    </row>
    <row r="17" customFormat="false" ht="13.15" hidden="false" customHeight="false" outlineLevel="0" collapsed="false">
      <c r="C17" s="18" t="str">
        <f aca="false">IF(AND(C16&gt;=1,C16&lt;2),"Safety factor must be &gt;2 as per T3.2.8. Please elaborate.","")</f>
        <v/>
      </c>
    </row>
    <row r="18" customFormat="false" ht="13.15" hidden="false" customHeight="false" outlineLevel="0" collapsed="false">
      <c r="B18" s="10" t="s">
        <v>688</v>
      </c>
    </row>
    <row r="19" s="433" customFormat="true" ht="12.75" hidden="false" customHeight="false" outlineLevel="0" collapsed="false">
      <c r="B19" s="215"/>
      <c r="C19" s="216"/>
      <c r="D19" s="216"/>
      <c r="E19" s="216"/>
      <c r="F19" s="216"/>
      <c r="G19" s="216"/>
      <c r="H19" s="216"/>
      <c r="I19" s="216"/>
      <c r="J19" s="216"/>
      <c r="K19" s="216"/>
      <c r="L19" s="216"/>
      <c r="M19" s="217"/>
    </row>
    <row r="20" s="433" customFormat="true" ht="12.75" hidden="false" customHeight="false" outlineLevel="0" collapsed="false">
      <c r="B20" s="134"/>
      <c r="C20" s="96"/>
      <c r="D20" s="96"/>
      <c r="E20" s="96"/>
      <c r="F20" s="96"/>
      <c r="G20" s="96"/>
      <c r="H20" s="96"/>
      <c r="I20" s="96"/>
      <c r="J20" s="96"/>
      <c r="K20" s="96"/>
      <c r="L20" s="96"/>
      <c r="M20" s="135"/>
    </row>
    <row r="21" s="433" customFormat="true" ht="12.75" hidden="false" customHeight="false" outlineLevel="0" collapsed="false">
      <c r="B21" s="134"/>
      <c r="C21" s="96"/>
      <c r="D21" s="96"/>
      <c r="E21" s="96"/>
      <c r="F21" s="96"/>
      <c r="G21" s="96"/>
      <c r="H21" s="96"/>
      <c r="I21" s="96"/>
      <c r="J21" s="96"/>
      <c r="K21" s="96"/>
      <c r="L21" s="96"/>
      <c r="M21" s="135"/>
    </row>
    <row r="22" s="433" customFormat="true" ht="12.75" hidden="false" customHeight="false" outlineLevel="0" collapsed="false">
      <c r="B22" s="134"/>
      <c r="C22" s="96"/>
      <c r="D22" s="96"/>
      <c r="E22" s="96"/>
      <c r="F22" s="96"/>
      <c r="G22" s="96"/>
      <c r="H22" s="96"/>
      <c r="I22" s="96"/>
      <c r="J22" s="96"/>
      <c r="K22" s="96"/>
      <c r="L22" s="96"/>
      <c r="M22" s="135"/>
    </row>
    <row r="23" s="433" customFormat="true" ht="12.75" hidden="false" customHeight="false" outlineLevel="0" collapsed="false">
      <c r="B23" s="134"/>
      <c r="C23" s="96"/>
      <c r="D23" s="96"/>
      <c r="E23" s="96"/>
      <c r="F23" s="96"/>
      <c r="G23" s="96"/>
      <c r="H23" s="96"/>
      <c r="I23" s="96"/>
      <c r="J23" s="96"/>
      <c r="K23" s="96"/>
      <c r="L23" s="96"/>
      <c r="M23" s="135"/>
    </row>
    <row r="24" s="433" customFormat="true" ht="12.75" hidden="false" customHeight="false" outlineLevel="0" collapsed="false">
      <c r="B24" s="134"/>
      <c r="C24" s="96"/>
      <c r="D24" s="96"/>
      <c r="E24" s="96"/>
      <c r="F24" s="96"/>
      <c r="G24" s="96"/>
      <c r="H24" s="96"/>
      <c r="I24" s="96"/>
      <c r="J24" s="96"/>
      <c r="K24" s="96"/>
      <c r="L24" s="96"/>
      <c r="M24" s="135"/>
    </row>
    <row r="25" s="433" customFormat="true" ht="12.75" hidden="false" customHeight="false" outlineLevel="0" collapsed="false">
      <c r="B25" s="134"/>
      <c r="C25" s="96"/>
      <c r="D25" s="96"/>
      <c r="E25" s="96"/>
      <c r="F25" s="96"/>
      <c r="G25" s="96"/>
      <c r="H25" s="96"/>
      <c r="I25" s="96"/>
      <c r="J25" s="96"/>
      <c r="K25" s="96"/>
      <c r="L25" s="96"/>
      <c r="M25" s="135"/>
    </row>
    <row r="26" s="433" customFormat="true" ht="12.75" hidden="false" customHeight="false" outlineLevel="0" collapsed="false">
      <c r="B26" s="134"/>
      <c r="C26" s="96"/>
      <c r="D26" s="96"/>
      <c r="E26" s="96"/>
      <c r="F26" s="96"/>
      <c r="G26" s="96"/>
      <c r="H26" s="96"/>
      <c r="I26" s="96"/>
      <c r="J26" s="96"/>
      <c r="K26" s="96"/>
      <c r="L26" s="96"/>
      <c r="M26" s="135"/>
    </row>
    <row r="27" s="433" customFormat="true" ht="12.75" hidden="false" customHeight="false" outlineLevel="0" collapsed="false">
      <c r="B27" s="134"/>
      <c r="C27" s="96"/>
      <c r="D27" s="96"/>
      <c r="E27" s="96"/>
      <c r="F27" s="96"/>
      <c r="G27" s="96"/>
      <c r="H27" s="96"/>
      <c r="I27" s="96"/>
      <c r="J27" s="96"/>
      <c r="K27" s="96"/>
      <c r="L27" s="96"/>
      <c r="M27" s="135"/>
    </row>
    <row r="28" s="433" customFormat="true" ht="12.75" hidden="false" customHeight="false" outlineLevel="0" collapsed="false">
      <c r="B28" s="134"/>
      <c r="C28" s="96"/>
      <c r="D28" s="96"/>
      <c r="E28" s="96"/>
      <c r="F28" s="96"/>
      <c r="G28" s="96"/>
      <c r="H28" s="96"/>
      <c r="I28" s="96"/>
      <c r="J28" s="96"/>
      <c r="K28" s="96"/>
      <c r="L28" s="96"/>
      <c r="M28" s="135"/>
    </row>
    <row r="29" s="433" customFormat="true" ht="12.75" hidden="false" customHeight="false" outlineLevel="0" collapsed="false">
      <c r="B29" s="134"/>
      <c r="C29" s="96"/>
      <c r="D29" s="96"/>
      <c r="E29" s="96"/>
      <c r="F29" s="96"/>
      <c r="G29" s="96"/>
      <c r="H29" s="96"/>
      <c r="I29" s="96"/>
      <c r="J29" s="96"/>
      <c r="K29" s="96"/>
      <c r="L29" s="96"/>
      <c r="M29" s="135"/>
    </row>
    <row r="30" s="433" customFormat="true" ht="12.75" hidden="false" customHeight="false" outlineLevel="0" collapsed="false">
      <c r="B30" s="134"/>
      <c r="C30" s="96"/>
      <c r="D30" s="96"/>
      <c r="E30" s="96"/>
      <c r="F30" s="96"/>
      <c r="G30" s="96"/>
      <c r="H30" s="96"/>
      <c r="I30" s="96"/>
      <c r="J30" s="96"/>
      <c r="K30" s="96"/>
      <c r="L30" s="96"/>
      <c r="M30" s="135"/>
    </row>
    <row r="31" s="433" customFormat="true" ht="12.75" hidden="false" customHeight="false" outlineLevel="0" collapsed="false">
      <c r="B31" s="134"/>
      <c r="C31" s="96"/>
      <c r="D31" s="96"/>
      <c r="E31" s="96"/>
      <c r="F31" s="96"/>
      <c r="G31" s="96"/>
      <c r="H31" s="96"/>
      <c r="I31" s="96"/>
      <c r="J31" s="96"/>
      <c r="K31" s="96"/>
      <c r="L31" s="96"/>
      <c r="M31" s="135"/>
    </row>
    <row r="32" s="433" customFormat="true" ht="12.75" hidden="false" customHeight="false" outlineLevel="0" collapsed="false">
      <c r="B32" s="134"/>
      <c r="C32" s="96"/>
      <c r="D32" s="96"/>
      <c r="E32" s="96"/>
      <c r="F32" s="96"/>
      <c r="G32" s="96"/>
      <c r="H32" s="96"/>
      <c r="I32" s="96"/>
      <c r="J32" s="96"/>
      <c r="K32" s="96"/>
      <c r="L32" s="96"/>
      <c r="M32" s="135"/>
    </row>
    <row r="33" s="433" customFormat="true" ht="12.75" hidden="false" customHeight="false" outlineLevel="0" collapsed="false">
      <c r="B33" s="134"/>
      <c r="C33" s="96"/>
      <c r="D33" s="96"/>
      <c r="E33" s="96"/>
      <c r="F33" s="96"/>
      <c r="G33" s="96"/>
      <c r="H33" s="96"/>
      <c r="I33" s="96"/>
      <c r="J33" s="96"/>
      <c r="K33" s="96"/>
      <c r="L33" s="96"/>
      <c r="M33" s="135"/>
    </row>
    <row r="34" s="433" customFormat="true" ht="12.75" hidden="false" customHeight="false" outlineLevel="0" collapsed="false">
      <c r="B34" s="134"/>
      <c r="C34" s="96"/>
      <c r="D34" s="96"/>
      <c r="E34" s="96"/>
      <c r="F34" s="96"/>
      <c r="G34" s="96"/>
      <c r="H34" s="96"/>
      <c r="I34" s="96"/>
      <c r="J34" s="96"/>
      <c r="K34" s="96"/>
      <c r="L34" s="96"/>
      <c r="M34" s="135"/>
    </row>
    <row r="35" s="433" customFormat="true" ht="12.75" hidden="false" customHeight="false" outlineLevel="0" collapsed="false">
      <c r="B35" s="134"/>
      <c r="C35" s="96"/>
      <c r="D35" s="96"/>
      <c r="E35" s="96"/>
      <c r="F35" s="96"/>
      <c r="G35" s="96"/>
      <c r="H35" s="96"/>
      <c r="I35" s="96"/>
      <c r="J35" s="96"/>
      <c r="K35" s="96"/>
      <c r="L35" s="96"/>
      <c r="M35" s="135"/>
    </row>
    <row r="36" s="433" customFormat="true" ht="12.75" hidden="false" customHeight="false" outlineLevel="0" collapsed="false">
      <c r="B36" s="134"/>
      <c r="C36" s="96"/>
      <c r="D36" s="96"/>
      <c r="E36" s="96"/>
      <c r="F36" s="96"/>
      <c r="G36" s="96"/>
      <c r="H36" s="96"/>
      <c r="I36" s="96"/>
      <c r="J36" s="96"/>
      <c r="K36" s="96"/>
      <c r="L36" s="96"/>
      <c r="M36" s="135"/>
    </row>
    <row r="37" s="433" customFormat="true" ht="12.75" hidden="false" customHeight="false" outlineLevel="0" collapsed="false">
      <c r="B37" s="134"/>
      <c r="C37" s="96"/>
      <c r="D37" s="96"/>
      <c r="E37" s="96"/>
      <c r="F37" s="96"/>
      <c r="G37" s="96"/>
      <c r="H37" s="96"/>
      <c r="I37" s="96"/>
      <c r="J37" s="96"/>
      <c r="K37" s="96"/>
      <c r="L37" s="96"/>
      <c r="M37" s="135"/>
    </row>
    <row r="38" s="433" customFormat="true" ht="12.75" hidden="false" customHeight="false" outlineLevel="0" collapsed="false">
      <c r="B38" s="134"/>
      <c r="C38" s="96"/>
      <c r="D38" s="96"/>
      <c r="E38" s="96"/>
      <c r="F38" s="96"/>
      <c r="G38" s="96"/>
      <c r="H38" s="96"/>
      <c r="I38" s="96"/>
      <c r="J38" s="96"/>
      <c r="K38" s="96"/>
      <c r="L38" s="96"/>
      <c r="M38" s="135"/>
    </row>
    <row r="39" s="433" customFormat="true" ht="12.75" hidden="false" customHeight="false" outlineLevel="0" collapsed="false">
      <c r="B39" s="134"/>
      <c r="C39" s="96"/>
      <c r="D39" s="96"/>
      <c r="E39" s="96"/>
      <c r="F39" s="96"/>
      <c r="G39" s="96"/>
      <c r="H39" s="96"/>
      <c r="I39" s="96"/>
      <c r="J39" s="96"/>
      <c r="K39" s="96"/>
      <c r="L39" s="96"/>
      <c r="M39" s="135"/>
    </row>
    <row r="40" s="433" customFormat="true" ht="12.75" hidden="false" customHeight="false" outlineLevel="0" collapsed="false">
      <c r="B40" s="134"/>
      <c r="C40" s="96"/>
      <c r="D40" s="96"/>
      <c r="E40" s="96"/>
      <c r="F40" s="96"/>
      <c r="G40" s="96"/>
      <c r="H40" s="96"/>
      <c r="I40" s="96"/>
      <c r="J40" s="96"/>
      <c r="K40" s="96"/>
      <c r="L40" s="96"/>
      <c r="M40" s="135"/>
    </row>
    <row r="41" s="433" customFormat="true" ht="12.75" hidden="false" customHeight="false" outlineLevel="0" collapsed="false">
      <c r="B41" s="134"/>
      <c r="C41" s="96"/>
      <c r="D41" s="96"/>
      <c r="E41" s="96"/>
      <c r="F41" s="96"/>
      <c r="G41" s="96"/>
      <c r="H41" s="96"/>
      <c r="I41" s="96"/>
      <c r="J41" s="96"/>
      <c r="K41" s="96"/>
      <c r="L41" s="96"/>
      <c r="M41" s="135"/>
    </row>
    <row r="42" s="433" customFormat="true" ht="12.75" hidden="false" customHeight="false" outlineLevel="0" collapsed="false">
      <c r="B42" s="134"/>
      <c r="C42" s="96"/>
      <c r="D42" s="96"/>
      <c r="E42" s="96"/>
      <c r="F42" s="96"/>
      <c r="G42" s="96"/>
      <c r="H42" s="96"/>
      <c r="I42" s="96"/>
      <c r="J42" s="96"/>
      <c r="K42" s="96"/>
      <c r="L42" s="96"/>
      <c r="M42" s="135"/>
    </row>
    <row r="43" s="433" customFormat="true" ht="12.75" hidden="false" customHeight="false" outlineLevel="0" collapsed="false">
      <c r="B43" s="134"/>
      <c r="C43" s="96"/>
      <c r="D43" s="96"/>
      <c r="E43" s="96"/>
      <c r="F43" s="96"/>
      <c r="G43" s="96"/>
      <c r="H43" s="96"/>
      <c r="I43" s="96"/>
      <c r="J43" s="96"/>
      <c r="K43" s="96"/>
      <c r="L43" s="96"/>
      <c r="M43" s="135"/>
    </row>
    <row r="44" s="433" customFormat="true" ht="12.75" hidden="false" customHeight="false" outlineLevel="0" collapsed="false">
      <c r="B44" s="134"/>
      <c r="C44" s="96"/>
      <c r="D44" s="96"/>
      <c r="E44" s="96"/>
      <c r="F44" s="96"/>
      <c r="G44" s="96"/>
      <c r="H44" s="96"/>
      <c r="I44" s="96"/>
      <c r="J44" s="96"/>
      <c r="K44" s="96"/>
      <c r="L44" s="96"/>
      <c r="M44" s="135"/>
    </row>
    <row r="45" s="433" customFormat="true" ht="12.75" hidden="false" customHeight="false" outlineLevel="0" collapsed="false">
      <c r="B45" s="134"/>
      <c r="C45" s="96"/>
      <c r="D45" s="96"/>
      <c r="E45" s="96"/>
      <c r="F45" s="96"/>
      <c r="G45" s="96"/>
      <c r="H45" s="96"/>
      <c r="I45" s="96"/>
      <c r="J45" s="96"/>
      <c r="K45" s="96"/>
      <c r="L45" s="96"/>
      <c r="M45" s="135"/>
    </row>
    <row r="46" s="433" customFormat="true" ht="12.75" hidden="false" customHeight="false" outlineLevel="0" collapsed="false">
      <c r="B46" s="134"/>
      <c r="C46" s="96"/>
      <c r="D46" s="96"/>
      <c r="E46" s="96"/>
      <c r="F46" s="96"/>
      <c r="G46" s="96"/>
      <c r="H46" s="96"/>
      <c r="I46" s="96"/>
      <c r="J46" s="96"/>
      <c r="K46" s="96"/>
      <c r="L46" s="96"/>
      <c r="M46" s="135"/>
    </row>
    <row r="47" s="433" customFormat="true" ht="12.75" hidden="false" customHeight="false" outlineLevel="0" collapsed="false">
      <c r="B47" s="134"/>
      <c r="C47" s="96"/>
      <c r="D47" s="96"/>
      <c r="E47" s="96"/>
      <c r="F47" s="96"/>
      <c r="G47" s="96"/>
      <c r="H47" s="96"/>
      <c r="I47" s="96"/>
      <c r="J47" s="96"/>
      <c r="K47" s="96"/>
      <c r="L47" s="96"/>
      <c r="M47" s="135"/>
    </row>
    <row r="48" s="433" customFormat="true" ht="12.75" hidden="false" customHeight="false" outlineLevel="0" collapsed="false">
      <c r="B48" s="134"/>
      <c r="C48" s="96"/>
      <c r="D48" s="96"/>
      <c r="E48" s="96"/>
      <c r="F48" s="96"/>
      <c r="G48" s="96"/>
      <c r="H48" s="96"/>
      <c r="I48" s="96"/>
      <c r="J48" s="96"/>
      <c r="K48" s="96"/>
      <c r="L48" s="96"/>
      <c r="M48" s="135"/>
    </row>
    <row r="49" s="433" customFormat="true" ht="12.75" hidden="false" customHeight="false" outlineLevel="0" collapsed="false">
      <c r="B49" s="134"/>
      <c r="C49" s="96"/>
      <c r="D49" s="96"/>
      <c r="E49" s="96"/>
      <c r="F49" s="96"/>
      <c r="G49" s="96"/>
      <c r="H49" s="96"/>
      <c r="I49" s="96"/>
      <c r="J49" s="96"/>
      <c r="K49" s="96"/>
      <c r="L49" s="96"/>
      <c r="M49" s="135"/>
    </row>
    <row r="50" s="433" customFormat="true" ht="12.75" hidden="false" customHeight="false" outlineLevel="0" collapsed="false">
      <c r="B50" s="134"/>
      <c r="C50" s="96"/>
      <c r="D50" s="96"/>
      <c r="E50" s="96"/>
      <c r="F50" s="96"/>
      <c r="G50" s="96"/>
      <c r="H50" s="96"/>
      <c r="I50" s="96"/>
      <c r="J50" s="96"/>
      <c r="K50" s="96"/>
      <c r="L50" s="96"/>
      <c r="M50" s="135"/>
    </row>
    <row r="51" s="433" customFormat="true" ht="12.75" hidden="false" customHeight="false" outlineLevel="0" collapsed="false">
      <c r="B51" s="134"/>
      <c r="C51" s="96"/>
      <c r="D51" s="96"/>
      <c r="E51" s="96"/>
      <c r="F51" s="96"/>
      <c r="G51" s="96"/>
      <c r="H51" s="96"/>
      <c r="I51" s="96"/>
      <c r="J51" s="96"/>
      <c r="K51" s="96"/>
      <c r="L51" s="96"/>
      <c r="M51" s="135"/>
    </row>
    <row r="52" s="433" customFormat="true" ht="12.75" hidden="false" customHeight="false" outlineLevel="0" collapsed="false">
      <c r="B52" s="134"/>
      <c r="C52" s="96"/>
      <c r="D52" s="96"/>
      <c r="E52" s="96"/>
      <c r="F52" s="96"/>
      <c r="G52" s="96"/>
      <c r="H52" s="96"/>
      <c r="I52" s="96"/>
      <c r="J52" s="96"/>
      <c r="K52" s="96"/>
      <c r="L52" s="96"/>
      <c r="M52" s="135"/>
    </row>
    <row r="53" s="433" customFormat="true" ht="12.75" hidden="false" customHeight="false" outlineLevel="0" collapsed="false">
      <c r="B53" s="134"/>
      <c r="C53" s="96"/>
      <c r="D53" s="96"/>
      <c r="E53" s="96"/>
      <c r="F53" s="96"/>
      <c r="G53" s="96"/>
      <c r="H53" s="96"/>
      <c r="I53" s="96"/>
      <c r="J53" s="96"/>
      <c r="K53" s="96"/>
      <c r="L53" s="96"/>
      <c r="M53" s="135"/>
    </row>
    <row r="54" s="433" customFormat="true" ht="12.75" hidden="false" customHeight="false" outlineLevel="0" collapsed="false">
      <c r="B54" s="134"/>
      <c r="C54" s="96"/>
      <c r="D54" s="96"/>
      <c r="E54" s="96"/>
      <c r="F54" s="96"/>
      <c r="G54" s="96"/>
      <c r="H54" s="96"/>
      <c r="I54" s="96"/>
      <c r="J54" s="96"/>
      <c r="K54" s="96"/>
      <c r="L54" s="96"/>
      <c r="M54" s="135"/>
    </row>
    <row r="55" s="433" customFormat="true" ht="12.75" hidden="false" customHeight="false" outlineLevel="0" collapsed="false">
      <c r="B55" s="134"/>
      <c r="C55" s="96"/>
      <c r="D55" s="96"/>
      <c r="E55" s="96"/>
      <c r="F55" s="96"/>
      <c r="G55" s="96"/>
      <c r="H55" s="96"/>
      <c r="I55" s="96"/>
      <c r="J55" s="96"/>
      <c r="K55" s="96"/>
      <c r="L55" s="96"/>
      <c r="M55" s="135"/>
    </row>
    <row r="56" s="433" customFormat="true" ht="12.75" hidden="false" customHeight="false" outlineLevel="0" collapsed="false">
      <c r="B56" s="134"/>
      <c r="C56" s="96"/>
      <c r="D56" s="96"/>
      <c r="E56" s="96"/>
      <c r="F56" s="96"/>
      <c r="G56" s="96"/>
      <c r="H56" s="96"/>
      <c r="I56" s="96"/>
      <c r="J56" s="96"/>
      <c r="K56" s="96"/>
      <c r="L56" s="96"/>
      <c r="M56" s="135"/>
    </row>
    <row r="57" s="433" customFormat="true" ht="12.75" hidden="false" customHeight="false" outlineLevel="0" collapsed="false">
      <c r="B57" s="134"/>
      <c r="C57" s="96"/>
      <c r="D57" s="96"/>
      <c r="E57" s="96"/>
      <c r="F57" s="96"/>
      <c r="G57" s="96"/>
      <c r="H57" s="96"/>
      <c r="I57" s="96"/>
      <c r="J57" s="96"/>
      <c r="K57" s="96"/>
      <c r="L57" s="96"/>
      <c r="M57" s="135"/>
    </row>
    <row r="58" s="433" customFormat="true" ht="12.75" hidden="false" customHeight="false" outlineLevel="0" collapsed="false">
      <c r="B58" s="134"/>
      <c r="C58" s="96"/>
      <c r="D58" s="96"/>
      <c r="E58" s="96"/>
      <c r="F58" s="96"/>
      <c r="G58" s="96"/>
      <c r="H58" s="96"/>
      <c r="I58" s="96"/>
      <c r="J58" s="96"/>
      <c r="K58" s="96"/>
      <c r="L58" s="96"/>
      <c r="M58" s="135"/>
    </row>
    <row r="59" s="433" customFormat="true" ht="12.75" hidden="false" customHeight="false" outlineLevel="0" collapsed="false">
      <c r="B59" s="134"/>
      <c r="C59" s="96"/>
      <c r="D59" s="96"/>
      <c r="E59" s="96"/>
      <c r="F59" s="96"/>
      <c r="G59" s="96"/>
      <c r="H59" s="96"/>
      <c r="I59" s="96"/>
      <c r="J59" s="96"/>
      <c r="K59" s="96"/>
      <c r="L59" s="96"/>
      <c r="M59" s="135"/>
    </row>
    <row r="60" s="433" customFormat="true" ht="12.75" hidden="false" customHeight="false" outlineLevel="0" collapsed="false">
      <c r="B60" s="134"/>
      <c r="C60" s="96"/>
      <c r="D60" s="96"/>
      <c r="E60" s="96"/>
      <c r="F60" s="96"/>
      <c r="G60" s="96"/>
      <c r="H60" s="96"/>
      <c r="I60" s="96"/>
      <c r="J60" s="96"/>
      <c r="K60" s="96"/>
      <c r="L60" s="96"/>
      <c r="M60" s="135"/>
    </row>
    <row r="61" s="433" customFormat="true" ht="12.75" hidden="false" customHeight="false" outlineLevel="0" collapsed="false">
      <c r="B61" s="134"/>
      <c r="C61" s="96"/>
      <c r="D61" s="96"/>
      <c r="E61" s="96"/>
      <c r="F61" s="96"/>
      <c r="G61" s="96"/>
      <c r="H61" s="96"/>
      <c r="I61" s="96"/>
      <c r="J61" s="96"/>
      <c r="K61" s="96"/>
      <c r="L61" s="96"/>
      <c r="M61" s="135"/>
    </row>
    <row r="62" s="433" customFormat="true" ht="12.75" hidden="false" customHeight="false" outlineLevel="0" collapsed="false">
      <c r="B62" s="141"/>
      <c r="C62" s="142"/>
      <c r="D62" s="142"/>
      <c r="E62" s="142"/>
      <c r="F62" s="142"/>
      <c r="G62" s="142"/>
      <c r="H62" s="142"/>
      <c r="I62" s="142"/>
      <c r="J62" s="142"/>
      <c r="K62" s="142"/>
      <c r="L62" s="142"/>
      <c r="M62" s="219"/>
    </row>
    <row r="63" s="433" customFormat="true" ht="12.75" hidden="false" customHeight="false" outlineLevel="0" collapsed="false"/>
    <row r="64" s="433" customFormat="true" ht="12.75" hidden="false" customHeight="false" outlineLevel="0" collapsed="false"/>
    <row r="65" s="433" customFormat="true" ht="12.75" hidden="false" customHeight="false" outlineLevel="0" collapsed="false"/>
    <row r="66" s="433" customFormat="true" ht="12.75" hidden="false" customHeight="false" outlineLevel="0" collapsed="false"/>
    <row r="67" s="433" customFormat="true" ht="12.75" hidden="false" customHeight="false" outlineLevel="0" collapsed="false"/>
    <row r="68" s="433" customFormat="true" ht="12.75" hidden="false" customHeight="false" outlineLevel="0" collapsed="false"/>
    <row r="69" s="433" customFormat="true" ht="12.75" hidden="false" customHeight="false" outlineLevel="0" collapsed="false"/>
    <row r="70" s="433" customFormat="true" ht="12.75" hidden="false" customHeight="false" outlineLevel="0" collapsed="false"/>
    <row r="71" s="433" customFormat="true" ht="12.75" hidden="false" customHeight="false" outlineLevel="0" collapsed="false"/>
    <row r="72" s="433" customFormat="true" ht="12.75" hidden="false" customHeight="false" outlineLevel="0" collapsed="false"/>
    <row r="73" s="433" customFormat="true" ht="12.75" hidden="false" customHeight="false" outlineLevel="0" collapsed="false"/>
    <row r="74" s="433" customFormat="true" ht="12.75" hidden="false" customHeight="false" outlineLevel="0" collapsed="false"/>
    <row r="75" s="433" customFormat="true" ht="12.75" hidden="false" customHeight="false" outlineLevel="0" collapsed="false"/>
    <row r="76" s="433" customFormat="true" ht="12.75" hidden="false" customHeight="false" outlineLevel="0" collapsed="false"/>
    <row r="77" s="433" customFormat="true" ht="12.75" hidden="false" customHeight="false" outlineLevel="0" collapsed="false"/>
    <row r="78" s="433" customFormat="true" ht="12.75" hidden="false" customHeight="false" outlineLevel="0" collapsed="false"/>
    <row r="79" s="433" customFormat="true" ht="12.75" hidden="false" customHeight="false" outlineLevel="0" collapsed="false"/>
    <row r="80" s="433" customFormat="true" ht="12.75" hidden="false" customHeight="false" outlineLevel="0" collapsed="false"/>
    <row r="81" s="433" customFormat="true" ht="12.75" hidden="false" customHeight="false" outlineLevel="0" collapsed="false"/>
    <row r="82" s="433" customFormat="true" ht="12.75" hidden="false" customHeight="false" outlineLevel="0" collapsed="false"/>
    <row r="83" s="433" customFormat="true" ht="12.75" hidden="false" customHeight="false" outlineLevel="0" collapsed="false"/>
    <row r="84" s="433" customFormat="true" ht="12.75" hidden="false" customHeight="false" outlineLevel="0" collapsed="false"/>
    <row r="85" s="433" customFormat="true" ht="12.75" hidden="false" customHeight="false" outlineLevel="0" collapsed="false"/>
    <row r="86" s="433" customFormat="true" ht="12.75" hidden="false" customHeight="false" outlineLevel="0" collapsed="false"/>
    <row r="87" s="433" customFormat="true" ht="12.75" hidden="false" customHeight="false" outlineLevel="0" collapsed="false"/>
    <row r="88" s="433" customFormat="true" ht="12.75" hidden="false" customHeight="false" outlineLevel="0" collapsed="false"/>
    <row r="89" s="433" customFormat="true" ht="12.75" hidden="false" customHeight="false" outlineLevel="0" collapsed="false"/>
    <row r="90" s="433" customFormat="true" ht="12.75" hidden="false" customHeight="false" outlineLevel="0" collapsed="false"/>
    <row r="91" s="433" customFormat="true" ht="12.75" hidden="false" customHeight="false" outlineLevel="0" collapsed="false"/>
    <row r="92" s="433" customFormat="true" ht="12.75" hidden="false" customHeight="false" outlineLevel="0" collapsed="false"/>
    <row r="93" s="433" customFormat="true" ht="12.75" hidden="false" customHeight="false" outlineLevel="0" collapsed="false"/>
    <row r="94" s="433" customFormat="true" ht="12.75" hidden="false" customHeight="false" outlineLevel="0" collapsed="false"/>
    <row r="95" s="433" customFormat="true" ht="12.75" hidden="false" customHeight="false" outlineLevel="0" collapsed="false"/>
    <row r="96" s="433" customFormat="true" ht="12.75" hidden="false" customHeight="false" outlineLevel="0" collapsed="false"/>
    <row r="97" s="433" customFormat="true" ht="12.75" hidden="false" customHeight="false" outlineLevel="0" collapsed="false"/>
    <row r="98" s="433" customFormat="true" ht="12.75" hidden="false" customHeight="false" outlineLevel="0" collapsed="false"/>
    <row r="99" s="433" customFormat="true" ht="12.75" hidden="false" customHeight="false" outlineLevel="0" collapsed="false"/>
    <row r="100" s="433" customFormat="true" ht="12.75" hidden="false" customHeight="false" outlineLevel="0" collapsed="false"/>
    <row r="101" s="433" customFormat="true" ht="12.75" hidden="false" customHeight="false" outlineLevel="0" collapsed="false"/>
    <row r="102" s="433" customFormat="true" ht="12.75" hidden="false" customHeight="false" outlineLevel="0" collapsed="false"/>
    <row r="103" s="433" customFormat="true" ht="12.75" hidden="false" customHeight="false" outlineLevel="0" collapsed="false"/>
    <row r="104" s="433" customFormat="true" ht="12.75" hidden="false" customHeight="false" outlineLevel="0" collapsed="false"/>
    <row r="105" s="433" customFormat="true" ht="12.75" hidden="false" customHeight="false" outlineLevel="0" collapsed="false"/>
    <row r="106" s="433" customFormat="true" ht="12.75" hidden="false" customHeight="false" outlineLevel="0" collapsed="false"/>
    <row r="107" s="433" customFormat="true" ht="12.75" hidden="false" customHeight="false" outlineLevel="0" collapsed="false"/>
    <row r="108" s="433" customFormat="true" ht="12.75" hidden="false" customHeight="false" outlineLevel="0" collapsed="false"/>
    <row r="109" s="433" customFormat="true" ht="12.75" hidden="false" customHeight="false" outlineLevel="0" collapsed="false"/>
    <row r="110" s="433" customFormat="true" ht="12.75" hidden="false" customHeight="false" outlineLevel="0" collapsed="false"/>
    <row r="111" s="433" customFormat="true" ht="12.75" hidden="false" customHeight="false" outlineLevel="0" collapsed="false"/>
    <row r="112" s="433" customFormat="true" ht="12.75" hidden="false" customHeight="false" outlineLevel="0" collapsed="false"/>
    <row r="113" s="433" customFormat="true" ht="12.75" hidden="false" customHeight="false" outlineLevel="0" collapsed="false"/>
    <row r="114" s="433" customFormat="true" ht="12.75" hidden="false" customHeight="false" outlineLevel="0" collapsed="false"/>
    <row r="115" s="433" customFormat="true" ht="12.75" hidden="false" customHeight="false" outlineLevel="0" collapsed="false"/>
    <row r="116" s="433" customFormat="true" ht="12.75" hidden="false" customHeight="false" outlineLevel="0" collapsed="false"/>
    <row r="117" s="433" customFormat="true" ht="12.75" hidden="false" customHeight="false" outlineLevel="0" collapsed="false"/>
    <row r="118" s="433" customFormat="true" ht="12.75" hidden="false" customHeight="false" outlineLevel="0" collapsed="false"/>
    <row r="119" s="433" customFormat="true" ht="12.75" hidden="false" customHeight="false" outlineLevel="0" collapsed="false"/>
    <row r="120" s="433" customFormat="true" ht="12.75" hidden="false" customHeight="false" outlineLevel="0" collapsed="false"/>
    <row r="121" s="433" customFormat="true" ht="12.75" hidden="false" customHeight="false" outlineLevel="0" collapsed="false"/>
    <row r="122" s="433" customFormat="true" ht="12.75" hidden="false" customHeight="false" outlineLevel="0" collapsed="false"/>
    <row r="123" s="433" customFormat="true" ht="12.75" hidden="false" customHeight="false" outlineLevel="0" collapsed="false"/>
    <row r="124" s="433" customFormat="true" ht="12.75" hidden="false" customHeight="false" outlineLevel="0" collapsed="false"/>
    <row r="125" s="433" customFormat="true" ht="12.75" hidden="false" customHeight="false" outlineLevel="0" collapsed="false"/>
    <row r="126" s="433" customFormat="true" ht="12.75" hidden="false" customHeight="false" outlineLevel="0" collapsed="false"/>
    <row r="127" s="433" customFormat="true" ht="12.75" hidden="false" customHeight="false" outlineLevel="0" collapsed="false"/>
    <row r="128" s="433" customFormat="true" ht="12.75" hidden="false" customHeight="false" outlineLevel="0" collapsed="false"/>
    <row r="129" s="433" customFormat="true" ht="12.75" hidden="false" customHeight="false" outlineLevel="0" collapsed="false"/>
    <row r="130" s="433" customFormat="true" ht="12.75" hidden="false" customHeight="false" outlineLevel="0" collapsed="false"/>
    <row r="131" s="433" customFormat="true" ht="12.75" hidden="false" customHeight="false" outlineLevel="0" collapsed="false"/>
    <row r="132" s="433" customFormat="true" ht="12.75" hidden="false" customHeight="false" outlineLevel="0" collapsed="false"/>
    <row r="133" s="433" customFormat="true" ht="12.75" hidden="false" customHeight="false" outlineLevel="0" collapsed="false"/>
    <row r="134" s="433" customFormat="true" ht="12.75" hidden="false" customHeight="false" outlineLevel="0" collapsed="false"/>
    <row r="135" s="433" customFormat="true" ht="12.75" hidden="false" customHeight="false" outlineLevel="0" collapsed="false"/>
    <row r="136" s="433" customFormat="true" ht="12.75" hidden="false" customHeight="false" outlineLevel="0" collapsed="false"/>
    <row r="137" s="433" customFormat="true" ht="12.75" hidden="false" customHeight="false" outlineLevel="0" collapsed="false"/>
    <row r="138" s="433" customFormat="true" ht="12.75" hidden="false" customHeight="false" outlineLevel="0" collapsed="false"/>
    <row r="139" s="433" customFormat="true" ht="12.75" hidden="false" customHeight="false" outlineLevel="0" collapsed="false"/>
    <row r="140" s="433" customFormat="true" ht="12.75" hidden="false" customHeight="false" outlineLevel="0" collapsed="false"/>
    <row r="141" s="433" customFormat="true" ht="12.75" hidden="false" customHeight="false" outlineLevel="0" collapsed="false"/>
    <row r="142" s="433" customFormat="true" ht="12.75" hidden="false" customHeight="false" outlineLevel="0" collapsed="false"/>
    <row r="143" s="433" customFormat="true" ht="12.75" hidden="false" customHeight="false" outlineLevel="0" collapsed="false"/>
    <row r="144" s="433" customFormat="true" ht="12.75" hidden="false" customHeight="false" outlineLevel="0" collapsed="false"/>
    <row r="145" s="433" customFormat="true" ht="12.75" hidden="false" customHeight="false" outlineLevel="0" collapsed="false"/>
    <row r="146" s="433" customFormat="true" ht="12.75" hidden="false" customHeight="false" outlineLevel="0" collapsed="false"/>
    <row r="147" s="433" customFormat="true" ht="12.75" hidden="false" customHeight="false" outlineLevel="0" collapsed="false"/>
    <row r="148" s="433" customFormat="true" ht="12.75" hidden="false" customHeight="false" outlineLevel="0" collapsed="false"/>
    <row r="149" s="433" customFormat="true" ht="12.75" hidden="false" customHeight="false" outlineLevel="0" collapsed="false"/>
    <row r="150" s="433" customFormat="true" ht="12.75" hidden="false" customHeight="false" outlineLevel="0" collapsed="false"/>
    <row r="151" s="433" customFormat="true" ht="12.75" hidden="false" customHeight="false" outlineLevel="0" collapsed="false"/>
    <row r="152" s="433" customFormat="true" ht="12.75" hidden="false" customHeight="false" outlineLevel="0" collapsed="false"/>
    <row r="153" s="433" customFormat="true" ht="12.75" hidden="false" customHeight="false" outlineLevel="0" collapsed="false"/>
    <row r="154" s="433" customFormat="true" ht="12.75" hidden="false" customHeight="false" outlineLevel="0" collapsed="false"/>
    <row r="155" s="433" customFormat="true" ht="12.75" hidden="false" customHeight="false" outlineLevel="0" collapsed="false"/>
    <row r="156" s="433" customFormat="true" ht="12.75" hidden="false" customHeight="false" outlineLevel="0" collapsed="false"/>
    <row r="157" s="433" customFormat="true" ht="12.75" hidden="false" customHeight="false" outlineLevel="0" collapsed="false"/>
    <row r="158" s="433" customFormat="true" ht="12.75" hidden="false" customHeight="false" outlineLevel="0" collapsed="false"/>
    <row r="159" s="433" customFormat="true" ht="12.75" hidden="false" customHeight="false" outlineLevel="0" collapsed="false"/>
    <row r="160" s="433" customFormat="true" ht="12.75" hidden="false" customHeight="false" outlineLevel="0" collapsed="false"/>
    <row r="161" s="433" customFormat="true" ht="12.75" hidden="false" customHeight="false" outlineLevel="0" collapsed="false"/>
    <row r="162" s="433" customFormat="true" ht="12.75" hidden="false" customHeight="false" outlineLevel="0" collapsed="false"/>
    <row r="163" s="433" customFormat="true" ht="12.75" hidden="false" customHeight="false" outlineLevel="0" collapsed="false"/>
    <row r="164" s="433" customFormat="true" ht="12.75" hidden="false" customHeight="false" outlineLevel="0" collapsed="false"/>
    <row r="165" s="433" customFormat="true" ht="12.75" hidden="false" customHeight="false" outlineLevel="0" collapsed="false"/>
    <row r="166" s="433" customFormat="true" ht="12.75" hidden="false" customHeight="false" outlineLevel="0" collapsed="false"/>
    <row r="167" s="433" customFormat="true" ht="12.75" hidden="false" customHeight="false" outlineLevel="0" collapsed="false"/>
    <row r="168" s="433" customFormat="true" ht="12.75" hidden="false" customHeight="false" outlineLevel="0" collapsed="false"/>
    <row r="169" s="433" customFormat="true" ht="12.75" hidden="false" customHeight="false" outlineLevel="0" collapsed="false"/>
    <row r="170" s="433" customFormat="true" ht="12.75" hidden="false" customHeight="false" outlineLevel="0" collapsed="false"/>
    <row r="171" s="433" customFormat="true" ht="12.75" hidden="false" customHeight="false" outlineLevel="0" collapsed="false"/>
    <row r="172" s="433" customFormat="true" ht="12.75" hidden="false" customHeight="false" outlineLevel="0" collapsed="false"/>
    <row r="173" s="433" customFormat="true" ht="12.75" hidden="false" customHeight="false" outlineLevel="0" collapsed="false"/>
    <row r="174" s="433" customFormat="true" ht="12.75" hidden="false" customHeight="false" outlineLevel="0" collapsed="false"/>
    <row r="175" s="433" customFormat="true" ht="12.75" hidden="false" customHeight="false" outlineLevel="0" collapsed="false"/>
    <row r="176" s="433" customFormat="true" ht="12.75" hidden="false" customHeight="false" outlineLevel="0" collapsed="false"/>
    <row r="177" s="433" customFormat="true" ht="12.75" hidden="false" customHeight="false" outlineLevel="0" collapsed="false"/>
    <row r="178" s="433" customFormat="true" ht="12.75" hidden="false" customHeight="false" outlineLevel="0" collapsed="false"/>
    <row r="179" s="433" customFormat="true" ht="12.75" hidden="false" customHeight="false" outlineLevel="0" collapsed="false"/>
    <row r="180" s="433" customFormat="true" ht="12.75" hidden="false" customHeight="false" outlineLevel="0" collapsed="false"/>
    <row r="181" s="433" customFormat="true" ht="12.75" hidden="false" customHeight="false" outlineLevel="0" collapsed="false"/>
    <row r="182" s="433" customFormat="true" ht="12.75" hidden="false" customHeight="false" outlineLevel="0" collapsed="false"/>
    <row r="183" s="433" customFormat="true" ht="12.75" hidden="false" customHeight="false" outlineLevel="0" collapsed="false"/>
    <row r="184" s="433" customFormat="true" ht="12.75" hidden="false" customHeight="false" outlineLevel="0" collapsed="false"/>
    <row r="185" s="433" customFormat="true" ht="12.75" hidden="false" customHeight="false" outlineLevel="0" collapsed="false"/>
    <row r="186" s="433" customFormat="true" ht="12.75" hidden="false" customHeight="false" outlineLevel="0" collapsed="false"/>
    <row r="187" s="433" customFormat="true" ht="12.75" hidden="false" customHeight="false" outlineLevel="0" collapsed="false"/>
    <row r="188" s="433" customFormat="true" ht="12.75" hidden="false" customHeight="false" outlineLevel="0" collapsed="false"/>
    <row r="189" s="433" customFormat="true" ht="12.75" hidden="false" customHeight="false" outlineLevel="0" collapsed="false"/>
    <row r="190" s="433" customFormat="true" ht="12.75" hidden="false" customHeight="false" outlineLevel="0" collapsed="false"/>
    <row r="191" s="433" customFormat="true" ht="12.75" hidden="false" customHeight="false" outlineLevel="0" collapsed="false"/>
    <row r="192" s="433" customFormat="true" ht="12.75" hidden="false" customHeight="false" outlineLevel="0" collapsed="false"/>
    <row r="193" s="433" customFormat="true" ht="12.75" hidden="false" customHeight="false" outlineLevel="0" collapsed="false"/>
    <row r="194" s="433" customFormat="true" ht="12.75" hidden="false" customHeight="false" outlineLevel="0" collapsed="false"/>
    <row r="195" s="433" customFormat="true" ht="12.75" hidden="false" customHeight="false" outlineLevel="0" collapsed="false"/>
    <row r="196" s="433" customFormat="true" ht="12.75" hidden="false" customHeight="false" outlineLevel="0" collapsed="false"/>
    <row r="197" s="433" customFormat="true" ht="12.75" hidden="false" customHeight="false" outlineLevel="0" collapsed="false"/>
    <row r="198" s="433" customFormat="true" ht="12.75" hidden="false" customHeight="false" outlineLevel="0" collapsed="false"/>
    <row r="199" s="433" customFormat="true" ht="12.75" hidden="false" customHeight="false" outlineLevel="0" collapsed="false"/>
    <row r="200" s="433" customFormat="true" ht="12.75" hidden="false" customHeight="false" outlineLevel="0" collapsed="false"/>
    <row r="201" s="433" customFormat="true" ht="12.75" hidden="false" customHeight="false" outlineLevel="0" collapsed="false"/>
    <row r="202" s="433" customFormat="true" ht="12.75" hidden="false" customHeight="false" outlineLevel="0" collapsed="false"/>
    <row r="203" s="433" customFormat="true" ht="12.75" hidden="false" customHeight="false" outlineLevel="0" collapsed="false"/>
    <row r="204" s="433" customFormat="true" ht="12.75" hidden="false" customHeight="false" outlineLevel="0" collapsed="false"/>
    <row r="205" s="433" customFormat="true" ht="12.75" hidden="false" customHeight="false" outlineLevel="0" collapsed="false"/>
    <row r="206" s="433" customFormat="true" ht="12.75" hidden="false" customHeight="false" outlineLevel="0" collapsed="false"/>
    <row r="207" s="433" customFormat="true" ht="12.75" hidden="false" customHeight="false" outlineLevel="0" collapsed="false"/>
    <row r="208" s="433" customFormat="true" ht="12.75" hidden="false" customHeight="false" outlineLevel="0" collapsed="false"/>
    <row r="209" s="433" customFormat="true" ht="12.75" hidden="false" customHeight="false" outlineLevel="0" collapsed="false"/>
    <row r="210" s="433" customFormat="true" ht="12.75" hidden="false" customHeight="false" outlineLevel="0" collapsed="false"/>
    <row r="211" s="433" customFormat="true" ht="12.75" hidden="false" customHeight="false" outlineLevel="0" collapsed="false"/>
    <row r="212" s="433" customFormat="true" ht="12.75" hidden="false" customHeight="false" outlineLevel="0" collapsed="false"/>
    <row r="213" s="433" customFormat="true" ht="12.75" hidden="false" customHeight="false" outlineLevel="0" collapsed="false"/>
    <row r="214" s="433" customFormat="true" ht="12.75" hidden="false" customHeight="false" outlineLevel="0" collapsed="false"/>
    <row r="215" s="433" customFormat="true" ht="12.75" hidden="false" customHeight="false" outlineLevel="0" collapsed="false"/>
    <row r="216" s="433" customFormat="true" ht="12.75" hidden="false" customHeight="false" outlineLevel="0" collapsed="false"/>
    <row r="217" s="433" customFormat="true" ht="12.75" hidden="false" customHeight="false" outlineLevel="0" collapsed="false"/>
    <row r="218" s="433" customFormat="true" ht="12.75" hidden="false" customHeight="false" outlineLevel="0" collapsed="false"/>
    <row r="219" s="433" customFormat="true" ht="12.75" hidden="false" customHeight="false" outlineLevel="0" collapsed="false"/>
    <row r="220" s="433" customFormat="true" ht="12.75" hidden="false" customHeight="false" outlineLevel="0" collapsed="false"/>
    <row r="221" s="433" customFormat="true" ht="12.75" hidden="false" customHeight="false" outlineLevel="0" collapsed="false"/>
    <row r="222" s="433" customFormat="true" ht="12.75" hidden="false" customHeight="false" outlineLevel="0" collapsed="false"/>
    <row r="223" s="433" customFormat="true" ht="12.75" hidden="false" customHeight="false" outlineLevel="0" collapsed="false"/>
    <row r="224" s="433" customFormat="true" ht="12.75" hidden="false" customHeight="false" outlineLevel="0" collapsed="false"/>
    <row r="225" s="433" customFormat="true" ht="12.75" hidden="false" customHeight="false" outlineLevel="0" collapsed="false"/>
    <row r="226" s="433" customFormat="true" ht="12.75" hidden="false" customHeight="false" outlineLevel="0" collapsed="false"/>
    <row r="227" s="433" customFormat="true" ht="12.75" hidden="false" customHeight="false" outlineLevel="0" collapsed="false"/>
    <row r="228" s="433" customFormat="true" ht="12.75" hidden="false" customHeight="false" outlineLevel="0" collapsed="false"/>
    <row r="229" s="433" customFormat="true" ht="12.75" hidden="false" customHeight="false" outlineLevel="0" collapsed="false"/>
    <row r="230" s="433" customFormat="true" ht="12.75" hidden="false" customHeight="false" outlineLevel="0" collapsed="false"/>
    <row r="231" s="433" customFormat="true" ht="12.75" hidden="false" customHeight="false" outlineLevel="0" collapsed="false"/>
    <row r="232" s="433" customFormat="true" ht="12.75" hidden="false" customHeight="false" outlineLevel="0" collapsed="false"/>
    <row r="233" s="433" customFormat="true" ht="12.75" hidden="false" customHeight="false" outlineLevel="0" collapsed="false"/>
    <row r="234" s="433" customFormat="true" ht="12.75" hidden="false" customHeight="false" outlineLevel="0" collapsed="false"/>
    <row r="235" s="433" customFormat="true" ht="12.75" hidden="false" customHeight="false" outlineLevel="0" collapsed="false"/>
    <row r="236" s="433" customFormat="true" ht="12.75" hidden="false" customHeight="false" outlineLevel="0" collapsed="false"/>
    <row r="237" s="433" customFormat="true" ht="12.75" hidden="false" customHeight="false" outlineLevel="0" collapsed="false"/>
    <row r="238" s="433" customFormat="true" ht="12.75" hidden="false" customHeight="false" outlineLevel="0" collapsed="false"/>
    <row r="239" s="433" customFormat="true" ht="12.75" hidden="false" customHeight="false" outlineLevel="0" collapsed="false"/>
    <row r="240" s="433" customFormat="true" ht="12.75" hidden="false" customHeight="false" outlineLevel="0" collapsed="false"/>
    <row r="241" s="433" customFormat="true" ht="12.75" hidden="false" customHeight="false" outlineLevel="0" collapsed="false"/>
    <row r="242" s="433" customFormat="true" ht="12.75" hidden="false" customHeight="false" outlineLevel="0" collapsed="false"/>
    <row r="243" s="433" customFormat="true" ht="12.75" hidden="false" customHeight="false" outlineLevel="0" collapsed="false"/>
    <row r="244" s="433" customFormat="true" ht="12.75" hidden="false" customHeight="false" outlineLevel="0" collapsed="false"/>
    <row r="245" s="433" customFormat="true" ht="12.75" hidden="false" customHeight="false" outlineLevel="0" collapsed="false"/>
    <row r="246" s="433" customFormat="true" ht="12.75" hidden="false" customHeight="false" outlineLevel="0" collapsed="false"/>
    <row r="247" s="433" customFormat="true" ht="12.75" hidden="false" customHeight="false" outlineLevel="0" collapsed="false"/>
    <row r="248" s="433" customFormat="true" ht="12.75" hidden="false" customHeight="false" outlineLevel="0" collapsed="false"/>
    <row r="249" s="433" customFormat="true" ht="12.75" hidden="false" customHeight="false" outlineLevel="0" collapsed="false"/>
    <row r="250" s="433" customFormat="true" ht="12.75" hidden="false" customHeight="false" outlineLevel="0" collapsed="false"/>
    <row r="251" s="433" customFormat="true" ht="12.75" hidden="false" customHeight="false" outlineLevel="0" collapsed="false"/>
    <row r="252" s="433" customFormat="true" ht="12.75" hidden="false" customHeight="false" outlineLevel="0" collapsed="false"/>
    <row r="253" s="433" customFormat="true" ht="12.75" hidden="false" customHeight="false" outlineLevel="0" collapsed="false"/>
    <row r="254" s="433" customFormat="true" ht="12.75" hidden="false" customHeight="false" outlineLevel="0" collapsed="false"/>
    <row r="255" s="433" customFormat="true" ht="12.75" hidden="false" customHeight="false" outlineLevel="0" collapsed="false"/>
    <row r="256" s="433" customFormat="true" ht="12.75" hidden="false" customHeight="false" outlineLevel="0" collapsed="false"/>
    <row r="257" s="433" customFormat="true" ht="12.75" hidden="false" customHeight="false" outlineLevel="0" collapsed="false"/>
    <row r="258" s="433" customFormat="true" ht="12.75" hidden="false" customHeight="false" outlineLevel="0" collapsed="false"/>
    <row r="259" s="433" customFormat="true" ht="12.75" hidden="false" customHeight="false" outlineLevel="0" collapsed="false"/>
    <row r="260" s="433" customFormat="true" ht="12.75" hidden="false" customHeight="false" outlineLevel="0" collapsed="false"/>
    <row r="261" s="433" customFormat="true" ht="12.75" hidden="false" customHeight="false" outlineLevel="0" collapsed="false"/>
    <row r="262" s="433" customFormat="true" ht="12.75" hidden="false" customHeight="false" outlineLevel="0" collapsed="false"/>
    <row r="263" s="433" customFormat="true" ht="12.75" hidden="false" customHeight="false" outlineLevel="0" collapsed="false"/>
    <row r="264" s="433" customFormat="true" ht="12.75" hidden="false" customHeight="false" outlineLevel="0" collapsed="false"/>
    <row r="265" s="433" customFormat="true" ht="12.75" hidden="false" customHeight="false" outlineLevel="0" collapsed="false"/>
    <row r="266" s="433" customFormat="true" ht="12.75" hidden="false" customHeight="false" outlineLevel="0" collapsed="false"/>
    <row r="267" s="433" customFormat="true" ht="12.75" hidden="false" customHeight="false" outlineLevel="0" collapsed="false"/>
    <row r="268" s="433" customFormat="true" ht="12.75" hidden="false" customHeight="false" outlineLevel="0" collapsed="false"/>
    <row r="269" s="433" customFormat="true" ht="12.75" hidden="false" customHeight="false" outlineLevel="0" collapsed="false"/>
    <row r="270" s="433" customFormat="true" ht="12.75" hidden="false" customHeight="false" outlineLevel="0" collapsed="false"/>
    <row r="271" s="433" customFormat="true" ht="12.75" hidden="false" customHeight="false" outlineLevel="0" collapsed="false"/>
    <row r="272" s="433" customFormat="true" ht="12.75" hidden="false" customHeight="false" outlineLevel="0" collapsed="false"/>
    <row r="273" s="433" customFormat="true" ht="12.75" hidden="false" customHeight="false" outlineLevel="0" collapsed="false"/>
    <row r="274" s="433" customFormat="true" ht="12.75" hidden="false" customHeight="false" outlineLevel="0" collapsed="false"/>
    <row r="275" s="433" customFormat="true" ht="12.75" hidden="false" customHeight="false" outlineLevel="0" collapsed="false"/>
    <row r="276" s="433" customFormat="true" ht="12.75" hidden="false" customHeight="false" outlineLevel="0" collapsed="false"/>
    <row r="277" s="433" customFormat="true" ht="12.75" hidden="false" customHeight="false" outlineLevel="0" collapsed="false"/>
    <row r="278" s="433" customFormat="true" ht="12.75" hidden="false" customHeight="false" outlineLevel="0" collapsed="false"/>
    <row r="279" s="433" customFormat="true" ht="12.75" hidden="false" customHeight="false" outlineLevel="0" collapsed="false"/>
    <row r="280" s="433" customFormat="true" ht="12.75" hidden="false" customHeight="false" outlineLevel="0" collapsed="false"/>
    <row r="281" s="433" customFormat="true" ht="12.75" hidden="false" customHeight="false" outlineLevel="0" collapsed="false"/>
    <row r="282" s="433" customFormat="true" ht="12.75" hidden="false" customHeight="false" outlineLevel="0" collapsed="false"/>
    <row r="283" s="433" customFormat="true" ht="12.75" hidden="false" customHeight="false" outlineLevel="0" collapsed="false"/>
    <row r="284" s="433" customFormat="true" ht="12.75" hidden="false" customHeight="false" outlineLevel="0" collapsed="false"/>
    <row r="285" s="433" customFormat="true" ht="12.75" hidden="false" customHeight="false" outlineLevel="0" collapsed="false"/>
    <row r="286" s="433" customFormat="true" ht="12.75" hidden="false" customHeight="false" outlineLevel="0" collapsed="false"/>
    <row r="287" s="433" customFormat="true" ht="12.75" hidden="false" customHeight="false" outlineLevel="0" collapsed="false"/>
    <row r="288" s="433" customFormat="true" ht="12.75" hidden="false" customHeight="false" outlineLevel="0" collapsed="false"/>
    <row r="289" s="433" customFormat="true" ht="12.75" hidden="false" customHeight="false" outlineLevel="0" collapsed="false"/>
    <row r="290" s="433" customFormat="true" ht="12.75" hidden="false" customHeight="false" outlineLevel="0" collapsed="false"/>
    <row r="291" s="433" customFormat="true" ht="12.75" hidden="false" customHeight="false" outlineLevel="0" collapsed="false"/>
    <row r="292" s="433" customFormat="true" ht="12.75" hidden="false" customHeight="false" outlineLevel="0" collapsed="false"/>
    <row r="293" s="433" customFormat="true" ht="12.75" hidden="false" customHeight="false" outlineLevel="0" collapsed="false"/>
    <row r="294" s="433" customFormat="true" ht="12.75" hidden="false" customHeight="false" outlineLevel="0" collapsed="false"/>
    <row r="295" s="433" customFormat="true" ht="12.75" hidden="false" customHeight="false" outlineLevel="0" collapsed="false"/>
    <row r="296" s="433" customFormat="true" ht="12.75" hidden="false" customHeight="false" outlineLevel="0" collapsed="false"/>
    <row r="297" s="433" customFormat="true" ht="12.75" hidden="false" customHeight="false" outlineLevel="0" collapsed="false"/>
    <row r="298" s="433" customFormat="true" ht="12.75" hidden="false" customHeight="false" outlineLevel="0" collapsed="false"/>
    <row r="299" s="433" customFormat="true" ht="12.75" hidden="false" customHeight="false" outlineLevel="0" collapsed="false"/>
    <row r="300" s="433" customFormat="true" ht="12.75" hidden="false" customHeight="false" outlineLevel="0" collapsed="false"/>
    <row r="301" s="433" customFormat="true" ht="12.75" hidden="false" customHeight="false" outlineLevel="0" collapsed="false"/>
    <row r="302" s="433" customFormat="true" ht="12.75" hidden="false" customHeight="false" outlineLevel="0" collapsed="false"/>
    <row r="303" s="433" customFormat="true" ht="12.75" hidden="false" customHeight="false" outlineLevel="0" collapsed="false"/>
    <row r="304" s="433" customFormat="true" ht="12.75" hidden="false" customHeight="false" outlineLevel="0" collapsed="false"/>
    <row r="305" s="433" customFormat="true" ht="12.75" hidden="false" customHeight="false" outlineLevel="0" collapsed="false"/>
    <row r="306" s="433" customFormat="true" ht="12.75" hidden="false" customHeight="false" outlineLevel="0" collapsed="false"/>
    <row r="307" s="433" customFormat="true" ht="12.75" hidden="false" customHeight="false" outlineLevel="0" collapsed="false"/>
    <row r="308" s="433" customFormat="true" ht="12.75" hidden="false" customHeight="false" outlineLevel="0" collapsed="false"/>
    <row r="309" s="433" customFormat="true" ht="12.75" hidden="false" customHeight="false" outlineLevel="0" collapsed="false"/>
    <row r="310" s="433" customFormat="true" ht="12.75" hidden="false" customHeight="false" outlineLevel="0" collapsed="false"/>
    <row r="311" s="433" customFormat="true" ht="12.75" hidden="false" customHeight="false" outlineLevel="0" collapsed="false"/>
    <row r="312" s="433" customFormat="true" ht="12.75" hidden="false" customHeight="false" outlineLevel="0" collapsed="false"/>
    <row r="313" s="433" customFormat="true" ht="12.75" hidden="false" customHeight="false" outlineLevel="0" collapsed="false"/>
    <row r="314" s="433" customFormat="true" ht="12.75" hidden="false" customHeight="false" outlineLevel="0" collapsed="false"/>
    <row r="315" s="433" customFormat="true" ht="12.75" hidden="false" customHeight="false" outlineLevel="0" collapsed="false"/>
    <row r="316" s="433" customFormat="true" ht="12.75" hidden="false" customHeight="false" outlineLevel="0" collapsed="false"/>
    <row r="317" s="433" customFormat="true" ht="12.75" hidden="false" customHeight="false" outlineLevel="0" collapsed="false"/>
    <row r="318" s="433" customFormat="true" ht="12.75" hidden="false" customHeight="false" outlineLevel="0" collapsed="false"/>
    <row r="319" s="433" customFormat="true" ht="12.75" hidden="false" customHeight="false" outlineLevel="0" collapsed="false"/>
    <row r="320" s="433" customFormat="true" ht="12.75" hidden="false" customHeight="false" outlineLevel="0" collapsed="false"/>
    <row r="321" s="433" customFormat="true" ht="12.75" hidden="false" customHeight="false" outlineLevel="0" collapsed="false"/>
    <row r="322" s="433" customFormat="true" ht="12.75" hidden="false" customHeight="false" outlineLevel="0" collapsed="false"/>
    <row r="323" s="433" customFormat="true" ht="12.75" hidden="false" customHeight="false" outlineLevel="0" collapsed="false"/>
    <row r="324" s="433" customFormat="true" ht="12.75" hidden="false" customHeight="false" outlineLevel="0" collapsed="false"/>
    <row r="325" s="433" customFormat="true" ht="12.75" hidden="false" customHeight="false" outlineLevel="0" collapsed="false"/>
    <row r="326" s="433" customFormat="true" ht="12.75" hidden="false" customHeight="false" outlineLevel="0" collapsed="false"/>
    <row r="327" s="433" customFormat="true" ht="12.75" hidden="false" customHeight="false" outlineLevel="0" collapsed="false"/>
    <row r="328" s="433" customFormat="true" ht="12.75" hidden="false" customHeight="false" outlineLevel="0" collapsed="false"/>
    <row r="329" s="433" customFormat="true" ht="12.75" hidden="false" customHeight="false" outlineLevel="0" collapsed="false"/>
    <row r="330" s="433" customFormat="true" ht="12.75" hidden="false" customHeight="false" outlineLevel="0" collapsed="false"/>
    <row r="331" s="433" customFormat="true" ht="12.75" hidden="false" customHeight="false" outlineLevel="0" collapsed="false"/>
    <row r="332" s="433" customFormat="true" ht="12.75" hidden="false" customHeight="false" outlineLevel="0" collapsed="false"/>
    <row r="333" s="433" customFormat="true" ht="12.75" hidden="false" customHeight="false" outlineLevel="0" collapsed="false"/>
    <row r="334" s="433" customFormat="true" ht="12.75" hidden="false" customHeight="false" outlineLevel="0" collapsed="false"/>
    <row r="335" s="433" customFormat="true" ht="12.75" hidden="false" customHeight="false" outlineLevel="0" collapsed="false"/>
    <row r="336" s="433" customFormat="true" ht="12.75" hidden="false" customHeight="false" outlineLevel="0" collapsed="false"/>
    <row r="337" s="433" customFormat="true" ht="12.75" hidden="false" customHeight="false" outlineLevel="0" collapsed="false"/>
    <row r="338" s="433" customFormat="true" ht="12.75" hidden="false" customHeight="false" outlineLevel="0" collapsed="false"/>
    <row r="339" s="433" customFormat="true" ht="12.75" hidden="false" customHeight="false" outlineLevel="0" collapsed="false"/>
    <row r="340" s="433" customFormat="true" ht="12.75" hidden="false" customHeight="false" outlineLevel="0" collapsed="false"/>
    <row r="341" s="433" customFormat="true" ht="12.75" hidden="false" customHeight="false" outlineLevel="0" collapsed="false"/>
    <row r="342" s="433" customFormat="true" ht="12.75" hidden="false" customHeight="false" outlineLevel="0" collapsed="false"/>
    <row r="343" s="433" customFormat="true" ht="12.75" hidden="false" customHeight="false" outlineLevel="0" collapsed="false"/>
    <row r="344" s="433" customFormat="true" ht="12.75" hidden="false" customHeight="false" outlineLevel="0" collapsed="false"/>
    <row r="345" s="433" customFormat="true" ht="12.75" hidden="false" customHeight="false" outlineLevel="0" collapsed="false"/>
    <row r="346" s="433" customFormat="true" ht="12.75" hidden="false" customHeight="false" outlineLevel="0" collapsed="false"/>
    <row r="347" s="433" customFormat="true" ht="12.75" hidden="false" customHeight="false" outlineLevel="0" collapsed="false"/>
    <row r="348" s="433" customFormat="true" ht="12.75" hidden="false" customHeight="false" outlineLevel="0" collapsed="false"/>
    <row r="349" s="433" customFormat="true" ht="12.75" hidden="false" customHeight="false" outlineLevel="0" collapsed="false"/>
    <row r="350" s="433" customFormat="true" ht="12.75" hidden="false" customHeight="false" outlineLevel="0" collapsed="false"/>
    <row r="351" s="433" customFormat="true" ht="12.75" hidden="false" customHeight="false" outlineLevel="0" collapsed="false"/>
    <row r="352" s="433" customFormat="true" ht="12.75" hidden="false" customHeight="false" outlineLevel="0" collapsed="false"/>
    <row r="353" s="433" customFormat="true" ht="12.75" hidden="false" customHeight="false" outlineLevel="0" collapsed="false"/>
    <row r="354" s="433" customFormat="true" ht="12.75" hidden="false" customHeight="false" outlineLevel="0" collapsed="false"/>
    <row r="355" s="433" customFormat="true" ht="12.75" hidden="false" customHeight="false" outlineLevel="0" collapsed="false"/>
    <row r="356" s="433" customFormat="true" ht="12.75" hidden="false" customHeight="false" outlineLevel="0" collapsed="false"/>
    <row r="357" s="433" customFormat="true" ht="12.75" hidden="false" customHeight="false" outlineLevel="0" collapsed="false"/>
    <row r="358" s="433" customFormat="true" ht="12.75" hidden="false" customHeight="false" outlineLevel="0" collapsed="false"/>
    <row r="359" s="433" customFormat="true" ht="12.75" hidden="false" customHeight="false" outlineLevel="0" collapsed="false"/>
    <row r="360" s="433" customFormat="true" ht="12.75" hidden="false" customHeight="false" outlineLevel="0" collapsed="false"/>
    <row r="361" s="433" customFormat="true" ht="12.75" hidden="false" customHeight="false" outlineLevel="0" collapsed="false"/>
    <row r="362" s="433" customFormat="true" ht="12.75" hidden="false" customHeight="false" outlineLevel="0" collapsed="false"/>
    <row r="363" s="433" customFormat="true" ht="12.75" hidden="false" customHeight="false" outlineLevel="0" collapsed="false"/>
    <row r="364" s="433" customFormat="true" ht="12.75" hidden="false" customHeight="false" outlineLevel="0" collapsed="false"/>
    <row r="365" s="433" customFormat="true" ht="12.75" hidden="false" customHeight="false" outlineLevel="0" collapsed="false"/>
    <row r="366" s="433" customFormat="true" ht="12.75" hidden="false" customHeight="false" outlineLevel="0" collapsed="false"/>
    <row r="367" s="433" customFormat="true" ht="12.75" hidden="false" customHeight="false" outlineLevel="0" collapsed="false"/>
    <row r="368" s="433" customFormat="true" ht="12.75" hidden="false" customHeight="false" outlineLevel="0" collapsed="false"/>
    <row r="369" s="433" customFormat="true" ht="12.75" hidden="false" customHeight="false" outlineLevel="0" collapsed="false"/>
    <row r="370" s="433" customFormat="true" ht="12.75" hidden="false" customHeight="false" outlineLevel="0" collapsed="false"/>
    <row r="371" s="433" customFormat="true" ht="12.75" hidden="false" customHeight="false" outlineLevel="0" collapsed="false"/>
    <row r="372" s="433" customFormat="true" ht="12.75" hidden="false" customHeight="false" outlineLevel="0" collapsed="false"/>
    <row r="373" s="433" customFormat="true" ht="12.75" hidden="false" customHeight="false" outlineLevel="0" collapsed="false"/>
    <row r="374" s="433" customFormat="true" ht="12.75" hidden="false" customHeight="false" outlineLevel="0" collapsed="false"/>
    <row r="375" s="433" customFormat="true" ht="12.75" hidden="false" customHeight="false" outlineLevel="0" collapsed="false"/>
    <row r="376" s="433" customFormat="true" ht="12.75" hidden="false" customHeight="false" outlineLevel="0" collapsed="false"/>
    <row r="377" s="433" customFormat="true" ht="12.75" hidden="false" customHeight="false" outlineLevel="0" collapsed="false"/>
    <row r="378" s="433" customFormat="true" ht="12.75" hidden="false" customHeight="false" outlineLevel="0" collapsed="false"/>
    <row r="379" s="433" customFormat="true" ht="12.75" hidden="false" customHeight="false" outlineLevel="0" collapsed="false"/>
    <row r="380" s="433" customFormat="true" ht="12.75" hidden="false" customHeight="false" outlineLevel="0" collapsed="false"/>
    <row r="381" s="433" customFormat="true" ht="12.75" hidden="false" customHeight="false" outlineLevel="0" collapsed="false"/>
    <row r="382" s="433" customFormat="true" ht="12.75" hidden="false" customHeight="false" outlineLevel="0" collapsed="false"/>
    <row r="383" s="433" customFormat="true" ht="12.75" hidden="false" customHeight="false" outlineLevel="0" collapsed="false"/>
    <row r="384" s="433" customFormat="true" ht="12.75" hidden="false" customHeight="false" outlineLevel="0" collapsed="false"/>
    <row r="385" s="433" customFormat="true" ht="12.75" hidden="false" customHeight="false" outlineLevel="0" collapsed="false"/>
    <row r="386" s="433" customFormat="true" ht="12.75" hidden="false" customHeight="false" outlineLevel="0" collapsed="false"/>
    <row r="387" s="433" customFormat="true" ht="12.75" hidden="false" customHeight="false" outlineLevel="0" collapsed="false"/>
    <row r="388" s="433" customFormat="true" ht="12.75" hidden="false" customHeight="false" outlineLevel="0" collapsed="false"/>
    <row r="389" s="433" customFormat="true" ht="12.75" hidden="false" customHeight="false" outlineLevel="0" collapsed="false"/>
    <row r="390" s="433" customFormat="true" ht="12.75" hidden="false" customHeight="false" outlineLevel="0" collapsed="false"/>
    <row r="391" s="433" customFormat="true" ht="12.75" hidden="false" customHeight="false" outlineLevel="0" collapsed="false"/>
    <row r="392" s="433" customFormat="true" ht="12.75" hidden="false" customHeight="false" outlineLevel="0" collapsed="false"/>
    <row r="393" s="433" customFormat="true" ht="12.75" hidden="false" customHeight="false" outlineLevel="0" collapsed="false"/>
    <row r="394" s="433" customFormat="true" ht="12.75" hidden="false" customHeight="false" outlineLevel="0" collapsed="false"/>
    <row r="395" s="433" customFormat="true" ht="12.75" hidden="false" customHeight="false" outlineLevel="0" collapsed="false"/>
    <row r="396" s="433" customFormat="true" ht="12.75" hidden="false" customHeight="false" outlineLevel="0" collapsed="false"/>
    <row r="397" s="433" customFormat="true" ht="12.75" hidden="false" customHeight="false" outlineLevel="0" collapsed="false"/>
    <row r="398" s="433" customFormat="true" ht="12.75" hidden="false" customHeight="false" outlineLevel="0" collapsed="false"/>
    <row r="399" s="433" customFormat="true" ht="12.75" hidden="false" customHeight="false" outlineLevel="0" collapsed="false"/>
    <row r="400" s="433" customFormat="true" ht="12.75" hidden="false" customHeight="false" outlineLevel="0" collapsed="false"/>
    <row r="401" s="433" customFormat="true" ht="12.75" hidden="false" customHeight="false" outlineLevel="0" collapsed="false"/>
    <row r="402" s="433" customFormat="true" ht="12.75" hidden="false" customHeight="false" outlineLevel="0" collapsed="false"/>
    <row r="403" s="433" customFormat="true" ht="12.75" hidden="false" customHeight="false" outlineLevel="0" collapsed="false"/>
    <row r="404" s="433" customFormat="true" ht="12.75" hidden="false" customHeight="false" outlineLevel="0" collapsed="false"/>
    <row r="405" s="433" customFormat="true" ht="12.75" hidden="false" customHeight="false" outlineLevel="0" collapsed="false"/>
    <row r="406" s="433" customFormat="true" ht="12.75" hidden="false" customHeight="false" outlineLevel="0" collapsed="false"/>
    <row r="407" s="433" customFormat="true" ht="12.75" hidden="false" customHeight="false" outlineLevel="0" collapsed="false"/>
    <row r="408" s="433" customFormat="true" ht="12.75" hidden="false" customHeight="false" outlineLevel="0" collapsed="false"/>
    <row r="409" s="433" customFormat="true" ht="12.75" hidden="false" customHeight="false" outlineLevel="0" collapsed="false"/>
    <row r="410" s="433" customFormat="true" ht="12.75" hidden="false" customHeight="false" outlineLevel="0" collapsed="false"/>
    <row r="411" s="433" customFormat="true" ht="12.75" hidden="false" customHeight="false" outlineLevel="0" collapsed="false"/>
    <row r="412" s="433" customFormat="true" ht="12.75" hidden="false" customHeight="false" outlineLevel="0" collapsed="false"/>
    <row r="413" s="433" customFormat="true" ht="12.75" hidden="false" customHeight="false" outlineLevel="0" collapsed="false"/>
    <row r="414" s="433" customFormat="true" ht="12.75" hidden="false" customHeight="false" outlineLevel="0" collapsed="false"/>
    <row r="415" s="433" customFormat="true" ht="12.75" hidden="false" customHeight="false" outlineLevel="0" collapsed="false"/>
    <row r="416" s="433" customFormat="true" ht="12.75" hidden="false" customHeight="false" outlineLevel="0" collapsed="false"/>
    <row r="417" s="433" customFormat="true" ht="12.75" hidden="false" customHeight="false" outlineLevel="0" collapsed="false"/>
    <row r="418" s="433" customFormat="true" ht="12.75" hidden="false" customHeight="false" outlineLevel="0" collapsed="false"/>
    <row r="419" s="433" customFormat="true" ht="12.75" hidden="false" customHeight="false" outlineLevel="0" collapsed="false"/>
    <row r="420" s="433" customFormat="true" ht="12.75" hidden="false" customHeight="false" outlineLevel="0" collapsed="false"/>
    <row r="421" s="433" customFormat="true" ht="12.75" hidden="false" customHeight="false" outlineLevel="0" collapsed="false"/>
    <row r="422" s="433" customFormat="true" ht="12.75" hidden="false" customHeight="false" outlineLevel="0" collapsed="false"/>
    <row r="423" s="433" customFormat="true" ht="12.75" hidden="false" customHeight="false" outlineLevel="0" collapsed="false"/>
    <row r="424" s="433" customFormat="true" ht="12.75" hidden="false" customHeight="false" outlineLevel="0" collapsed="false"/>
    <row r="425" s="433" customFormat="true" ht="12.75" hidden="false" customHeight="false" outlineLevel="0" collapsed="false"/>
    <row r="426" s="433" customFormat="true" ht="12.75" hidden="false" customHeight="false" outlineLevel="0" collapsed="false"/>
    <row r="427" s="433" customFormat="true" ht="12.75" hidden="false" customHeight="false" outlineLevel="0" collapsed="false"/>
    <row r="428" s="433" customFormat="true" ht="12.75" hidden="false" customHeight="false" outlineLevel="0" collapsed="false"/>
    <row r="429" s="433" customFormat="true" ht="12.75" hidden="false" customHeight="false" outlineLevel="0" collapsed="false"/>
    <row r="430" s="433" customFormat="true" ht="12.75" hidden="false" customHeight="false" outlineLevel="0" collapsed="false"/>
    <row r="431" s="433" customFormat="true" ht="12.75" hidden="false" customHeight="false" outlineLevel="0" collapsed="false"/>
    <row r="432" s="433" customFormat="true" ht="12.75" hidden="false" customHeight="false" outlineLevel="0" collapsed="false"/>
    <row r="433" s="433" customFormat="true" ht="12.75" hidden="false" customHeight="false" outlineLevel="0" collapsed="false"/>
    <row r="434" s="433" customFormat="true" ht="12.75" hidden="false" customHeight="false" outlineLevel="0" collapsed="false"/>
    <row r="435" s="433" customFormat="true" ht="12.75" hidden="false" customHeight="false" outlineLevel="0" collapsed="false"/>
    <row r="436" s="433" customFormat="true" ht="12.75" hidden="false" customHeight="false" outlineLevel="0" collapsed="false"/>
    <row r="437" s="433" customFormat="true" ht="12.75" hidden="false" customHeight="false" outlineLevel="0" collapsed="false"/>
    <row r="438" s="433" customFormat="true" ht="12.75" hidden="false" customHeight="false" outlineLevel="0" collapsed="false"/>
    <row r="439" s="433" customFormat="true" ht="12.75" hidden="false" customHeight="false" outlineLevel="0" collapsed="false"/>
    <row r="440" s="433" customFormat="true" ht="12.75" hidden="false" customHeight="false" outlineLevel="0" collapsed="false"/>
    <row r="441" s="433" customFormat="true" ht="12.75" hidden="false" customHeight="false" outlineLevel="0" collapsed="false"/>
    <row r="442" s="433" customFormat="true" ht="12.75" hidden="false" customHeight="false" outlineLevel="0" collapsed="false"/>
    <row r="443" s="433" customFormat="true" ht="12.75" hidden="false" customHeight="false" outlineLevel="0" collapsed="false"/>
    <row r="444" s="433" customFormat="true" ht="12.75" hidden="false" customHeight="false" outlineLevel="0" collapsed="false"/>
    <row r="445" s="433" customFormat="true" ht="12.75" hidden="false" customHeight="false" outlineLevel="0" collapsed="false"/>
    <row r="446" s="433" customFormat="true" ht="12.75" hidden="false" customHeight="false" outlineLevel="0" collapsed="false"/>
    <row r="447" s="433" customFormat="true" ht="12.75" hidden="false" customHeight="false" outlineLevel="0" collapsed="false"/>
    <row r="448" s="433" customFormat="true" ht="12.75" hidden="false" customHeight="false" outlineLevel="0" collapsed="false"/>
    <row r="449" s="433" customFormat="true" ht="12.75" hidden="false" customHeight="false" outlineLevel="0" collapsed="false"/>
    <row r="450" s="433" customFormat="true" ht="12.75" hidden="false" customHeight="false" outlineLevel="0" collapsed="false"/>
    <row r="451" s="433" customFormat="true" ht="12.75" hidden="false" customHeight="false" outlineLevel="0" collapsed="false"/>
    <row r="452" s="433" customFormat="true" ht="12.75" hidden="false" customHeight="false" outlineLevel="0" collapsed="false"/>
    <row r="453" s="433" customFormat="true" ht="12.75" hidden="false" customHeight="false" outlineLevel="0" collapsed="false"/>
    <row r="454" s="433" customFormat="true" ht="12.75" hidden="false" customHeight="false" outlineLevel="0" collapsed="false"/>
    <row r="455" s="433" customFormat="true" ht="12.75" hidden="false" customHeight="false" outlineLevel="0" collapsed="false"/>
    <row r="456" s="433" customFormat="true" ht="12.75" hidden="false" customHeight="false" outlineLevel="0" collapsed="false"/>
    <row r="457" s="433" customFormat="true" ht="12.75" hidden="false" customHeight="false" outlineLevel="0" collapsed="false"/>
    <row r="458" s="433" customFormat="true" ht="12.75" hidden="false" customHeight="false" outlineLevel="0" collapsed="false"/>
    <row r="459" s="433" customFormat="true" ht="12.75" hidden="false" customHeight="false" outlineLevel="0" collapsed="false"/>
    <row r="460" s="433" customFormat="true" ht="12.75" hidden="false" customHeight="false" outlineLevel="0" collapsed="false"/>
    <row r="461" s="433" customFormat="true" ht="12.75" hidden="false" customHeight="false" outlineLevel="0" collapsed="false"/>
    <row r="462" s="433" customFormat="true" ht="12.75" hidden="false" customHeight="false" outlineLevel="0" collapsed="false"/>
    <row r="463" s="433" customFormat="true" ht="12.75" hidden="false" customHeight="false" outlineLevel="0" collapsed="false"/>
    <row r="464" s="433" customFormat="true" ht="12.75" hidden="false" customHeight="false" outlineLevel="0" collapsed="false"/>
    <row r="465" s="433" customFormat="true" ht="12.75" hidden="false" customHeight="false" outlineLevel="0" collapsed="false"/>
    <row r="466" s="433" customFormat="true" ht="12.75" hidden="false" customHeight="false" outlineLevel="0" collapsed="false"/>
    <row r="467" s="433" customFormat="true" ht="12.75" hidden="false" customHeight="false" outlineLevel="0" collapsed="false"/>
    <row r="468" s="433" customFormat="true" ht="12.75" hidden="false" customHeight="false" outlineLevel="0" collapsed="false"/>
    <row r="469" s="433" customFormat="true" ht="12.75" hidden="false" customHeight="false" outlineLevel="0" collapsed="false"/>
    <row r="470" s="433" customFormat="true" ht="12.75" hidden="false" customHeight="false" outlineLevel="0" collapsed="false"/>
    <row r="471" s="433" customFormat="true" ht="12.75" hidden="false" customHeight="false" outlineLevel="0" collapsed="false"/>
    <row r="472" s="433" customFormat="true" ht="12.75" hidden="false" customHeight="false" outlineLevel="0" collapsed="false"/>
    <row r="473" s="433" customFormat="true" ht="12.75" hidden="false" customHeight="false" outlineLevel="0" collapsed="false"/>
    <row r="474" s="433" customFormat="true" ht="12.75" hidden="false" customHeight="false" outlineLevel="0" collapsed="false"/>
    <row r="475" s="433" customFormat="true" ht="12.75" hidden="false" customHeight="false" outlineLevel="0" collapsed="false"/>
    <row r="476" s="433" customFormat="true" ht="12.75" hidden="false" customHeight="false" outlineLevel="0" collapsed="false"/>
    <row r="477" s="433" customFormat="true" ht="12.75" hidden="false" customHeight="false" outlineLevel="0" collapsed="false"/>
    <row r="478" s="433" customFormat="true" ht="12.75" hidden="false" customHeight="false" outlineLevel="0" collapsed="false"/>
    <row r="479" s="433" customFormat="true" ht="12.75" hidden="false" customHeight="false" outlineLevel="0" collapsed="false"/>
    <row r="480" s="433" customFormat="true" ht="12.75" hidden="false" customHeight="false" outlineLevel="0" collapsed="false"/>
    <row r="481" s="433" customFormat="true" ht="12.75" hidden="false" customHeight="false" outlineLevel="0" collapsed="false"/>
    <row r="482" s="433" customFormat="true" ht="12.75" hidden="false" customHeight="false" outlineLevel="0" collapsed="false"/>
    <row r="483" s="433" customFormat="true" ht="12.75" hidden="false" customHeight="false" outlineLevel="0" collapsed="false"/>
    <row r="484" s="433" customFormat="true" ht="12.75" hidden="false" customHeight="false" outlineLevel="0" collapsed="false"/>
    <row r="485" s="433" customFormat="true" ht="12.75" hidden="false" customHeight="false" outlineLevel="0" collapsed="false"/>
    <row r="486" s="433" customFormat="true" ht="12.75" hidden="false" customHeight="false" outlineLevel="0" collapsed="false"/>
    <row r="487" s="433" customFormat="true" ht="12.75" hidden="false" customHeight="false" outlineLevel="0" collapsed="false"/>
    <row r="488" s="433" customFormat="true" ht="12.75" hidden="false" customHeight="false" outlineLevel="0" collapsed="false"/>
    <row r="489" s="433" customFormat="true" ht="12.75" hidden="false" customHeight="false" outlineLevel="0" collapsed="false"/>
    <row r="490" s="433" customFormat="true" ht="12.75" hidden="false" customHeight="false" outlineLevel="0" collapsed="false"/>
    <row r="491" s="433" customFormat="true" ht="12.75" hidden="false" customHeight="false" outlineLevel="0" collapsed="false"/>
    <row r="492" s="433" customFormat="true" ht="12.75" hidden="false" customHeight="false" outlineLevel="0" collapsed="false"/>
    <row r="493" s="433" customFormat="true" ht="12.75" hidden="false" customHeight="false" outlineLevel="0" collapsed="false"/>
    <row r="494" s="433" customFormat="true" ht="12.75" hidden="false" customHeight="false" outlineLevel="0" collapsed="false"/>
    <row r="495" s="433" customFormat="true" ht="12.75" hidden="false" customHeight="false" outlineLevel="0" collapsed="false"/>
    <row r="496" s="433" customFormat="true" ht="12.75" hidden="false" customHeight="false" outlineLevel="0" collapsed="false"/>
    <row r="497" s="433" customFormat="true" ht="12.75" hidden="false" customHeight="false" outlineLevel="0" collapsed="false"/>
    <row r="498" s="433" customFormat="true" ht="12.75" hidden="false" customHeight="false" outlineLevel="0" collapsed="false"/>
    <row r="499" s="433" customFormat="true" ht="12.75" hidden="false" customHeight="false" outlineLevel="0" collapsed="false"/>
    <row r="500" s="433" customFormat="true" ht="12.75" hidden="false" customHeight="false" outlineLevel="0" collapsed="false"/>
    <row r="501" s="433" customFormat="true" ht="12.75" hidden="false" customHeight="false" outlineLevel="0" collapsed="false"/>
    <row r="502" s="433" customFormat="true" ht="12.75" hidden="false" customHeight="false" outlineLevel="0" collapsed="false"/>
    <row r="503" s="433" customFormat="true" ht="12.75" hidden="false" customHeight="false" outlineLevel="0" collapsed="false"/>
    <row r="504" s="433" customFormat="true" ht="12.75" hidden="false" customHeight="false" outlineLevel="0" collapsed="false"/>
    <row r="505" s="433" customFormat="true" ht="12.75" hidden="false" customHeight="false" outlineLevel="0" collapsed="false"/>
    <row r="506" s="433" customFormat="true" ht="12.75" hidden="false" customHeight="false" outlineLevel="0" collapsed="false"/>
    <row r="507" s="433" customFormat="true" ht="12.75" hidden="false" customHeight="false" outlineLevel="0" collapsed="false"/>
    <row r="508" s="433" customFormat="true" ht="12.75" hidden="false" customHeight="false" outlineLevel="0" collapsed="false"/>
    <row r="509" s="433" customFormat="true" ht="12.75" hidden="false" customHeight="false" outlineLevel="0" collapsed="false"/>
    <row r="510" s="433" customFormat="true" ht="12.75" hidden="false" customHeight="false" outlineLevel="0" collapsed="false"/>
    <row r="511" s="433" customFormat="true" ht="12.75" hidden="false" customHeight="false" outlineLevel="0" collapsed="false"/>
    <row r="512" s="433" customFormat="true" ht="12.75" hidden="false" customHeight="false" outlineLevel="0" collapsed="false"/>
    <row r="513" s="433" customFormat="true" ht="12.75" hidden="false" customHeight="false" outlineLevel="0" collapsed="false"/>
    <row r="514" s="433" customFormat="true" ht="12.75" hidden="false" customHeight="false" outlineLevel="0" collapsed="false"/>
    <row r="515" s="433" customFormat="true" ht="12.75" hidden="false" customHeight="false" outlineLevel="0" collapsed="false"/>
    <row r="516" s="433" customFormat="true" ht="12.75" hidden="false" customHeight="false" outlineLevel="0" collapsed="false"/>
    <row r="517" s="433" customFormat="true" ht="12.75" hidden="false" customHeight="false" outlineLevel="0" collapsed="false"/>
    <row r="518" s="433" customFormat="true" ht="12.75" hidden="false" customHeight="false" outlineLevel="0" collapsed="false"/>
    <row r="519" s="433" customFormat="true" ht="12.75" hidden="false" customHeight="false" outlineLevel="0" collapsed="false"/>
    <row r="520" s="433" customFormat="true" ht="12.75" hidden="false" customHeight="false" outlineLevel="0" collapsed="false"/>
    <row r="521" s="433" customFormat="true" ht="12.75" hidden="false" customHeight="false" outlineLevel="0" collapsed="false"/>
    <row r="522" s="433" customFormat="true" ht="12.75" hidden="false" customHeight="false" outlineLevel="0" collapsed="false"/>
    <row r="523" s="433" customFormat="true" ht="12.75" hidden="false" customHeight="false" outlineLevel="0" collapsed="false"/>
    <row r="524" s="433" customFormat="true" ht="12.75" hidden="false" customHeight="false" outlineLevel="0" collapsed="false"/>
    <row r="525" s="433" customFormat="true" ht="12.75" hidden="false" customHeight="false" outlineLevel="0" collapsed="false"/>
    <row r="526" s="433" customFormat="true" ht="12.75" hidden="false" customHeight="false" outlineLevel="0" collapsed="false"/>
    <row r="527" s="433" customFormat="true" ht="12.75" hidden="false" customHeight="false" outlineLevel="0" collapsed="false"/>
    <row r="528" s="433" customFormat="true" ht="12.75" hidden="false" customHeight="false" outlineLevel="0" collapsed="false"/>
    <row r="529" s="433" customFormat="true" ht="12.75" hidden="false" customHeight="false" outlineLevel="0" collapsed="false"/>
    <row r="530" s="433" customFormat="true" ht="12.75" hidden="false" customHeight="false" outlineLevel="0" collapsed="false"/>
    <row r="531" s="433" customFormat="true" ht="12.75" hidden="false" customHeight="false" outlineLevel="0" collapsed="false"/>
    <row r="532" s="433" customFormat="true" ht="12.75" hidden="false" customHeight="false" outlineLevel="0" collapsed="false"/>
    <row r="533" s="433" customFormat="true" ht="12.75" hidden="false" customHeight="false" outlineLevel="0" collapsed="false"/>
    <row r="534" s="433" customFormat="true" ht="12.75" hidden="false" customHeight="false" outlineLevel="0" collapsed="false"/>
    <row r="535" s="433" customFormat="true" ht="12.75" hidden="false" customHeight="false" outlineLevel="0" collapsed="false"/>
    <row r="536" s="433" customFormat="true" ht="12.75" hidden="false" customHeight="false" outlineLevel="0" collapsed="false"/>
    <row r="537" s="433" customFormat="true" ht="12.75" hidden="false" customHeight="false" outlineLevel="0" collapsed="false"/>
    <row r="538" s="433" customFormat="true" ht="12.75" hidden="false" customHeight="false" outlineLevel="0" collapsed="false"/>
    <row r="539" s="433" customFormat="true" ht="12.75" hidden="false" customHeight="false" outlineLevel="0" collapsed="false"/>
    <row r="540" s="433" customFormat="true" ht="12.75" hidden="false" customHeight="false" outlineLevel="0" collapsed="false"/>
    <row r="541" s="433" customFormat="true" ht="12.75" hidden="false" customHeight="false" outlineLevel="0" collapsed="false"/>
    <row r="542" s="433" customFormat="true" ht="12.75" hidden="false" customHeight="false" outlineLevel="0" collapsed="false"/>
    <row r="543" s="433" customFormat="true" ht="12.75" hidden="false" customHeight="false" outlineLevel="0" collapsed="false"/>
    <row r="544" s="433" customFormat="true" ht="12.75" hidden="false" customHeight="false" outlineLevel="0" collapsed="false"/>
    <row r="545" s="433" customFormat="true" ht="12.75" hidden="false" customHeight="false" outlineLevel="0" collapsed="false"/>
    <row r="546" s="433" customFormat="true" ht="12.75" hidden="false" customHeight="false" outlineLevel="0" collapsed="false"/>
    <row r="547" s="433" customFormat="true" ht="12.75" hidden="false" customHeight="false" outlineLevel="0" collapsed="false"/>
    <row r="548" s="433" customFormat="true" ht="12.75" hidden="false" customHeight="false" outlineLevel="0" collapsed="false"/>
    <row r="549" s="433" customFormat="true" ht="12.75" hidden="false" customHeight="false" outlineLevel="0" collapsed="false"/>
    <row r="550" s="433" customFormat="true" ht="12.75" hidden="false" customHeight="false" outlineLevel="0" collapsed="false"/>
    <row r="551" s="433" customFormat="true" ht="12.75" hidden="false" customHeight="false" outlineLevel="0" collapsed="false"/>
    <row r="552" s="433" customFormat="true" ht="12.75" hidden="false" customHeight="false" outlineLevel="0" collapsed="false"/>
    <row r="553" s="433" customFormat="true" ht="12.75" hidden="false" customHeight="false" outlineLevel="0" collapsed="false"/>
    <row r="554" s="433" customFormat="true" ht="12.75" hidden="false" customHeight="false" outlineLevel="0" collapsed="false"/>
    <row r="555" s="433" customFormat="true" ht="12.75" hidden="false" customHeight="false" outlineLevel="0" collapsed="false"/>
    <row r="556" s="433" customFormat="true" ht="12.75" hidden="false" customHeight="false" outlineLevel="0" collapsed="false"/>
    <row r="557" s="433" customFormat="true" ht="12.75" hidden="false" customHeight="false" outlineLevel="0" collapsed="false"/>
    <row r="558" s="433" customFormat="true" ht="12.75" hidden="false" customHeight="false" outlineLevel="0" collapsed="false"/>
    <row r="559" s="433" customFormat="true" ht="12.75" hidden="false" customHeight="false" outlineLevel="0" collapsed="false"/>
    <row r="560" s="433" customFormat="true" ht="12.75" hidden="false" customHeight="false" outlineLevel="0" collapsed="false"/>
    <row r="561" s="433" customFormat="true" ht="12.75" hidden="false" customHeight="false" outlineLevel="0" collapsed="false"/>
    <row r="562" s="433" customFormat="true" ht="12.75" hidden="false" customHeight="false" outlineLevel="0" collapsed="false"/>
    <row r="563" s="433" customFormat="true" ht="12.75" hidden="false" customHeight="false" outlineLevel="0" collapsed="false"/>
    <row r="564" s="433" customFormat="true" ht="12.75" hidden="false" customHeight="false" outlineLevel="0" collapsed="false"/>
    <row r="565" s="433" customFormat="true" ht="12.75" hidden="false" customHeight="false" outlineLevel="0" collapsed="false"/>
    <row r="566" s="433" customFormat="true" ht="12.75" hidden="false" customHeight="false" outlineLevel="0" collapsed="false"/>
    <row r="567" s="433" customFormat="true" ht="12.75" hidden="false" customHeight="false" outlineLevel="0" collapsed="false"/>
    <row r="568" s="433" customFormat="true" ht="12.75" hidden="false" customHeight="false" outlineLevel="0" collapsed="false"/>
    <row r="569" s="433" customFormat="true" ht="12.75" hidden="false" customHeight="false" outlineLevel="0" collapsed="false"/>
    <row r="570" s="433" customFormat="true" ht="12.75" hidden="false" customHeight="false" outlineLevel="0" collapsed="false"/>
    <row r="571" s="433" customFormat="true" ht="12.75" hidden="false" customHeight="false" outlineLevel="0" collapsed="false"/>
    <row r="572" s="433" customFormat="true" ht="12.75" hidden="false" customHeight="false" outlineLevel="0" collapsed="false"/>
    <row r="573" s="433" customFormat="true" ht="12.75" hidden="false" customHeight="false" outlineLevel="0" collapsed="false"/>
    <row r="574" s="433" customFormat="true" ht="12.75" hidden="false" customHeight="false" outlineLevel="0" collapsed="false"/>
    <row r="575" s="433" customFormat="true" ht="12.75" hidden="false" customHeight="false" outlineLevel="0" collapsed="false"/>
    <row r="576" s="433" customFormat="true" ht="12.75" hidden="false" customHeight="false" outlineLevel="0" collapsed="false"/>
    <row r="577" s="433" customFormat="true" ht="12.75" hidden="false" customHeight="false" outlineLevel="0" collapsed="false"/>
    <row r="578" s="433" customFormat="true" ht="12.75" hidden="false" customHeight="false" outlineLevel="0" collapsed="false"/>
    <row r="579" s="433" customFormat="true" ht="12.75" hidden="false" customHeight="false" outlineLevel="0" collapsed="false"/>
    <row r="580" s="433" customFormat="true" ht="12.75" hidden="false" customHeight="false" outlineLevel="0" collapsed="false"/>
    <row r="581" s="433" customFormat="true" ht="12.75" hidden="false" customHeight="false" outlineLevel="0" collapsed="false"/>
    <row r="582" s="433" customFormat="true" ht="12.75" hidden="false" customHeight="false" outlineLevel="0" collapsed="false"/>
    <row r="583" s="433" customFormat="true" ht="12.75" hidden="false" customHeight="false" outlineLevel="0" collapsed="false"/>
    <row r="584" s="433" customFormat="true" ht="12.75" hidden="false" customHeight="false" outlineLevel="0" collapsed="false"/>
    <row r="585" s="433" customFormat="true" ht="12.75" hidden="false" customHeight="false" outlineLevel="0" collapsed="false"/>
    <row r="586" s="433" customFormat="true" ht="12.75" hidden="false" customHeight="false" outlineLevel="0" collapsed="false"/>
    <row r="587" s="433" customFormat="true" ht="12.75" hidden="false" customHeight="false" outlineLevel="0" collapsed="false"/>
    <row r="588" s="433" customFormat="true" ht="12.75" hidden="false" customHeight="false" outlineLevel="0" collapsed="false"/>
    <row r="589" s="433" customFormat="true" ht="12.75" hidden="false" customHeight="false" outlineLevel="0" collapsed="false"/>
    <row r="590" s="433" customFormat="true" ht="12.75" hidden="false" customHeight="false" outlineLevel="0" collapsed="false"/>
    <row r="591" s="433" customFormat="true" ht="12.75" hidden="false" customHeight="false" outlineLevel="0" collapsed="false"/>
    <row r="592" s="433" customFormat="true" ht="12.75" hidden="false" customHeight="false" outlineLevel="0" collapsed="false"/>
    <row r="593" s="433" customFormat="true" ht="12.75" hidden="false" customHeight="false" outlineLevel="0" collapsed="false"/>
    <row r="594" s="433" customFormat="true" ht="12.75" hidden="false" customHeight="false" outlineLevel="0" collapsed="false"/>
    <row r="595" s="433" customFormat="true" ht="12.75" hidden="false" customHeight="false" outlineLevel="0" collapsed="false"/>
    <row r="596" s="433" customFormat="true" ht="12.75" hidden="false" customHeight="false" outlineLevel="0" collapsed="false"/>
    <row r="597" s="433" customFormat="true" ht="12.75" hidden="false" customHeight="false" outlineLevel="0" collapsed="false"/>
    <row r="598" s="433" customFormat="true" ht="12.75" hidden="false" customHeight="false" outlineLevel="0" collapsed="false"/>
    <row r="599" s="433" customFormat="true" ht="12.75" hidden="false" customHeight="false" outlineLevel="0" collapsed="false"/>
    <row r="600" s="433" customFormat="true" ht="12.75" hidden="false" customHeight="false" outlineLevel="0" collapsed="false"/>
    <row r="601" s="433" customFormat="true" ht="12.75" hidden="false" customHeight="false" outlineLevel="0" collapsed="false"/>
    <row r="602" s="433" customFormat="true" ht="12.75" hidden="false" customHeight="false" outlineLevel="0" collapsed="false"/>
    <row r="603" s="433" customFormat="true" ht="12.75" hidden="false" customHeight="false" outlineLevel="0" collapsed="false"/>
    <row r="604" s="433" customFormat="true" ht="12.75" hidden="false" customHeight="false" outlineLevel="0" collapsed="false"/>
    <row r="605" s="433" customFormat="true" ht="12.75" hidden="false" customHeight="false" outlineLevel="0" collapsed="false"/>
    <row r="606" s="433" customFormat="true" ht="12.75" hidden="false" customHeight="false" outlineLevel="0" collapsed="false"/>
    <row r="607" s="433" customFormat="true" ht="12.75" hidden="false" customHeight="false" outlineLevel="0" collapsed="false"/>
    <row r="608" s="433" customFormat="true" ht="12.75" hidden="false" customHeight="false" outlineLevel="0" collapsed="false"/>
    <row r="609" s="433" customFormat="true" ht="12.75" hidden="false" customHeight="false" outlineLevel="0" collapsed="false"/>
    <row r="610" s="433" customFormat="true" ht="12.75" hidden="false" customHeight="false" outlineLevel="0" collapsed="false"/>
    <row r="611" s="433" customFormat="true" ht="12.75" hidden="false" customHeight="false" outlineLevel="0" collapsed="false"/>
    <row r="612" s="433" customFormat="true" ht="12.75" hidden="false" customHeight="false" outlineLevel="0" collapsed="false"/>
    <row r="613" s="433" customFormat="true" ht="12.75" hidden="false" customHeight="false" outlineLevel="0" collapsed="false"/>
    <row r="614" s="433" customFormat="true" ht="12.75" hidden="false" customHeight="false" outlineLevel="0" collapsed="false"/>
    <row r="615" s="433" customFormat="true" ht="12.75" hidden="false" customHeight="false" outlineLevel="0" collapsed="false"/>
    <row r="616" s="433" customFormat="true" ht="12.75" hidden="false" customHeight="false" outlineLevel="0" collapsed="false"/>
    <row r="617" s="433" customFormat="true" ht="12.75" hidden="false" customHeight="false" outlineLevel="0" collapsed="false"/>
    <row r="618" s="433" customFormat="true" ht="12.75" hidden="false" customHeight="false" outlineLevel="0" collapsed="false"/>
    <row r="619" s="433" customFormat="true" ht="12.75" hidden="false" customHeight="false" outlineLevel="0" collapsed="false"/>
    <row r="620" s="433" customFormat="true" ht="12.75" hidden="false" customHeight="false" outlineLevel="0" collapsed="false"/>
    <row r="621" s="433" customFormat="true" ht="12.75" hidden="false" customHeight="false" outlineLevel="0" collapsed="false"/>
    <row r="622" s="433" customFormat="true" ht="12.75" hidden="false" customHeight="false" outlineLevel="0" collapsed="false"/>
    <row r="623" s="433" customFormat="true" ht="12.75" hidden="false" customHeight="false" outlineLevel="0" collapsed="false"/>
    <row r="624" s="433" customFormat="true" ht="12.75" hidden="false" customHeight="false" outlineLevel="0" collapsed="false"/>
    <row r="625" s="433" customFormat="true" ht="12.75" hidden="false" customHeight="false" outlineLevel="0" collapsed="false"/>
    <row r="626" s="433" customFormat="true" ht="12.75" hidden="false" customHeight="false" outlineLevel="0" collapsed="false"/>
    <row r="627" s="433" customFormat="true" ht="12.75" hidden="false" customHeight="false" outlineLevel="0" collapsed="false"/>
    <row r="628" s="433" customFormat="true" ht="12.75" hidden="false" customHeight="false" outlineLevel="0" collapsed="false"/>
    <row r="629" s="433" customFormat="true" ht="12.75" hidden="false" customHeight="false" outlineLevel="0" collapsed="false"/>
    <row r="630" s="433" customFormat="true" ht="12.75" hidden="false" customHeight="false" outlineLevel="0" collapsed="false"/>
    <row r="631" s="433" customFormat="true" ht="12.75" hidden="false" customHeight="false" outlineLevel="0" collapsed="false"/>
    <row r="632" s="433" customFormat="true" ht="12.75" hidden="false" customHeight="false" outlineLevel="0" collapsed="false"/>
    <row r="633" s="433" customFormat="true" ht="12.75" hidden="false" customHeight="false" outlineLevel="0" collapsed="false"/>
    <row r="634" s="433" customFormat="true" ht="12.75" hidden="false" customHeight="false" outlineLevel="0" collapsed="false"/>
    <row r="635" s="433" customFormat="true" ht="12.75" hidden="false" customHeight="false" outlineLevel="0" collapsed="false"/>
    <row r="636" s="433" customFormat="true" ht="12.75" hidden="false" customHeight="false" outlineLevel="0" collapsed="false"/>
    <row r="637" s="433" customFormat="true" ht="12.75" hidden="false" customHeight="false" outlineLevel="0" collapsed="false"/>
    <row r="638" s="433" customFormat="true" ht="12.75" hidden="false" customHeight="false" outlineLevel="0" collapsed="false"/>
    <row r="639" s="433" customFormat="true" ht="12.75" hidden="false" customHeight="false" outlineLevel="0" collapsed="false"/>
    <row r="640" s="433" customFormat="true" ht="12.75" hidden="false" customHeight="false" outlineLevel="0" collapsed="false"/>
    <row r="641" s="433" customFormat="true" ht="12.75" hidden="false" customHeight="false" outlineLevel="0" collapsed="false"/>
    <row r="642" s="433" customFormat="true" ht="12.75" hidden="false" customHeight="false" outlineLevel="0" collapsed="false"/>
    <row r="643" s="433" customFormat="true" ht="12.75" hidden="false" customHeight="false" outlineLevel="0" collapsed="false"/>
    <row r="644" s="433" customFormat="true" ht="12.75" hidden="false" customHeight="false" outlineLevel="0" collapsed="false"/>
    <row r="645" s="433" customFormat="true" ht="12.75" hidden="false" customHeight="false" outlineLevel="0" collapsed="false"/>
    <row r="646" s="433" customFormat="true" ht="12.75" hidden="false" customHeight="false" outlineLevel="0" collapsed="false"/>
    <row r="647" s="433" customFormat="true" ht="12.75" hidden="false" customHeight="false" outlineLevel="0" collapsed="false"/>
    <row r="648" s="433" customFormat="true" ht="12.75" hidden="false" customHeight="false" outlineLevel="0" collapsed="false"/>
    <row r="649" s="433" customFormat="true" ht="12.75" hidden="false" customHeight="false" outlineLevel="0" collapsed="false"/>
    <row r="650" s="433" customFormat="true" ht="12.75" hidden="false" customHeight="false" outlineLevel="0" collapsed="false"/>
    <row r="651" s="433" customFormat="true" ht="12.75" hidden="false" customHeight="false" outlineLevel="0" collapsed="false"/>
    <row r="652" s="433" customFormat="true" ht="12.75" hidden="false" customHeight="false" outlineLevel="0" collapsed="false"/>
    <row r="653" s="433" customFormat="true" ht="12.75" hidden="false" customHeight="false" outlineLevel="0" collapsed="false"/>
    <row r="654" s="433" customFormat="true" ht="12.75" hidden="false" customHeight="false" outlineLevel="0" collapsed="false"/>
    <row r="655" s="433" customFormat="true" ht="12.75" hidden="false" customHeight="false" outlineLevel="0" collapsed="false"/>
    <row r="656" s="433" customFormat="true" ht="12.75" hidden="false" customHeight="false" outlineLevel="0" collapsed="false"/>
    <row r="657" s="433" customFormat="true" ht="12.75" hidden="false" customHeight="false" outlineLevel="0" collapsed="false"/>
    <row r="658" s="433" customFormat="true" ht="12.75" hidden="false" customHeight="false" outlineLevel="0" collapsed="false"/>
    <row r="659" s="433" customFormat="true" ht="12.75" hidden="false" customHeight="false" outlineLevel="0" collapsed="false"/>
    <row r="660" s="433" customFormat="true" ht="12.75" hidden="false" customHeight="false" outlineLevel="0" collapsed="false"/>
    <row r="661" s="433" customFormat="true" ht="12.75" hidden="false" customHeight="false" outlineLevel="0" collapsed="false"/>
    <row r="662" s="433" customFormat="true" ht="12.75" hidden="false" customHeight="false" outlineLevel="0" collapsed="false"/>
    <row r="663" s="433" customFormat="true" ht="12.75" hidden="false" customHeight="false" outlineLevel="0" collapsed="false"/>
    <row r="664" s="433" customFormat="true" ht="12.75" hidden="false" customHeight="false" outlineLevel="0" collapsed="false"/>
    <row r="665" s="433" customFormat="true" ht="12.75" hidden="false" customHeight="false" outlineLevel="0" collapsed="false"/>
    <row r="666" s="433" customFormat="true" ht="12.75" hidden="false" customHeight="false" outlineLevel="0" collapsed="false"/>
    <row r="667" s="433" customFormat="true" ht="12.75" hidden="false" customHeight="false" outlineLevel="0" collapsed="false"/>
    <row r="668" s="433" customFormat="true" ht="12.75" hidden="false" customHeight="false" outlineLevel="0" collapsed="false"/>
    <row r="669" s="433" customFormat="true" ht="12.75" hidden="false" customHeight="false" outlineLevel="0" collapsed="false"/>
    <row r="670" s="433" customFormat="true" ht="12.75" hidden="false" customHeight="false" outlineLevel="0" collapsed="false"/>
    <row r="671" s="433" customFormat="true" ht="12.75" hidden="false" customHeight="false" outlineLevel="0" collapsed="false"/>
    <row r="672" s="433" customFormat="true" ht="12.75" hidden="false" customHeight="false" outlineLevel="0" collapsed="false"/>
    <row r="673" s="433" customFormat="true" ht="12.75" hidden="false" customHeight="false" outlineLevel="0" collapsed="false"/>
    <row r="674" s="433" customFormat="true" ht="12.75" hidden="false" customHeight="false" outlineLevel="0" collapsed="false"/>
    <row r="675" s="433" customFormat="true" ht="12.75" hidden="false" customHeight="false" outlineLevel="0" collapsed="false"/>
    <row r="676" s="433" customFormat="true" ht="12.75" hidden="false" customHeight="false" outlineLevel="0" collapsed="false"/>
    <row r="677" s="433" customFormat="true" ht="12.75" hidden="false" customHeight="false" outlineLevel="0" collapsed="false"/>
    <row r="678" s="433" customFormat="true" ht="12.75" hidden="false" customHeight="false" outlineLevel="0" collapsed="false"/>
    <row r="679" s="433" customFormat="true" ht="12.75" hidden="false" customHeight="false" outlineLevel="0" collapsed="false"/>
    <row r="680" s="433" customFormat="true" ht="12.75" hidden="false" customHeight="false" outlineLevel="0" collapsed="false"/>
    <row r="681" s="433" customFormat="true" ht="12.75" hidden="false" customHeight="false" outlineLevel="0" collapsed="false"/>
    <row r="682" s="433" customFormat="true" ht="12.75" hidden="false" customHeight="false" outlineLevel="0" collapsed="false"/>
    <row r="683" s="433" customFormat="true" ht="12.75" hidden="false" customHeight="false" outlineLevel="0" collapsed="false"/>
    <row r="684" s="433" customFormat="true" ht="12.75" hidden="false" customHeight="false" outlineLevel="0" collapsed="false"/>
    <row r="685" s="433" customFormat="true" ht="12.75" hidden="false" customHeight="false" outlineLevel="0" collapsed="false"/>
    <row r="686" s="433" customFormat="true" ht="12.75" hidden="false" customHeight="false" outlineLevel="0" collapsed="false"/>
    <row r="687" s="433" customFormat="true" ht="12.75" hidden="false" customHeight="false" outlineLevel="0" collapsed="false"/>
    <row r="688" s="433" customFormat="true" ht="12.75" hidden="false" customHeight="false" outlineLevel="0" collapsed="false"/>
    <row r="689" s="433" customFormat="true" ht="12.75" hidden="false" customHeight="false" outlineLevel="0" collapsed="false"/>
    <row r="690" s="433" customFormat="true" ht="12.75" hidden="false" customHeight="false" outlineLevel="0" collapsed="false"/>
    <row r="691" s="433" customFormat="true" ht="12.75" hidden="false" customHeight="false" outlineLevel="0" collapsed="false"/>
    <row r="692" s="433" customFormat="true" ht="12.75" hidden="false" customHeight="false" outlineLevel="0" collapsed="false"/>
    <row r="693" s="433" customFormat="true" ht="12.75" hidden="false" customHeight="false" outlineLevel="0" collapsed="false"/>
    <row r="694" s="433" customFormat="true" ht="12.75" hidden="false" customHeight="false" outlineLevel="0" collapsed="false"/>
    <row r="695" s="433" customFormat="true" ht="12.75" hidden="false" customHeight="false" outlineLevel="0" collapsed="false"/>
    <row r="696" s="433" customFormat="true" ht="12.75" hidden="false" customHeight="false" outlineLevel="0" collapsed="false"/>
    <row r="697" s="433" customFormat="true" ht="12.75" hidden="false" customHeight="false" outlineLevel="0" collapsed="false"/>
    <row r="698" s="433" customFormat="true" ht="12.75" hidden="false" customHeight="false" outlineLevel="0" collapsed="false"/>
    <row r="699" s="433" customFormat="true" ht="12.75" hidden="false" customHeight="false" outlineLevel="0" collapsed="false"/>
    <row r="700" s="433" customFormat="true" ht="12.75" hidden="false" customHeight="false" outlineLevel="0" collapsed="false"/>
    <row r="701" s="433" customFormat="true" ht="12.75" hidden="false" customHeight="false" outlineLevel="0" collapsed="false"/>
    <row r="702" s="433" customFormat="true" ht="12.75" hidden="false" customHeight="false" outlineLevel="0" collapsed="false"/>
    <row r="703" s="433" customFormat="true" ht="12.75" hidden="false" customHeight="false" outlineLevel="0" collapsed="false"/>
    <row r="704" s="433" customFormat="true" ht="12.75" hidden="false" customHeight="false" outlineLevel="0" collapsed="false"/>
    <row r="705" s="433" customFormat="true" ht="12.75" hidden="false" customHeight="false" outlineLevel="0" collapsed="false"/>
    <row r="706" s="433" customFormat="true" ht="12.75" hidden="false" customHeight="false" outlineLevel="0" collapsed="false"/>
    <row r="707" s="433" customFormat="true" ht="12.75" hidden="false" customHeight="false" outlineLevel="0" collapsed="false"/>
    <row r="708" s="433" customFormat="true" ht="12.75" hidden="false" customHeight="false" outlineLevel="0" collapsed="false"/>
    <row r="709" s="433" customFormat="true" ht="12.75" hidden="false" customHeight="false" outlineLevel="0" collapsed="false"/>
    <row r="710" s="433" customFormat="true" ht="12.75" hidden="false" customHeight="false" outlineLevel="0" collapsed="false"/>
    <row r="711" s="433" customFormat="true" ht="12.75" hidden="false" customHeight="false" outlineLevel="0" collapsed="false"/>
    <row r="712" s="433" customFormat="true" ht="12.75" hidden="false" customHeight="false" outlineLevel="0" collapsed="false"/>
    <row r="713" s="433" customFormat="true" ht="12.75" hidden="false" customHeight="false" outlineLevel="0" collapsed="false"/>
    <row r="714" s="433" customFormat="true" ht="12.75" hidden="false" customHeight="false" outlineLevel="0" collapsed="false"/>
    <row r="715" s="433" customFormat="true" ht="12.75" hidden="false" customHeight="false" outlineLevel="0" collapsed="false"/>
    <row r="716" s="433" customFormat="true" ht="12.75" hidden="false" customHeight="false" outlineLevel="0" collapsed="false"/>
    <row r="717" s="433" customFormat="true" ht="12.75" hidden="false" customHeight="false" outlineLevel="0" collapsed="false"/>
    <row r="718" s="433" customFormat="true" ht="12.75" hidden="false" customHeight="false" outlineLevel="0" collapsed="false"/>
    <row r="719" s="433" customFormat="true" ht="12.75" hidden="false" customHeight="false" outlineLevel="0" collapsed="false"/>
    <row r="720" s="433" customFormat="true" ht="12.75" hidden="false" customHeight="false" outlineLevel="0" collapsed="false"/>
    <row r="721" s="433" customFormat="true" ht="12.75" hidden="false" customHeight="false" outlineLevel="0" collapsed="false"/>
    <row r="722" s="433" customFormat="true" ht="12.75" hidden="false" customHeight="false" outlineLevel="0" collapsed="false"/>
    <row r="723" s="433" customFormat="true" ht="12.75" hidden="false" customHeight="false" outlineLevel="0" collapsed="false"/>
    <row r="724" s="433" customFormat="true" ht="12.75" hidden="false" customHeight="false" outlineLevel="0" collapsed="false"/>
    <row r="725" s="433" customFormat="true" ht="12.75" hidden="false" customHeight="false" outlineLevel="0" collapsed="false"/>
    <row r="726" s="433" customFormat="true" ht="12.75" hidden="false" customHeight="false" outlineLevel="0" collapsed="false"/>
    <row r="727" s="433" customFormat="true" ht="12.75" hidden="false" customHeight="false" outlineLevel="0" collapsed="false"/>
    <row r="728" s="433" customFormat="true" ht="12.75" hidden="false" customHeight="false" outlineLevel="0" collapsed="false"/>
    <row r="729" s="433" customFormat="true" ht="12.75" hidden="false" customHeight="false" outlineLevel="0" collapsed="false"/>
    <row r="730" s="433" customFormat="true" ht="12.75" hidden="false" customHeight="false" outlineLevel="0" collapsed="false"/>
    <row r="731" s="433" customFormat="true" ht="12.75" hidden="false" customHeight="false" outlineLevel="0" collapsed="false"/>
    <row r="732" s="433" customFormat="true" ht="12.75" hidden="false" customHeight="false" outlineLevel="0" collapsed="false"/>
    <row r="733" s="433" customFormat="true" ht="12.75" hidden="false" customHeight="false" outlineLevel="0" collapsed="false"/>
    <row r="734" s="433" customFormat="true" ht="12.75" hidden="false" customHeight="false" outlineLevel="0" collapsed="false"/>
    <row r="735" s="433" customFormat="true" ht="12.75" hidden="false" customHeight="false" outlineLevel="0" collapsed="false"/>
    <row r="736" s="433" customFormat="true" ht="12.75" hidden="false" customHeight="false" outlineLevel="0" collapsed="false"/>
    <row r="737" s="433" customFormat="true" ht="12.75" hidden="false" customHeight="false" outlineLevel="0" collapsed="false"/>
    <row r="738" s="433" customFormat="true" ht="12.75" hidden="false" customHeight="false" outlineLevel="0" collapsed="false"/>
    <row r="739" s="433" customFormat="true" ht="12.75" hidden="false" customHeight="false" outlineLevel="0" collapsed="false"/>
    <row r="740" s="433" customFormat="true" ht="12.75" hidden="false" customHeight="false" outlineLevel="0" collapsed="false"/>
    <row r="741" s="433" customFormat="true" ht="12.75" hidden="false" customHeight="false" outlineLevel="0" collapsed="false"/>
    <row r="742" s="433" customFormat="true" ht="12.75" hidden="false" customHeight="false" outlineLevel="0" collapsed="false"/>
    <row r="743" s="433" customFormat="true" ht="12.75" hidden="false" customHeight="false" outlineLevel="0" collapsed="false"/>
    <row r="744" s="433" customFormat="true" ht="12.75" hidden="false" customHeight="false" outlineLevel="0" collapsed="false"/>
    <row r="745" s="433" customFormat="true" ht="12.75" hidden="false" customHeight="false" outlineLevel="0" collapsed="false"/>
    <row r="746" s="433" customFormat="true" ht="12.75" hidden="false" customHeight="false" outlineLevel="0" collapsed="false"/>
    <row r="747" s="433" customFormat="true" ht="12.75" hidden="false" customHeight="false" outlineLevel="0" collapsed="false"/>
    <row r="748" s="433" customFormat="true" ht="12.75" hidden="false" customHeight="false" outlineLevel="0" collapsed="false"/>
    <row r="749" s="433" customFormat="true" ht="12.75" hidden="false" customHeight="false" outlineLevel="0" collapsed="false"/>
    <row r="750" s="433" customFormat="true" ht="12.75" hidden="false" customHeight="false" outlineLevel="0" collapsed="false"/>
    <row r="751" s="433" customFormat="true" ht="12.75" hidden="false" customHeight="false" outlineLevel="0" collapsed="false"/>
    <row r="752" s="433" customFormat="true" ht="12.75" hidden="false" customHeight="false" outlineLevel="0" collapsed="false"/>
    <row r="753" s="433" customFormat="true" ht="12.75" hidden="false" customHeight="false" outlineLevel="0" collapsed="false"/>
    <row r="754" s="433" customFormat="true" ht="12.75" hidden="false" customHeight="false" outlineLevel="0" collapsed="false"/>
    <row r="755" s="433" customFormat="true" ht="12.75" hidden="false" customHeight="false" outlineLevel="0" collapsed="false"/>
    <row r="756" s="433" customFormat="true" ht="12.75" hidden="false" customHeight="false" outlineLevel="0" collapsed="false"/>
    <row r="757" s="433" customFormat="true" ht="12.75" hidden="false" customHeight="false" outlineLevel="0" collapsed="false"/>
    <row r="758" s="433" customFormat="true" ht="12.75" hidden="false" customHeight="false" outlineLevel="0" collapsed="false"/>
    <row r="759" s="433" customFormat="true" ht="12.75" hidden="false" customHeight="false" outlineLevel="0" collapsed="false"/>
    <row r="760" s="433" customFormat="true" ht="12.75" hidden="false" customHeight="false" outlineLevel="0" collapsed="false"/>
    <row r="761" s="433" customFormat="true" ht="12.75" hidden="false" customHeight="false" outlineLevel="0" collapsed="false"/>
    <row r="762" s="433" customFormat="true" ht="12.75" hidden="false" customHeight="false" outlineLevel="0" collapsed="false"/>
    <row r="763" s="433" customFormat="true" ht="12.75" hidden="false" customHeight="false" outlineLevel="0" collapsed="false"/>
    <row r="764" s="433" customFormat="true" ht="12.75" hidden="false" customHeight="false" outlineLevel="0" collapsed="false"/>
    <row r="765" s="433" customFormat="true" ht="12.75" hidden="false" customHeight="false" outlineLevel="0" collapsed="false"/>
    <row r="766" s="433" customFormat="true" ht="12.75" hidden="false" customHeight="false" outlineLevel="0" collapsed="false"/>
    <row r="767" s="433" customFormat="true" ht="12.75" hidden="false" customHeight="false" outlineLevel="0" collapsed="false"/>
    <row r="768" s="433" customFormat="true" ht="12.75" hidden="false" customHeight="false" outlineLevel="0" collapsed="false"/>
    <row r="769" s="433" customFormat="true" ht="12.75" hidden="false" customHeight="false" outlineLevel="0" collapsed="false"/>
    <row r="770" s="433" customFormat="true" ht="12.75" hidden="false" customHeight="false" outlineLevel="0" collapsed="false"/>
    <row r="771" s="433" customFormat="true" ht="12.75" hidden="false" customHeight="false" outlineLevel="0" collapsed="false"/>
    <row r="772" s="433" customFormat="true" ht="12.75" hidden="false" customHeight="false" outlineLevel="0" collapsed="false"/>
    <row r="773" s="433" customFormat="true" ht="12.75" hidden="false" customHeight="false" outlineLevel="0" collapsed="false"/>
    <row r="774" s="433" customFormat="true" ht="12.75" hidden="false" customHeight="false" outlineLevel="0" collapsed="false"/>
    <row r="775" s="433" customFormat="true" ht="12.75" hidden="false" customHeight="false" outlineLevel="0" collapsed="false"/>
    <row r="776" s="433" customFormat="true" ht="12.75" hidden="false" customHeight="false" outlineLevel="0" collapsed="false"/>
    <row r="777" s="433" customFormat="true" ht="12.75" hidden="false" customHeight="false" outlineLevel="0" collapsed="false"/>
    <row r="778" s="433" customFormat="true" ht="12.75" hidden="false" customHeight="false" outlineLevel="0" collapsed="false"/>
    <row r="779" s="433" customFormat="true" ht="12.75" hidden="false" customHeight="false" outlineLevel="0" collapsed="false"/>
    <row r="780" s="433" customFormat="true" ht="12.75" hidden="false" customHeight="false" outlineLevel="0" collapsed="false"/>
    <row r="781" s="433" customFormat="true" ht="12.75" hidden="false" customHeight="false" outlineLevel="0" collapsed="false"/>
    <row r="782" s="433" customFormat="true" ht="12.75" hidden="false" customHeight="false" outlineLevel="0" collapsed="false"/>
    <row r="783" s="433" customFormat="true" ht="12.75" hidden="false" customHeight="false" outlineLevel="0" collapsed="false"/>
    <row r="784" s="433" customFormat="true" ht="12.75" hidden="false" customHeight="false" outlineLevel="0" collapsed="false"/>
    <row r="785" s="433" customFormat="true" ht="12.75" hidden="false" customHeight="false" outlineLevel="0" collapsed="false"/>
    <row r="786" s="433" customFormat="true" ht="12.75" hidden="false" customHeight="false" outlineLevel="0" collapsed="false"/>
    <row r="787" s="433" customFormat="true" ht="12.75" hidden="false" customHeight="false" outlineLevel="0" collapsed="false"/>
    <row r="788" s="433" customFormat="true" ht="12.75" hidden="false" customHeight="false" outlineLevel="0" collapsed="false"/>
    <row r="789" s="433" customFormat="true" ht="12.75" hidden="false" customHeight="false" outlineLevel="0" collapsed="false"/>
    <row r="790" s="433" customFormat="true" ht="12.75" hidden="false" customHeight="false" outlineLevel="0" collapsed="false"/>
    <row r="791" s="433" customFormat="true" ht="12.75" hidden="false" customHeight="false" outlineLevel="0" collapsed="false"/>
    <row r="792" s="433" customFormat="true" ht="12.75" hidden="false" customHeight="false" outlineLevel="0" collapsed="false"/>
    <row r="793" s="433" customFormat="true" ht="12.75" hidden="false" customHeight="false" outlineLevel="0" collapsed="false"/>
    <row r="794" s="433" customFormat="true" ht="12.75" hidden="false" customHeight="false" outlineLevel="0" collapsed="false"/>
    <row r="795" s="433" customFormat="true" ht="12.75" hidden="false" customHeight="false" outlineLevel="0" collapsed="false"/>
    <row r="796" s="433" customFormat="true" ht="12.75" hidden="false" customHeight="false" outlineLevel="0" collapsed="false"/>
    <row r="797" s="433" customFormat="true" ht="12.75" hidden="false" customHeight="false" outlineLevel="0" collapsed="false"/>
    <row r="798" s="433" customFormat="true" ht="12.75" hidden="false" customHeight="false" outlineLevel="0" collapsed="false"/>
    <row r="799" s="433" customFormat="true" ht="12.75" hidden="false" customHeight="false" outlineLevel="0" collapsed="false"/>
    <row r="800" s="433" customFormat="true" ht="12.75" hidden="false" customHeight="false" outlineLevel="0" collapsed="false"/>
    <row r="801" s="433" customFormat="true" ht="12.75" hidden="false" customHeight="false" outlineLevel="0" collapsed="false"/>
    <row r="802" s="433" customFormat="true" ht="12.75" hidden="false" customHeight="false" outlineLevel="0" collapsed="false"/>
    <row r="803" s="433" customFormat="true" ht="12.75" hidden="false" customHeight="false" outlineLevel="0" collapsed="false"/>
    <row r="804" s="433" customFormat="true" ht="12.75" hidden="false" customHeight="false" outlineLevel="0" collapsed="false"/>
    <row r="805" s="433" customFormat="true" ht="12.75" hidden="false" customHeight="false" outlineLevel="0" collapsed="false"/>
    <row r="806" s="433" customFormat="true" ht="12.75" hidden="false" customHeight="false" outlineLevel="0" collapsed="false"/>
    <row r="807" s="433" customFormat="true" ht="12.75" hidden="false" customHeight="false" outlineLevel="0" collapsed="false"/>
    <row r="808" s="433" customFormat="true" ht="12.75" hidden="false" customHeight="false" outlineLevel="0" collapsed="false"/>
    <row r="809" s="433" customFormat="true" ht="12.75" hidden="false" customHeight="false" outlineLevel="0" collapsed="false"/>
    <row r="810" s="433" customFormat="true" ht="12.75" hidden="false" customHeight="false" outlineLevel="0" collapsed="false"/>
    <row r="811" s="433" customFormat="true" ht="12.75" hidden="false" customHeight="false" outlineLevel="0" collapsed="false"/>
    <row r="812" s="433" customFormat="true" ht="12.75" hidden="false" customHeight="false" outlineLevel="0" collapsed="false"/>
    <row r="813" s="433" customFormat="true" ht="12.75" hidden="false" customHeight="false" outlineLevel="0" collapsed="false"/>
    <row r="814" s="433" customFormat="true" ht="12.75" hidden="false" customHeight="false" outlineLevel="0" collapsed="false"/>
    <row r="815" s="433" customFormat="true" ht="12.75" hidden="false" customHeight="false" outlineLevel="0" collapsed="false"/>
    <row r="816" s="433" customFormat="true" ht="12.75" hidden="false" customHeight="false" outlineLevel="0" collapsed="false"/>
    <row r="817" s="433" customFormat="true" ht="12.75" hidden="false" customHeight="false" outlineLevel="0" collapsed="false"/>
    <row r="818" s="433" customFormat="true" ht="12.75" hidden="false" customHeight="false" outlineLevel="0" collapsed="false"/>
    <row r="819" s="433" customFormat="true" ht="12.75" hidden="false" customHeight="false" outlineLevel="0" collapsed="false"/>
    <row r="820" s="433" customFormat="true" ht="12.75" hidden="false" customHeight="false" outlineLevel="0" collapsed="false"/>
    <row r="821" s="433" customFormat="true" ht="12.75" hidden="false" customHeight="false" outlineLevel="0" collapsed="false"/>
    <row r="822" s="433" customFormat="true" ht="12.75" hidden="false" customHeight="false" outlineLevel="0" collapsed="false"/>
    <row r="823" s="433" customFormat="true" ht="12.75" hidden="false" customHeight="false" outlineLevel="0" collapsed="false"/>
    <row r="824" s="433" customFormat="true" ht="12.75" hidden="false" customHeight="false" outlineLevel="0" collapsed="false"/>
    <row r="825" s="433" customFormat="true" ht="12.75" hidden="false" customHeight="false" outlineLevel="0" collapsed="false"/>
    <row r="826" s="433" customFormat="true" ht="12.75" hidden="false" customHeight="false" outlineLevel="0" collapsed="false"/>
    <row r="827" s="433" customFormat="true" ht="12.75" hidden="false" customHeight="false" outlineLevel="0" collapsed="false"/>
    <row r="828" s="433" customFormat="true" ht="12.75" hidden="false" customHeight="false" outlineLevel="0" collapsed="false"/>
    <row r="829" s="433" customFormat="true" ht="12.75" hidden="false" customHeight="false" outlineLevel="0" collapsed="false"/>
    <row r="830" s="433" customFormat="true" ht="12.75" hidden="false" customHeight="false" outlineLevel="0" collapsed="false"/>
    <row r="831" s="433" customFormat="true" ht="12.75" hidden="false" customHeight="false" outlineLevel="0" collapsed="false"/>
    <row r="832" s="433" customFormat="true" ht="12.75" hidden="false" customHeight="false" outlineLevel="0" collapsed="false"/>
    <row r="833" s="433" customFormat="true" ht="12.75" hidden="false" customHeight="false" outlineLevel="0" collapsed="false"/>
    <row r="834" s="433" customFormat="true" ht="12.75" hidden="false" customHeight="false" outlineLevel="0" collapsed="false"/>
    <row r="835" s="433" customFormat="true" ht="12.75" hidden="false" customHeight="false" outlineLevel="0" collapsed="false"/>
    <row r="836" s="433" customFormat="true" ht="12.75" hidden="false" customHeight="false" outlineLevel="0" collapsed="false"/>
    <row r="837" s="433" customFormat="true" ht="12.75" hidden="false" customHeight="false" outlineLevel="0" collapsed="false"/>
    <row r="838" s="433" customFormat="true" ht="12.75" hidden="false" customHeight="false" outlineLevel="0" collapsed="false"/>
    <row r="839" s="433" customFormat="true" ht="12.75" hidden="false" customHeight="false" outlineLevel="0" collapsed="false"/>
    <row r="840" s="433" customFormat="true" ht="12.75" hidden="false" customHeight="false" outlineLevel="0" collapsed="false"/>
    <row r="841" s="433" customFormat="true" ht="12.75" hidden="false" customHeight="false" outlineLevel="0" collapsed="false"/>
    <row r="842" s="433" customFormat="true" ht="12.75" hidden="false" customHeight="false" outlineLevel="0" collapsed="false"/>
    <row r="843" s="433" customFormat="true" ht="12.75" hidden="false" customHeight="false" outlineLevel="0" collapsed="false"/>
    <row r="844" s="433" customFormat="true" ht="12.75" hidden="false" customHeight="false" outlineLevel="0" collapsed="false"/>
    <row r="845" s="433" customFormat="true" ht="12.75" hidden="false" customHeight="false" outlineLevel="0" collapsed="false"/>
    <row r="846" s="433" customFormat="true" ht="12.75" hidden="false" customHeight="false" outlineLevel="0" collapsed="false"/>
    <row r="847" s="433" customFormat="true" ht="12.75" hidden="false" customHeight="false" outlineLevel="0" collapsed="false"/>
    <row r="848" s="433" customFormat="true" ht="12.75" hidden="false" customHeight="false" outlineLevel="0" collapsed="false"/>
    <row r="849" s="433" customFormat="true" ht="12.75" hidden="false" customHeight="false" outlineLevel="0" collapsed="false"/>
    <row r="850" s="433" customFormat="true" ht="12.75" hidden="false" customHeight="false" outlineLevel="0" collapsed="false"/>
    <row r="851" s="433" customFormat="true" ht="12.75" hidden="false" customHeight="false" outlineLevel="0" collapsed="false"/>
    <row r="852" s="433" customFormat="true" ht="12.75" hidden="false" customHeight="false" outlineLevel="0" collapsed="false"/>
    <row r="853" s="433" customFormat="true" ht="12.75" hidden="false" customHeight="false" outlineLevel="0" collapsed="false"/>
    <row r="854" s="433" customFormat="true" ht="12.75" hidden="false" customHeight="false" outlineLevel="0" collapsed="false"/>
    <row r="855" s="433" customFormat="true" ht="12.75" hidden="false" customHeight="false" outlineLevel="0" collapsed="false"/>
    <row r="856" s="433" customFormat="true" ht="12.75" hidden="false" customHeight="false" outlineLevel="0" collapsed="false"/>
    <row r="857" s="433" customFormat="true" ht="12.75" hidden="false" customHeight="false" outlineLevel="0" collapsed="false"/>
    <row r="858" s="433" customFormat="true" ht="12.75" hidden="false" customHeight="false" outlineLevel="0" collapsed="false"/>
    <row r="859" s="433" customFormat="true" ht="12.75" hidden="false" customHeight="false" outlineLevel="0" collapsed="false"/>
    <row r="860" s="433" customFormat="true" ht="12.75" hidden="false" customHeight="false" outlineLevel="0" collapsed="false"/>
    <row r="861" s="433" customFormat="true" ht="12.75" hidden="false" customHeight="false" outlineLevel="0" collapsed="false"/>
    <row r="862" s="433" customFormat="true" ht="12.75" hidden="false" customHeight="false" outlineLevel="0" collapsed="false"/>
    <row r="863" s="433" customFormat="true" ht="12.75" hidden="false" customHeight="false" outlineLevel="0" collapsed="false"/>
    <row r="864" s="433" customFormat="true" ht="12.75" hidden="false" customHeight="false" outlineLevel="0" collapsed="false"/>
    <row r="865" s="433" customFormat="true" ht="12.75" hidden="false" customHeight="false" outlineLevel="0" collapsed="false"/>
    <row r="866" s="433" customFormat="true" ht="12.75" hidden="false" customHeight="false" outlineLevel="0" collapsed="false"/>
    <row r="867" s="433" customFormat="true" ht="12.75" hidden="false" customHeight="false" outlineLevel="0" collapsed="false"/>
    <row r="868" s="433" customFormat="true" ht="12.75" hidden="false" customHeight="false" outlineLevel="0" collapsed="false"/>
    <row r="869" s="433" customFormat="true" ht="12.75" hidden="false" customHeight="false" outlineLevel="0" collapsed="false"/>
    <row r="870" s="433" customFormat="true" ht="12.75" hidden="false" customHeight="false" outlineLevel="0" collapsed="false"/>
    <row r="871" s="433" customFormat="true" ht="12.75" hidden="false" customHeight="false" outlineLevel="0" collapsed="false"/>
    <row r="872" s="433" customFormat="true" ht="12.75" hidden="false" customHeight="false" outlineLevel="0" collapsed="false"/>
    <row r="873" s="433" customFormat="true" ht="12.75" hidden="false" customHeight="false" outlineLevel="0" collapsed="false"/>
    <row r="874" s="433" customFormat="true" ht="12.75" hidden="false" customHeight="false" outlineLevel="0" collapsed="false"/>
    <row r="875" s="433" customFormat="true" ht="12.75" hidden="false" customHeight="false" outlineLevel="0" collapsed="false"/>
    <row r="876" s="433" customFormat="true" ht="12.75" hidden="false" customHeight="false" outlineLevel="0" collapsed="false"/>
    <row r="877" s="433" customFormat="true" ht="12.75" hidden="false" customHeight="false" outlineLevel="0" collapsed="false"/>
    <row r="878" s="433" customFormat="true" ht="12.75" hidden="false" customHeight="false" outlineLevel="0" collapsed="false"/>
    <row r="879" s="433" customFormat="true" ht="12.75" hidden="false" customHeight="false" outlineLevel="0" collapsed="false"/>
    <row r="880" s="433" customFormat="true" ht="12.75" hidden="false" customHeight="false" outlineLevel="0" collapsed="false"/>
    <row r="881" s="433" customFormat="true" ht="12.75" hidden="false" customHeight="false" outlineLevel="0" collapsed="false"/>
    <row r="882" s="433" customFormat="true" ht="12.75" hidden="false" customHeight="false" outlineLevel="0" collapsed="false"/>
    <row r="883" s="433" customFormat="true" ht="12.75" hidden="false" customHeight="false" outlineLevel="0" collapsed="false"/>
    <row r="884" s="433" customFormat="true" ht="12.75" hidden="false" customHeight="false" outlineLevel="0" collapsed="false"/>
    <row r="885" s="433" customFormat="true" ht="12.75" hidden="false" customHeight="false" outlineLevel="0" collapsed="false"/>
    <row r="886" s="433" customFormat="true" ht="12.75" hidden="false" customHeight="false" outlineLevel="0" collapsed="false"/>
    <row r="887" s="433" customFormat="true" ht="12.75" hidden="false" customHeight="false" outlineLevel="0" collapsed="false"/>
    <row r="888" s="433" customFormat="true" ht="12.75" hidden="false" customHeight="false" outlineLevel="0" collapsed="false"/>
    <row r="889" s="433" customFormat="true" ht="12.75" hidden="false" customHeight="false" outlineLevel="0" collapsed="false"/>
    <row r="890" s="433" customFormat="true" ht="12.75" hidden="false" customHeight="false" outlineLevel="0" collapsed="false"/>
    <row r="891" s="433" customFormat="true" ht="12.75" hidden="false" customHeight="false" outlineLevel="0" collapsed="false"/>
    <row r="892" s="433" customFormat="true" ht="12.75" hidden="false" customHeight="false" outlineLevel="0" collapsed="false"/>
    <row r="893" s="433" customFormat="true" ht="12.75" hidden="false" customHeight="false" outlineLevel="0" collapsed="false"/>
    <row r="894" s="433" customFormat="true" ht="12.75" hidden="false" customHeight="false" outlineLevel="0" collapsed="false"/>
    <row r="895" s="433" customFormat="true" ht="12.75" hidden="false" customHeight="false" outlineLevel="0" collapsed="false"/>
    <row r="896" s="433" customFormat="true" ht="12.75" hidden="false" customHeight="false" outlineLevel="0" collapsed="false"/>
    <row r="897" s="433" customFormat="true" ht="12.75" hidden="false" customHeight="false" outlineLevel="0" collapsed="false"/>
    <row r="898" s="433" customFormat="true" ht="12.75" hidden="false" customHeight="false" outlineLevel="0" collapsed="false"/>
    <row r="899" s="433" customFormat="true" ht="12.75" hidden="false" customHeight="false" outlineLevel="0" collapsed="false"/>
    <row r="900" s="433" customFormat="true" ht="12.75" hidden="false" customHeight="false" outlineLevel="0" collapsed="false"/>
    <row r="901" s="433" customFormat="true" ht="12.75" hidden="false" customHeight="false" outlineLevel="0" collapsed="false"/>
    <row r="902" s="433" customFormat="true" ht="12.75" hidden="false" customHeight="false" outlineLevel="0" collapsed="false"/>
    <row r="903" s="433" customFormat="true" ht="12.75" hidden="false" customHeight="false" outlineLevel="0" collapsed="false"/>
    <row r="904" s="433" customFormat="true" ht="12.75" hidden="false" customHeight="false" outlineLevel="0" collapsed="false"/>
    <row r="905" s="433" customFormat="true" ht="12.75" hidden="false" customHeight="false" outlineLevel="0" collapsed="false"/>
    <row r="906" s="433" customFormat="true" ht="12.75" hidden="false" customHeight="false" outlineLevel="0" collapsed="false"/>
    <row r="907" s="433" customFormat="true" ht="12.75" hidden="false" customHeight="false" outlineLevel="0" collapsed="false"/>
    <row r="908" s="433" customFormat="true" ht="12.75" hidden="false" customHeight="false" outlineLevel="0" collapsed="false"/>
    <row r="909" s="433" customFormat="true" ht="12.75" hidden="false" customHeight="false" outlineLevel="0" collapsed="false"/>
    <row r="910" s="433" customFormat="true" ht="12.75" hidden="false" customHeight="false" outlineLevel="0" collapsed="false"/>
    <row r="911" s="433" customFormat="true" ht="12.75" hidden="false" customHeight="false" outlineLevel="0" collapsed="false"/>
    <row r="912" s="433" customFormat="true" ht="12.75" hidden="false" customHeight="false" outlineLevel="0" collapsed="false"/>
    <row r="913" s="433" customFormat="true" ht="12.75" hidden="false" customHeight="false" outlineLevel="0" collapsed="false"/>
    <row r="914" s="433" customFormat="true" ht="12.75" hidden="false" customHeight="false" outlineLevel="0" collapsed="false"/>
    <row r="915" s="433" customFormat="true" ht="12.75" hidden="false" customHeight="false" outlineLevel="0" collapsed="false"/>
    <row r="916" s="433" customFormat="true" ht="12.75" hidden="false" customHeight="false" outlineLevel="0" collapsed="false"/>
    <row r="917" s="433" customFormat="true" ht="12.75" hidden="false" customHeight="false" outlineLevel="0" collapsed="false"/>
    <row r="918" s="433" customFormat="true" ht="12.75" hidden="false" customHeight="false" outlineLevel="0" collapsed="false"/>
    <row r="919" s="433" customFormat="true" ht="12.75" hidden="false" customHeight="false" outlineLevel="0" collapsed="false"/>
    <row r="920" s="433" customFormat="true" ht="12.75" hidden="false" customHeight="false" outlineLevel="0" collapsed="false"/>
    <row r="921" s="433" customFormat="true" ht="12.75" hidden="false" customHeight="false" outlineLevel="0" collapsed="false"/>
    <row r="922" s="433" customFormat="true" ht="12.75" hidden="false" customHeight="false" outlineLevel="0" collapsed="false"/>
    <row r="923" s="433" customFormat="true" ht="12.75" hidden="false" customHeight="false" outlineLevel="0" collapsed="false"/>
    <row r="924" s="433" customFormat="true" ht="12.75" hidden="false" customHeight="false" outlineLevel="0" collapsed="false"/>
    <row r="925" s="433" customFormat="true" ht="12.75" hidden="false" customHeight="false" outlineLevel="0" collapsed="false"/>
    <row r="926" s="433" customFormat="true" ht="12.75" hidden="false" customHeight="false" outlineLevel="0" collapsed="false"/>
    <row r="927" s="433" customFormat="true" ht="12.75" hidden="false" customHeight="false" outlineLevel="0" collapsed="false"/>
    <row r="928" s="433" customFormat="true" ht="12.75" hidden="false" customHeight="false" outlineLevel="0" collapsed="false"/>
    <row r="929" s="433" customFormat="true" ht="12.75" hidden="false" customHeight="false" outlineLevel="0" collapsed="false"/>
    <row r="930" s="433" customFormat="true" ht="12.75" hidden="false" customHeight="false" outlineLevel="0" collapsed="false"/>
    <row r="931" s="433" customFormat="true" ht="12.75" hidden="false" customHeight="false" outlineLevel="0" collapsed="false"/>
    <row r="932" s="433" customFormat="true" ht="12.75" hidden="false" customHeight="false" outlineLevel="0" collapsed="false"/>
    <row r="933" s="433" customFormat="true" ht="12.75" hidden="false" customHeight="false" outlineLevel="0" collapsed="false"/>
    <row r="934" s="433" customFormat="true" ht="12.75" hidden="false" customHeight="false" outlineLevel="0" collapsed="false"/>
    <row r="935" s="433" customFormat="true" ht="12.75" hidden="false" customHeight="false" outlineLevel="0" collapsed="false"/>
    <row r="936" s="433" customFormat="true" ht="12.75" hidden="false" customHeight="false" outlineLevel="0" collapsed="false"/>
    <row r="937" s="433" customFormat="true" ht="12.75" hidden="false" customHeight="false" outlineLevel="0" collapsed="false"/>
    <row r="938" s="433" customFormat="true" ht="12.75" hidden="false" customHeight="false" outlineLevel="0" collapsed="false"/>
    <row r="939" s="433" customFormat="true" ht="12.75" hidden="false" customHeight="false" outlineLevel="0" collapsed="false"/>
    <row r="940" s="433" customFormat="true" ht="12.75" hidden="false" customHeight="false" outlineLevel="0" collapsed="false"/>
    <row r="941" s="433" customFormat="true" ht="12.75" hidden="false" customHeight="false" outlineLevel="0" collapsed="false"/>
    <row r="942" s="433" customFormat="true" ht="12.75" hidden="false" customHeight="false" outlineLevel="0" collapsed="false"/>
    <row r="943" s="433" customFormat="true" ht="12.75" hidden="false" customHeight="false" outlineLevel="0" collapsed="false"/>
    <row r="944" s="433" customFormat="true" ht="12.75" hidden="false" customHeight="false" outlineLevel="0" collapsed="false"/>
    <row r="945" s="433" customFormat="true" ht="12.75" hidden="false" customHeight="false" outlineLevel="0" collapsed="false"/>
    <row r="946" s="433" customFormat="true" ht="12.75" hidden="false" customHeight="false" outlineLevel="0" collapsed="false"/>
    <row r="947" s="433" customFormat="true" ht="12.75" hidden="false" customHeight="false" outlineLevel="0" collapsed="false"/>
    <row r="948" s="433" customFormat="true" ht="12.75" hidden="false" customHeight="false" outlineLevel="0" collapsed="false"/>
    <row r="949" s="433" customFormat="true" ht="12.75" hidden="false" customHeight="false" outlineLevel="0" collapsed="false"/>
    <row r="950" s="433" customFormat="true" ht="12.75" hidden="false" customHeight="false" outlineLevel="0" collapsed="false"/>
    <row r="951" s="433" customFormat="true" ht="12.75" hidden="false" customHeight="false" outlineLevel="0" collapsed="false"/>
    <row r="952" s="433" customFormat="true" ht="12.75" hidden="false" customHeight="false" outlineLevel="0" collapsed="false"/>
    <row r="953" s="433" customFormat="true" ht="12.75" hidden="false" customHeight="false" outlineLevel="0" collapsed="false"/>
    <row r="954" s="433" customFormat="true" ht="12.75" hidden="false" customHeight="false" outlineLevel="0" collapsed="false"/>
    <row r="955" s="433" customFormat="true" ht="12.75" hidden="false" customHeight="false" outlineLevel="0" collapsed="false"/>
    <row r="956" s="433" customFormat="true" ht="12.75" hidden="false" customHeight="false" outlineLevel="0" collapsed="false"/>
    <row r="957" s="433" customFormat="true" ht="12.75" hidden="false" customHeight="false" outlineLevel="0" collapsed="false"/>
    <row r="958" s="433" customFormat="true" ht="12.75" hidden="false" customHeight="false" outlineLevel="0" collapsed="false"/>
    <row r="959" s="433" customFormat="true" ht="12.75" hidden="false" customHeight="false" outlineLevel="0" collapsed="false"/>
    <row r="960" s="433" customFormat="true" ht="12.75" hidden="false" customHeight="false" outlineLevel="0" collapsed="false"/>
    <row r="961" s="433" customFormat="true" ht="12.75" hidden="false" customHeight="false" outlineLevel="0" collapsed="false"/>
    <row r="962" s="433" customFormat="true" ht="12.75" hidden="false" customHeight="false" outlineLevel="0" collapsed="false"/>
    <row r="963" s="433" customFormat="true" ht="12.75" hidden="false" customHeight="false" outlineLevel="0" collapsed="false"/>
    <row r="964" s="433" customFormat="true" ht="12.75" hidden="false" customHeight="false" outlineLevel="0" collapsed="false"/>
    <row r="965" s="433" customFormat="true" ht="12.75" hidden="false" customHeight="false" outlineLevel="0" collapsed="false"/>
    <row r="966" s="433" customFormat="true" ht="12.75" hidden="false" customHeight="false" outlineLevel="0" collapsed="false"/>
    <row r="967" s="433" customFormat="true" ht="12.75" hidden="false" customHeight="false" outlineLevel="0" collapsed="false"/>
    <row r="968" s="433" customFormat="true" ht="12.75" hidden="false" customHeight="false" outlineLevel="0" collapsed="false"/>
    <row r="969" s="433" customFormat="true" ht="12.75" hidden="false" customHeight="false" outlineLevel="0" collapsed="false"/>
    <row r="970" s="433" customFormat="true" ht="12.75" hidden="false" customHeight="false" outlineLevel="0" collapsed="false"/>
    <row r="971" s="433" customFormat="true" ht="12.75" hidden="false" customHeight="false" outlineLevel="0" collapsed="false"/>
    <row r="972" s="433" customFormat="true" ht="12.75" hidden="false" customHeight="false" outlineLevel="0" collapsed="false"/>
    <row r="973" s="433" customFormat="true" ht="12.75" hidden="false" customHeight="false" outlineLevel="0" collapsed="false"/>
    <row r="974" s="433" customFormat="true" ht="12.75" hidden="false" customHeight="false" outlineLevel="0" collapsed="false"/>
    <row r="975" s="433" customFormat="true" ht="12.75" hidden="false" customHeight="false" outlineLevel="0" collapsed="false"/>
    <row r="976" s="433" customFormat="true" ht="12.75" hidden="false" customHeight="false" outlineLevel="0" collapsed="false"/>
    <row r="977" s="433" customFormat="true" ht="12.75" hidden="false" customHeight="false" outlineLevel="0" collapsed="false"/>
    <row r="978" s="433" customFormat="true" ht="12.75" hidden="false" customHeight="false" outlineLevel="0" collapsed="false"/>
    <row r="979" s="433" customFormat="true" ht="12.75" hidden="false" customHeight="false" outlineLevel="0" collapsed="false"/>
    <row r="980" s="433" customFormat="true" ht="12.75" hidden="false" customHeight="false" outlineLevel="0" collapsed="false"/>
    <row r="981" s="433" customFormat="true" ht="12.75" hidden="false" customHeight="false" outlineLevel="0" collapsed="false"/>
    <row r="982" s="433" customFormat="true" ht="12.75" hidden="false" customHeight="false" outlineLevel="0" collapsed="false"/>
    <row r="983" s="433" customFormat="true" ht="12.75" hidden="false" customHeight="false" outlineLevel="0" collapsed="false"/>
    <row r="984" s="433" customFormat="true" ht="12.75" hidden="false" customHeight="false" outlineLevel="0" collapsed="false"/>
    <row r="985" s="433" customFormat="true" ht="12.75" hidden="false" customHeight="false" outlineLevel="0" collapsed="false"/>
    <row r="986" s="433" customFormat="true" ht="12.75" hidden="false" customHeight="false" outlineLevel="0" collapsed="false"/>
    <row r="987" s="433" customFormat="true" ht="12.75" hidden="false" customHeight="false" outlineLevel="0" collapsed="false"/>
    <row r="988" s="433" customFormat="true" ht="12.75" hidden="false" customHeight="false" outlineLevel="0" collapsed="false"/>
    <row r="989" s="433" customFormat="true" ht="12.75" hidden="false" customHeight="false" outlineLevel="0" collapsed="false"/>
    <row r="990" s="433" customFormat="true" ht="12.75" hidden="false" customHeight="false" outlineLevel="0" collapsed="false"/>
    <row r="991" s="433" customFormat="true" ht="12.75" hidden="false" customHeight="false" outlineLevel="0" collapsed="false"/>
    <row r="992" s="433" customFormat="true" ht="12.75" hidden="false" customHeight="false" outlineLevel="0" collapsed="false"/>
    <row r="993" s="433" customFormat="true" ht="12.75" hidden="false" customHeight="false" outlineLevel="0" collapsed="false"/>
    <row r="994" s="433" customFormat="true" ht="12.75" hidden="false" customHeight="false" outlineLevel="0" collapsed="false"/>
    <row r="995" s="433" customFormat="true" ht="12.75" hidden="false" customHeight="false" outlineLevel="0" collapsed="false"/>
    <row r="996" s="433" customFormat="true" ht="12.75" hidden="false" customHeight="false" outlineLevel="0" collapsed="false"/>
    <row r="997" s="433" customFormat="true" ht="12.75" hidden="false" customHeight="false" outlineLevel="0" collapsed="false"/>
    <row r="998" s="433" customFormat="true" ht="12.75" hidden="false" customHeight="false" outlineLevel="0" collapsed="false"/>
    <row r="999" s="433" customFormat="true" ht="12.75" hidden="false" customHeight="false" outlineLevel="0" collapsed="false"/>
    <row r="1000" s="433" customFormat="true" ht="12.75" hidden="false" customHeight="false" outlineLevel="0" collapsed="false"/>
    <row r="1001" s="433" customFormat="true" ht="12.75" hidden="false" customHeight="false" outlineLevel="0" collapsed="false"/>
    <row r="1002" s="433" customFormat="true" ht="12.75" hidden="false" customHeight="false" outlineLevel="0" collapsed="false"/>
    <row r="1003" s="433" customFormat="true" ht="12.75" hidden="false" customHeight="false" outlineLevel="0" collapsed="false"/>
    <row r="1004" s="433" customFormat="true" ht="12.75" hidden="false" customHeight="false" outlineLevel="0" collapsed="false"/>
    <row r="1005" s="433" customFormat="true" ht="12.75" hidden="false" customHeight="false" outlineLevel="0" collapsed="false"/>
    <row r="1006" s="433" customFormat="true" ht="12.75" hidden="false" customHeight="false" outlineLevel="0" collapsed="false"/>
    <row r="1007" s="433" customFormat="true" ht="12.75" hidden="false" customHeight="false" outlineLevel="0" collapsed="false"/>
    <row r="1008" s="433" customFormat="true" ht="12.75" hidden="false" customHeight="false" outlineLevel="0" collapsed="false"/>
    <row r="1009" s="433" customFormat="true" ht="12.75" hidden="false" customHeight="false" outlineLevel="0" collapsed="false"/>
    <row r="1010" s="433" customFormat="true" ht="12.75" hidden="false" customHeight="false" outlineLevel="0" collapsed="false"/>
    <row r="1011" s="433" customFormat="true" ht="12.75" hidden="false" customHeight="false" outlineLevel="0" collapsed="false"/>
    <row r="1012" s="433" customFormat="true" ht="12.75" hidden="false" customHeight="false" outlineLevel="0" collapsed="false"/>
    <row r="1013" s="433" customFormat="true" ht="12.75" hidden="false" customHeight="false" outlineLevel="0" collapsed="false"/>
    <row r="1014" s="433" customFormat="true" ht="12.75" hidden="false" customHeight="false" outlineLevel="0" collapsed="false"/>
    <row r="1015" s="433" customFormat="true" ht="12.75" hidden="false" customHeight="false" outlineLevel="0" collapsed="false"/>
    <row r="1016" s="433" customFormat="true" ht="12.75" hidden="false" customHeight="false" outlineLevel="0" collapsed="false"/>
    <row r="1017" s="433" customFormat="true" ht="12.75" hidden="false" customHeight="false" outlineLevel="0" collapsed="false"/>
    <row r="1018" s="433" customFormat="true" ht="12.75" hidden="false" customHeight="false" outlineLevel="0" collapsed="false"/>
    <row r="1019" s="433" customFormat="true" ht="12.75" hidden="false" customHeight="false" outlineLevel="0" collapsed="false"/>
    <row r="1020" s="433" customFormat="true" ht="12.75" hidden="false" customHeight="false" outlineLevel="0" collapsed="false"/>
    <row r="1021" s="433" customFormat="true" ht="12.75" hidden="false" customHeight="false" outlineLevel="0" collapsed="false"/>
    <row r="1022" s="433" customFormat="true" ht="12.75" hidden="false" customHeight="false" outlineLevel="0" collapsed="false"/>
    <row r="1023" s="433" customFormat="true" ht="12.75" hidden="false" customHeight="false" outlineLevel="0" collapsed="false"/>
    <row r="1024" s="433" customFormat="true" ht="12.75" hidden="false" customHeight="false" outlineLevel="0" collapsed="false"/>
    <row r="1025" s="433" customFormat="true" ht="12.75" hidden="false" customHeight="false" outlineLevel="0" collapsed="false"/>
    <row r="1026" s="433" customFormat="true" ht="12.75" hidden="false" customHeight="false" outlineLevel="0" collapsed="false"/>
    <row r="1027" s="433" customFormat="true" ht="12.75" hidden="false" customHeight="false" outlineLevel="0" collapsed="false"/>
    <row r="1028" s="433" customFormat="true" ht="12.75" hidden="false" customHeight="false" outlineLevel="0" collapsed="false"/>
    <row r="1029" s="433" customFormat="true" ht="12.75" hidden="false" customHeight="false" outlineLevel="0" collapsed="false"/>
    <row r="1030" s="433" customFormat="true" ht="12.75" hidden="false" customHeight="false" outlineLevel="0" collapsed="false"/>
    <row r="1031" s="433" customFormat="true" ht="12.75" hidden="false" customHeight="false" outlineLevel="0" collapsed="false"/>
    <row r="1032" s="433" customFormat="true" ht="12.75" hidden="false" customHeight="false" outlineLevel="0" collapsed="false"/>
    <row r="1033" s="433" customFormat="true" ht="12.75" hidden="false" customHeight="false" outlineLevel="0" collapsed="false"/>
    <row r="1034" s="433" customFormat="true" ht="12.75" hidden="false" customHeight="false" outlineLevel="0" collapsed="false"/>
    <row r="1035" s="433" customFormat="true" ht="12.75" hidden="false" customHeight="false" outlineLevel="0" collapsed="false"/>
    <row r="1036" s="433" customFormat="true" ht="12.75" hidden="false" customHeight="false" outlineLevel="0" collapsed="false"/>
    <row r="1037" s="433" customFormat="true" ht="12.75" hidden="false" customHeight="false" outlineLevel="0" collapsed="false"/>
    <row r="1038" s="433" customFormat="true" ht="12.75" hidden="false" customHeight="false" outlineLevel="0" collapsed="false"/>
    <row r="1039" s="433" customFormat="true" ht="12.75" hidden="false" customHeight="false" outlineLevel="0" collapsed="false"/>
    <row r="1040" s="433" customFormat="true" ht="12.75" hidden="false" customHeight="false" outlineLevel="0" collapsed="false"/>
    <row r="1041" s="433" customFormat="true" ht="12.75" hidden="false" customHeight="false" outlineLevel="0" collapsed="false"/>
    <row r="1042" s="433" customFormat="true" ht="12.75" hidden="false" customHeight="false" outlineLevel="0" collapsed="false"/>
    <row r="1043" s="433" customFormat="true" ht="12.75" hidden="false" customHeight="false" outlineLevel="0" collapsed="false"/>
    <row r="1044" s="433" customFormat="true" ht="12.75" hidden="false" customHeight="false" outlineLevel="0" collapsed="false"/>
    <row r="1045" s="433" customFormat="true" ht="12.75" hidden="false" customHeight="false" outlineLevel="0" collapsed="false"/>
    <row r="1046" s="433" customFormat="true" ht="12.75" hidden="false" customHeight="false" outlineLevel="0" collapsed="false"/>
    <row r="1047" s="433" customFormat="true" ht="12.75" hidden="false" customHeight="false" outlineLevel="0" collapsed="false"/>
    <row r="1048" s="433" customFormat="true" ht="12.75" hidden="false" customHeight="false" outlineLevel="0" collapsed="false"/>
    <row r="1049" s="433" customFormat="true" ht="12.75" hidden="false" customHeight="false" outlineLevel="0" collapsed="false"/>
    <row r="1050" s="433" customFormat="true" ht="12.75" hidden="false" customHeight="false" outlineLevel="0" collapsed="false"/>
    <row r="1051" s="433" customFormat="true" ht="12.75" hidden="false" customHeight="false" outlineLevel="0" collapsed="false"/>
    <row r="1052" s="433" customFormat="true" ht="12.75" hidden="false" customHeight="false" outlineLevel="0" collapsed="false"/>
    <row r="1053" s="433" customFormat="true" ht="12.75" hidden="false" customHeight="false" outlineLevel="0" collapsed="false"/>
    <row r="1054" s="433" customFormat="true" ht="12.75" hidden="false" customHeight="false" outlineLevel="0" collapsed="false"/>
    <row r="1055" s="433" customFormat="true" ht="12.75" hidden="false" customHeight="false" outlineLevel="0" collapsed="false"/>
    <row r="1056" s="433" customFormat="true" ht="12.75" hidden="false" customHeight="false" outlineLevel="0" collapsed="false"/>
    <row r="1057" s="433" customFormat="true" ht="12.75" hidden="false" customHeight="false" outlineLevel="0" collapsed="false"/>
    <row r="1058" s="433" customFormat="true" ht="12.75" hidden="false" customHeight="false" outlineLevel="0" collapsed="false"/>
    <row r="1059" s="433" customFormat="true" ht="12.75" hidden="false" customHeight="false" outlineLevel="0" collapsed="false"/>
    <row r="1060" s="433" customFormat="true" ht="12.75" hidden="false" customHeight="false" outlineLevel="0" collapsed="false"/>
    <row r="1061" s="433" customFormat="true" ht="12.75" hidden="false" customHeight="false" outlineLevel="0" collapsed="false"/>
    <row r="1062" s="433" customFormat="true" ht="12.75" hidden="false" customHeight="false" outlineLevel="0" collapsed="false"/>
  </sheetData>
  <sheetProtection algorithmName="SHA-512" hashValue="SGzVa+mh/OwLYsM14wjhe/gdxPJIt57/hAW6Q6uW+rTRowspB7T38VJZr580+XXqbJL7LuaemqJ2JoTntvk0wg==" saltValue="A8uPBVNaGw+oBR1/tUa0sg==" spinCount="100000" sheet="true" scenarios="true"/>
  <protectedRanges>
    <protectedRange name="Range1" sqref="C5 C7:C9 C12:C13 B19:M62"/>
  </protectedRanges>
  <mergeCells count="2">
    <mergeCell ref="D3:E3"/>
    <mergeCell ref="F3:G3"/>
  </mergeCells>
  <conditionalFormatting sqref="C3:C5">
    <cfRule type="expression" priority="2" aboveAverage="0" equalAverage="0" bottom="0" percent="0" rank="0" text="" dxfId="536">
      <formula>C3="FAIL"</formula>
    </cfRule>
    <cfRule type="expression" priority="3" aboveAverage="0" equalAverage="0" bottom="0" percent="0" rank="0" text="" dxfId="537">
      <formula>C3="PASS"</formula>
    </cfRule>
    <cfRule type="expression" priority="4" aboveAverage="0" equalAverage="0" bottom="0" percent="0" rank="0" text="" dxfId="538">
      <formula>C3="CHECK"</formula>
    </cfRule>
  </conditionalFormatting>
  <dataValidations count="1">
    <dataValidation allowBlank="true" operator="between" showDropDown="false" showErrorMessage="true" showInputMessage="true" sqref="C5" type="list">
      <formula1>"Yes,No"</formula1>
      <formula2>0</formula2>
    </dataValidation>
  </dataValidations>
  <hyperlinks>
    <hyperlink ref="E16"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0.xml><?xml version="1.0" encoding="utf-8"?>
<worksheet xmlns="http://schemas.openxmlformats.org/spreadsheetml/2006/main" xmlns:r="http://schemas.openxmlformats.org/officeDocument/2006/relationships">
  <sheetPr filterMode="false">
    <pageSetUpPr fitToPage="true"/>
  </sheetPr>
  <dimension ref="B1:O165"/>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E15" activeCellId="0" sqref="E15"/>
    </sheetView>
  </sheetViews>
  <sheetFormatPr defaultRowHeight="12.75" zeroHeight="false" outlineLevelRow="0" outlineLevelCol="0"/>
  <cols>
    <col collapsed="false" customWidth="true" hidden="false" outlineLevel="0" max="1" min="1" style="0" width="5.13"/>
    <col collapsed="false" customWidth="true" hidden="false" outlineLevel="0" max="2" min="2" style="0" width="46.86"/>
    <col collapsed="false" customWidth="true" hidden="false" outlineLevel="0" max="3" min="3" style="0" width="11.4"/>
    <col collapsed="false" customWidth="true" hidden="false" outlineLevel="0" max="4" min="4" style="0" width="10.6"/>
    <col collapsed="false" customWidth="true" hidden="false" outlineLevel="0" max="5" min="5" style="0" width="5.86"/>
    <col collapsed="false" customWidth="true" hidden="false" outlineLevel="0" max="6" min="6" style="0" width="8.73"/>
    <col collapsed="false" customWidth="true" hidden="false" outlineLevel="0" max="7" min="7" style="0" width="11.4"/>
    <col collapsed="false" customWidth="true" hidden="false" outlineLevel="0" max="8" min="8" style="0" width="12.4"/>
    <col collapsed="false" customWidth="true" hidden="false" outlineLevel="0" max="9" min="9" style="0" width="11.4"/>
    <col collapsed="false" customWidth="true" hidden="false" outlineLevel="0" max="10" min="10" style="0" width="5.13"/>
    <col collapsed="false" customWidth="true" hidden="false" outlineLevel="0" max="1025" min="11" style="0" width="11.4"/>
  </cols>
  <sheetData>
    <row r="1" customFormat="false" ht="15" hidden="false" customHeight="false" outlineLevel="0" collapsed="false">
      <c r="B1" s="185" t="s">
        <v>689</v>
      </c>
      <c r="G1" s="433"/>
      <c r="H1" s="433"/>
      <c r="I1" s="433"/>
      <c r="J1" s="433"/>
      <c r="K1" s="433"/>
      <c r="L1" s="433"/>
      <c r="M1" s="433"/>
      <c r="N1" s="433"/>
      <c r="O1" s="433"/>
    </row>
    <row r="2" customFormat="false" ht="13.15" hidden="false" customHeight="false" outlineLevel="0" collapsed="false">
      <c r="B2" s="10" t="s">
        <v>690</v>
      </c>
      <c r="G2" s="433"/>
      <c r="H2" s="433"/>
      <c r="I2" s="433"/>
      <c r="J2" s="433"/>
      <c r="K2" s="433"/>
      <c r="L2" s="433"/>
      <c r="M2" s="433"/>
      <c r="N2" s="433"/>
      <c r="O2" s="433"/>
    </row>
    <row r="3" s="95" customFormat="true" ht="26.25" hidden="false" customHeight="false" outlineLevel="0" collapsed="false">
      <c r="B3" s="343" t="s">
        <v>239</v>
      </c>
      <c r="C3" s="343" t="s">
        <v>241</v>
      </c>
      <c r="D3" s="343" t="s">
        <v>691</v>
      </c>
      <c r="G3" s="850"/>
      <c r="H3" s="850"/>
      <c r="I3" s="850"/>
      <c r="J3" s="850"/>
      <c r="K3" s="850"/>
      <c r="L3" s="850"/>
      <c r="M3" s="850"/>
      <c r="N3" s="850"/>
      <c r="O3" s="850"/>
    </row>
    <row r="4" customFormat="false" ht="12.75" hidden="false" customHeight="false" outlineLevel="0" collapsed="false">
      <c r="B4" s="53" t="s">
        <v>242</v>
      </c>
      <c r="C4" s="192" t="s">
        <v>185</v>
      </c>
      <c r="D4" s="186" t="str">
        <f aca="false">C4</f>
        <v>Steel</v>
      </c>
      <c r="G4" s="433"/>
      <c r="H4" s="433"/>
      <c r="I4" s="433"/>
      <c r="J4" s="433"/>
      <c r="K4" s="433"/>
      <c r="L4" s="433"/>
      <c r="M4" s="433"/>
      <c r="N4" s="433"/>
      <c r="O4" s="433"/>
    </row>
    <row r="5" customFormat="false" ht="12.75" hidden="false" customHeight="false" outlineLevel="0" collapsed="false">
      <c r="B5" s="53" t="s">
        <v>692</v>
      </c>
      <c r="C5" s="192" t="s">
        <v>231</v>
      </c>
      <c r="D5" s="56" t="s">
        <v>123</v>
      </c>
      <c r="G5" s="433"/>
      <c r="H5" s="433"/>
      <c r="I5" s="433"/>
      <c r="J5" s="433"/>
      <c r="K5" s="433"/>
      <c r="L5" s="433"/>
      <c r="M5" s="433"/>
      <c r="N5" s="433"/>
      <c r="O5" s="433"/>
    </row>
    <row r="6" customFormat="false" ht="12.75" hidden="false" customHeight="false" outlineLevel="0" collapsed="false">
      <c r="B6" s="146" t="s">
        <v>244</v>
      </c>
      <c r="C6" s="167" t="str">
        <f aca="false">IF(C$4="Steel",MaterialData!C4,IF(C$4="Aluminium 1",MaterialData!D4,IF(C$4="Aluminium 2",MaterialData!E4,IF(C$4="Carbon",MaterialData!F4,IF(C$4="Other 1",MaterialData!G4,IF(C$4="Other 2",MaterialData!H4,IF(C$4="Other 3",MaterialData!I4,0)))))))</f>
        <v>Steel</v>
      </c>
      <c r="D6" s="167" t="str">
        <f aca="false">C6</f>
        <v>Steel</v>
      </c>
      <c r="G6" s="433"/>
      <c r="H6" s="433"/>
      <c r="I6" s="433"/>
      <c r="J6" s="433"/>
      <c r="K6" s="433"/>
      <c r="L6" s="433"/>
      <c r="M6" s="433"/>
      <c r="N6" s="433"/>
      <c r="O6" s="433"/>
    </row>
    <row r="7" customFormat="false" ht="12.75" hidden="false" customHeight="false" outlineLevel="0" collapsed="false">
      <c r="B7" s="146" t="s">
        <v>211</v>
      </c>
      <c r="C7" s="167" t="n">
        <f aca="false">IF(C$4="Steel",MaterialData!C6,IF(C$4="Aluminium 1",MaterialData!D6,IF(C$4="Aluminium 2",MaterialData!E6,IF(C$4="Carbon",MaterialData!F6,IF(C$4="Other 1",MaterialData!G6,IF(C$4="Other 2",MaterialData!H6,IF(C$4="Other 3",MaterialData!I6,0)))))))</f>
        <v>200000000000</v>
      </c>
      <c r="D7" s="167" t="n">
        <f aca="false">IF(D$4="Steel",MaterialData!C6,IF(D$4="Aluminium 1",MaterialData!D6,IF(D$4="Aluminium 2",MaterialData!E6,IF(D$4="Carbon",MaterialData!F6,IF(D$4="Other 1",MaterialData!G6,IF(D$4="Other 2",MaterialData!H6,IF(D$4="Other 2",MaterialData!I6,0)))))))</f>
        <v>200000000000</v>
      </c>
      <c r="G7" s="433"/>
      <c r="H7" s="433"/>
      <c r="I7" s="171"/>
      <c r="J7" s="433"/>
      <c r="K7" s="433"/>
      <c r="L7" s="433"/>
      <c r="M7" s="433"/>
      <c r="N7" s="433"/>
      <c r="O7" s="433"/>
    </row>
    <row r="8" customFormat="false" ht="12.75" hidden="false" customHeight="false" outlineLevel="0" collapsed="false">
      <c r="B8" s="146" t="s">
        <v>212</v>
      </c>
      <c r="C8" s="167" t="n">
        <f aca="false">IF(C$4="Steel",MaterialData!C7,IF(C$4="Aluminium 1",MaterialData!D7,IF(C$4="Aluminium 2",MaterialData!E7,IF(C$4="Carbon",MaterialData!F7,IF(C$4="Other 1",MaterialData!G7,IF(C$4="Other 2",MaterialData!H7,IF(C$4="Other 3",MaterialData!I7,0)))))))</f>
        <v>305000000</v>
      </c>
      <c r="D8" s="167" t="n">
        <f aca="false">IF(D$4="Steel",MaterialData!C7,IF(D$4="Aluminium 1",MaterialData!D7,IF(D$4="Aluminium 2",MaterialData!E7,IF(D$4="Carbon",MaterialData!F7,IF(D$4="Other 1",MaterialData!G7,IF(D$4="Other 2",MaterialData!H7,IF(D$4="Other 2",MaterialData!I7,0)))))))</f>
        <v>305000000</v>
      </c>
      <c r="G8" s="433"/>
      <c r="H8" s="433"/>
      <c r="I8" s="171"/>
      <c r="J8" s="433"/>
      <c r="K8" s="433"/>
      <c r="L8" s="433"/>
      <c r="M8" s="433"/>
      <c r="N8" s="433"/>
      <c r="O8" s="433"/>
    </row>
    <row r="9" customFormat="false" ht="12.75" hidden="false" customHeight="false" outlineLevel="0" collapsed="false">
      <c r="B9" s="146" t="s">
        <v>213</v>
      </c>
      <c r="C9" s="167" t="n">
        <f aca="false">IF(C$4="Steel",MaterialData!C8,IF(C$4="Aluminium 1",MaterialData!D8,IF(C$4="Aluminium 2",MaterialData!E8,IF(C$4="Carbon",MaterialData!F8,IF(C$4="Other 1",MaterialData!G8,IF(C$4="Other 2",MaterialData!H8,IF(C$4="Other 3",MaterialData!I8,0)))))))</f>
        <v>365000000</v>
      </c>
      <c r="D9" s="167" t="n">
        <f aca="false">IF(D$4="Steel",MaterialData!C8,IF(D$4="Aluminium 1",MaterialData!D8,IF(D$4="Aluminium 2",MaterialData!E8,IF(D$4="Carbon",MaterialData!F8,IF(D$4="Other 1",MaterialData!G8,IF(D$4="Other 2",MaterialData!H8,IF(D$4="Other 2",MaterialData!I8,0)))))))</f>
        <v>365000000</v>
      </c>
      <c r="G9" s="433"/>
      <c r="H9" s="433"/>
      <c r="I9" s="171"/>
      <c r="J9" s="433"/>
      <c r="K9" s="433"/>
      <c r="L9" s="433"/>
      <c r="M9" s="433"/>
      <c r="N9" s="433"/>
      <c r="O9" s="433"/>
    </row>
    <row r="10" customFormat="false" ht="12.75" hidden="false" customHeight="false" outlineLevel="0" collapsed="false">
      <c r="B10" s="146" t="s">
        <v>214</v>
      </c>
      <c r="C10" s="167" t="s">
        <v>123</v>
      </c>
      <c r="D10" s="167" t="n">
        <f aca="false">IF(D$4="Steel",MaterialData!C9,IF(D$4="Aluminium 1",MaterialData!D9,IF(D$4="Aluminium 2",MaterialData!E9,IF(D$4="Carbon",MaterialData!F9,IF(D$4="Other 1",MaterialData!G9,IF(D$4="Other 2",MaterialData!H9,IF(D$4="Other 2",MaterialData!I9,0)))))))</f>
        <v>180000000</v>
      </c>
      <c r="G10" s="433"/>
      <c r="H10" s="433"/>
      <c r="I10" s="171"/>
      <c r="J10" s="433"/>
      <c r="K10" s="433"/>
      <c r="L10" s="433"/>
      <c r="M10" s="433"/>
      <c r="N10" s="433"/>
      <c r="O10" s="433"/>
    </row>
    <row r="11" customFormat="false" ht="12.75" hidden="false" customHeight="false" outlineLevel="0" collapsed="false">
      <c r="B11" s="146" t="s">
        <v>215</v>
      </c>
      <c r="C11" s="167" t="s">
        <v>123</v>
      </c>
      <c r="D11" s="167" t="n">
        <f aca="false">IF(D$4="Steel",MaterialData!C10,IF(D$4="Aluminium 1",MaterialData!D10,IF(D$4="Aluminium 2",MaterialData!E10,IF(D$4="Carbon",MaterialData!F10,IF(D$4="Other 1",MaterialData!G10,IF(D$4="Other 2",MaterialData!H10,IF(D$4="Other 2",MaterialData!I10,0)))))))</f>
        <v>300000000</v>
      </c>
      <c r="G11" s="433"/>
      <c r="H11" s="433"/>
      <c r="I11" s="171"/>
      <c r="J11" s="433"/>
      <c r="K11" s="433"/>
      <c r="L11" s="433"/>
      <c r="M11" s="433"/>
      <c r="N11" s="433"/>
      <c r="O11" s="433"/>
    </row>
    <row r="12" customFormat="false" ht="12.75" hidden="false" customHeight="false" outlineLevel="0" collapsed="false">
      <c r="G12" s="433"/>
      <c r="H12" s="433"/>
      <c r="I12" s="171"/>
      <c r="J12" s="433"/>
      <c r="K12" s="433"/>
      <c r="L12" s="433"/>
      <c r="M12" s="433"/>
      <c r="N12" s="433"/>
      <c r="O12" s="433"/>
    </row>
    <row r="13" customFormat="false" ht="12.75" hidden="false" customHeight="false" outlineLevel="0" collapsed="false">
      <c r="B13" s="146" t="s">
        <v>245</v>
      </c>
      <c r="C13" s="519" t="n">
        <v>25.4</v>
      </c>
      <c r="D13" s="519"/>
      <c r="G13" s="433"/>
      <c r="H13" s="433"/>
      <c r="I13" s="171"/>
      <c r="J13" s="433"/>
      <c r="K13" s="433"/>
      <c r="L13" s="433"/>
      <c r="M13" s="433"/>
      <c r="N13" s="433"/>
      <c r="O13" s="433"/>
    </row>
    <row r="14" customFormat="false" ht="12.75" hidden="false" customHeight="false" outlineLevel="0" collapsed="false">
      <c r="B14" s="146" t="s">
        <v>246</v>
      </c>
      <c r="C14" s="519" t="n">
        <v>1.2</v>
      </c>
      <c r="D14" s="519"/>
      <c r="G14" s="433"/>
      <c r="H14" s="433"/>
      <c r="I14" s="171"/>
      <c r="J14" s="433"/>
      <c r="K14" s="433"/>
      <c r="L14" s="433"/>
      <c r="M14" s="433"/>
      <c r="N14" s="433"/>
      <c r="O14" s="433"/>
    </row>
    <row r="15" customFormat="false" ht="12.75" hidden="false" customHeight="false" outlineLevel="0" collapsed="false">
      <c r="G15" s="433"/>
      <c r="H15" s="433"/>
      <c r="I15" s="171"/>
      <c r="J15" s="433"/>
      <c r="K15" s="433"/>
      <c r="L15" s="433"/>
      <c r="M15" s="433"/>
      <c r="N15" s="433"/>
      <c r="O15" s="433"/>
    </row>
    <row r="16" s="95" customFormat="true" ht="26.25" hidden="false" customHeight="false" outlineLevel="0" collapsed="false">
      <c r="B16" s="851"/>
      <c r="C16" s="343" t="s">
        <v>241</v>
      </c>
      <c r="D16" s="343" t="s">
        <v>691</v>
      </c>
      <c r="G16" s="850"/>
      <c r="H16" s="850"/>
      <c r="I16" s="852"/>
      <c r="J16" s="850"/>
      <c r="K16" s="850"/>
      <c r="L16" s="850"/>
      <c r="M16" s="850"/>
      <c r="N16" s="850"/>
      <c r="O16" s="850"/>
    </row>
    <row r="17" customFormat="false" ht="12.75" hidden="false" customHeight="false" outlineLevel="0" collapsed="false">
      <c r="B17" s="146" t="s">
        <v>247</v>
      </c>
      <c r="C17" s="77" t="n">
        <f aca="false">C13/1000</f>
        <v>0.0254</v>
      </c>
      <c r="D17" s="77"/>
      <c r="G17" s="433"/>
      <c r="H17" s="433"/>
      <c r="I17" s="171"/>
      <c r="J17" s="433"/>
      <c r="K17" s="433"/>
      <c r="L17" s="433"/>
      <c r="M17" s="433"/>
      <c r="N17" s="433"/>
      <c r="O17" s="433"/>
    </row>
    <row r="18" customFormat="false" ht="12.75" hidden="false" customHeight="false" outlineLevel="0" collapsed="false">
      <c r="B18" s="146" t="s">
        <v>248</v>
      </c>
      <c r="C18" s="77" t="n">
        <f aca="false">C14/1000</f>
        <v>0.0012</v>
      </c>
      <c r="D18" s="77"/>
      <c r="G18" s="433"/>
      <c r="H18" s="433"/>
      <c r="I18" s="171"/>
      <c r="J18" s="433"/>
      <c r="K18" s="433"/>
      <c r="L18" s="433"/>
      <c r="M18" s="853"/>
      <c r="N18" s="433"/>
      <c r="O18" s="433"/>
    </row>
    <row r="19" customFormat="false" ht="12.75" hidden="false" customHeight="false" outlineLevel="0" collapsed="false">
      <c r="B19" s="146" t="s">
        <v>249</v>
      </c>
      <c r="C19" s="186" t="n">
        <f aca="false">IF(C5="Round",((C17)^4-((C17-2*C18))^4)*3.142/64,((C17)^4-((C17-2*C18))^4)/12)</f>
        <v>6.6959174568E-009</v>
      </c>
      <c r="D19" s="168" t="n">
        <v>0</v>
      </c>
      <c r="G19" s="433"/>
      <c r="H19" s="433"/>
      <c r="I19" s="171"/>
      <c r="J19" s="433"/>
      <c r="K19" s="433"/>
      <c r="L19" s="171"/>
      <c r="M19" s="853"/>
      <c r="N19" s="433"/>
      <c r="O19" s="433"/>
    </row>
    <row r="20" customFormat="false" ht="12.75" hidden="false" customHeight="false" outlineLevel="0" collapsed="false">
      <c r="B20" s="146" t="s">
        <v>250</v>
      </c>
      <c r="C20" s="167" t="n">
        <f aca="false">C7*C19</f>
        <v>1339.18349136</v>
      </c>
      <c r="D20" s="167" t="n">
        <f aca="false">D7*D19</f>
        <v>0</v>
      </c>
      <c r="E20" s="212" t="n">
        <f aca="false">100*D20/C20</f>
        <v>0</v>
      </c>
      <c r="G20" s="433"/>
      <c r="H20" s="433"/>
      <c r="I20" s="433"/>
      <c r="J20" s="433"/>
      <c r="K20" s="433"/>
      <c r="L20" s="433"/>
      <c r="M20" s="433"/>
      <c r="N20" s="433"/>
      <c r="O20" s="433"/>
    </row>
    <row r="21" customFormat="false" ht="12.75" hidden="false" customHeight="false" outlineLevel="0" collapsed="false">
      <c r="B21" s="146" t="s">
        <v>693</v>
      </c>
      <c r="C21" s="57" t="n">
        <f aca="false">IF(C5="Round",((C13^2-(C13-2*C14)^2)*PI()/4),IF(C5="Square",(C13^2-(C13-2*C14)^2)))</f>
        <v>91.2318506602476</v>
      </c>
      <c r="D21" s="557" t="n">
        <v>0</v>
      </c>
      <c r="E21" s="190" t="s">
        <v>270</v>
      </c>
      <c r="G21" s="433"/>
      <c r="H21" s="433"/>
      <c r="I21" s="433"/>
      <c r="J21" s="433"/>
      <c r="K21" s="433"/>
      <c r="L21" s="171"/>
      <c r="M21" s="433"/>
      <c r="N21" s="433"/>
      <c r="O21" s="433"/>
    </row>
    <row r="22" customFormat="false" ht="12.75" hidden="false" customHeight="false" outlineLevel="0" collapsed="false">
      <c r="B22" s="146" t="s">
        <v>694</v>
      </c>
      <c r="C22" s="854" t="s">
        <v>270</v>
      </c>
      <c r="D22" s="557" t="n">
        <v>0</v>
      </c>
      <c r="E22" s="190" t="s">
        <v>270</v>
      </c>
      <c r="G22" s="433"/>
      <c r="H22" s="433"/>
      <c r="I22" s="433"/>
      <c r="J22" s="433"/>
      <c r="K22" s="433"/>
      <c r="L22" s="171"/>
      <c r="M22" s="433"/>
      <c r="N22" s="433"/>
      <c r="O22" s="433"/>
    </row>
    <row r="23" customFormat="false" ht="12.75" hidden="false" customHeight="false" outlineLevel="0" collapsed="false">
      <c r="B23" s="146" t="s">
        <v>252</v>
      </c>
      <c r="C23" s="167" t="n">
        <f aca="false">C$21*C8/1000000</f>
        <v>27825.7144513755</v>
      </c>
      <c r="D23" s="167" t="n">
        <f aca="false">(D$21*D8+D10*$D$22)/1000000</f>
        <v>0</v>
      </c>
      <c r="E23" s="212" t="n">
        <f aca="false">100*D23/C23</f>
        <v>0</v>
      </c>
      <c r="G23" s="433"/>
      <c r="H23" s="433"/>
      <c r="I23" s="433"/>
      <c r="J23" s="433"/>
      <c r="K23" s="433"/>
      <c r="L23" s="171"/>
      <c r="M23" s="433"/>
      <c r="N23" s="433"/>
      <c r="O23" s="433"/>
    </row>
    <row r="24" customFormat="false" ht="12.75" hidden="false" customHeight="false" outlineLevel="0" collapsed="false">
      <c r="B24" s="146" t="s">
        <v>253</v>
      </c>
      <c r="C24" s="167" t="n">
        <f aca="false">C21*C9/1000000</f>
        <v>33299.6254909904</v>
      </c>
      <c r="D24" s="167" t="n">
        <f aca="false">(D$21*D9+D11*$D$22)/1000000</f>
        <v>0</v>
      </c>
      <c r="E24" s="212" t="n">
        <f aca="false">100*D24/C24</f>
        <v>0</v>
      </c>
      <c r="G24" s="433"/>
      <c r="H24" s="433"/>
      <c r="I24" s="433"/>
      <c r="J24" s="433"/>
      <c r="K24" s="433"/>
      <c r="L24" s="171"/>
      <c r="M24" s="433"/>
      <c r="N24" s="433"/>
      <c r="O24" s="433"/>
    </row>
    <row r="25" customFormat="false" ht="12.75" hidden="false" customHeight="false" outlineLevel="0" collapsed="false">
      <c r="B25" s="146" t="s">
        <v>256</v>
      </c>
      <c r="C25" s="167" t="n">
        <f aca="false">4*C9*(C19*2/(C17))/1</f>
        <v>769.766888734488</v>
      </c>
      <c r="D25" s="167" t="n">
        <f aca="false">4*D9*(D19*2/(C17))/1</f>
        <v>0</v>
      </c>
      <c r="E25" s="212" t="n">
        <f aca="false">100*D25/C25</f>
        <v>0</v>
      </c>
      <c r="G25" s="433"/>
      <c r="H25" s="433"/>
      <c r="I25" s="433"/>
      <c r="J25" s="433"/>
      <c r="K25" s="433"/>
      <c r="L25" s="433"/>
      <c r="M25" s="433"/>
      <c r="N25" s="433"/>
      <c r="O25" s="433"/>
    </row>
    <row r="26" customFormat="false" ht="12.75" hidden="false" customHeight="false" outlineLevel="0" collapsed="false">
      <c r="B26" s="146" t="s">
        <v>257</v>
      </c>
      <c r="C26" s="167" t="n">
        <f aca="false">C25*1^3/(48*C7*C19)</f>
        <v>0.0119750656167979</v>
      </c>
      <c r="D26" s="167" t="n">
        <f aca="false">IF(D19&gt;0,C25*1^3/(48*D7*D19),0)</f>
        <v>0</v>
      </c>
      <c r="E26" s="212" t="n">
        <f aca="false">IF(D26=0,999,100*D26/C26)</f>
        <v>999</v>
      </c>
      <c r="G26" s="433"/>
      <c r="H26" s="433"/>
      <c r="I26" s="433"/>
      <c r="J26" s="433"/>
      <c r="K26" s="433"/>
      <c r="L26" s="433"/>
      <c r="M26" s="433"/>
      <c r="N26" s="433"/>
      <c r="O26" s="433"/>
    </row>
    <row r="27" customFormat="false" ht="12.75" hidden="false" customHeight="false" outlineLevel="0" collapsed="false">
      <c r="B27" s="146" t="s">
        <v>258</v>
      </c>
      <c r="C27" s="167" t="n">
        <f aca="false">0.5*C25*(C25*1^3/(48*C7*C19))</f>
        <v>4.60900450111693</v>
      </c>
      <c r="D27" s="167" t="n">
        <f aca="false">IF(D19&gt;0,0.5*D25*(D25*1^3/(48*D7*D19)),0)</f>
        <v>0</v>
      </c>
      <c r="E27" s="212" t="n">
        <f aca="false">100*D27/C27</f>
        <v>0</v>
      </c>
      <c r="G27" s="433"/>
      <c r="H27" s="433"/>
      <c r="I27" s="433"/>
      <c r="J27" s="433"/>
      <c r="K27" s="433"/>
      <c r="L27" s="433"/>
      <c r="M27" s="433"/>
      <c r="N27" s="433"/>
      <c r="O27" s="433"/>
    </row>
    <row r="28" customFormat="false" ht="13.15" hidden="false" customHeight="false" outlineLevel="0" collapsed="false">
      <c r="B28" s="10" t="s">
        <v>695</v>
      </c>
      <c r="G28" s="433"/>
      <c r="H28" s="433"/>
      <c r="I28" s="433"/>
      <c r="J28" s="433"/>
      <c r="K28" s="433"/>
      <c r="L28" s="433"/>
      <c r="M28" s="433"/>
      <c r="N28" s="433"/>
      <c r="O28" s="433"/>
    </row>
    <row r="29" customFormat="false" ht="13.15" hidden="false" customHeight="false" outlineLevel="0" collapsed="false">
      <c r="B29" s="10" t="s">
        <v>696</v>
      </c>
      <c r="D29" s="187"/>
      <c r="G29" s="433"/>
      <c r="H29" s="180" t="s">
        <v>259</v>
      </c>
      <c r="I29" s="180"/>
      <c r="J29" s="433"/>
      <c r="K29" s="433"/>
      <c r="L29" s="433"/>
      <c r="M29" s="433"/>
      <c r="N29" s="433"/>
      <c r="O29" s="433"/>
    </row>
    <row r="30" customFormat="false" ht="13.15" hidden="false" customHeight="false" outlineLevel="0" collapsed="false">
      <c r="B30" s="855" t="s">
        <v>697</v>
      </c>
      <c r="C30" s="433"/>
      <c r="D30" s="171"/>
      <c r="E30" s="433"/>
      <c r="F30" s="433"/>
      <c r="G30" s="433"/>
      <c r="H30" s="433"/>
      <c r="I30" s="433"/>
      <c r="J30" s="433"/>
      <c r="K30" s="433"/>
      <c r="L30" s="433"/>
      <c r="M30" s="433"/>
      <c r="N30" s="433"/>
      <c r="O30" s="433"/>
    </row>
    <row r="31" customFormat="false" ht="12.75" hidden="false" customHeight="false" outlineLevel="0" collapsed="false">
      <c r="B31" s="215"/>
      <c r="C31" s="216"/>
      <c r="D31" s="216"/>
      <c r="E31" s="216"/>
      <c r="F31" s="216"/>
      <c r="G31" s="216"/>
      <c r="H31" s="216"/>
      <c r="I31" s="217"/>
      <c r="J31" s="433"/>
      <c r="K31" s="433"/>
      <c r="L31" s="433"/>
      <c r="M31" s="433"/>
      <c r="N31" s="433"/>
      <c r="O31" s="433"/>
    </row>
    <row r="32" customFormat="false" ht="12.75" hidden="false" customHeight="false" outlineLevel="0" collapsed="false">
      <c r="B32" s="134"/>
      <c r="C32" s="96"/>
      <c r="D32" s="96"/>
      <c r="E32" s="96"/>
      <c r="F32" s="96"/>
      <c r="G32" s="96"/>
      <c r="H32" s="96"/>
      <c r="I32" s="135"/>
      <c r="J32" s="433"/>
      <c r="K32" s="433"/>
      <c r="L32" s="433"/>
      <c r="M32" s="433"/>
      <c r="N32" s="433"/>
      <c r="O32" s="433"/>
    </row>
    <row r="33" customFormat="false" ht="12.75" hidden="false" customHeight="false" outlineLevel="0" collapsed="false">
      <c r="B33" s="134"/>
      <c r="C33" s="96"/>
      <c r="D33" s="96"/>
      <c r="E33" s="96"/>
      <c r="F33" s="96"/>
      <c r="G33" s="96"/>
      <c r="H33" s="96"/>
      <c r="I33" s="135"/>
      <c r="J33" s="433"/>
      <c r="K33" s="433"/>
      <c r="L33" s="433"/>
      <c r="M33" s="433"/>
      <c r="N33" s="433"/>
      <c r="O33" s="433"/>
    </row>
    <row r="34" customFormat="false" ht="12.75" hidden="false" customHeight="false" outlineLevel="0" collapsed="false">
      <c r="B34" s="134"/>
      <c r="C34" s="96"/>
      <c r="D34" s="96"/>
      <c r="E34" s="96"/>
      <c r="F34" s="96"/>
      <c r="G34" s="96"/>
      <c r="H34" s="96"/>
      <c r="I34" s="135"/>
      <c r="J34" s="433"/>
      <c r="K34" s="433"/>
      <c r="L34" s="433"/>
      <c r="M34" s="433"/>
      <c r="N34" s="433"/>
      <c r="O34" s="433"/>
    </row>
    <row r="35" customFormat="false" ht="12.75" hidden="false" customHeight="false" outlineLevel="0" collapsed="false">
      <c r="B35" s="134"/>
      <c r="C35" s="96"/>
      <c r="D35" s="96"/>
      <c r="E35" s="96"/>
      <c r="F35" s="96"/>
      <c r="G35" s="96"/>
      <c r="H35" s="96"/>
      <c r="I35" s="135"/>
      <c r="J35" s="433"/>
      <c r="K35" s="433"/>
      <c r="L35" s="433"/>
      <c r="M35" s="433"/>
      <c r="N35" s="433"/>
      <c r="O35" s="433"/>
    </row>
    <row r="36" customFormat="false" ht="12.75" hidden="false" customHeight="false" outlineLevel="0" collapsed="false">
      <c r="B36" s="134"/>
      <c r="C36" s="96"/>
      <c r="D36" s="96"/>
      <c r="E36" s="96"/>
      <c r="F36" s="96"/>
      <c r="G36" s="96"/>
      <c r="H36" s="96"/>
      <c r="I36" s="135"/>
      <c r="J36" s="433"/>
      <c r="K36" s="433"/>
      <c r="L36" s="433"/>
      <c r="M36" s="433"/>
      <c r="N36" s="433"/>
      <c r="O36" s="433"/>
    </row>
    <row r="37" customFormat="false" ht="12.75" hidden="false" customHeight="false" outlineLevel="0" collapsed="false">
      <c r="B37" s="134"/>
      <c r="C37" s="96"/>
      <c r="D37" s="96"/>
      <c r="E37" s="96"/>
      <c r="F37" s="96"/>
      <c r="G37" s="96"/>
      <c r="H37" s="96"/>
      <c r="I37" s="135"/>
      <c r="J37" s="433"/>
      <c r="K37" s="433"/>
      <c r="L37" s="433"/>
      <c r="M37" s="433"/>
      <c r="N37" s="433"/>
      <c r="O37" s="433"/>
    </row>
    <row r="38" customFormat="false" ht="12.75" hidden="false" customHeight="false" outlineLevel="0" collapsed="false">
      <c r="B38" s="134"/>
      <c r="C38" s="96"/>
      <c r="D38" s="96"/>
      <c r="E38" s="96"/>
      <c r="F38" s="96"/>
      <c r="G38" s="96"/>
      <c r="H38" s="96"/>
      <c r="I38" s="135"/>
      <c r="J38" s="433"/>
      <c r="K38" s="433"/>
      <c r="L38" s="433"/>
      <c r="M38" s="433"/>
      <c r="N38" s="433"/>
      <c r="O38" s="433"/>
    </row>
    <row r="39" customFormat="false" ht="12.75" hidden="false" customHeight="false" outlineLevel="0" collapsed="false">
      <c r="B39" s="134"/>
      <c r="C39" s="96"/>
      <c r="D39" s="96"/>
      <c r="E39" s="96"/>
      <c r="F39" s="96"/>
      <c r="G39" s="96"/>
      <c r="H39" s="96"/>
      <c r="I39" s="135"/>
      <c r="J39" s="433"/>
      <c r="K39" s="433"/>
      <c r="L39" s="433"/>
      <c r="M39" s="433"/>
      <c r="N39" s="433"/>
      <c r="O39" s="433"/>
    </row>
    <row r="40" customFormat="false" ht="12.75" hidden="false" customHeight="false" outlineLevel="0" collapsed="false">
      <c r="B40" s="134"/>
      <c r="C40" s="96"/>
      <c r="D40" s="96"/>
      <c r="E40" s="96"/>
      <c r="F40" s="96"/>
      <c r="G40" s="96"/>
      <c r="H40" s="96"/>
      <c r="I40" s="135"/>
      <c r="J40" s="433"/>
      <c r="K40" s="433"/>
      <c r="L40" s="433"/>
      <c r="M40" s="433"/>
      <c r="N40" s="433"/>
      <c r="O40" s="433"/>
    </row>
    <row r="41" customFormat="false" ht="12.75" hidden="false" customHeight="false" outlineLevel="0" collapsed="false">
      <c r="B41" s="134"/>
      <c r="C41" s="96"/>
      <c r="D41" s="96"/>
      <c r="E41" s="96"/>
      <c r="F41" s="96"/>
      <c r="G41" s="96"/>
      <c r="H41" s="96"/>
      <c r="I41" s="135"/>
      <c r="J41" s="433"/>
      <c r="K41" s="433"/>
      <c r="L41" s="433"/>
      <c r="M41" s="433"/>
      <c r="N41" s="433"/>
      <c r="O41" s="433"/>
    </row>
    <row r="42" customFormat="false" ht="12.75" hidden="false" customHeight="false" outlineLevel="0" collapsed="false">
      <c r="B42" s="134"/>
      <c r="C42" s="96"/>
      <c r="D42" s="96"/>
      <c r="E42" s="96"/>
      <c r="F42" s="96"/>
      <c r="G42" s="96"/>
      <c r="H42" s="96"/>
      <c r="I42" s="135"/>
      <c r="J42" s="433"/>
      <c r="K42" s="433"/>
      <c r="L42" s="433"/>
      <c r="M42" s="433"/>
      <c r="N42" s="433"/>
      <c r="O42" s="433"/>
    </row>
    <row r="43" customFormat="false" ht="12.75" hidden="false" customHeight="false" outlineLevel="0" collapsed="false">
      <c r="B43" s="134"/>
      <c r="C43" s="96"/>
      <c r="D43" s="96"/>
      <c r="E43" s="96"/>
      <c r="F43" s="96"/>
      <c r="G43" s="96"/>
      <c r="H43" s="96"/>
      <c r="I43" s="135"/>
      <c r="J43" s="433"/>
      <c r="K43" s="433"/>
      <c r="L43" s="433"/>
      <c r="M43" s="433"/>
      <c r="N43" s="433"/>
      <c r="O43" s="433"/>
    </row>
    <row r="44" customFormat="false" ht="12.75" hidden="false" customHeight="false" outlineLevel="0" collapsed="false">
      <c r="B44" s="134"/>
      <c r="C44" s="96"/>
      <c r="D44" s="96"/>
      <c r="E44" s="96"/>
      <c r="F44" s="96"/>
      <c r="G44" s="96"/>
      <c r="H44" s="96"/>
      <c r="I44" s="135"/>
      <c r="J44" s="433"/>
      <c r="K44" s="433"/>
      <c r="L44" s="433"/>
      <c r="M44" s="433"/>
      <c r="N44" s="433"/>
      <c r="O44" s="433"/>
    </row>
    <row r="45" customFormat="false" ht="12.75" hidden="false" customHeight="false" outlineLevel="0" collapsed="false">
      <c r="B45" s="134"/>
      <c r="C45" s="96"/>
      <c r="D45" s="96"/>
      <c r="E45" s="96"/>
      <c r="F45" s="96"/>
      <c r="G45" s="96"/>
      <c r="H45" s="96"/>
      <c r="I45" s="135"/>
      <c r="J45" s="433"/>
      <c r="K45" s="433"/>
      <c r="L45" s="433"/>
      <c r="M45" s="433"/>
      <c r="N45" s="433"/>
      <c r="O45" s="433"/>
    </row>
    <row r="46" customFormat="false" ht="12.75" hidden="false" customHeight="false" outlineLevel="0" collapsed="false">
      <c r="B46" s="134"/>
      <c r="C46" s="96"/>
      <c r="D46" s="96"/>
      <c r="E46" s="96"/>
      <c r="F46" s="96"/>
      <c r="G46" s="96"/>
      <c r="H46" s="96"/>
      <c r="I46" s="135"/>
      <c r="J46" s="433"/>
      <c r="K46" s="433"/>
      <c r="L46" s="433"/>
      <c r="M46" s="433"/>
      <c r="N46" s="433"/>
      <c r="O46" s="433"/>
    </row>
    <row r="47" customFormat="false" ht="12.75" hidden="false" customHeight="false" outlineLevel="0" collapsed="false">
      <c r="B47" s="134"/>
      <c r="C47" s="96"/>
      <c r="D47" s="96"/>
      <c r="E47" s="96"/>
      <c r="F47" s="96"/>
      <c r="G47" s="96"/>
      <c r="H47" s="96"/>
      <c r="I47" s="135"/>
      <c r="J47" s="433"/>
      <c r="K47" s="433"/>
      <c r="L47" s="433"/>
      <c r="M47" s="433"/>
      <c r="N47" s="433"/>
      <c r="O47" s="433"/>
    </row>
    <row r="48" customFormat="false" ht="12.75" hidden="false" customHeight="false" outlineLevel="0" collapsed="false">
      <c r="B48" s="134"/>
      <c r="C48" s="96"/>
      <c r="D48" s="96"/>
      <c r="E48" s="96"/>
      <c r="F48" s="96"/>
      <c r="G48" s="96"/>
      <c r="H48" s="96"/>
      <c r="I48" s="135"/>
      <c r="J48" s="433"/>
      <c r="K48" s="433"/>
      <c r="L48" s="433"/>
      <c r="M48" s="433"/>
      <c r="N48" s="433"/>
      <c r="O48" s="433"/>
    </row>
    <row r="49" customFormat="false" ht="12.75" hidden="false" customHeight="false" outlineLevel="0" collapsed="false">
      <c r="B49" s="134"/>
      <c r="C49" s="96"/>
      <c r="D49" s="96"/>
      <c r="E49" s="96"/>
      <c r="F49" s="96"/>
      <c r="G49" s="96"/>
      <c r="H49" s="96"/>
      <c r="I49" s="135"/>
      <c r="J49" s="433"/>
      <c r="K49" s="433"/>
      <c r="L49" s="433"/>
      <c r="M49" s="433"/>
      <c r="N49" s="433"/>
      <c r="O49" s="433"/>
    </row>
    <row r="50" customFormat="false" ht="12.75" hidden="false" customHeight="false" outlineLevel="0" collapsed="false">
      <c r="B50" s="134"/>
      <c r="C50" s="96"/>
      <c r="D50" s="96"/>
      <c r="E50" s="96"/>
      <c r="F50" s="96"/>
      <c r="G50" s="96"/>
      <c r="H50" s="96"/>
      <c r="I50" s="135"/>
      <c r="J50" s="433"/>
      <c r="K50" s="433"/>
      <c r="L50" s="433"/>
      <c r="M50" s="433"/>
      <c r="N50" s="433"/>
      <c r="O50" s="433"/>
    </row>
    <row r="51" customFormat="false" ht="12.75" hidden="false" customHeight="false" outlineLevel="0" collapsed="false">
      <c r="B51" s="134"/>
      <c r="C51" s="96"/>
      <c r="D51" s="96"/>
      <c r="E51" s="96"/>
      <c r="F51" s="96"/>
      <c r="G51" s="96"/>
      <c r="H51" s="96"/>
      <c r="I51" s="135"/>
      <c r="J51" s="433"/>
      <c r="K51" s="433"/>
      <c r="L51" s="433"/>
      <c r="M51" s="433"/>
      <c r="N51" s="433"/>
      <c r="O51" s="433"/>
    </row>
    <row r="52" customFormat="false" ht="12.75" hidden="false" customHeight="false" outlineLevel="0" collapsed="false">
      <c r="B52" s="134"/>
      <c r="C52" s="96"/>
      <c r="D52" s="96"/>
      <c r="E52" s="96"/>
      <c r="F52" s="96"/>
      <c r="G52" s="96"/>
      <c r="H52" s="96"/>
      <c r="I52" s="135"/>
      <c r="J52" s="433"/>
      <c r="K52" s="433"/>
      <c r="L52" s="433"/>
      <c r="M52" s="433"/>
      <c r="N52" s="433"/>
      <c r="O52" s="433"/>
    </row>
    <row r="53" customFormat="false" ht="12.75" hidden="false" customHeight="false" outlineLevel="0" collapsed="false">
      <c r="B53" s="134"/>
      <c r="C53" s="96"/>
      <c r="D53" s="96"/>
      <c r="E53" s="96"/>
      <c r="F53" s="96"/>
      <c r="G53" s="96"/>
      <c r="H53" s="96"/>
      <c r="I53" s="135"/>
      <c r="J53" s="433"/>
      <c r="K53" s="433"/>
      <c r="L53" s="433"/>
      <c r="M53" s="433"/>
      <c r="N53" s="433"/>
      <c r="O53" s="433"/>
    </row>
    <row r="54" customFormat="false" ht="12.75" hidden="false" customHeight="false" outlineLevel="0" collapsed="false">
      <c r="B54" s="134"/>
      <c r="C54" s="96"/>
      <c r="D54" s="96"/>
      <c r="E54" s="96"/>
      <c r="F54" s="96"/>
      <c r="G54" s="96"/>
      <c r="H54" s="96"/>
      <c r="I54" s="135"/>
      <c r="J54" s="433"/>
      <c r="K54" s="433"/>
      <c r="L54" s="433"/>
      <c r="M54" s="433"/>
      <c r="N54" s="433"/>
      <c r="O54" s="433"/>
    </row>
    <row r="55" customFormat="false" ht="12.75" hidden="false" customHeight="false" outlineLevel="0" collapsed="false">
      <c r="B55" s="134"/>
      <c r="C55" s="96"/>
      <c r="D55" s="96"/>
      <c r="E55" s="96"/>
      <c r="F55" s="96"/>
      <c r="G55" s="96"/>
      <c r="H55" s="96"/>
      <c r="I55" s="135"/>
      <c r="J55" s="433"/>
      <c r="K55" s="433"/>
      <c r="L55" s="433"/>
      <c r="M55" s="433"/>
      <c r="N55" s="433"/>
      <c r="O55" s="433"/>
    </row>
    <row r="56" customFormat="false" ht="12.75" hidden="false" customHeight="false" outlineLevel="0" collapsed="false">
      <c r="B56" s="134"/>
      <c r="C56" s="96"/>
      <c r="D56" s="96"/>
      <c r="E56" s="96"/>
      <c r="F56" s="96"/>
      <c r="G56" s="96"/>
      <c r="H56" s="96"/>
      <c r="I56" s="135"/>
      <c r="J56" s="433"/>
      <c r="K56" s="433"/>
      <c r="L56" s="433"/>
      <c r="M56" s="433"/>
      <c r="N56" s="433"/>
      <c r="O56" s="433"/>
    </row>
    <row r="57" customFormat="false" ht="12.75" hidden="false" customHeight="false" outlineLevel="0" collapsed="false">
      <c r="B57" s="134"/>
      <c r="C57" s="96"/>
      <c r="D57" s="96"/>
      <c r="E57" s="96"/>
      <c r="F57" s="96"/>
      <c r="G57" s="96"/>
      <c r="H57" s="96"/>
      <c r="I57" s="135"/>
      <c r="J57" s="433"/>
      <c r="K57" s="433"/>
      <c r="L57" s="433"/>
      <c r="M57" s="433"/>
      <c r="N57" s="433"/>
      <c r="O57" s="433"/>
    </row>
    <row r="58" customFormat="false" ht="12.75" hidden="false" customHeight="false" outlineLevel="0" collapsed="false">
      <c r="B58" s="134"/>
      <c r="C58" s="96"/>
      <c r="D58" s="96"/>
      <c r="E58" s="96"/>
      <c r="F58" s="96"/>
      <c r="G58" s="96"/>
      <c r="H58" s="96"/>
      <c r="I58" s="135"/>
      <c r="J58" s="433"/>
      <c r="K58" s="433"/>
      <c r="L58" s="433"/>
      <c r="M58" s="433"/>
      <c r="N58" s="433"/>
      <c r="O58" s="433"/>
    </row>
    <row r="59" customFormat="false" ht="12.75" hidden="false" customHeight="false" outlineLevel="0" collapsed="false">
      <c r="B59" s="134"/>
      <c r="C59" s="96"/>
      <c r="D59" s="96"/>
      <c r="E59" s="96"/>
      <c r="F59" s="96"/>
      <c r="G59" s="96"/>
      <c r="H59" s="96"/>
      <c r="I59" s="135"/>
      <c r="J59" s="433"/>
      <c r="K59" s="433"/>
      <c r="L59" s="433"/>
      <c r="M59" s="433"/>
      <c r="N59" s="433"/>
      <c r="O59" s="433"/>
    </row>
    <row r="60" customFormat="false" ht="12.75" hidden="false" customHeight="false" outlineLevel="0" collapsed="false">
      <c r="B60" s="134"/>
      <c r="C60" s="96"/>
      <c r="D60" s="96"/>
      <c r="E60" s="96"/>
      <c r="F60" s="96"/>
      <c r="G60" s="96"/>
      <c r="H60" s="96"/>
      <c r="I60" s="135"/>
      <c r="J60" s="433"/>
      <c r="K60" s="433"/>
      <c r="L60" s="433"/>
      <c r="M60" s="433"/>
      <c r="N60" s="433"/>
      <c r="O60" s="433"/>
    </row>
    <row r="61" customFormat="false" ht="12.75" hidden="false" customHeight="false" outlineLevel="0" collapsed="false">
      <c r="B61" s="134"/>
      <c r="C61" s="96"/>
      <c r="D61" s="96"/>
      <c r="E61" s="96"/>
      <c r="F61" s="96"/>
      <c r="G61" s="96"/>
      <c r="H61" s="96"/>
      <c r="I61" s="135"/>
      <c r="J61" s="433"/>
      <c r="K61" s="433"/>
      <c r="L61" s="433"/>
      <c r="M61" s="433"/>
      <c r="N61" s="433"/>
      <c r="O61" s="433"/>
    </row>
    <row r="62" customFormat="false" ht="12.75" hidden="false" customHeight="false" outlineLevel="0" collapsed="false">
      <c r="B62" s="134"/>
      <c r="C62" s="96"/>
      <c r="D62" s="96"/>
      <c r="E62" s="96"/>
      <c r="F62" s="96"/>
      <c r="G62" s="96"/>
      <c r="H62" s="96"/>
      <c r="I62" s="135"/>
      <c r="J62" s="433"/>
      <c r="K62" s="433"/>
      <c r="L62" s="433"/>
      <c r="M62" s="433"/>
      <c r="N62" s="433"/>
      <c r="O62" s="433"/>
    </row>
    <row r="63" customFormat="false" ht="12.75" hidden="false" customHeight="false" outlineLevel="0" collapsed="false">
      <c r="B63" s="134"/>
      <c r="C63" s="96"/>
      <c r="D63" s="96"/>
      <c r="E63" s="96"/>
      <c r="F63" s="96"/>
      <c r="G63" s="96"/>
      <c r="H63" s="96"/>
      <c r="I63" s="135"/>
      <c r="J63" s="433"/>
      <c r="K63" s="433"/>
      <c r="L63" s="433"/>
      <c r="M63" s="433"/>
      <c r="N63" s="433"/>
      <c r="O63" s="433"/>
    </row>
    <row r="64" customFormat="false" ht="12.75" hidden="false" customHeight="false" outlineLevel="0" collapsed="false">
      <c r="B64" s="134"/>
      <c r="C64" s="96"/>
      <c r="D64" s="96"/>
      <c r="E64" s="96"/>
      <c r="F64" s="96"/>
      <c r="G64" s="96"/>
      <c r="H64" s="96"/>
      <c r="I64" s="135"/>
      <c r="J64" s="433"/>
      <c r="K64" s="433"/>
      <c r="L64" s="433"/>
      <c r="M64" s="433"/>
      <c r="N64" s="433"/>
      <c r="O64" s="433"/>
    </row>
    <row r="65" customFormat="false" ht="12.75" hidden="false" customHeight="false" outlineLevel="0" collapsed="false">
      <c r="B65" s="134"/>
      <c r="C65" s="96"/>
      <c r="D65" s="96"/>
      <c r="E65" s="96"/>
      <c r="F65" s="96"/>
      <c r="G65" s="96"/>
      <c r="H65" s="96"/>
      <c r="I65" s="135"/>
      <c r="J65" s="433"/>
      <c r="K65" s="433"/>
      <c r="L65" s="433"/>
      <c r="M65" s="433"/>
      <c r="N65" s="433"/>
      <c r="O65" s="433"/>
    </row>
    <row r="66" customFormat="false" ht="12.75" hidden="false" customHeight="false" outlineLevel="0" collapsed="false">
      <c r="B66" s="134"/>
      <c r="C66" s="96"/>
      <c r="D66" s="96"/>
      <c r="E66" s="96"/>
      <c r="F66" s="96"/>
      <c r="G66" s="96"/>
      <c r="H66" s="96"/>
      <c r="I66" s="135"/>
      <c r="J66" s="433"/>
      <c r="K66" s="433"/>
      <c r="L66" s="433"/>
      <c r="M66" s="433"/>
      <c r="N66" s="433"/>
      <c r="O66" s="433"/>
    </row>
    <row r="67" customFormat="false" ht="12.75" hidden="false" customHeight="false" outlineLevel="0" collapsed="false">
      <c r="B67" s="134"/>
      <c r="C67" s="96"/>
      <c r="D67" s="96"/>
      <c r="E67" s="96"/>
      <c r="F67" s="96"/>
      <c r="G67" s="96"/>
      <c r="H67" s="96"/>
      <c r="I67" s="135"/>
      <c r="J67" s="433"/>
      <c r="K67" s="433"/>
      <c r="L67" s="433"/>
      <c r="M67" s="433"/>
      <c r="N67" s="433"/>
      <c r="O67" s="433"/>
    </row>
    <row r="68" customFormat="false" ht="12.75" hidden="false" customHeight="false" outlineLevel="0" collapsed="false">
      <c r="B68" s="134"/>
      <c r="C68" s="96"/>
      <c r="D68" s="96"/>
      <c r="E68" s="96"/>
      <c r="F68" s="96"/>
      <c r="G68" s="96"/>
      <c r="H68" s="96"/>
      <c r="I68" s="135"/>
      <c r="J68" s="433"/>
      <c r="K68" s="433"/>
      <c r="L68" s="433"/>
      <c r="M68" s="433"/>
      <c r="N68" s="433"/>
      <c r="O68" s="433"/>
    </row>
    <row r="69" customFormat="false" ht="12.75" hidden="false" customHeight="false" outlineLevel="0" collapsed="false">
      <c r="B69" s="134"/>
      <c r="C69" s="96"/>
      <c r="D69" s="96"/>
      <c r="E69" s="96"/>
      <c r="F69" s="96"/>
      <c r="G69" s="96"/>
      <c r="H69" s="96"/>
      <c r="I69" s="135"/>
      <c r="J69" s="433"/>
      <c r="K69" s="433"/>
      <c r="L69" s="433"/>
      <c r="M69" s="433"/>
      <c r="N69" s="433"/>
      <c r="O69" s="433"/>
    </row>
    <row r="70" customFormat="false" ht="12.75" hidden="false" customHeight="false" outlineLevel="0" collapsed="false">
      <c r="B70" s="134"/>
      <c r="C70" s="96"/>
      <c r="D70" s="96"/>
      <c r="E70" s="96"/>
      <c r="F70" s="96"/>
      <c r="G70" s="96"/>
      <c r="H70" s="96"/>
      <c r="I70" s="135"/>
      <c r="J70" s="433"/>
      <c r="K70" s="433"/>
      <c r="L70" s="433"/>
      <c r="M70" s="433"/>
      <c r="N70" s="433"/>
      <c r="O70" s="433"/>
    </row>
    <row r="71" customFormat="false" ht="12.75" hidden="false" customHeight="false" outlineLevel="0" collapsed="false">
      <c r="B71" s="134"/>
      <c r="C71" s="96"/>
      <c r="D71" s="96"/>
      <c r="E71" s="96"/>
      <c r="F71" s="96"/>
      <c r="G71" s="96"/>
      <c r="H71" s="96"/>
      <c r="I71" s="135"/>
      <c r="J71" s="433"/>
      <c r="K71" s="433"/>
      <c r="L71" s="433"/>
      <c r="M71" s="433"/>
      <c r="N71" s="433"/>
      <c r="O71" s="433"/>
    </row>
    <row r="72" customFormat="false" ht="12.75" hidden="false" customHeight="false" outlineLevel="0" collapsed="false">
      <c r="B72" s="134"/>
      <c r="C72" s="96"/>
      <c r="D72" s="96"/>
      <c r="E72" s="96"/>
      <c r="F72" s="96"/>
      <c r="G72" s="96"/>
      <c r="H72" s="96"/>
      <c r="I72" s="135"/>
      <c r="J72" s="433"/>
      <c r="K72" s="433"/>
      <c r="L72" s="433"/>
      <c r="M72" s="433"/>
      <c r="N72" s="433"/>
      <c r="O72" s="433"/>
    </row>
    <row r="73" customFormat="false" ht="12.75" hidden="false" customHeight="false" outlineLevel="0" collapsed="false">
      <c r="B73" s="134"/>
      <c r="C73" s="96"/>
      <c r="D73" s="96"/>
      <c r="E73" s="96"/>
      <c r="F73" s="96"/>
      <c r="G73" s="96"/>
      <c r="H73" s="96"/>
      <c r="I73" s="135"/>
      <c r="J73" s="433"/>
      <c r="K73" s="433"/>
      <c r="L73" s="433"/>
      <c r="M73" s="433"/>
      <c r="N73" s="433"/>
      <c r="O73" s="433"/>
    </row>
    <row r="74" customFormat="false" ht="12.75" hidden="false" customHeight="false" outlineLevel="0" collapsed="false">
      <c r="B74" s="134"/>
      <c r="C74" s="96"/>
      <c r="D74" s="96"/>
      <c r="E74" s="96"/>
      <c r="F74" s="96"/>
      <c r="G74" s="96"/>
      <c r="H74" s="96"/>
      <c r="I74" s="135"/>
      <c r="J74" s="433"/>
      <c r="K74" s="433"/>
      <c r="L74" s="433"/>
      <c r="M74" s="433"/>
      <c r="N74" s="433"/>
      <c r="O74" s="433"/>
    </row>
    <row r="75" customFormat="false" ht="12.75" hidden="false" customHeight="false" outlineLevel="0" collapsed="false">
      <c r="B75" s="134"/>
      <c r="C75" s="96"/>
      <c r="D75" s="96"/>
      <c r="E75" s="96"/>
      <c r="F75" s="96"/>
      <c r="G75" s="96"/>
      <c r="H75" s="96"/>
      <c r="I75" s="135"/>
      <c r="J75" s="433"/>
      <c r="K75" s="433"/>
      <c r="L75" s="433"/>
      <c r="M75" s="433"/>
      <c r="N75" s="433"/>
      <c r="O75" s="433"/>
    </row>
    <row r="76" customFormat="false" ht="12.75" hidden="false" customHeight="false" outlineLevel="0" collapsed="false">
      <c r="B76" s="134"/>
      <c r="C76" s="96"/>
      <c r="D76" s="96"/>
      <c r="E76" s="96"/>
      <c r="F76" s="96"/>
      <c r="G76" s="96"/>
      <c r="H76" s="96"/>
      <c r="I76" s="135"/>
      <c r="J76" s="433"/>
      <c r="K76" s="433"/>
      <c r="L76" s="433"/>
      <c r="M76" s="433"/>
      <c r="N76" s="433"/>
      <c r="O76" s="433"/>
    </row>
    <row r="77" customFormat="false" ht="12.75" hidden="false" customHeight="false" outlineLevel="0" collapsed="false">
      <c r="B77" s="134"/>
      <c r="C77" s="96"/>
      <c r="D77" s="96"/>
      <c r="E77" s="96"/>
      <c r="F77" s="96"/>
      <c r="G77" s="96"/>
      <c r="H77" s="96"/>
      <c r="I77" s="135"/>
      <c r="J77" s="433"/>
      <c r="K77" s="433"/>
      <c r="L77" s="433"/>
      <c r="M77" s="433"/>
      <c r="N77" s="433"/>
      <c r="O77" s="433"/>
    </row>
    <row r="78" customFormat="false" ht="12.75" hidden="false" customHeight="false" outlineLevel="0" collapsed="false">
      <c r="B78" s="134"/>
      <c r="C78" s="96"/>
      <c r="D78" s="96"/>
      <c r="E78" s="96"/>
      <c r="F78" s="96"/>
      <c r="G78" s="96"/>
      <c r="H78" s="96"/>
      <c r="I78" s="135"/>
      <c r="J78" s="433"/>
      <c r="K78" s="433"/>
      <c r="L78" s="433"/>
      <c r="M78" s="433"/>
      <c r="N78" s="433"/>
      <c r="O78" s="433"/>
    </row>
    <row r="79" customFormat="false" ht="12.75" hidden="false" customHeight="false" outlineLevel="0" collapsed="false">
      <c r="B79" s="134"/>
      <c r="C79" s="96"/>
      <c r="D79" s="96"/>
      <c r="E79" s="96"/>
      <c r="F79" s="96"/>
      <c r="G79" s="96"/>
      <c r="H79" s="96"/>
      <c r="I79" s="135"/>
      <c r="J79" s="433"/>
      <c r="K79" s="433"/>
      <c r="L79" s="433"/>
      <c r="M79" s="433"/>
      <c r="N79" s="433"/>
      <c r="O79" s="433"/>
    </row>
    <row r="80" customFormat="false" ht="12.75" hidden="false" customHeight="false" outlineLevel="0" collapsed="false">
      <c r="B80" s="134"/>
      <c r="C80" s="96"/>
      <c r="D80" s="96"/>
      <c r="E80" s="96"/>
      <c r="F80" s="96"/>
      <c r="G80" s="96"/>
      <c r="H80" s="96"/>
      <c r="I80" s="135"/>
      <c r="J80" s="433"/>
      <c r="K80" s="433"/>
      <c r="L80" s="433"/>
      <c r="M80" s="433"/>
      <c r="N80" s="433"/>
      <c r="O80" s="433"/>
    </row>
    <row r="81" customFormat="false" ht="12.75" hidden="false" customHeight="false" outlineLevel="0" collapsed="false">
      <c r="B81" s="134"/>
      <c r="C81" s="96"/>
      <c r="D81" s="96"/>
      <c r="E81" s="96"/>
      <c r="F81" s="96"/>
      <c r="G81" s="96"/>
      <c r="H81" s="96"/>
      <c r="I81" s="135"/>
      <c r="J81" s="433"/>
      <c r="K81" s="433"/>
      <c r="L81" s="433"/>
      <c r="M81" s="433"/>
      <c r="N81" s="433"/>
      <c r="O81" s="433"/>
    </row>
    <row r="82" customFormat="false" ht="12.75" hidden="false" customHeight="false" outlineLevel="0" collapsed="false">
      <c r="B82" s="134"/>
      <c r="C82" s="96"/>
      <c r="D82" s="96"/>
      <c r="E82" s="96"/>
      <c r="F82" s="96"/>
      <c r="G82" s="96"/>
      <c r="H82" s="96"/>
      <c r="I82" s="135"/>
      <c r="J82" s="433"/>
      <c r="K82" s="433"/>
      <c r="L82" s="433"/>
      <c r="M82" s="433"/>
      <c r="N82" s="433"/>
      <c r="O82" s="433"/>
    </row>
    <row r="83" customFormat="false" ht="12.75" hidden="false" customHeight="false" outlineLevel="0" collapsed="false">
      <c r="B83" s="134"/>
      <c r="C83" s="96"/>
      <c r="D83" s="96"/>
      <c r="E83" s="96"/>
      <c r="F83" s="96"/>
      <c r="G83" s="96"/>
      <c r="H83" s="96"/>
      <c r="I83" s="135"/>
      <c r="J83" s="433"/>
      <c r="K83" s="433"/>
      <c r="L83" s="433"/>
      <c r="M83" s="433"/>
      <c r="N83" s="433"/>
      <c r="O83" s="433"/>
    </row>
    <row r="84" customFormat="false" ht="12.75" hidden="false" customHeight="false" outlineLevel="0" collapsed="false">
      <c r="B84" s="134"/>
      <c r="C84" s="96"/>
      <c r="D84" s="96"/>
      <c r="E84" s="96"/>
      <c r="F84" s="96"/>
      <c r="G84" s="96"/>
      <c r="H84" s="96"/>
      <c r="I84" s="135"/>
      <c r="J84" s="433"/>
      <c r="K84" s="433"/>
      <c r="L84" s="433"/>
      <c r="M84" s="433"/>
      <c r="N84" s="433"/>
      <c r="O84" s="433"/>
    </row>
    <row r="85" customFormat="false" ht="12.75" hidden="false" customHeight="false" outlineLevel="0" collapsed="false">
      <c r="B85" s="134"/>
      <c r="C85" s="96"/>
      <c r="D85" s="96"/>
      <c r="E85" s="96"/>
      <c r="F85" s="96"/>
      <c r="G85" s="96"/>
      <c r="H85" s="96"/>
      <c r="I85" s="135"/>
      <c r="J85" s="433"/>
      <c r="K85" s="433"/>
      <c r="L85" s="433"/>
      <c r="M85" s="433"/>
      <c r="N85" s="433"/>
      <c r="O85" s="433"/>
    </row>
    <row r="86" customFormat="false" ht="12.75" hidden="false" customHeight="false" outlineLevel="0" collapsed="false">
      <c r="B86" s="134"/>
      <c r="C86" s="96"/>
      <c r="D86" s="96"/>
      <c r="E86" s="96"/>
      <c r="F86" s="96"/>
      <c r="G86" s="96"/>
      <c r="H86" s="96"/>
      <c r="I86" s="135"/>
      <c r="J86" s="433"/>
      <c r="K86" s="433"/>
      <c r="L86" s="433"/>
      <c r="M86" s="433"/>
      <c r="N86" s="433"/>
      <c r="O86" s="433"/>
    </row>
    <row r="87" customFormat="false" ht="12.75" hidden="false" customHeight="false" outlineLevel="0" collapsed="false">
      <c r="B87" s="134"/>
      <c r="C87" s="96"/>
      <c r="D87" s="96"/>
      <c r="E87" s="96"/>
      <c r="F87" s="96"/>
      <c r="G87" s="96"/>
      <c r="H87" s="96"/>
      <c r="I87" s="135"/>
      <c r="J87" s="433"/>
      <c r="K87" s="433"/>
      <c r="L87" s="433"/>
      <c r="M87" s="433"/>
      <c r="N87" s="433"/>
      <c r="O87" s="433"/>
    </row>
    <row r="88" customFormat="false" ht="12.75" hidden="false" customHeight="false" outlineLevel="0" collapsed="false">
      <c r="B88" s="134"/>
      <c r="C88" s="96"/>
      <c r="D88" s="96"/>
      <c r="E88" s="96"/>
      <c r="F88" s="96"/>
      <c r="G88" s="96"/>
      <c r="H88" s="96"/>
      <c r="I88" s="135"/>
      <c r="J88" s="433"/>
      <c r="K88" s="433"/>
      <c r="L88" s="433"/>
      <c r="M88" s="433"/>
      <c r="N88" s="433"/>
      <c r="O88" s="433"/>
    </row>
    <row r="89" customFormat="false" ht="12.75" hidden="false" customHeight="false" outlineLevel="0" collapsed="false">
      <c r="B89" s="134"/>
      <c r="C89" s="96"/>
      <c r="D89" s="96"/>
      <c r="E89" s="96"/>
      <c r="F89" s="96"/>
      <c r="G89" s="96"/>
      <c r="H89" s="96"/>
      <c r="I89" s="135"/>
      <c r="J89" s="433"/>
      <c r="K89" s="433"/>
      <c r="L89" s="433"/>
      <c r="M89" s="433"/>
      <c r="N89" s="433"/>
      <c r="O89" s="433"/>
    </row>
    <row r="90" customFormat="false" ht="12.75" hidden="false" customHeight="false" outlineLevel="0" collapsed="false">
      <c r="B90" s="134"/>
      <c r="C90" s="96"/>
      <c r="D90" s="96"/>
      <c r="E90" s="96"/>
      <c r="F90" s="96"/>
      <c r="G90" s="96"/>
      <c r="H90" s="96"/>
      <c r="I90" s="135"/>
      <c r="J90" s="433"/>
      <c r="K90" s="433"/>
      <c r="L90" s="433"/>
      <c r="M90" s="433"/>
      <c r="N90" s="433"/>
      <c r="O90" s="433"/>
    </row>
    <row r="91" customFormat="false" ht="12.75" hidden="false" customHeight="false" outlineLevel="0" collapsed="false">
      <c r="B91" s="134"/>
      <c r="C91" s="96"/>
      <c r="D91" s="96"/>
      <c r="E91" s="96"/>
      <c r="F91" s="96"/>
      <c r="G91" s="96"/>
      <c r="H91" s="96"/>
      <c r="I91" s="135"/>
      <c r="J91" s="433"/>
      <c r="K91" s="433"/>
      <c r="L91" s="433"/>
      <c r="M91" s="433"/>
      <c r="N91" s="433"/>
      <c r="O91" s="433"/>
    </row>
    <row r="92" customFormat="false" ht="12.75" hidden="false" customHeight="false" outlineLevel="0" collapsed="false">
      <c r="B92" s="134"/>
      <c r="C92" s="96"/>
      <c r="D92" s="96"/>
      <c r="E92" s="96"/>
      <c r="F92" s="96"/>
      <c r="G92" s="96"/>
      <c r="H92" s="96"/>
      <c r="I92" s="135"/>
      <c r="J92" s="433"/>
      <c r="K92" s="433"/>
      <c r="L92" s="433"/>
      <c r="M92" s="433"/>
      <c r="N92" s="433"/>
      <c r="O92" s="433"/>
    </row>
    <row r="93" customFormat="false" ht="12.75" hidden="false" customHeight="false" outlineLevel="0" collapsed="false">
      <c r="B93" s="134"/>
      <c r="C93" s="96"/>
      <c r="D93" s="96"/>
      <c r="E93" s="96"/>
      <c r="F93" s="96"/>
      <c r="G93" s="96"/>
      <c r="H93" s="96"/>
      <c r="I93" s="135"/>
      <c r="J93" s="433"/>
      <c r="K93" s="433"/>
      <c r="L93" s="433"/>
      <c r="M93" s="433"/>
      <c r="N93" s="433"/>
      <c r="O93" s="433"/>
    </row>
    <row r="94" customFormat="false" ht="12.75" hidden="false" customHeight="false" outlineLevel="0" collapsed="false">
      <c r="B94" s="134"/>
      <c r="C94" s="96"/>
      <c r="D94" s="96"/>
      <c r="E94" s="96"/>
      <c r="F94" s="96"/>
      <c r="G94" s="96"/>
      <c r="H94" s="96"/>
      <c r="I94" s="135"/>
      <c r="J94" s="433"/>
      <c r="K94" s="433"/>
      <c r="L94" s="433"/>
      <c r="M94" s="433"/>
      <c r="N94" s="433"/>
      <c r="O94" s="433"/>
    </row>
    <row r="95" customFormat="false" ht="12.75" hidden="false" customHeight="false" outlineLevel="0" collapsed="false">
      <c r="B95" s="134"/>
      <c r="C95" s="96"/>
      <c r="D95" s="96"/>
      <c r="E95" s="96"/>
      <c r="F95" s="96"/>
      <c r="G95" s="96"/>
      <c r="H95" s="96"/>
      <c r="I95" s="135"/>
      <c r="J95" s="433"/>
      <c r="K95" s="433"/>
      <c r="L95" s="433"/>
      <c r="M95" s="433"/>
      <c r="N95" s="433"/>
      <c r="O95" s="433"/>
    </row>
    <row r="96" customFormat="false" ht="12.75" hidden="false" customHeight="false" outlineLevel="0" collapsed="false">
      <c r="B96" s="134"/>
      <c r="C96" s="96"/>
      <c r="D96" s="96"/>
      <c r="E96" s="96"/>
      <c r="F96" s="96"/>
      <c r="G96" s="96"/>
      <c r="H96" s="96"/>
      <c r="I96" s="135"/>
      <c r="J96" s="433"/>
      <c r="K96" s="433"/>
      <c r="L96" s="433"/>
      <c r="M96" s="433"/>
      <c r="N96" s="433"/>
      <c r="O96" s="433"/>
    </row>
    <row r="97" customFormat="false" ht="12.75" hidden="false" customHeight="false" outlineLevel="0" collapsed="false">
      <c r="B97" s="134"/>
      <c r="C97" s="96"/>
      <c r="D97" s="96"/>
      <c r="E97" s="96"/>
      <c r="F97" s="96"/>
      <c r="G97" s="96"/>
      <c r="H97" s="96"/>
      <c r="I97" s="135"/>
      <c r="J97" s="433"/>
      <c r="K97" s="433"/>
      <c r="L97" s="433"/>
      <c r="M97" s="433"/>
      <c r="N97" s="433"/>
      <c r="O97" s="433"/>
    </row>
    <row r="98" customFormat="false" ht="12.75" hidden="false" customHeight="false" outlineLevel="0" collapsed="false">
      <c r="B98" s="134"/>
      <c r="C98" s="96"/>
      <c r="D98" s="96"/>
      <c r="E98" s="96"/>
      <c r="F98" s="96"/>
      <c r="G98" s="96"/>
      <c r="H98" s="96"/>
      <c r="I98" s="135"/>
      <c r="J98" s="433"/>
      <c r="K98" s="433"/>
      <c r="L98" s="433"/>
      <c r="M98" s="433"/>
      <c r="N98" s="433"/>
      <c r="O98" s="433"/>
    </row>
    <row r="99" customFormat="false" ht="12.75" hidden="false" customHeight="false" outlineLevel="0" collapsed="false">
      <c r="B99" s="134"/>
      <c r="C99" s="96"/>
      <c r="D99" s="96"/>
      <c r="E99" s="96"/>
      <c r="F99" s="96"/>
      <c r="G99" s="96"/>
      <c r="H99" s="96"/>
      <c r="I99" s="135"/>
      <c r="J99" s="433"/>
      <c r="K99" s="433"/>
      <c r="L99" s="433"/>
      <c r="M99" s="433"/>
      <c r="N99" s="433"/>
      <c r="O99" s="433"/>
    </row>
    <row r="100" customFormat="false" ht="12.75" hidden="false" customHeight="false" outlineLevel="0" collapsed="false">
      <c r="B100" s="134"/>
      <c r="C100" s="96"/>
      <c r="D100" s="96"/>
      <c r="E100" s="96"/>
      <c r="F100" s="96"/>
      <c r="G100" s="96"/>
      <c r="H100" s="96"/>
      <c r="I100" s="135"/>
      <c r="J100" s="433"/>
      <c r="K100" s="433"/>
      <c r="L100" s="433"/>
      <c r="M100" s="433"/>
      <c r="N100" s="433"/>
      <c r="O100" s="433"/>
    </row>
    <row r="101" customFormat="false" ht="12.75" hidden="false" customHeight="false" outlineLevel="0" collapsed="false">
      <c r="B101" s="134"/>
      <c r="C101" s="96"/>
      <c r="D101" s="96"/>
      <c r="E101" s="96"/>
      <c r="F101" s="96"/>
      <c r="G101" s="96"/>
      <c r="H101" s="96"/>
      <c r="I101" s="135"/>
      <c r="J101" s="433"/>
      <c r="K101" s="433"/>
      <c r="L101" s="433"/>
      <c r="M101" s="433"/>
      <c r="N101" s="433"/>
      <c r="O101" s="433"/>
    </row>
    <row r="102" customFormat="false" ht="12.75" hidden="false" customHeight="false" outlineLevel="0" collapsed="false">
      <c r="B102" s="134"/>
      <c r="C102" s="96"/>
      <c r="D102" s="96"/>
      <c r="E102" s="96"/>
      <c r="F102" s="96"/>
      <c r="G102" s="96"/>
      <c r="H102" s="96"/>
      <c r="I102" s="135"/>
      <c r="J102" s="433"/>
      <c r="K102" s="433"/>
      <c r="L102" s="433"/>
      <c r="M102" s="433"/>
      <c r="N102" s="433"/>
      <c r="O102" s="433"/>
    </row>
    <row r="103" customFormat="false" ht="12.75" hidden="false" customHeight="false" outlineLevel="0" collapsed="false">
      <c r="B103" s="134"/>
      <c r="C103" s="96"/>
      <c r="D103" s="96"/>
      <c r="E103" s="96"/>
      <c r="F103" s="96"/>
      <c r="G103" s="96"/>
      <c r="H103" s="96"/>
      <c r="I103" s="135"/>
      <c r="J103" s="433"/>
      <c r="K103" s="433"/>
      <c r="L103" s="433"/>
      <c r="M103" s="433"/>
      <c r="N103" s="433"/>
      <c r="O103" s="433"/>
    </row>
    <row r="104" customFormat="false" ht="12.75" hidden="false" customHeight="false" outlineLevel="0" collapsed="false">
      <c r="B104" s="134"/>
      <c r="C104" s="96"/>
      <c r="D104" s="96"/>
      <c r="E104" s="96"/>
      <c r="F104" s="96"/>
      <c r="G104" s="96"/>
      <c r="H104" s="96"/>
      <c r="I104" s="135"/>
      <c r="J104" s="433"/>
      <c r="K104" s="433"/>
      <c r="L104" s="433"/>
      <c r="M104" s="433"/>
      <c r="N104" s="433"/>
      <c r="O104" s="433"/>
    </row>
    <row r="105" customFormat="false" ht="12.75" hidden="false" customHeight="false" outlineLevel="0" collapsed="false">
      <c r="B105" s="134"/>
      <c r="C105" s="96"/>
      <c r="D105" s="96"/>
      <c r="E105" s="96"/>
      <c r="F105" s="96"/>
      <c r="G105" s="96"/>
      <c r="H105" s="96"/>
      <c r="I105" s="135"/>
      <c r="J105" s="433"/>
      <c r="K105" s="433"/>
      <c r="L105" s="433"/>
      <c r="M105" s="433"/>
      <c r="N105" s="433"/>
      <c r="O105" s="433"/>
    </row>
    <row r="106" customFormat="false" ht="12.75" hidden="false" customHeight="false" outlineLevel="0" collapsed="false">
      <c r="B106" s="134"/>
      <c r="C106" s="96"/>
      <c r="D106" s="96"/>
      <c r="E106" s="96"/>
      <c r="F106" s="96"/>
      <c r="G106" s="96"/>
      <c r="H106" s="96"/>
      <c r="I106" s="135"/>
      <c r="J106" s="433"/>
      <c r="K106" s="433"/>
      <c r="L106" s="433"/>
      <c r="M106" s="433"/>
      <c r="N106" s="433"/>
      <c r="O106" s="433"/>
    </row>
    <row r="107" customFormat="false" ht="12.75" hidden="false" customHeight="false" outlineLevel="0" collapsed="false">
      <c r="B107" s="134"/>
      <c r="C107" s="96"/>
      <c r="D107" s="96"/>
      <c r="E107" s="96"/>
      <c r="F107" s="96"/>
      <c r="G107" s="96"/>
      <c r="H107" s="96"/>
      <c r="I107" s="135"/>
      <c r="J107" s="433"/>
      <c r="K107" s="433"/>
      <c r="L107" s="433"/>
      <c r="M107" s="433"/>
      <c r="N107" s="433"/>
      <c r="O107" s="433"/>
    </row>
    <row r="108" customFormat="false" ht="12.75" hidden="false" customHeight="false" outlineLevel="0" collapsed="false">
      <c r="B108" s="134"/>
      <c r="C108" s="96"/>
      <c r="D108" s="96"/>
      <c r="E108" s="96"/>
      <c r="F108" s="96"/>
      <c r="G108" s="96"/>
      <c r="H108" s="96"/>
      <c r="I108" s="135"/>
      <c r="J108" s="433"/>
      <c r="K108" s="433"/>
      <c r="L108" s="433"/>
      <c r="M108" s="433"/>
      <c r="N108" s="433"/>
      <c r="O108" s="433"/>
    </row>
    <row r="109" customFormat="false" ht="12.75" hidden="false" customHeight="false" outlineLevel="0" collapsed="false">
      <c r="B109" s="134"/>
      <c r="C109" s="96"/>
      <c r="D109" s="96"/>
      <c r="E109" s="96"/>
      <c r="F109" s="96"/>
      <c r="G109" s="96"/>
      <c r="H109" s="96"/>
      <c r="I109" s="135"/>
      <c r="J109" s="433"/>
      <c r="K109" s="433"/>
      <c r="L109" s="433"/>
      <c r="M109" s="433"/>
      <c r="N109" s="433"/>
      <c r="O109" s="433"/>
    </row>
    <row r="110" customFormat="false" ht="12.75" hidden="false" customHeight="false" outlineLevel="0" collapsed="false">
      <c r="B110" s="134"/>
      <c r="C110" s="96"/>
      <c r="D110" s="96"/>
      <c r="E110" s="96"/>
      <c r="F110" s="96"/>
      <c r="G110" s="96"/>
      <c r="H110" s="96"/>
      <c r="I110" s="135"/>
      <c r="J110" s="433"/>
      <c r="K110" s="433"/>
      <c r="L110" s="433"/>
      <c r="M110" s="433"/>
      <c r="N110" s="433"/>
      <c r="O110" s="433"/>
    </row>
    <row r="111" customFormat="false" ht="12.75" hidden="false" customHeight="false" outlineLevel="0" collapsed="false">
      <c r="B111" s="134"/>
      <c r="C111" s="96"/>
      <c r="D111" s="96"/>
      <c r="E111" s="96"/>
      <c r="F111" s="96"/>
      <c r="G111" s="96"/>
      <c r="H111" s="96"/>
      <c r="I111" s="135"/>
      <c r="J111" s="433"/>
      <c r="K111" s="433"/>
      <c r="L111" s="433"/>
      <c r="M111" s="433"/>
      <c r="N111" s="433"/>
      <c r="O111" s="433"/>
    </row>
    <row r="112" customFormat="false" ht="12.75" hidden="false" customHeight="false" outlineLevel="0" collapsed="false">
      <c r="B112" s="134"/>
      <c r="C112" s="96"/>
      <c r="D112" s="96"/>
      <c r="E112" s="96"/>
      <c r="F112" s="96"/>
      <c r="G112" s="96"/>
      <c r="H112" s="96"/>
      <c r="I112" s="135"/>
      <c r="J112" s="433"/>
      <c r="K112" s="433"/>
      <c r="L112" s="433"/>
      <c r="M112" s="433"/>
      <c r="N112" s="433"/>
      <c r="O112" s="433"/>
    </row>
    <row r="113" customFormat="false" ht="12.75" hidden="false" customHeight="false" outlineLevel="0" collapsed="false">
      <c r="B113" s="134"/>
      <c r="C113" s="96"/>
      <c r="D113" s="96"/>
      <c r="E113" s="96"/>
      <c r="F113" s="96"/>
      <c r="G113" s="96"/>
      <c r="H113" s="96"/>
      <c r="I113" s="135"/>
      <c r="J113" s="433"/>
      <c r="K113" s="433"/>
      <c r="L113" s="433"/>
      <c r="M113" s="433"/>
      <c r="N113" s="433"/>
      <c r="O113" s="433"/>
    </row>
    <row r="114" customFormat="false" ht="12.75" hidden="false" customHeight="false" outlineLevel="0" collapsed="false">
      <c r="B114" s="134"/>
      <c r="C114" s="96"/>
      <c r="D114" s="96"/>
      <c r="E114" s="96"/>
      <c r="F114" s="96"/>
      <c r="G114" s="96"/>
      <c r="H114" s="96"/>
      <c r="I114" s="135"/>
      <c r="J114" s="433"/>
      <c r="K114" s="433"/>
      <c r="L114" s="433"/>
      <c r="M114" s="433"/>
      <c r="N114" s="433"/>
      <c r="O114" s="433"/>
    </row>
    <row r="115" customFormat="false" ht="12.75" hidden="false" customHeight="false" outlineLevel="0" collapsed="false">
      <c r="B115" s="134"/>
      <c r="C115" s="96"/>
      <c r="D115" s="96"/>
      <c r="E115" s="96"/>
      <c r="F115" s="96"/>
      <c r="G115" s="96"/>
      <c r="H115" s="96"/>
      <c r="I115" s="135"/>
      <c r="J115" s="433"/>
      <c r="K115" s="433"/>
      <c r="L115" s="433"/>
      <c r="M115" s="433"/>
      <c r="N115" s="433"/>
      <c r="O115" s="433"/>
    </row>
    <row r="116" customFormat="false" ht="12.75" hidden="false" customHeight="false" outlineLevel="0" collapsed="false">
      <c r="B116" s="134"/>
      <c r="C116" s="96"/>
      <c r="D116" s="96"/>
      <c r="E116" s="96"/>
      <c r="F116" s="96"/>
      <c r="G116" s="96"/>
      <c r="H116" s="96"/>
      <c r="I116" s="135"/>
      <c r="J116" s="433"/>
      <c r="K116" s="433"/>
      <c r="L116" s="433"/>
      <c r="M116" s="433"/>
      <c r="N116" s="433"/>
      <c r="O116" s="433"/>
    </row>
    <row r="117" customFormat="false" ht="12.75" hidden="false" customHeight="false" outlineLevel="0" collapsed="false">
      <c r="B117" s="134"/>
      <c r="C117" s="96"/>
      <c r="D117" s="96"/>
      <c r="E117" s="96"/>
      <c r="F117" s="96"/>
      <c r="G117" s="96"/>
      <c r="H117" s="96"/>
      <c r="I117" s="135"/>
      <c r="J117" s="433"/>
      <c r="K117" s="433"/>
      <c r="L117" s="433"/>
      <c r="M117" s="433"/>
      <c r="N117" s="433"/>
      <c r="O117" s="433"/>
    </row>
    <row r="118" customFormat="false" ht="12.75" hidden="false" customHeight="false" outlineLevel="0" collapsed="false">
      <c r="B118" s="134"/>
      <c r="C118" s="96"/>
      <c r="D118" s="96"/>
      <c r="E118" s="96"/>
      <c r="F118" s="96"/>
      <c r="G118" s="96"/>
      <c r="H118" s="96"/>
      <c r="I118" s="135"/>
      <c r="J118" s="433"/>
      <c r="K118" s="433"/>
      <c r="L118" s="433"/>
      <c r="M118" s="433"/>
      <c r="N118" s="433"/>
      <c r="O118" s="433"/>
    </row>
    <row r="119" customFormat="false" ht="12.75" hidden="false" customHeight="false" outlineLevel="0" collapsed="false">
      <c r="B119" s="134"/>
      <c r="C119" s="96"/>
      <c r="D119" s="96"/>
      <c r="E119" s="96"/>
      <c r="F119" s="96"/>
      <c r="G119" s="96"/>
      <c r="H119" s="96"/>
      <c r="I119" s="135"/>
      <c r="J119" s="433"/>
      <c r="K119" s="433"/>
      <c r="L119" s="433"/>
      <c r="M119" s="433"/>
      <c r="N119" s="433"/>
      <c r="O119" s="433"/>
    </row>
    <row r="120" customFormat="false" ht="12.75" hidden="false" customHeight="false" outlineLevel="0" collapsed="false">
      <c r="B120" s="134"/>
      <c r="C120" s="96"/>
      <c r="D120" s="96"/>
      <c r="E120" s="96"/>
      <c r="F120" s="96"/>
      <c r="G120" s="96"/>
      <c r="H120" s="96"/>
      <c r="I120" s="135"/>
      <c r="J120" s="433"/>
      <c r="K120" s="433"/>
      <c r="L120" s="433"/>
      <c r="M120" s="433"/>
      <c r="N120" s="433"/>
      <c r="O120" s="433"/>
    </row>
    <row r="121" customFormat="false" ht="12.75" hidden="false" customHeight="false" outlineLevel="0" collapsed="false">
      <c r="B121" s="134"/>
      <c r="C121" s="96"/>
      <c r="D121" s="96"/>
      <c r="E121" s="96"/>
      <c r="F121" s="96"/>
      <c r="G121" s="96"/>
      <c r="H121" s="96"/>
      <c r="I121" s="135"/>
      <c r="J121" s="433"/>
      <c r="K121" s="433"/>
      <c r="L121" s="433"/>
      <c r="M121" s="433"/>
      <c r="N121" s="433"/>
      <c r="O121" s="433"/>
    </row>
    <row r="122" customFormat="false" ht="12.75" hidden="false" customHeight="false" outlineLevel="0" collapsed="false">
      <c r="B122" s="134"/>
      <c r="C122" s="96"/>
      <c r="D122" s="96"/>
      <c r="E122" s="96"/>
      <c r="F122" s="96"/>
      <c r="G122" s="96"/>
      <c r="H122" s="96"/>
      <c r="I122" s="135"/>
      <c r="J122" s="433"/>
      <c r="K122" s="433"/>
      <c r="L122" s="433"/>
      <c r="M122" s="433"/>
      <c r="N122" s="433"/>
      <c r="O122" s="433"/>
    </row>
    <row r="123" customFormat="false" ht="12.75" hidden="false" customHeight="false" outlineLevel="0" collapsed="false">
      <c r="B123" s="134"/>
      <c r="C123" s="96"/>
      <c r="D123" s="96"/>
      <c r="E123" s="96"/>
      <c r="F123" s="96"/>
      <c r="G123" s="96"/>
      <c r="H123" s="96"/>
      <c r="I123" s="135"/>
      <c r="J123" s="433"/>
      <c r="K123" s="433"/>
      <c r="L123" s="433"/>
      <c r="M123" s="433"/>
      <c r="N123" s="433"/>
      <c r="O123" s="433"/>
    </row>
    <row r="124" customFormat="false" ht="12.75" hidden="false" customHeight="false" outlineLevel="0" collapsed="false">
      <c r="B124" s="134"/>
      <c r="C124" s="96"/>
      <c r="D124" s="96"/>
      <c r="E124" s="96"/>
      <c r="F124" s="96"/>
      <c r="G124" s="96"/>
      <c r="H124" s="96"/>
      <c r="I124" s="135"/>
      <c r="J124" s="433"/>
      <c r="K124" s="433"/>
      <c r="L124" s="433"/>
      <c r="M124" s="433"/>
      <c r="N124" s="433"/>
      <c r="O124" s="433"/>
    </row>
    <row r="125" customFormat="false" ht="12.75" hidden="false" customHeight="false" outlineLevel="0" collapsed="false">
      <c r="B125" s="134"/>
      <c r="C125" s="96"/>
      <c r="D125" s="96"/>
      <c r="E125" s="96"/>
      <c r="F125" s="96"/>
      <c r="G125" s="96"/>
      <c r="H125" s="96"/>
      <c r="I125" s="135"/>
      <c r="J125" s="433"/>
      <c r="K125" s="433"/>
      <c r="L125" s="433"/>
      <c r="M125" s="433"/>
      <c r="N125" s="433"/>
      <c r="O125" s="433"/>
    </row>
    <row r="126" customFormat="false" ht="12.75" hidden="false" customHeight="false" outlineLevel="0" collapsed="false">
      <c r="B126" s="134"/>
      <c r="C126" s="96"/>
      <c r="D126" s="96"/>
      <c r="E126" s="96"/>
      <c r="F126" s="96"/>
      <c r="G126" s="96"/>
      <c r="H126" s="96"/>
      <c r="I126" s="135"/>
      <c r="J126" s="433"/>
      <c r="K126" s="433"/>
      <c r="L126" s="433"/>
      <c r="M126" s="433"/>
      <c r="N126" s="433"/>
      <c r="O126" s="433"/>
    </row>
    <row r="127" customFormat="false" ht="12.75" hidden="false" customHeight="false" outlineLevel="0" collapsed="false">
      <c r="B127" s="134"/>
      <c r="C127" s="96"/>
      <c r="D127" s="96"/>
      <c r="E127" s="96"/>
      <c r="F127" s="96"/>
      <c r="G127" s="96"/>
      <c r="H127" s="96"/>
      <c r="I127" s="135"/>
      <c r="J127" s="433"/>
      <c r="K127" s="433"/>
      <c r="L127" s="433"/>
      <c r="M127" s="433"/>
      <c r="N127" s="433"/>
      <c r="O127" s="433"/>
    </row>
    <row r="128" customFormat="false" ht="12.75" hidden="false" customHeight="false" outlineLevel="0" collapsed="false">
      <c r="B128" s="134"/>
      <c r="C128" s="96"/>
      <c r="D128" s="96"/>
      <c r="E128" s="96"/>
      <c r="F128" s="96"/>
      <c r="G128" s="96"/>
      <c r="H128" s="96"/>
      <c r="I128" s="135"/>
      <c r="J128" s="433"/>
      <c r="K128" s="433"/>
      <c r="L128" s="433"/>
      <c r="M128" s="433"/>
      <c r="N128" s="433"/>
      <c r="O128" s="433"/>
    </row>
    <row r="129" customFormat="false" ht="12.75" hidden="false" customHeight="false" outlineLevel="0" collapsed="false">
      <c r="B129" s="134"/>
      <c r="C129" s="96"/>
      <c r="D129" s="96"/>
      <c r="E129" s="96"/>
      <c r="F129" s="96"/>
      <c r="G129" s="96"/>
      <c r="H129" s="96"/>
      <c r="I129" s="135"/>
      <c r="J129" s="433"/>
      <c r="K129" s="433"/>
      <c r="L129" s="433"/>
      <c r="M129" s="433"/>
      <c r="N129" s="433"/>
      <c r="O129" s="433"/>
    </row>
    <row r="130" customFormat="false" ht="12.75" hidden="false" customHeight="false" outlineLevel="0" collapsed="false">
      <c r="B130" s="134"/>
      <c r="C130" s="96"/>
      <c r="D130" s="96"/>
      <c r="E130" s="96"/>
      <c r="F130" s="96"/>
      <c r="G130" s="96"/>
      <c r="H130" s="96"/>
      <c r="I130" s="135"/>
      <c r="J130" s="433"/>
      <c r="K130" s="433"/>
      <c r="L130" s="433"/>
      <c r="M130" s="433"/>
      <c r="N130" s="433"/>
      <c r="O130" s="433"/>
    </row>
    <row r="131" customFormat="false" ht="12.75" hidden="false" customHeight="false" outlineLevel="0" collapsed="false">
      <c r="B131" s="134"/>
      <c r="C131" s="96"/>
      <c r="D131" s="96"/>
      <c r="E131" s="96"/>
      <c r="F131" s="96"/>
      <c r="G131" s="96"/>
      <c r="H131" s="96"/>
      <c r="I131" s="135"/>
      <c r="J131" s="433"/>
      <c r="K131" s="433"/>
      <c r="L131" s="433"/>
      <c r="M131" s="433"/>
      <c r="N131" s="433"/>
      <c r="O131" s="433"/>
    </row>
    <row r="132" customFormat="false" ht="12.75" hidden="false" customHeight="false" outlineLevel="0" collapsed="false">
      <c r="B132" s="134"/>
      <c r="C132" s="96"/>
      <c r="D132" s="96"/>
      <c r="E132" s="96"/>
      <c r="F132" s="96"/>
      <c r="G132" s="96"/>
      <c r="H132" s="96"/>
      <c r="I132" s="135"/>
      <c r="J132" s="433"/>
      <c r="K132" s="433"/>
      <c r="L132" s="433"/>
      <c r="M132" s="433"/>
      <c r="N132" s="433"/>
      <c r="O132" s="433"/>
    </row>
    <row r="133" customFormat="false" ht="12.75" hidden="false" customHeight="false" outlineLevel="0" collapsed="false">
      <c r="B133" s="134"/>
      <c r="C133" s="96"/>
      <c r="D133" s="96"/>
      <c r="E133" s="96"/>
      <c r="F133" s="96"/>
      <c r="G133" s="96"/>
      <c r="H133" s="96"/>
      <c r="I133" s="135"/>
      <c r="J133" s="433"/>
      <c r="K133" s="433"/>
      <c r="L133" s="433"/>
      <c r="M133" s="433"/>
      <c r="N133" s="433"/>
      <c r="O133" s="433"/>
    </row>
    <row r="134" customFormat="false" ht="12.75" hidden="false" customHeight="false" outlineLevel="0" collapsed="false">
      <c r="B134" s="134"/>
      <c r="C134" s="96"/>
      <c r="D134" s="96"/>
      <c r="E134" s="96"/>
      <c r="F134" s="96"/>
      <c r="G134" s="96"/>
      <c r="H134" s="96"/>
      <c r="I134" s="135"/>
      <c r="J134" s="433"/>
      <c r="K134" s="433"/>
      <c r="L134" s="433"/>
      <c r="M134" s="433"/>
      <c r="N134" s="433"/>
      <c r="O134" s="433"/>
    </row>
    <row r="135" customFormat="false" ht="12.75" hidden="false" customHeight="false" outlineLevel="0" collapsed="false">
      <c r="B135" s="134"/>
      <c r="C135" s="96"/>
      <c r="D135" s="96"/>
      <c r="E135" s="96"/>
      <c r="F135" s="96"/>
      <c r="G135" s="96"/>
      <c r="H135" s="96"/>
      <c r="I135" s="135"/>
      <c r="J135" s="433"/>
      <c r="K135" s="433"/>
      <c r="L135" s="433"/>
      <c r="M135" s="433"/>
      <c r="N135" s="433"/>
      <c r="O135" s="433"/>
    </row>
    <row r="136" customFormat="false" ht="12.75" hidden="false" customHeight="false" outlineLevel="0" collapsed="false">
      <c r="B136" s="134"/>
      <c r="C136" s="96"/>
      <c r="D136" s="96"/>
      <c r="E136" s="96"/>
      <c r="F136" s="96"/>
      <c r="G136" s="96"/>
      <c r="H136" s="96"/>
      <c r="I136" s="135"/>
      <c r="J136" s="433"/>
      <c r="K136" s="433"/>
      <c r="L136" s="433"/>
      <c r="M136" s="433"/>
      <c r="N136" s="433"/>
      <c r="O136" s="433"/>
    </row>
    <row r="137" customFormat="false" ht="12.75" hidden="false" customHeight="false" outlineLevel="0" collapsed="false">
      <c r="B137" s="134"/>
      <c r="C137" s="96"/>
      <c r="D137" s="96"/>
      <c r="E137" s="96"/>
      <c r="F137" s="96"/>
      <c r="G137" s="96"/>
      <c r="H137" s="96"/>
      <c r="I137" s="135"/>
      <c r="J137" s="433"/>
      <c r="K137" s="433"/>
      <c r="L137" s="433"/>
      <c r="M137" s="433"/>
      <c r="N137" s="433"/>
      <c r="O137" s="433"/>
    </row>
    <row r="138" customFormat="false" ht="12.75" hidden="false" customHeight="false" outlineLevel="0" collapsed="false">
      <c r="B138" s="134"/>
      <c r="C138" s="96"/>
      <c r="D138" s="96"/>
      <c r="E138" s="96"/>
      <c r="F138" s="96"/>
      <c r="G138" s="96"/>
      <c r="H138" s="96"/>
      <c r="I138" s="135"/>
      <c r="J138" s="433"/>
      <c r="K138" s="433"/>
      <c r="L138" s="433"/>
      <c r="M138" s="433"/>
      <c r="N138" s="433"/>
      <c r="O138" s="433"/>
    </row>
    <row r="139" customFormat="false" ht="12.75" hidden="false" customHeight="false" outlineLevel="0" collapsed="false">
      <c r="B139" s="134"/>
      <c r="C139" s="96"/>
      <c r="D139" s="96"/>
      <c r="E139" s="96"/>
      <c r="F139" s="96"/>
      <c r="G139" s="96"/>
      <c r="H139" s="96"/>
      <c r="I139" s="135"/>
      <c r="J139" s="433"/>
      <c r="K139" s="433"/>
      <c r="L139" s="433"/>
      <c r="M139" s="433"/>
      <c r="N139" s="433"/>
      <c r="O139" s="433"/>
    </row>
    <row r="140" customFormat="false" ht="12.75" hidden="false" customHeight="false" outlineLevel="0" collapsed="false">
      <c r="B140" s="134"/>
      <c r="C140" s="96"/>
      <c r="D140" s="96"/>
      <c r="E140" s="96"/>
      <c r="F140" s="96"/>
      <c r="G140" s="96"/>
      <c r="H140" s="96"/>
      <c r="I140" s="135"/>
      <c r="J140" s="433"/>
      <c r="K140" s="433"/>
      <c r="L140" s="433"/>
      <c r="M140" s="433"/>
      <c r="N140" s="433"/>
      <c r="O140" s="433"/>
    </row>
    <row r="141" customFormat="false" ht="12.75" hidden="false" customHeight="false" outlineLevel="0" collapsed="false">
      <c r="B141" s="134"/>
      <c r="C141" s="96"/>
      <c r="D141" s="96"/>
      <c r="E141" s="96"/>
      <c r="F141" s="96"/>
      <c r="G141" s="96"/>
      <c r="H141" s="96"/>
      <c r="I141" s="135"/>
      <c r="J141" s="433"/>
      <c r="K141" s="433"/>
      <c r="L141" s="433"/>
      <c r="M141" s="433"/>
      <c r="N141" s="433"/>
      <c r="O141" s="433"/>
    </row>
    <row r="142" customFormat="false" ht="12.75" hidden="false" customHeight="false" outlineLevel="0" collapsed="false">
      <c r="B142" s="134"/>
      <c r="C142" s="96"/>
      <c r="D142" s="96"/>
      <c r="E142" s="96"/>
      <c r="F142" s="96"/>
      <c r="G142" s="96"/>
      <c r="H142" s="96"/>
      <c r="I142" s="135"/>
      <c r="J142" s="433"/>
      <c r="K142" s="433"/>
      <c r="L142" s="433"/>
      <c r="M142" s="433"/>
      <c r="N142" s="433"/>
      <c r="O142" s="433"/>
    </row>
    <row r="143" customFormat="false" ht="12.75" hidden="false" customHeight="false" outlineLevel="0" collapsed="false">
      <c r="B143" s="134"/>
      <c r="C143" s="96"/>
      <c r="D143" s="96"/>
      <c r="E143" s="96"/>
      <c r="F143" s="96"/>
      <c r="G143" s="96"/>
      <c r="H143" s="96"/>
      <c r="I143" s="135"/>
      <c r="J143" s="433"/>
      <c r="K143" s="433"/>
      <c r="L143" s="433"/>
      <c r="M143" s="433"/>
      <c r="N143" s="433"/>
      <c r="O143" s="433"/>
    </row>
    <row r="144" customFormat="false" ht="12.75" hidden="false" customHeight="false" outlineLevel="0" collapsed="false">
      <c r="B144" s="134"/>
      <c r="C144" s="96"/>
      <c r="D144" s="96"/>
      <c r="E144" s="96"/>
      <c r="F144" s="96"/>
      <c r="G144" s="96"/>
      <c r="H144" s="96"/>
      <c r="I144" s="135"/>
      <c r="J144" s="433"/>
      <c r="K144" s="433"/>
      <c r="L144" s="433"/>
      <c r="M144" s="433"/>
      <c r="N144" s="433"/>
      <c r="O144" s="433"/>
    </row>
    <row r="145" customFormat="false" ht="12.75" hidden="false" customHeight="false" outlineLevel="0" collapsed="false">
      <c r="B145" s="134"/>
      <c r="C145" s="96"/>
      <c r="D145" s="96"/>
      <c r="E145" s="96"/>
      <c r="F145" s="96"/>
      <c r="G145" s="96"/>
      <c r="H145" s="96"/>
      <c r="I145" s="135"/>
      <c r="J145" s="433"/>
      <c r="K145" s="433"/>
      <c r="L145" s="433"/>
      <c r="M145" s="433"/>
      <c r="N145" s="433"/>
      <c r="O145" s="433"/>
    </row>
    <row r="146" customFormat="false" ht="12.75" hidden="false" customHeight="false" outlineLevel="0" collapsed="false">
      <c r="B146" s="134"/>
      <c r="C146" s="96"/>
      <c r="D146" s="96"/>
      <c r="E146" s="96"/>
      <c r="F146" s="96"/>
      <c r="G146" s="96"/>
      <c r="H146" s="96"/>
      <c r="I146" s="135"/>
      <c r="J146" s="433"/>
      <c r="K146" s="433"/>
      <c r="L146" s="433"/>
      <c r="M146" s="433"/>
      <c r="N146" s="433"/>
      <c r="O146" s="433"/>
    </row>
    <row r="147" customFormat="false" ht="12.75" hidden="false" customHeight="false" outlineLevel="0" collapsed="false">
      <c r="B147" s="134"/>
      <c r="C147" s="96"/>
      <c r="D147" s="96"/>
      <c r="E147" s="96"/>
      <c r="F147" s="96"/>
      <c r="G147" s="96"/>
      <c r="H147" s="96"/>
      <c r="I147" s="135"/>
      <c r="J147" s="433"/>
      <c r="K147" s="433"/>
      <c r="L147" s="433"/>
      <c r="M147" s="433"/>
      <c r="N147" s="433"/>
      <c r="O147" s="433"/>
    </row>
    <row r="148" customFormat="false" ht="12.75" hidden="false" customHeight="false" outlineLevel="0" collapsed="false">
      <c r="B148" s="134"/>
      <c r="C148" s="96"/>
      <c r="D148" s="96"/>
      <c r="E148" s="96"/>
      <c r="F148" s="96"/>
      <c r="G148" s="96"/>
      <c r="H148" s="96"/>
      <c r="I148" s="135"/>
      <c r="J148" s="433"/>
      <c r="K148" s="433"/>
      <c r="L148" s="433"/>
      <c r="M148" s="433"/>
      <c r="N148" s="433"/>
      <c r="O148" s="433"/>
    </row>
    <row r="149" customFormat="false" ht="12.75" hidden="false" customHeight="false" outlineLevel="0" collapsed="false">
      <c r="B149" s="134"/>
      <c r="C149" s="96"/>
      <c r="D149" s="96"/>
      <c r="E149" s="96"/>
      <c r="F149" s="96"/>
      <c r="G149" s="96"/>
      <c r="H149" s="96"/>
      <c r="I149" s="135"/>
      <c r="J149" s="433"/>
      <c r="K149" s="433"/>
      <c r="L149" s="433"/>
      <c r="M149" s="433"/>
      <c r="N149" s="433"/>
      <c r="O149" s="433"/>
    </row>
    <row r="150" customFormat="false" ht="12.75" hidden="false" customHeight="false" outlineLevel="0" collapsed="false">
      <c r="B150" s="134"/>
      <c r="C150" s="96"/>
      <c r="D150" s="96"/>
      <c r="E150" s="96"/>
      <c r="F150" s="96"/>
      <c r="G150" s="96"/>
      <c r="H150" s="96"/>
      <c r="I150" s="135"/>
      <c r="J150" s="433"/>
      <c r="K150" s="433"/>
      <c r="L150" s="433"/>
      <c r="M150" s="433"/>
      <c r="N150" s="433"/>
      <c r="O150" s="433"/>
    </row>
    <row r="151" customFormat="false" ht="12.75" hidden="false" customHeight="false" outlineLevel="0" collapsed="false">
      <c r="B151" s="134"/>
      <c r="C151" s="96"/>
      <c r="D151" s="96"/>
      <c r="E151" s="96"/>
      <c r="F151" s="96"/>
      <c r="G151" s="96"/>
      <c r="H151" s="96"/>
      <c r="I151" s="135"/>
      <c r="J151" s="433"/>
      <c r="K151" s="433"/>
      <c r="L151" s="433"/>
      <c r="M151" s="433"/>
      <c r="N151" s="433"/>
      <c r="O151" s="433"/>
    </row>
    <row r="152" customFormat="false" ht="12.75" hidden="false" customHeight="false" outlineLevel="0" collapsed="false">
      <c r="B152" s="134"/>
      <c r="C152" s="96"/>
      <c r="D152" s="96"/>
      <c r="E152" s="96"/>
      <c r="F152" s="96"/>
      <c r="G152" s="96"/>
      <c r="H152" s="96"/>
      <c r="I152" s="135"/>
      <c r="J152" s="433"/>
      <c r="K152" s="433"/>
      <c r="L152" s="433"/>
      <c r="M152" s="433"/>
      <c r="N152" s="433"/>
      <c r="O152" s="433"/>
    </row>
    <row r="153" customFormat="false" ht="12.75" hidden="false" customHeight="false" outlineLevel="0" collapsed="false">
      <c r="B153" s="134"/>
      <c r="C153" s="96"/>
      <c r="D153" s="96"/>
      <c r="E153" s="96"/>
      <c r="F153" s="96"/>
      <c r="G153" s="96"/>
      <c r="H153" s="96"/>
      <c r="I153" s="135"/>
      <c r="J153" s="433"/>
      <c r="K153" s="433"/>
      <c r="L153" s="433"/>
      <c r="M153" s="433"/>
      <c r="N153" s="433"/>
      <c r="O153" s="433"/>
    </row>
    <row r="154" customFormat="false" ht="12.75" hidden="false" customHeight="false" outlineLevel="0" collapsed="false">
      <c r="B154" s="134"/>
      <c r="C154" s="96"/>
      <c r="D154" s="96"/>
      <c r="E154" s="96"/>
      <c r="F154" s="96"/>
      <c r="G154" s="96"/>
      <c r="H154" s="96"/>
      <c r="I154" s="135"/>
      <c r="J154" s="433"/>
      <c r="K154" s="433"/>
      <c r="L154" s="433"/>
      <c r="M154" s="433"/>
      <c r="N154" s="433"/>
      <c r="O154" s="433"/>
    </row>
    <row r="155" customFormat="false" ht="12.75" hidden="false" customHeight="false" outlineLevel="0" collapsed="false">
      <c r="B155" s="134"/>
      <c r="C155" s="96"/>
      <c r="D155" s="96"/>
      <c r="E155" s="96"/>
      <c r="F155" s="96"/>
      <c r="G155" s="96"/>
      <c r="H155" s="96"/>
      <c r="I155" s="135"/>
      <c r="J155" s="433"/>
      <c r="K155" s="433"/>
      <c r="L155" s="433"/>
      <c r="M155" s="433"/>
      <c r="N155" s="433"/>
      <c r="O155" s="433"/>
    </row>
    <row r="156" customFormat="false" ht="12.75" hidden="false" customHeight="false" outlineLevel="0" collapsed="false">
      <c r="B156" s="134"/>
      <c r="C156" s="96"/>
      <c r="D156" s="96"/>
      <c r="E156" s="96"/>
      <c r="F156" s="96"/>
      <c r="G156" s="96"/>
      <c r="H156" s="96"/>
      <c r="I156" s="135"/>
      <c r="J156" s="433"/>
      <c r="K156" s="433"/>
      <c r="L156" s="433"/>
      <c r="M156" s="433"/>
      <c r="N156" s="433"/>
      <c r="O156" s="433"/>
    </row>
    <row r="157" customFormat="false" ht="12.75" hidden="false" customHeight="false" outlineLevel="0" collapsed="false">
      <c r="B157" s="134"/>
      <c r="C157" s="96"/>
      <c r="D157" s="96"/>
      <c r="E157" s="96"/>
      <c r="F157" s="96"/>
      <c r="G157" s="96"/>
      <c r="H157" s="96"/>
      <c r="I157" s="135"/>
      <c r="J157" s="433"/>
      <c r="K157" s="433"/>
      <c r="L157" s="433"/>
      <c r="M157" s="433"/>
      <c r="N157" s="433"/>
      <c r="O157" s="433"/>
    </row>
    <row r="158" customFormat="false" ht="12.75" hidden="false" customHeight="false" outlineLevel="0" collapsed="false">
      <c r="B158" s="134"/>
      <c r="C158" s="96"/>
      <c r="D158" s="96"/>
      <c r="E158" s="96"/>
      <c r="F158" s="96"/>
      <c r="G158" s="96"/>
      <c r="H158" s="96"/>
      <c r="I158" s="135"/>
      <c r="J158" s="433"/>
      <c r="K158" s="433"/>
      <c r="L158" s="433"/>
      <c r="M158" s="433"/>
      <c r="N158" s="433"/>
      <c r="O158" s="433"/>
    </row>
    <row r="159" customFormat="false" ht="12.75" hidden="false" customHeight="false" outlineLevel="0" collapsed="false">
      <c r="B159" s="134"/>
      <c r="C159" s="96"/>
      <c r="D159" s="96"/>
      <c r="E159" s="96"/>
      <c r="F159" s="96"/>
      <c r="G159" s="96"/>
      <c r="H159" s="96"/>
      <c r="I159" s="135"/>
      <c r="J159" s="433"/>
      <c r="K159" s="433"/>
      <c r="L159" s="433"/>
      <c r="M159" s="433"/>
      <c r="N159" s="433"/>
      <c r="O159" s="433"/>
    </row>
    <row r="160" customFormat="false" ht="12.75" hidden="false" customHeight="false" outlineLevel="0" collapsed="false">
      <c r="B160" s="134"/>
      <c r="C160" s="96"/>
      <c r="D160" s="96"/>
      <c r="E160" s="96"/>
      <c r="F160" s="96"/>
      <c r="G160" s="96"/>
      <c r="H160" s="96"/>
      <c r="I160" s="135"/>
      <c r="J160" s="433"/>
      <c r="K160" s="433"/>
      <c r="L160" s="433"/>
      <c r="M160" s="433"/>
      <c r="N160" s="433"/>
      <c r="O160" s="433"/>
    </row>
    <row r="161" customFormat="false" ht="12.75" hidden="false" customHeight="false" outlineLevel="0" collapsed="false">
      <c r="B161" s="134"/>
      <c r="C161" s="96"/>
      <c r="D161" s="96"/>
      <c r="E161" s="96"/>
      <c r="F161" s="96"/>
      <c r="G161" s="96"/>
      <c r="H161" s="96"/>
      <c r="I161" s="135"/>
      <c r="J161" s="433"/>
      <c r="K161" s="433"/>
      <c r="L161" s="433"/>
      <c r="M161" s="433"/>
      <c r="N161" s="433"/>
      <c r="O161" s="433"/>
    </row>
    <row r="162" customFormat="false" ht="12.75" hidden="false" customHeight="false" outlineLevel="0" collapsed="false">
      <c r="B162" s="141"/>
      <c r="C162" s="142"/>
      <c r="D162" s="142"/>
      <c r="E162" s="142"/>
      <c r="F162" s="142"/>
      <c r="G162" s="142"/>
      <c r="H162" s="142"/>
      <c r="I162" s="219"/>
      <c r="J162" s="433"/>
      <c r="K162" s="433"/>
      <c r="L162" s="433"/>
      <c r="M162" s="433"/>
      <c r="N162" s="433"/>
      <c r="O162" s="433"/>
    </row>
    <row r="163" customFormat="false" ht="12.75" hidden="false" customHeight="false" outlineLevel="0" collapsed="false">
      <c r="B163" s="433"/>
      <c r="C163" s="433"/>
      <c r="D163" s="433"/>
      <c r="E163" s="433"/>
      <c r="F163" s="433"/>
      <c r="G163" s="433"/>
      <c r="H163" s="433"/>
      <c r="I163" s="433"/>
      <c r="J163" s="433"/>
      <c r="K163" s="433"/>
      <c r="L163" s="433"/>
      <c r="M163" s="433"/>
      <c r="N163" s="433"/>
      <c r="O163" s="433"/>
    </row>
    <row r="164" customFormat="false" ht="12.75" hidden="false" customHeight="false" outlineLevel="0" collapsed="false">
      <c r="B164" s="433"/>
      <c r="C164" s="433"/>
      <c r="D164" s="433"/>
      <c r="E164" s="433"/>
      <c r="F164" s="433"/>
      <c r="G164" s="433"/>
      <c r="H164" s="433"/>
      <c r="I164" s="433"/>
      <c r="J164" s="433"/>
      <c r="K164" s="433"/>
      <c r="L164" s="433"/>
      <c r="M164" s="433"/>
      <c r="N164" s="433"/>
      <c r="O164" s="433"/>
    </row>
    <row r="165" customFormat="false" ht="12.75" hidden="false" customHeight="false" outlineLevel="0" collapsed="false">
      <c r="B165" s="433"/>
      <c r="C165" s="433"/>
      <c r="D165" s="433"/>
      <c r="E165" s="433"/>
      <c r="F165" s="433"/>
      <c r="G165" s="433"/>
      <c r="H165" s="433"/>
      <c r="I165" s="433"/>
      <c r="J165" s="433"/>
      <c r="K165" s="433"/>
      <c r="L165" s="433"/>
      <c r="M165" s="433"/>
      <c r="N165" s="433"/>
      <c r="O165" s="433"/>
    </row>
  </sheetData>
  <sheetProtection algorithmName="SHA-512" hashValue="BwchzY/RIRAnKHudwe+tOjrvIbYldEmrwMjKVkgmuxGcGhTpjOedPXs6A4nvaI5iLdo4fNPJHowxhNUItV9Qug==" saltValue="rtew+5K/8c4EeYL0MVuiMw==" spinCount="100000" sheet="true" scenarios="true"/>
  <protectedRanges>
    <protectedRange name="Range1" sqref="C4:C5 C13:D14 D19 D21:D22 B31:I162"/>
  </protectedRanges>
  <mergeCells count="4">
    <mergeCell ref="C13:D13"/>
    <mergeCell ref="C14:D14"/>
    <mergeCell ref="C17:D17"/>
    <mergeCell ref="C18:D18"/>
  </mergeCells>
  <conditionalFormatting sqref="E27 E20:E25">
    <cfRule type="cellIs" priority="2" operator="greaterThanOrEqual" aboveAverage="0" equalAverage="0" bottom="0" percent="0" rank="0" text="" dxfId="539">
      <formula>100</formula>
    </cfRule>
    <cfRule type="cellIs" priority="3" operator="lessThan" aboveAverage="0" equalAverage="0" bottom="0" percent="0" rank="0" text="" dxfId="540">
      <formula>100</formula>
    </cfRule>
  </conditionalFormatting>
  <conditionalFormatting sqref="E26">
    <cfRule type="cellIs" priority="4" operator="greaterThanOrEqual" aboveAverage="0" equalAverage="0" bottom="0" percent="0" rank="0" text="" dxfId="541">
      <formula>100.01</formula>
    </cfRule>
    <cfRule type="cellIs" priority="5" operator="lessThan" aboveAverage="0" equalAverage="0" bottom="0" percent="0" rank="0" text="" dxfId="542">
      <formula>100.01</formula>
    </cfRule>
  </conditionalFormatting>
  <dataValidations count="4">
    <dataValidation allowBlank="true" operator="between" promptTitle="Select Material" showDropDown="false" showErrorMessage="true" showInputMessage="true" sqref="D4:D5" type="none">
      <formula1>0</formula1>
      <formula2>0</formula2>
    </dataValidation>
    <dataValidation allowBlank="true" operator="between" promptTitle="Select Material" showDropDown="false" showErrorMessage="true" showInputMessage="true" sqref="C12:D12" type="list">
      <formula1>Materials</formula1>
      <formula2>0</formula2>
    </dataValidation>
    <dataValidation allowBlank="true" operator="between" promptTitle="Select Material" showDropDown="false" showErrorMessage="true" showInputMessage="true" sqref="C4" type="list">
      <formula1>"Steel,Aluminium 1,Aluminium 2"</formula1>
      <formula2>0</formula2>
    </dataValidation>
    <dataValidation allowBlank="true" operator="between" promptTitle="Select Material" showDropDown="false" showErrorMessage="true" showInputMessage="true" sqref="C5" type="list">
      <formula1>Tube_Type</formula1>
      <formula2>0</formula2>
    </dataValidation>
  </dataValidations>
  <hyperlinks>
    <hyperlink ref="H29"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1.xml><?xml version="1.0" encoding="utf-8"?>
<worksheet xmlns="http://schemas.openxmlformats.org/spreadsheetml/2006/main" xmlns:r="http://schemas.openxmlformats.org/officeDocument/2006/relationships">
  <sheetPr filterMode="false">
    <pageSetUpPr fitToPage="true"/>
  </sheetPr>
  <dimension ref="B1:O164"/>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F17" activeCellId="0" sqref="F17"/>
    </sheetView>
  </sheetViews>
  <sheetFormatPr defaultRowHeight="12.75" zeroHeight="false" outlineLevelRow="0" outlineLevelCol="0"/>
  <cols>
    <col collapsed="false" customWidth="true" hidden="false" outlineLevel="0" max="1" min="1" style="0" width="5.13"/>
    <col collapsed="false" customWidth="true" hidden="false" outlineLevel="0" max="2" min="2" style="0" width="46.13"/>
    <col collapsed="false" customWidth="true" hidden="false" outlineLevel="0" max="3" min="3" style="0" width="11.4"/>
    <col collapsed="false" customWidth="true" hidden="false" outlineLevel="0" max="4" min="4" style="0" width="10.6"/>
    <col collapsed="false" customWidth="true" hidden="false" outlineLevel="0" max="5" min="5" style="0" width="5.86"/>
    <col collapsed="false" customWidth="true" hidden="false" outlineLevel="0" max="6" min="6" style="0" width="10"/>
    <col collapsed="false" customWidth="true" hidden="false" outlineLevel="0" max="8" min="7" style="0" width="12.4"/>
    <col collapsed="false" customWidth="true" hidden="false" outlineLevel="0" max="9" min="9" style="0" width="11.4"/>
    <col collapsed="false" customWidth="true" hidden="false" outlineLevel="0" max="10" min="10" style="0" width="5.13"/>
    <col collapsed="false" customWidth="true" hidden="false" outlineLevel="0" max="1025" min="11" style="0" width="11.4"/>
  </cols>
  <sheetData>
    <row r="1" customFormat="false" ht="15" hidden="false" customHeight="false" outlineLevel="0" collapsed="false">
      <c r="B1" s="185" t="s">
        <v>698</v>
      </c>
      <c r="G1" s="433"/>
      <c r="H1" s="433"/>
      <c r="I1" s="433"/>
      <c r="J1" s="433"/>
      <c r="K1" s="433"/>
      <c r="L1" s="433"/>
      <c r="M1" s="433"/>
      <c r="N1" s="433"/>
      <c r="O1" s="433"/>
    </row>
    <row r="2" customFormat="false" ht="13.15" hidden="false" customHeight="false" outlineLevel="0" collapsed="false">
      <c r="B2" s="10"/>
      <c r="G2" s="433"/>
      <c r="H2" s="433"/>
      <c r="I2" s="433"/>
      <c r="J2" s="433"/>
      <c r="K2" s="433"/>
      <c r="L2" s="433"/>
      <c r="M2" s="433"/>
      <c r="N2" s="433"/>
      <c r="O2" s="433"/>
    </row>
    <row r="3" s="95" customFormat="true" ht="26.25" hidden="false" customHeight="false" outlineLevel="0" collapsed="false">
      <c r="B3" s="343" t="s">
        <v>239</v>
      </c>
      <c r="C3" s="343" t="s">
        <v>241</v>
      </c>
      <c r="D3" s="343" t="s">
        <v>699</v>
      </c>
      <c r="G3" s="850"/>
      <c r="H3" s="850"/>
      <c r="I3" s="850"/>
      <c r="J3" s="850"/>
      <c r="K3" s="850"/>
      <c r="L3" s="850"/>
      <c r="M3" s="850"/>
      <c r="N3" s="850"/>
      <c r="O3" s="850"/>
    </row>
    <row r="4" customFormat="false" ht="12.75" hidden="false" customHeight="false" outlineLevel="0" collapsed="false">
      <c r="B4" s="53" t="s">
        <v>242</v>
      </c>
      <c r="C4" s="192" t="s">
        <v>185</v>
      </c>
      <c r="D4" s="186" t="str">
        <f aca="false">C4</f>
        <v>Steel</v>
      </c>
      <c r="G4" s="433"/>
      <c r="H4" s="433"/>
      <c r="I4" s="433"/>
      <c r="J4" s="433"/>
      <c r="K4" s="433"/>
      <c r="L4" s="433"/>
      <c r="M4" s="433"/>
      <c r="N4" s="433"/>
      <c r="O4" s="433"/>
    </row>
    <row r="5" customFormat="false" ht="12.75" hidden="false" customHeight="false" outlineLevel="0" collapsed="false">
      <c r="B5" s="53" t="s">
        <v>692</v>
      </c>
      <c r="C5" s="192" t="s">
        <v>231</v>
      </c>
      <c r="D5" s="56" t="s">
        <v>123</v>
      </c>
      <c r="G5" s="433"/>
      <c r="H5" s="433"/>
      <c r="I5" s="433"/>
      <c r="J5" s="433"/>
      <c r="K5" s="433"/>
      <c r="L5" s="433"/>
      <c r="M5" s="433"/>
      <c r="N5" s="433"/>
      <c r="O5" s="433"/>
    </row>
    <row r="6" customFormat="false" ht="12.75" hidden="false" customHeight="false" outlineLevel="0" collapsed="false">
      <c r="B6" s="146" t="s">
        <v>244</v>
      </c>
      <c r="C6" s="167" t="str">
        <f aca="false">IF(C$4="Steel",MaterialData!C4,IF(C$4="Aluminium 1",MaterialData!D4,IF(C$4="Aluminium 2",MaterialData!E4,IF(C$4="Carbon",MaterialData!F4,IF(C$4="Other 1",MaterialData!G4,IF(C$4="Other 2",MaterialData!H4,IF(C$4="Other 3",MaterialData!I4,0)))))))</f>
        <v>Steel</v>
      </c>
      <c r="D6" s="167" t="str">
        <f aca="false">C6</f>
        <v>Steel</v>
      </c>
      <c r="G6" s="433"/>
      <c r="H6" s="433"/>
      <c r="I6" s="433"/>
      <c r="J6" s="433"/>
      <c r="K6" s="433"/>
      <c r="L6" s="433"/>
      <c r="M6" s="433"/>
      <c r="N6" s="433"/>
      <c r="O6" s="433"/>
    </row>
    <row r="7" customFormat="false" ht="12.75" hidden="false" customHeight="false" outlineLevel="0" collapsed="false">
      <c r="B7" s="146" t="s">
        <v>211</v>
      </c>
      <c r="C7" s="167" t="n">
        <f aca="false">IF(C$4="Steel",MaterialData!C6,IF(C$4="Aluminium 1",MaterialData!D6,IF(C$4="Aluminium 2",MaterialData!E6,IF(C$4="Carbon",MaterialData!F6,IF(C$4="Other 1",MaterialData!G6,IF(C$4="Other 2",MaterialData!H6,IF(C$4="Other 3",MaterialData!I6,0)))))))</f>
        <v>200000000000</v>
      </c>
      <c r="D7" s="167" t="n">
        <f aca="false">IF(D$4="Steel",MaterialData!C6,IF(D$4="Aluminium 1",MaterialData!D6,IF(D$4="Aluminium 2",MaterialData!E6,IF(D$4="Carbon",MaterialData!F6,IF(D$4="Other 1",MaterialData!G6,IF(D$4="Other 2",MaterialData!H6,IF(D$4="Other 2",MaterialData!I6,0)))))))</f>
        <v>200000000000</v>
      </c>
      <c r="G7" s="433"/>
      <c r="H7" s="433"/>
      <c r="I7" s="171"/>
      <c r="J7" s="433"/>
      <c r="K7" s="433"/>
      <c r="L7" s="433"/>
      <c r="M7" s="433"/>
      <c r="N7" s="433"/>
      <c r="O7" s="433"/>
    </row>
    <row r="8" customFormat="false" ht="12.75" hidden="false" customHeight="false" outlineLevel="0" collapsed="false">
      <c r="B8" s="146" t="s">
        <v>212</v>
      </c>
      <c r="C8" s="167" t="n">
        <f aca="false">IF(C$4="Steel",MaterialData!C7,IF(C$4="Aluminium 1",MaterialData!D7,IF(C$4="Aluminium 2",MaterialData!E7,IF(C$4="Carbon",MaterialData!F7,IF(C$4="Other 1",MaterialData!G7,IF(C$4="Other 2",MaterialData!H7,IF(C$4="Other 3",MaterialData!I7,0)))))))</f>
        <v>305000000</v>
      </c>
      <c r="D8" s="167" t="n">
        <f aca="false">IF(D$4="Steel",MaterialData!C7,IF(D$4="Aluminium 1",MaterialData!D7,IF(D$4="Aluminium 2",MaterialData!E7,IF(D$4="Carbon",MaterialData!F7,IF(D$4="Other 1",MaterialData!G7,IF(D$4="Other 2",MaterialData!H7,IF(D$4="Other 2",MaterialData!I7,0)))))))</f>
        <v>305000000</v>
      </c>
      <c r="G8" s="433"/>
      <c r="H8" s="433"/>
      <c r="I8" s="171"/>
      <c r="J8" s="433"/>
      <c r="K8" s="433"/>
      <c r="L8" s="433"/>
      <c r="M8" s="433"/>
      <c r="N8" s="433"/>
      <c r="O8" s="433"/>
    </row>
    <row r="9" customFormat="false" ht="12.75" hidden="false" customHeight="false" outlineLevel="0" collapsed="false">
      <c r="B9" s="146" t="s">
        <v>213</v>
      </c>
      <c r="C9" s="167" t="n">
        <f aca="false">IF(C$4="Steel",MaterialData!C8,IF(C$4="Aluminium 1",MaterialData!D8,IF(C$4="Aluminium 2",MaterialData!E8,IF(C$4="Carbon",MaterialData!F8,IF(C$4="Other 1",MaterialData!G8,IF(C$4="Other 2",MaterialData!H8,IF(C$4="Other 3",MaterialData!I8,0)))))))</f>
        <v>365000000</v>
      </c>
      <c r="D9" s="167" t="n">
        <f aca="false">IF(D$4="Steel",MaterialData!C8,IF(D$4="Aluminium 1",MaterialData!D8,IF(D$4="Aluminium 2",MaterialData!E8,IF(D$4="Carbon",MaterialData!F8,IF(D$4="Other 1",MaterialData!G8,IF(D$4="Other 2",MaterialData!H8,IF(D$4="Other 2",MaterialData!I8,0)))))))</f>
        <v>365000000</v>
      </c>
      <c r="G9" s="433"/>
      <c r="H9" s="433"/>
      <c r="I9" s="171"/>
      <c r="J9" s="433"/>
      <c r="K9" s="433"/>
      <c r="L9" s="433"/>
      <c r="M9" s="433"/>
      <c r="N9" s="433"/>
      <c r="O9" s="433"/>
    </row>
    <row r="10" customFormat="false" ht="12.75" hidden="false" customHeight="false" outlineLevel="0" collapsed="false">
      <c r="B10" s="146" t="s">
        <v>214</v>
      </c>
      <c r="C10" s="167" t="n">
        <f aca="false">IF(C$4="Steel",MaterialData!C9,IF(C$4="Aluminium 1",MaterialData!D9,IF(C$4="Aluminium 2",MaterialData!E9,IF(C$4="Carbon",MaterialData!F9,IF(C$4="Other 1",MaterialData!G9,IF(C$4="Other 2",MaterialData!H9,IF(C$4="Other 3",MaterialData!I9,0)))))))</f>
        <v>180000000</v>
      </c>
      <c r="D10" s="167" t="n">
        <f aca="false">IF(D$4="Steel",MaterialData!C9,IF(D$4="Aluminium 1",MaterialData!D9,IF(D$4="Aluminium 2",MaterialData!E9,IF(D$4="Carbon",MaterialData!F9,IF(D$4="Other 1",MaterialData!G9,IF(D$4="Other 2",MaterialData!H9,IF(D$4="Other 2",MaterialData!I9,0)))))))</f>
        <v>180000000</v>
      </c>
      <c r="G10" s="433"/>
      <c r="H10" s="433"/>
      <c r="I10" s="171"/>
      <c r="J10" s="433"/>
      <c r="K10" s="433"/>
      <c r="L10" s="433"/>
      <c r="M10" s="433"/>
      <c r="N10" s="433"/>
      <c r="O10" s="433"/>
    </row>
    <row r="11" customFormat="false" ht="12.75" hidden="false" customHeight="false" outlineLevel="0" collapsed="false">
      <c r="B11" s="146" t="s">
        <v>215</v>
      </c>
      <c r="C11" s="167" t="n">
        <f aca="false">IF(C$4="Steel",MaterialData!C10,IF(C$4="Aluminium 1",MaterialData!D10,IF(C$4="Aluminium 2",MaterialData!E10,IF(C$4="Carbon",MaterialData!F10,IF(C$4="Other 1",MaterialData!G10,IF(C$4="Other 2",MaterialData!H10,IF(C$4="Other 3",MaterialData!I10,0)))))))</f>
        <v>300000000</v>
      </c>
      <c r="D11" s="167" t="n">
        <f aca="false">IF(D$4="Steel",MaterialData!C10,IF(D$4="Aluminium 1",MaterialData!D10,IF(D$4="Aluminium 2",MaterialData!E10,IF(D$4="Carbon",MaterialData!F10,IF(D$4="Other 1",MaterialData!G10,IF(D$4="Other 2",MaterialData!H10,IF(D$4="Other 2",MaterialData!I10,0)))))))</f>
        <v>300000000</v>
      </c>
      <c r="G11" s="433"/>
      <c r="H11" s="433"/>
      <c r="I11" s="171"/>
      <c r="J11" s="433"/>
      <c r="K11" s="433"/>
      <c r="L11" s="433"/>
      <c r="M11" s="433"/>
      <c r="N11" s="433"/>
      <c r="O11" s="433"/>
    </row>
    <row r="12" customFormat="false" ht="12.75" hidden="false" customHeight="false" outlineLevel="0" collapsed="false">
      <c r="G12" s="433"/>
      <c r="H12" s="433"/>
      <c r="I12" s="171"/>
      <c r="J12" s="433"/>
      <c r="K12" s="433"/>
      <c r="L12" s="433"/>
      <c r="M12" s="433"/>
      <c r="N12" s="433"/>
      <c r="O12" s="433"/>
    </row>
    <row r="13" customFormat="false" ht="12.75" hidden="false" customHeight="false" outlineLevel="0" collapsed="false">
      <c r="B13" s="53" t="s">
        <v>700</v>
      </c>
      <c r="C13" s="519" t="n">
        <v>25.4</v>
      </c>
      <c r="D13" s="519"/>
      <c r="G13" s="433"/>
      <c r="H13" s="433"/>
      <c r="I13" s="171"/>
      <c r="J13" s="433"/>
      <c r="K13" s="433"/>
      <c r="L13" s="433"/>
      <c r="M13" s="433"/>
      <c r="N13" s="433"/>
      <c r="O13" s="433"/>
    </row>
    <row r="14" customFormat="false" ht="12.75" hidden="false" customHeight="false" outlineLevel="0" collapsed="false">
      <c r="B14" s="53" t="s">
        <v>701</v>
      </c>
      <c r="C14" s="519" t="n">
        <v>1.2</v>
      </c>
      <c r="D14" s="519"/>
      <c r="G14" s="433"/>
      <c r="H14" s="433"/>
      <c r="I14" s="171"/>
      <c r="J14" s="433"/>
      <c r="K14" s="433"/>
      <c r="L14" s="433"/>
      <c r="M14" s="433"/>
      <c r="N14" s="433"/>
      <c r="O14" s="433"/>
    </row>
    <row r="15" customFormat="false" ht="12.75" hidden="false" customHeight="false" outlineLevel="0" collapsed="false">
      <c r="B15" s="53" t="s">
        <v>702</v>
      </c>
      <c r="C15" s="519" t="n">
        <v>35</v>
      </c>
      <c r="D15" s="519"/>
      <c r="G15" s="433"/>
      <c r="H15" s="433"/>
      <c r="I15" s="171"/>
      <c r="J15" s="433"/>
      <c r="K15" s="433"/>
      <c r="L15" s="433"/>
      <c r="M15" s="433"/>
      <c r="N15" s="433"/>
      <c r="O15" s="433"/>
    </row>
    <row r="16" customFormat="false" ht="12.75" hidden="false" customHeight="false" outlineLevel="0" collapsed="false">
      <c r="B16" s="53" t="s">
        <v>703</v>
      </c>
      <c r="C16" s="519" t="n">
        <v>5</v>
      </c>
      <c r="D16" s="519"/>
      <c r="G16" s="433"/>
      <c r="H16" s="433"/>
      <c r="I16" s="171"/>
      <c r="J16" s="433"/>
      <c r="K16" s="433"/>
      <c r="L16" s="433"/>
      <c r="M16" s="433"/>
      <c r="N16" s="433"/>
      <c r="O16" s="433"/>
    </row>
    <row r="17" customFormat="false" ht="12.75" hidden="false" customHeight="false" outlineLevel="0" collapsed="false">
      <c r="G17" s="433"/>
      <c r="H17" s="433"/>
      <c r="I17" s="171"/>
      <c r="J17" s="433"/>
      <c r="K17" s="433"/>
      <c r="L17" s="433"/>
      <c r="M17" s="433"/>
      <c r="N17" s="433"/>
      <c r="O17" s="433"/>
    </row>
    <row r="18" s="95" customFormat="true" ht="26.25" hidden="false" customHeight="false" outlineLevel="0" collapsed="false">
      <c r="B18" s="851"/>
      <c r="C18" s="343" t="s">
        <v>241</v>
      </c>
      <c r="D18" s="343" t="s">
        <v>699</v>
      </c>
      <c r="G18" s="850"/>
      <c r="H18" s="850"/>
      <c r="I18" s="852"/>
      <c r="J18" s="850"/>
      <c r="K18" s="850"/>
      <c r="L18" s="850"/>
      <c r="M18" s="850"/>
      <c r="N18" s="850"/>
      <c r="O18" s="850"/>
    </row>
    <row r="19" customFormat="false" ht="12.75" hidden="false" customHeight="false" outlineLevel="0" collapsed="false">
      <c r="B19" s="146" t="s">
        <v>704</v>
      </c>
      <c r="C19" s="186" t="n">
        <f aca="false">C13/2000</f>
        <v>0.0127</v>
      </c>
      <c r="D19" s="856" t="n">
        <f aca="false">C15/2000</f>
        <v>0.0175</v>
      </c>
      <c r="G19" s="433"/>
      <c r="H19" s="433"/>
      <c r="I19" s="171"/>
      <c r="J19" s="433"/>
      <c r="K19" s="433"/>
      <c r="L19" s="433"/>
      <c r="M19" s="433"/>
      <c r="N19" s="433"/>
      <c r="O19" s="433"/>
    </row>
    <row r="20" customFormat="false" ht="12.75" hidden="false" customHeight="false" outlineLevel="0" collapsed="false">
      <c r="B20" s="146" t="s">
        <v>705</v>
      </c>
      <c r="C20" s="186" t="n">
        <f aca="false">C19-C14/1000</f>
        <v>0.0115</v>
      </c>
      <c r="D20" s="856" t="n">
        <f aca="false">D19-C16/1000</f>
        <v>0.0125</v>
      </c>
      <c r="G20" s="433"/>
      <c r="H20" s="433"/>
      <c r="I20" s="171"/>
      <c r="J20" s="433"/>
      <c r="K20" s="433"/>
      <c r="L20" s="433"/>
      <c r="M20" s="853"/>
      <c r="N20" s="433"/>
      <c r="O20" s="433"/>
    </row>
    <row r="21" customFormat="false" ht="12.75" hidden="false" customHeight="false" outlineLevel="0" collapsed="false">
      <c r="B21" s="146" t="s">
        <v>706</v>
      </c>
      <c r="C21" s="857" t="n">
        <f aca="false">PI()*(C19^2-C20^2)</f>
        <v>9.12318506602476E-005</v>
      </c>
      <c r="D21" s="858" t="n">
        <f aca="false">0.5*PI()*(D19^2-D20^2)</f>
        <v>0.000235619449019235</v>
      </c>
      <c r="G21" s="433"/>
      <c r="H21" s="433"/>
      <c r="I21" s="171"/>
      <c r="J21" s="433"/>
      <c r="K21" s="433"/>
      <c r="L21" s="433"/>
      <c r="M21" s="853"/>
      <c r="N21" s="433"/>
      <c r="O21" s="433"/>
    </row>
    <row r="22" customFormat="false" ht="12.75" hidden="false" customHeight="false" outlineLevel="0" collapsed="false">
      <c r="B22" s="53" t="s">
        <v>707</v>
      </c>
      <c r="C22" s="859" t="s">
        <v>123</v>
      </c>
      <c r="D22" s="860" t="n">
        <f aca="false">(4*(D19^3-D20^3))/(3*PI()*(D19^2-D20^2))</f>
        <v>0.00963771599834255</v>
      </c>
      <c r="E22" s="844"/>
      <c r="F22" s="861"/>
      <c r="G22" s="862"/>
      <c r="H22" s="171"/>
      <c r="I22" s="433"/>
      <c r="J22" s="433"/>
      <c r="K22" s="433"/>
      <c r="L22" s="433"/>
      <c r="M22" s="433"/>
      <c r="N22" s="433"/>
      <c r="O22" s="433"/>
    </row>
    <row r="23" customFormat="false" ht="12.75" hidden="false" customHeight="false" outlineLevel="0" collapsed="false">
      <c r="B23" s="146" t="s">
        <v>249</v>
      </c>
      <c r="C23" s="857" t="n">
        <f aca="false">IF(C5="Round",(C19^4-C20^4)*PI()/4,((2*C19)^4-(2*C20)^4)/12)</f>
        <v>6.69504936070227E-009</v>
      </c>
      <c r="D23" s="835" t="n">
        <f aca="false">PI()/8*(D19^4-D20^4)-(D21*D22^2)</f>
        <v>5.35785204661277E-009</v>
      </c>
      <c r="E23" s="187"/>
      <c r="F23" s="861"/>
      <c r="G23" s="862"/>
      <c r="H23" s="863"/>
      <c r="I23" s="171"/>
      <c r="J23" s="433"/>
      <c r="K23" s="433"/>
      <c r="L23" s="171"/>
      <c r="M23" s="853"/>
      <c r="N23" s="433"/>
      <c r="O23" s="433"/>
    </row>
    <row r="24" customFormat="false" ht="12.75" hidden="false" customHeight="false" outlineLevel="0" collapsed="false">
      <c r="B24" s="146" t="s">
        <v>250</v>
      </c>
      <c r="C24" s="167" t="n">
        <f aca="false">C7*C23</f>
        <v>1339.00987214045</v>
      </c>
      <c r="D24" s="864" t="s">
        <v>123</v>
      </c>
      <c r="E24" s="844"/>
      <c r="F24" s="861"/>
      <c r="G24" s="862"/>
      <c r="H24" s="863"/>
      <c r="I24" s="171"/>
      <c r="J24" s="433"/>
      <c r="K24" s="433"/>
      <c r="L24" s="433"/>
      <c r="M24" s="433"/>
      <c r="N24" s="433"/>
      <c r="O24" s="433"/>
    </row>
    <row r="25" customFormat="false" ht="12.75" hidden="false" customHeight="false" outlineLevel="0" collapsed="false">
      <c r="B25" s="53" t="s">
        <v>708</v>
      </c>
      <c r="C25" s="167" t="n">
        <f aca="false">120000/6</f>
        <v>20000</v>
      </c>
      <c r="D25" s="864" t="s">
        <v>123</v>
      </c>
      <c r="E25" s="844"/>
      <c r="G25" s="853"/>
      <c r="H25" s="433"/>
      <c r="I25" s="433"/>
      <c r="J25" s="433"/>
      <c r="K25" s="433"/>
      <c r="L25" s="433"/>
      <c r="M25" s="433"/>
      <c r="N25" s="433"/>
      <c r="O25" s="433"/>
    </row>
    <row r="26" customFormat="false" ht="12.75" hidden="false" customHeight="false" outlineLevel="0" collapsed="false">
      <c r="B26" s="53" t="s">
        <v>709</v>
      </c>
      <c r="C26" s="167" t="n">
        <f aca="false">C11</f>
        <v>300000000</v>
      </c>
      <c r="D26" s="864" t="n">
        <f aca="false">(C25*0.5*D19*(D19-D22))/D23</f>
        <v>256800614.932974</v>
      </c>
      <c r="E26" s="212" t="n">
        <f aca="false">100*C26/D26</f>
        <v>116.82215016436</v>
      </c>
      <c r="G26" s="171"/>
      <c r="H26" s="863"/>
      <c r="I26" s="171"/>
      <c r="J26" s="433"/>
      <c r="K26" s="433"/>
      <c r="L26" s="433"/>
      <c r="M26" s="433"/>
      <c r="N26" s="433"/>
      <c r="O26" s="433"/>
    </row>
    <row r="27" customFormat="false" ht="13.15" hidden="false" customHeight="false" outlineLevel="0" collapsed="false">
      <c r="B27" s="10" t="s">
        <v>695</v>
      </c>
      <c r="G27" s="433"/>
      <c r="H27" s="180" t="s">
        <v>259</v>
      </c>
      <c r="I27" s="180"/>
      <c r="J27" s="433"/>
      <c r="K27" s="433"/>
      <c r="L27" s="433"/>
      <c r="M27" s="433"/>
      <c r="N27" s="433"/>
      <c r="O27" s="433"/>
    </row>
    <row r="28" customFormat="false" ht="13.15" hidden="false" customHeight="false" outlineLevel="0" collapsed="false">
      <c r="B28" s="10" t="s">
        <v>710</v>
      </c>
      <c r="D28" s="187"/>
      <c r="G28" s="433"/>
      <c r="H28" s="433"/>
      <c r="I28" s="433"/>
      <c r="J28" s="433"/>
      <c r="K28" s="433"/>
      <c r="L28" s="433"/>
      <c r="M28" s="433"/>
      <c r="N28" s="433"/>
      <c r="O28" s="433"/>
    </row>
    <row r="29" customFormat="false" ht="13.15" hidden="false" customHeight="false" outlineLevel="0" collapsed="false">
      <c r="B29" s="855"/>
      <c r="C29" s="433"/>
      <c r="D29" s="171"/>
      <c r="E29" s="433"/>
      <c r="F29" s="433"/>
      <c r="G29" s="433"/>
      <c r="H29" s="433"/>
      <c r="I29" s="433"/>
      <c r="J29" s="433"/>
      <c r="K29" s="433"/>
      <c r="L29" s="433"/>
      <c r="M29" s="433"/>
      <c r="N29" s="433"/>
      <c r="O29" s="433"/>
    </row>
    <row r="30" customFormat="false" ht="12.75" hidden="false" customHeight="false" outlineLevel="0" collapsed="false">
      <c r="B30" s="215"/>
      <c r="C30" s="216"/>
      <c r="D30" s="216"/>
      <c r="E30" s="216"/>
      <c r="F30" s="216"/>
      <c r="G30" s="216"/>
      <c r="H30" s="216"/>
      <c r="I30" s="217"/>
      <c r="J30" s="433"/>
      <c r="K30" s="433"/>
      <c r="L30" s="433"/>
      <c r="M30" s="433"/>
      <c r="N30" s="433"/>
      <c r="O30" s="433"/>
    </row>
    <row r="31" customFormat="false" ht="12.75" hidden="false" customHeight="false" outlineLevel="0" collapsed="false">
      <c r="B31" s="134"/>
      <c r="C31" s="96"/>
      <c r="D31" s="96"/>
      <c r="E31" s="96"/>
      <c r="F31" s="96"/>
      <c r="G31" s="96"/>
      <c r="H31" s="96"/>
      <c r="I31" s="135"/>
      <c r="J31" s="433"/>
      <c r="K31" s="433"/>
      <c r="L31" s="433"/>
      <c r="M31" s="433"/>
      <c r="N31" s="433"/>
      <c r="O31" s="433"/>
    </row>
    <row r="32" customFormat="false" ht="12.75" hidden="false" customHeight="false" outlineLevel="0" collapsed="false">
      <c r="B32" s="134"/>
      <c r="C32" s="96"/>
      <c r="D32" s="96"/>
      <c r="E32" s="96"/>
      <c r="F32" s="96"/>
      <c r="G32" s="96"/>
      <c r="H32" s="96"/>
      <c r="I32" s="135"/>
      <c r="J32" s="433"/>
      <c r="K32" s="433"/>
      <c r="L32" s="433"/>
      <c r="M32" s="433"/>
      <c r="N32" s="433"/>
      <c r="O32" s="433"/>
    </row>
    <row r="33" customFormat="false" ht="12.75" hidden="false" customHeight="false" outlineLevel="0" collapsed="false">
      <c r="B33" s="134"/>
      <c r="C33" s="96"/>
      <c r="D33" s="96"/>
      <c r="E33" s="96"/>
      <c r="F33" s="96"/>
      <c r="G33" s="96"/>
      <c r="H33" s="96"/>
      <c r="I33" s="135"/>
      <c r="J33" s="433"/>
      <c r="K33" s="433"/>
      <c r="L33" s="433"/>
      <c r="M33" s="433"/>
      <c r="N33" s="433"/>
      <c r="O33" s="433"/>
    </row>
    <row r="34" customFormat="false" ht="12.75" hidden="false" customHeight="false" outlineLevel="0" collapsed="false">
      <c r="B34" s="134"/>
      <c r="C34" s="96"/>
      <c r="D34" s="96"/>
      <c r="E34" s="96"/>
      <c r="F34" s="96"/>
      <c r="G34" s="96"/>
      <c r="H34" s="96"/>
      <c r="I34" s="135"/>
      <c r="J34" s="433"/>
      <c r="K34" s="433"/>
      <c r="L34" s="433"/>
      <c r="M34" s="433"/>
      <c r="N34" s="433"/>
      <c r="O34" s="433"/>
    </row>
    <row r="35" customFormat="false" ht="12.75" hidden="false" customHeight="false" outlineLevel="0" collapsed="false">
      <c r="B35" s="134"/>
      <c r="C35" s="96"/>
      <c r="D35" s="96"/>
      <c r="E35" s="96"/>
      <c r="F35" s="96"/>
      <c r="G35" s="96"/>
      <c r="H35" s="96"/>
      <c r="I35" s="135"/>
      <c r="J35" s="433"/>
      <c r="K35" s="433"/>
      <c r="L35" s="433"/>
      <c r="M35" s="433"/>
      <c r="N35" s="433"/>
      <c r="O35" s="433"/>
    </row>
    <row r="36" customFormat="false" ht="12.75" hidden="false" customHeight="false" outlineLevel="0" collapsed="false">
      <c r="B36" s="134"/>
      <c r="C36" s="96"/>
      <c r="D36" s="96"/>
      <c r="E36" s="96"/>
      <c r="F36" s="96"/>
      <c r="G36" s="96"/>
      <c r="H36" s="96"/>
      <c r="I36" s="135"/>
      <c r="J36" s="433"/>
      <c r="K36" s="433"/>
      <c r="L36" s="433"/>
      <c r="M36" s="433"/>
      <c r="N36" s="433"/>
      <c r="O36" s="433"/>
    </row>
    <row r="37" customFormat="false" ht="12.75" hidden="false" customHeight="false" outlineLevel="0" collapsed="false">
      <c r="B37" s="134"/>
      <c r="C37" s="96"/>
      <c r="D37" s="96"/>
      <c r="E37" s="96"/>
      <c r="F37" s="96"/>
      <c r="G37" s="96"/>
      <c r="H37" s="96"/>
      <c r="I37" s="135"/>
      <c r="J37" s="433"/>
      <c r="K37" s="433"/>
      <c r="L37" s="433"/>
      <c r="M37" s="433"/>
      <c r="N37" s="433"/>
      <c r="O37" s="433"/>
    </row>
    <row r="38" customFormat="false" ht="12.75" hidden="false" customHeight="false" outlineLevel="0" collapsed="false">
      <c r="B38" s="134"/>
      <c r="C38" s="96"/>
      <c r="D38" s="96"/>
      <c r="E38" s="96"/>
      <c r="F38" s="96"/>
      <c r="G38" s="96"/>
      <c r="H38" s="96"/>
      <c r="I38" s="135"/>
      <c r="J38" s="433"/>
      <c r="K38" s="433"/>
      <c r="L38" s="433"/>
      <c r="M38" s="433"/>
      <c r="N38" s="433"/>
      <c r="O38" s="433"/>
    </row>
    <row r="39" customFormat="false" ht="12.75" hidden="false" customHeight="false" outlineLevel="0" collapsed="false">
      <c r="B39" s="134"/>
      <c r="C39" s="96"/>
      <c r="D39" s="96"/>
      <c r="E39" s="96"/>
      <c r="F39" s="96"/>
      <c r="G39" s="96"/>
      <c r="H39" s="96"/>
      <c r="I39" s="135"/>
      <c r="J39" s="433"/>
      <c r="K39" s="433"/>
      <c r="L39" s="433"/>
      <c r="M39" s="433"/>
      <c r="N39" s="433"/>
      <c r="O39" s="433"/>
    </row>
    <row r="40" customFormat="false" ht="12.75" hidden="false" customHeight="false" outlineLevel="0" collapsed="false">
      <c r="B40" s="134"/>
      <c r="C40" s="96"/>
      <c r="D40" s="96"/>
      <c r="E40" s="96"/>
      <c r="F40" s="96"/>
      <c r="G40" s="96"/>
      <c r="H40" s="96"/>
      <c r="I40" s="135"/>
      <c r="J40" s="433"/>
      <c r="K40" s="433"/>
      <c r="L40" s="433"/>
      <c r="M40" s="433"/>
      <c r="N40" s="433"/>
      <c r="O40" s="433"/>
    </row>
    <row r="41" customFormat="false" ht="12.75" hidden="false" customHeight="false" outlineLevel="0" collapsed="false">
      <c r="B41" s="134"/>
      <c r="C41" s="96"/>
      <c r="D41" s="96"/>
      <c r="E41" s="96"/>
      <c r="F41" s="96"/>
      <c r="G41" s="96"/>
      <c r="H41" s="96"/>
      <c r="I41" s="135"/>
      <c r="J41" s="433"/>
      <c r="K41" s="433"/>
      <c r="L41" s="433"/>
      <c r="M41" s="433"/>
      <c r="N41" s="433"/>
      <c r="O41" s="433"/>
    </row>
    <row r="42" customFormat="false" ht="12.75" hidden="false" customHeight="false" outlineLevel="0" collapsed="false">
      <c r="B42" s="134"/>
      <c r="C42" s="96"/>
      <c r="D42" s="96"/>
      <c r="E42" s="96"/>
      <c r="F42" s="96"/>
      <c r="G42" s="96"/>
      <c r="H42" s="96"/>
      <c r="I42" s="135"/>
      <c r="J42" s="433"/>
      <c r="K42" s="433"/>
      <c r="L42" s="433"/>
      <c r="M42" s="433"/>
      <c r="N42" s="433"/>
      <c r="O42" s="433"/>
    </row>
    <row r="43" customFormat="false" ht="12.75" hidden="false" customHeight="false" outlineLevel="0" collapsed="false">
      <c r="B43" s="134"/>
      <c r="C43" s="96"/>
      <c r="D43" s="96"/>
      <c r="E43" s="96"/>
      <c r="F43" s="96"/>
      <c r="G43" s="96"/>
      <c r="H43" s="96"/>
      <c r="I43" s="135"/>
      <c r="J43" s="433"/>
      <c r="K43" s="433"/>
      <c r="L43" s="433"/>
      <c r="M43" s="433"/>
      <c r="N43" s="433"/>
      <c r="O43" s="433"/>
    </row>
    <row r="44" customFormat="false" ht="12.75" hidden="false" customHeight="false" outlineLevel="0" collapsed="false">
      <c r="B44" s="134"/>
      <c r="C44" s="96"/>
      <c r="D44" s="96"/>
      <c r="E44" s="96"/>
      <c r="F44" s="96"/>
      <c r="G44" s="96"/>
      <c r="H44" s="96"/>
      <c r="I44" s="135"/>
      <c r="J44" s="433"/>
      <c r="K44" s="433"/>
      <c r="L44" s="433"/>
      <c r="M44" s="433"/>
      <c r="N44" s="433"/>
      <c r="O44" s="433"/>
    </row>
    <row r="45" customFormat="false" ht="12.75" hidden="false" customHeight="false" outlineLevel="0" collapsed="false">
      <c r="B45" s="134"/>
      <c r="C45" s="96"/>
      <c r="D45" s="96"/>
      <c r="E45" s="96"/>
      <c r="F45" s="96"/>
      <c r="G45" s="96"/>
      <c r="H45" s="96"/>
      <c r="I45" s="135"/>
      <c r="J45" s="433"/>
      <c r="K45" s="433"/>
      <c r="L45" s="433"/>
      <c r="M45" s="433"/>
      <c r="N45" s="433"/>
      <c r="O45" s="433"/>
    </row>
    <row r="46" customFormat="false" ht="12.75" hidden="false" customHeight="false" outlineLevel="0" collapsed="false">
      <c r="B46" s="134"/>
      <c r="C46" s="96"/>
      <c r="D46" s="96"/>
      <c r="E46" s="96"/>
      <c r="F46" s="96"/>
      <c r="G46" s="96"/>
      <c r="H46" s="96"/>
      <c r="I46" s="135"/>
      <c r="J46" s="433"/>
      <c r="K46" s="433"/>
      <c r="L46" s="433"/>
      <c r="M46" s="433"/>
      <c r="N46" s="433"/>
      <c r="O46" s="433"/>
    </row>
    <row r="47" customFormat="false" ht="12.75" hidden="false" customHeight="false" outlineLevel="0" collapsed="false">
      <c r="B47" s="134"/>
      <c r="C47" s="96"/>
      <c r="D47" s="96"/>
      <c r="E47" s="96"/>
      <c r="F47" s="96"/>
      <c r="G47" s="96"/>
      <c r="H47" s="96"/>
      <c r="I47" s="135"/>
      <c r="J47" s="433"/>
      <c r="K47" s="433"/>
      <c r="L47" s="433"/>
      <c r="M47" s="433"/>
      <c r="N47" s="433"/>
      <c r="O47" s="433"/>
    </row>
    <row r="48" customFormat="false" ht="12.75" hidden="false" customHeight="false" outlineLevel="0" collapsed="false">
      <c r="B48" s="134"/>
      <c r="C48" s="96"/>
      <c r="D48" s="96"/>
      <c r="E48" s="96"/>
      <c r="F48" s="96"/>
      <c r="G48" s="96"/>
      <c r="H48" s="96"/>
      <c r="I48" s="135"/>
      <c r="J48" s="433"/>
      <c r="K48" s="433"/>
      <c r="L48" s="433"/>
      <c r="M48" s="433"/>
      <c r="N48" s="433"/>
      <c r="O48" s="433"/>
    </row>
    <row r="49" customFormat="false" ht="12.75" hidden="false" customHeight="false" outlineLevel="0" collapsed="false">
      <c r="B49" s="134"/>
      <c r="C49" s="96"/>
      <c r="D49" s="96"/>
      <c r="E49" s="96"/>
      <c r="F49" s="96"/>
      <c r="G49" s="96"/>
      <c r="H49" s="96"/>
      <c r="I49" s="135"/>
      <c r="J49" s="433"/>
      <c r="K49" s="433"/>
      <c r="L49" s="433"/>
      <c r="M49" s="433"/>
      <c r="N49" s="433"/>
      <c r="O49" s="433"/>
    </row>
    <row r="50" customFormat="false" ht="12.75" hidden="false" customHeight="false" outlineLevel="0" collapsed="false">
      <c r="B50" s="134"/>
      <c r="C50" s="96"/>
      <c r="D50" s="96"/>
      <c r="E50" s="96"/>
      <c r="F50" s="96"/>
      <c r="G50" s="96"/>
      <c r="H50" s="96"/>
      <c r="I50" s="135"/>
      <c r="J50" s="433"/>
      <c r="K50" s="433"/>
      <c r="L50" s="433"/>
      <c r="M50" s="433"/>
      <c r="N50" s="433"/>
      <c r="O50" s="433"/>
    </row>
    <row r="51" customFormat="false" ht="12.75" hidden="false" customHeight="false" outlineLevel="0" collapsed="false">
      <c r="B51" s="134"/>
      <c r="C51" s="96"/>
      <c r="D51" s="96"/>
      <c r="E51" s="96"/>
      <c r="F51" s="96"/>
      <c r="G51" s="96"/>
      <c r="H51" s="96"/>
      <c r="I51" s="135"/>
      <c r="J51" s="433"/>
      <c r="K51" s="433"/>
      <c r="L51" s="433"/>
      <c r="M51" s="433"/>
      <c r="N51" s="433"/>
      <c r="O51" s="433"/>
    </row>
    <row r="52" customFormat="false" ht="12.75" hidden="false" customHeight="false" outlineLevel="0" collapsed="false">
      <c r="B52" s="134"/>
      <c r="C52" s="96"/>
      <c r="D52" s="96"/>
      <c r="E52" s="96"/>
      <c r="F52" s="96"/>
      <c r="G52" s="96"/>
      <c r="H52" s="96"/>
      <c r="I52" s="135"/>
      <c r="J52" s="433"/>
      <c r="K52" s="433"/>
      <c r="L52" s="433"/>
      <c r="M52" s="433"/>
      <c r="N52" s="433"/>
      <c r="O52" s="433"/>
    </row>
    <row r="53" customFormat="false" ht="12.75" hidden="false" customHeight="false" outlineLevel="0" collapsed="false">
      <c r="B53" s="134"/>
      <c r="C53" s="96"/>
      <c r="D53" s="96"/>
      <c r="E53" s="96"/>
      <c r="F53" s="96"/>
      <c r="G53" s="96"/>
      <c r="H53" s="96"/>
      <c r="I53" s="135"/>
      <c r="J53" s="433"/>
      <c r="K53" s="433"/>
      <c r="L53" s="433"/>
      <c r="M53" s="433"/>
      <c r="N53" s="433"/>
      <c r="O53" s="433"/>
    </row>
    <row r="54" customFormat="false" ht="12.75" hidden="false" customHeight="false" outlineLevel="0" collapsed="false">
      <c r="B54" s="134"/>
      <c r="C54" s="96"/>
      <c r="D54" s="96"/>
      <c r="E54" s="96"/>
      <c r="F54" s="96"/>
      <c r="G54" s="96"/>
      <c r="H54" s="96"/>
      <c r="I54" s="135"/>
      <c r="J54" s="433"/>
      <c r="K54" s="433"/>
      <c r="L54" s="433"/>
      <c r="M54" s="433"/>
      <c r="N54" s="433"/>
      <c r="O54" s="433"/>
    </row>
    <row r="55" customFormat="false" ht="12.75" hidden="false" customHeight="false" outlineLevel="0" collapsed="false">
      <c r="B55" s="134"/>
      <c r="C55" s="96"/>
      <c r="D55" s="96"/>
      <c r="E55" s="96"/>
      <c r="F55" s="96"/>
      <c r="G55" s="96"/>
      <c r="H55" s="96"/>
      <c r="I55" s="135"/>
      <c r="J55" s="433"/>
      <c r="K55" s="433"/>
      <c r="L55" s="433"/>
      <c r="M55" s="433"/>
      <c r="N55" s="433"/>
      <c r="O55" s="433"/>
    </row>
    <row r="56" customFormat="false" ht="12.75" hidden="false" customHeight="false" outlineLevel="0" collapsed="false">
      <c r="B56" s="134"/>
      <c r="C56" s="96"/>
      <c r="D56" s="96"/>
      <c r="E56" s="96"/>
      <c r="F56" s="96"/>
      <c r="G56" s="96"/>
      <c r="H56" s="96"/>
      <c r="I56" s="135"/>
      <c r="J56" s="433"/>
      <c r="K56" s="433"/>
      <c r="L56" s="433"/>
      <c r="M56" s="433"/>
      <c r="N56" s="433"/>
      <c r="O56" s="433"/>
    </row>
    <row r="57" customFormat="false" ht="12.75" hidden="false" customHeight="false" outlineLevel="0" collapsed="false">
      <c r="B57" s="134"/>
      <c r="C57" s="96"/>
      <c r="D57" s="96"/>
      <c r="E57" s="96"/>
      <c r="F57" s="96"/>
      <c r="G57" s="96"/>
      <c r="H57" s="96"/>
      <c r="I57" s="135"/>
      <c r="J57" s="433"/>
      <c r="K57" s="433"/>
      <c r="L57" s="433"/>
      <c r="M57" s="433"/>
      <c r="N57" s="433"/>
      <c r="O57" s="433"/>
    </row>
    <row r="58" customFormat="false" ht="12.75" hidden="false" customHeight="false" outlineLevel="0" collapsed="false">
      <c r="B58" s="134"/>
      <c r="C58" s="96"/>
      <c r="D58" s="96"/>
      <c r="E58" s="96"/>
      <c r="F58" s="96"/>
      <c r="G58" s="96"/>
      <c r="H58" s="96"/>
      <c r="I58" s="135"/>
      <c r="J58" s="433"/>
      <c r="K58" s="433"/>
      <c r="L58" s="433"/>
      <c r="M58" s="433"/>
      <c r="N58" s="433"/>
      <c r="O58" s="433"/>
    </row>
    <row r="59" customFormat="false" ht="12.75" hidden="false" customHeight="false" outlineLevel="0" collapsed="false">
      <c r="B59" s="134"/>
      <c r="C59" s="96"/>
      <c r="D59" s="96"/>
      <c r="E59" s="96"/>
      <c r="F59" s="96"/>
      <c r="G59" s="96"/>
      <c r="H59" s="96"/>
      <c r="I59" s="135"/>
      <c r="J59" s="433"/>
      <c r="K59" s="433"/>
      <c r="L59" s="433"/>
      <c r="M59" s="433"/>
      <c r="N59" s="433"/>
      <c r="O59" s="433"/>
    </row>
    <row r="60" customFormat="false" ht="12.75" hidden="false" customHeight="false" outlineLevel="0" collapsed="false">
      <c r="B60" s="134"/>
      <c r="C60" s="96"/>
      <c r="D60" s="96"/>
      <c r="E60" s="96"/>
      <c r="F60" s="96"/>
      <c r="G60" s="96"/>
      <c r="H60" s="96"/>
      <c r="I60" s="135"/>
      <c r="J60" s="433"/>
      <c r="K60" s="433"/>
      <c r="L60" s="433"/>
      <c r="M60" s="433"/>
      <c r="N60" s="433"/>
      <c r="O60" s="433"/>
    </row>
    <row r="61" customFormat="false" ht="12.75" hidden="false" customHeight="false" outlineLevel="0" collapsed="false">
      <c r="B61" s="134"/>
      <c r="C61" s="96"/>
      <c r="D61" s="96"/>
      <c r="E61" s="96"/>
      <c r="F61" s="96"/>
      <c r="G61" s="96"/>
      <c r="H61" s="96"/>
      <c r="I61" s="135"/>
      <c r="J61" s="433"/>
      <c r="K61" s="433"/>
      <c r="L61" s="433"/>
      <c r="M61" s="433"/>
      <c r="N61" s="433"/>
      <c r="O61" s="433"/>
    </row>
    <row r="62" customFormat="false" ht="12.75" hidden="false" customHeight="false" outlineLevel="0" collapsed="false">
      <c r="B62" s="134"/>
      <c r="C62" s="96"/>
      <c r="D62" s="96"/>
      <c r="E62" s="96"/>
      <c r="F62" s="96"/>
      <c r="G62" s="96"/>
      <c r="H62" s="96"/>
      <c r="I62" s="135"/>
      <c r="J62" s="433"/>
      <c r="K62" s="433"/>
      <c r="L62" s="433"/>
      <c r="M62" s="433"/>
      <c r="N62" s="433"/>
      <c r="O62" s="433"/>
    </row>
    <row r="63" customFormat="false" ht="12.75" hidden="false" customHeight="false" outlineLevel="0" collapsed="false">
      <c r="B63" s="134"/>
      <c r="C63" s="96"/>
      <c r="D63" s="96"/>
      <c r="E63" s="96"/>
      <c r="F63" s="96"/>
      <c r="G63" s="96"/>
      <c r="H63" s="96"/>
      <c r="I63" s="135"/>
      <c r="J63" s="433"/>
      <c r="K63" s="433"/>
      <c r="L63" s="433"/>
      <c r="M63" s="433"/>
      <c r="N63" s="433"/>
      <c r="O63" s="433"/>
    </row>
    <row r="64" customFormat="false" ht="12.75" hidden="false" customHeight="false" outlineLevel="0" collapsed="false">
      <c r="B64" s="134"/>
      <c r="C64" s="96"/>
      <c r="D64" s="96"/>
      <c r="E64" s="96"/>
      <c r="F64" s="96"/>
      <c r="G64" s="96"/>
      <c r="H64" s="96"/>
      <c r="I64" s="135"/>
      <c r="J64" s="433"/>
      <c r="K64" s="433"/>
      <c r="L64" s="433"/>
      <c r="M64" s="433"/>
      <c r="N64" s="433"/>
      <c r="O64" s="433"/>
    </row>
    <row r="65" customFormat="false" ht="12.75" hidden="false" customHeight="false" outlineLevel="0" collapsed="false">
      <c r="B65" s="134"/>
      <c r="C65" s="96"/>
      <c r="D65" s="96"/>
      <c r="E65" s="96"/>
      <c r="F65" s="96"/>
      <c r="G65" s="96"/>
      <c r="H65" s="96"/>
      <c r="I65" s="135"/>
      <c r="J65" s="433"/>
      <c r="K65" s="433"/>
      <c r="L65" s="433"/>
      <c r="M65" s="433"/>
      <c r="N65" s="433"/>
      <c r="O65" s="433"/>
    </row>
    <row r="66" customFormat="false" ht="12.75" hidden="false" customHeight="false" outlineLevel="0" collapsed="false">
      <c r="B66" s="134"/>
      <c r="C66" s="96"/>
      <c r="D66" s="96"/>
      <c r="E66" s="96"/>
      <c r="F66" s="96"/>
      <c r="G66" s="96"/>
      <c r="H66" s="96"/>
      <c r="I66" s="135"/>
      <c r="J66" s="433"/>
      <c r="K66" s="433"/>
      <c r="L66" s="433"/>
      <c r="M66" s="433"/>
      <c r="N66" s="433"/>
      <c r="O66" s="433"/>
    </row>
    <row r="67" customFormat="false" ht="12.75" hidden="false" customHeight="false" outlineLevel="0" collapsed="false">
      <c r="B67" s="134"/>
      <c r="C67" s="96"/>
      <c r="D67" s="96"/>
      <c r="E67" s="96"/>
      <c r="F67" s="96"/>
      <c r="G67" s="96"/>
      <c r="H67" s="96"/>
      <c r="I67" s="135"/>
      <c r="J67" s="433"/>
      <c r="K67" s="433"/>
      <c r="L67" s="433"/>
      <c r="M67" s="433"/>
      <c r="N67" s="433"/>
      <c r="O67" s="433"/>
    </row>
    <row r="68" customFormat="false" ht="12.75" hidden="false" customHeight="false" outlineLevel="0" collapsed="false">
      <c r="B68" s="134"/>
      <c r="C68" s="96"/>
      <c r="D68" s="96"/>
      <c r="E68" s="96"/>
      <c r="F68" s="96"/>
      <c r="G68" s="96"/>
      <c r="H68" s="96"/>
      <c r="I68" s="135"/>
      <c r="J68" s="433"/>
      <c r="K68" s="433"/>
      <c r="L68" s="433"/>
      <c r="M68" s="433"/>
      <c r="N68" s="433"/>
      <c r="O68" s="433"/>
    </row>
    <row r="69" customFormat="false" ht="12.75" hidden="false" customHeight="false" outlineLevel="0" collapsed="false">
      <c r="B69" s="134"/>
      <c r="C69" s="96"/>
      <c r="D69" s="96"/>
      <c r="E69" s="96"/>
      <c r="F69" s="96"/>
      <c r="G69" s="96"/>
      <c r="H69" s="96"/>
      <c r="I69" s="135"/>
      <c r="J69" s="433"/>
      <c r="K69" s="433"/>
      <c r="L69" s="433"/>
      <c r="M69" s="433"/>
      <c r="N69" s="433"/>
      <c r="O69" s="433"/>
    </row>
    <row r="70" customFormat="false" ht="12.75" hidden="false" customHeight="false" outlineLevel="0" collapsed="false">
      <c r="B70" s="134"/>
      <c r="C70" s="96"/>
      <c r="D70" s="96"/>
      <c r="E70" s="96"/>
      <c r="F70" s="96"/>
      <c r="G70" s="96"/>
      <c r="H70" s="96"/>
      <c r="I70" s="135"/>
      <c r="J70" s="433"/>
      <c r="K70" s="433"/>
      <c r="L70" s="433"/>
      <c r="M70" s="433"/>
      <c r="N70" s="433"/>
      <c r="O70" s="433"/>
    </row>
    <row r="71" customFormat="false" ht="12.75" hidden="false" customHeight="false" outlineLevel="0" collapsed="false">
      <c r="B71" s="134"/>
      <c r="C71" s="96"/>
      <c r="D71" s="96"/>
      <c r="E71" s="96"/>
      <c r="F71" s="96"/>
      <c r="G71" s="96"/>
      <c r="H71" s="96"/>
      <c r="I71" s="135"/>
      <c r="J71" s="433"/>
      <c r="K71" s="433"/>
      <c r="L71" s="433"/>
      <c r="M71" s="433"/>
      <c r="N71" s="433"/>
      <c r="O71" s="433"/>
    </row>
    <row r="72" customFormat="false" ht="12.75" hidden="false" customHeight="false" outlineLevel="0" collapsed="false">
      <c r="B72" s="134"/>
      <c r="C72" s="96"/>
      <c r="D72" s="96"/>
      <c r="E72" s="96"/>
      <c r="F72" s="96"/>
      <c r="G72" s="96"/>
      <c r="H72" s="96"/>
      <c r="I72" s="135"/>
      <c r="J72" s="433"/>
      <c r="K72" s="433"/>
      <c r="L72" s="433"/>
      <c r="M72" s="433"/>
      <c r="N72" s="433"/>
      <c r="O72" s="433"/>
    </row>
    <row r="73" customFormat="false" ht="12.75" hidden="false" customHeight="false" outlineLevel="0" collapsed="false">
      <c r="B73" s="134"/>
      <c r="C73" s="96"/>
      <c r="D73" s="96"/>
      <c r="E73" s="96"/>
      <c r="F73" s="96"/>
      <c r="G73" s="96"/>
      <c r="H73" s="96"/>
      <c r="I73" s="135"/>
      <c r="J73" s="433"/>
      <c r="K73" s="433"/>
      <c r="L73" s="433"/>
      <c r="M73" s="433"/>
      <c r="N73" s="433"/>
      <c r="O73" s="433"/>
    </row>
    <row r="74" customFormat="false" ht="12.75" hidden="false" customHeight="false" outlineLevel="0" collapsed="false">
      <c r="B74" s="134"/>
      <c r="C74" s="96"/>
      <c r="D74" s="96"/>
      <c r="E74" s="96"/>
      <c r="F74" s="96"/>
      <c r="G74" s="96"/>
      <c r="H74" s="96"/>
      <c r="I74" s="135"/>
      <c r="J74" s="433"/>
      <c r="K74" s="433"/>
      <c r="L74" s="433"/>
      <c r="M74" s="433"/>
      <c r="N74" s="433"/>
      <c r="O74" s="433"/>
    </row>
    <row r="75" customFormat="false" ht="12.75" hidden="false" customHeight="false" outlineLevel="0" collapsed="false">
      <c r="B75" s="134"/>
      <c r="C75" s="96"/>
      <c r="D75" s="96"/>
      <c r="E75" s="96"/>
      <c r="F75" s="96"/>
      <c r="G75" s="96"/>
      <c r="H75" s="96"/>
      <c r="I75" s="135"/>
      <c r="J75" s="433"/>
      <c r="K75" s="433"/>
      <c r="L75" s="433"/>
      <c r="M75" s="433"/>
      <c r="N75" s="433"/>
      <c r="O75" s="433"/>
    </row>
    <row r="76" customFormat="false" ht="12.75" hidden="false" customHeight="false" outlineLevel="0" collapsed="false">
      <c r="B76" s="134"/>
      <c r="C76" s="96"/>
      <c r="D76" s="96"/>
      <c r="E76" s="96"/>
      <c r="F76" s="96"/>
      <c r="G76" s="96"/>
      <c r="H76" s="96"/>
      <c r="I76" s="135"/>
      <c r="J76" s="433"/>
      <c r="K76" s="433"/>
      <c r="L76" s="433"/>
      <c r="M76" s="433"/>
      <c r="N76" s="433"/>
      <c r="O76" s="433"/>
    </row>
    <row r="77" customFormat="false" ht="12.75" hidden="false" customHeight="false" outlineLevel="0" collapsed="false">
      <c r="B77" s="134"/>
      <c r="C77" s="96"/>
      <c r="D77" s="96"/>
      <c r="E77" s="96"/>
      <c r="F77" s="96"/>
      <c r="G77" s="96"/>
      <c r="H77" s="96"/>
      <c r="I77" s="135"/>
      <c r="J77" s="433"/>
      <c r="K77" s="433"/>
      <c r="L77" s="433"/>
      <c r="M77" s="433"/>
      <c r="N77" s="433"/>
      <c r="O77" s="433"/>
    </row>
    <row r="78" customFormat="false" ht="12.75" hidden="false" customHeight="false" outlineLevel="0" collapsed="false">
      <c r="B78" s="134"/>
      <c r="C78" s="96"/>
      <c r="D78" s="96"/>
      <c r="E78" s="96"/>
      <c r="F78" s="96"/>
      <c r="G78" s="96"/>
      <c r="H78" s="96"/>
      <c r="I78" s="135"/>
      <c r="J78" s="433"/>
      <c r="K78" s="433"/>
      <c r="L78" s="433"/>
      <c r="M78" s="433"/>
      <c r="N78" s="433"/>
      <c r="O78" s="433"/>
    </row>
    <row r="79" customFormat="false" ht="12.75" hidden="false" customHeight="false" outlineLevel="0" collapsed="false">
      <c r="B79" s="134"/>
      <c r="C79" s="96"/>
      <c r="D79" s="96"/>
      <c r="E79" s="96"/>
      <c r="F79" s="96"/>
      <c r="G79" s="96"/>
      <c r="H79" s="96"/>
      <c r="I79" s="135"/>
      <c r="J79" s="433"/>
      <c r="K79" s="433"/>
      <c r="L79" s="433"/>
      <c r="M79" s="433"/>
      <c r="N79" s="433"/>
      <c r="O79" s="433"/>
    </row>
    <row r="80" customFormat="false" ht="12.75" hidden="false" customHeight="false" outlineLevel="0" collapsed="false">
      <c r="B80" s="134"/>
      <c r="C80" s="96"/>
      <c r="D80" s="96"/>
      <c r="E80" s="96"/>
      <c r="F80" s="96"/>
      <c r="G80" s="96"/>
      <c r="H80" s="96"/>
      <c r="I80" s="135"/>
      <c r="J80" s="433"/>
      <c r="K80" s="433"/>
      <c r="L80" s="433"/>
      <c r="M80" s="433"/>
      <c r="N80" s="433"/>
      <c r="O80" s="433"/>
    </row>
    <row r="81" customFormat="false" ht="12.75" hidden="false" customHeight="false" outlineLevel="0" collapsed="false">
      <c r="B81" s="134"/>
      <c r="C81" s="96"/>
      <c r="D81" s="96"/>
      <c r="E81" s="96"/>
      <c r="F81" s="96"/>
      <c r="G81" s="96"/>
      <c r="H81" s="96"/>
      <c r="I81" s="135"/>
      <c r="J81" s="433"/>
      <c r="K81" s="433"/>
      <c r="L81" s="433"/>
      <c r="M81" s="433"/>
      <c r="N81" s="433"/>
      <c r="O81" s="433"/>
    </row>
    <row r="82" customFormat="false" ht="12.75" hidden="false" customHeight="false" outlineLevel="0" collapsed="false">
      <c r="B82" s="134"/>
      <c r="C82" s="96"/>
      <c r="D82" s="96"/>
      <c r="E82" s="96"/>
      <c r="F82" s="96"/>
      <c r="G82" s="96"/>
      <c r="H82" s="96"/>
      <c r="I82" s="135"/>
      <c r="J82" s="433"/>
      <c r="K82" s="433"/>
      <c r="L82" s="433"/>
      <c r="M82" s="433"/>
      <c r="N82" s="433"/>
      <c r="O82" s="433"/>
    </row>
    <row r="83" customFormat="false" ht="12.75" hidden="false" customHeight="false" outlineLevel="0" collapsed="false">
      <c r="B83" s="134"/>
      <c r="C83" s="96"/>
      <c r="D83" s="96"/>
      <c r="E83" s="96"/>
      <c r="F83" s="96"/>
      <c r="G83" s="96"/>
      <c r="H83" s="96"/>
      <c r="I83" s="135"/>
      <c r="J83" s="433"/>
      <c r="K83" s="433"/>
      <c r="L83" s="433"/>
      <c r="M83" s="433"/>
      <c r="N83" s="433"/>
      <c r="O83" s="433"/>
    </row>
    <row r="84" customFormat="false" ht="12.75" hidden="false" customHeight="false" outlineLevel="0" collapsed="false">
      <c r="B84" s="134"/>
      <c r="C84" s="96"/>
      <c r="D84" s="96"/>
      <c r="E84" s="96"/>
      <c r="F84" s="96"/>
      <c r="G84" s="96"/>
      <c r="H84" s="96"/>
      <c r="I84" s="135"/>
      <c r="J84" s="433"/>
      <c r="K84" s="433"/>
      <c r="L84" s="433"/>
      <c r="M84" s="433"/>
      <c r="N84" s="433"/>
      <c r="O84" s="433"/>
    </row>
    <row r="85" customFormat="false" ht="12.75" hidden="false" customHeight="false" outlineLevel="0" collapsed="false">
      <c r="B85" s="134"/>
      <c r="C85" s="96"/>
      <c r="D85" s="96"/>
      <c r="E85" s="96"/>
      <c r="F85" s="96"/>
      <c r="G85" s="96"/>
      <c r="H85" s="96"/>
      <c r="I85" s="135"/>
      <c r="J85" s="433"/>
      <c r="K85" s="433"/>
      <c r="L85" s="433"/>
      <c r="M85" s="433"/>
      <c r="N85" s="433"/>
      <c r="O85" s="433"/>
    </row>
    <row r="86" customFormat="false" ht="12.75" hidden="false" customHeight="false" outlineLevel="0" collapsed="false">
      <c r="B86" s="134"/>
      <c r="C86" s="96"/>
      <c r="D86" s="96"/>
      <c r="E86" s="96"/>
      <c r="F86" s="96"/>
      <c r="G86" s="96"/>
      <c r="H86" s="96"/>
      <c r="I86" s="135"/>
      <c r="J86" s="433"/>
      <c r="K86" s="433"/>
      <c r="L86" s="433"/>
      <c r="M86" s="433"/>
      <c r="N86" s="433"/>
      <c r="O86" s="433"/>
    </row>
    <row r="87" customFormat="false" ht="12.75" hidden="false" customHeight="false" outlineLevel="0" collapsed="false">
      <c r="B87" s="134"/>
      <c r="C87" s="96"/>
      <c r="D87" s="96"/>
      <c r="E87" s="96"/>
      <c r="F87" s="96"/>
      <c r="G87" s="96"/>
      <c r="H87" s="96"/>
      <c r="I87" s="135"/>
      <c r="J87" s="433"/>
      <c r="K87" s="433"/>
      <c r="L87" s="433"/>
      <c r="M87" s="433"/>
      <c r="N87" s="433"/>
      <c r="O87" s="433"/>
    </row>
    <row r="88" customFormat="false" ht="12.75" hidden="false" customHeight="false" outlineLevel="0" collapsed="false">
      <c r="B88" s="134"/>
      <c r="C88" s="96"/>
      <c r="D88" s="96"/>
      <c r="E88" s="96"/>
      <c r="F88" s="96"/>
      <c r="G88" s="96"/>
      <c r="H88" s="96"/>
      <c r="I88" s="135"/>
      <c r="J88" s="433"/>
      <c r="K88" s="433"/>
      <c r="L88" s="433"/>
      <c r="M88" s="433"/>
      <c r="N88" s="433"/>
      <c r="O88" s="433"/>
    </row>
    <row r="89" customFormat="false" ht="12.75" hidden="false" customHeight="false" outlineLevel="0" collapsed="false">
      <c r="B89" s="134"/>
      <c r="C89" s="96"/>
      <c r="D89" s="96"/>
      <c r="E89" s="96"/>
      <c r="F89" s="96"/>
      <c r="G89" s="96"/>
      <c r="H89" s="96"/>
      <c r="I89" s="135"/>
      <c r="J89" s="433"/>
      <c r="K89" s="433"/>
      <c r="L89" s="433"/>
      <c r="M89" s="433"/>
      <c r="N89" s="433"/>
      <c r="O89" s="433"/>
    </row>
    <row r="90" customFormat="false" ht="12.75" hidden="false" customHeight="false" outlineLevel="0" collapsed="false">
      <c r="B90" s="134"/>
      <c r="C90" s="96"/>
      <c r="D90" s="96"/>
      <c r="E90" s="96"/>
      <c r="F90" s="96"/>
      <c r="G90" s="96"/>
      <c r="H90" s="96"/>
      <c r="I90" s="135"/>
      <c r="J90" s="433"/>
      <c r="K90" s="433"/>
      <c r="L90" s="433"/>
      <c r="M90" s="433"/>
      <c r="N90" s="433"/>
      <c r="O90" s="433"/>
    </row>
    <row r="91" customFormat="false" ht="12.75" hidden="false" customHeight="false" outlineLevel="0" collapsed="false">
      <c r="B91" s="134"/>
      <c r="C91" s="96"/>
      <c r="D91" s="96"/>
      <c r="E91" s="96"/>
      <c r="F91" s="96"/>
      <c r="G91" s="96"/>
      <c r="H91" s="96"/>
      <c r="I91" s="135"/>
      <c r="J91" s="433"/>
      <c r="K91" s="433"/>
      <c r="L91" s="433"/>
      <c r="M91" s="433"/>
      <c r="N91" s="433"/>
      <c r="O91" s="433"/>
    </row>
    <row r="92" customFormat="false" ht="12.75" hidden="false" customHeight="false" outlineLevel="0" collapsed="false">
      <c r="B92" s="134"/>
      <c r="C92" s="96"/>
      <c r="D92" s="96"/>
      <c r="E92" s="96"/>
      <c r="F92" s="96"/>
      <c r="G92" s="96"/>
      <c r="H92" s="96"/>
      <c r="I92" s="135"/>
      <c r="J92" s="433"/>
      <c r="K92" s="433"/>
      <c r="L92" s="433"/>
      <c r="M92" s="433"/>
      <c r="N92" s="433"/>
      <c r="O92" s="433"/>
    </row>
    <row r="93" customFormat="false" ht="12.75" hidden="false" customHeight="false" outlineLevel="0" collapsed="false">
      <c r="B93" s="134"/>
      <c r="C93" s="96"/>
      <c r="D93" s="96"/>
      <c r="E93" s="96"/>
      <c r="F93" s="96"/>
      <c r="G93" s="96"/>
      <c r="H93" s="96"/>
      <c r="I93" s="135"/>
      <c r="J93" s="433"/>
      <c r="K93" s="433"/>
      <c r="L93" s="433"/>
      <c r="M93" s="433"/>
      <c r="N93" s="433"/>
      <c r="O93" s="433"/>
    </row>
    <row r="94" customFormat="false" ht="12.75" hidden="false" customHeight="false" outlineLevel="0" collapsed="false">
      <c r="B94" s="134"/>
      <c r="C94" s="96"/>
      <c r="D94" s="96"/>
      <c r="E94" s="96"/>
      <c r="F94" s="96"/>
      <c r="G94" s="96"/>
      <c r="H94" s="96"/>
      <c r="I94" s="135"/>
      <c r="J94" s="433"/>
      <c r="K94" s="433"/>
      <c r="L94" s="433"/>
      <c r="M94" s="433"/>
      <c r="N94" s="433"/>
      <c r="O94" s="433"/>
    </row>
    <row r="95" customFormat="false" ht="12.75" hidden="false" customHeight="false" outlineLevel="0" collapsed="false">
      <c r="B95" s="134"/>
      <c r="C95" s="96"/>
      <c r="D95" s="96"/>
      <c r="E95" s="96"/>
      <c r="F95" s="96"/>
      <c r="G95" s="96"/>
      <c r="H95" s="96"/>
      <c r="I95" s="135"/>
      <c r="J95" s="433"/>
      <c r="K95" s="433"/>
      <c r="L95" s="433"/>
      <c r="M95" s="433"/>
      <c r="N95" s="433"/>
      <c r="O95" s="433"/>
    </row>
    <row r="96" customFormat="false" ht="12.75" hidden="false" customHeight="false" outlineLevel="0" collapsed="false">
      <c r="B96" s="134"/>
      <c r="C96" s="96"/>
      <c r="D96" s="96"/>
      <c r="E96" s="96"/>
      <c r="F96" s="96"/>
      <c r="G96" s="96"/>
      <c r="H96" s="96"/>
      <c r="I96" s="135"/>
      <c r="J96" s="433"/>
      <c r="K96" s="433"/>
      <c r="L96" s="433"/>
      <c r="M96" s="433"/>
      <c r="N96" s="433"/>
      <c r="O96" s="433"/>
    </row>
    <row r="97" customFormat="false" ht="12.75" hidden="false" customHeight="false" outlineLevel="0" collapsed="false">
      <c r="B97" s="134"/>
      <c r="C97" s="96"/>
      <c r="D97" s="96"/>
      <c r="E97" s="96"/>
      <c r="F97" s="96"/>
      <c r="G97" s="96"/>
      <c r="H97" s="96"/>
      <c r="I97" s="135"/>
      <c r="J97" s="433"/>
      <c r="K97" s="433"/>
      <c r="L97" s="433"/>
      <c r="M97" s="433"/>
      <c r="N97" s="433"/>
      <c r="O97" s="433"/>
    </row>
    <row r="98" customFormat="false" ht="12.75" hidden="false" customHeight="false" outlineLevel="0" collapsed="false">
      <c r="B98" s="134"/>
      <c r="C98" s="96"/>
      <c r="D98" s="96"/>
      <c r="E98" s="96"/>
      <c r="F98" s="96"/>
      <c r="G98" s="96"/>
      <c r="H98" s="96"/>
      <c r="I98" s="135"/>
      <c r="J98" s="433"/>
      <c r="K98" s="433"/>
      <c r="L98" s="433"/>
      <c r="M98" s="433"/>
      <c r="N98" s="433"/>
      <c r="O98" s="433"/>
    </row>
    <row r="99" customFormat="false" ht="12.75" hidden="false" customHeight="false" outlineLevel="0" collapsed="false">
      <c r="B99" s="134"/>
      <c r="C99" s="96"/>
      <c r="D99" s="96"/>
      <c r="E99" s="96"/>
      <c r="F99" s="96"/>
      <c r="G99" s="96"/>
      <c r="H99" s="96"/>
      <c r="I99" s="135"/>
      <c r="J99" s="433"/>
      <c r="K99" s="433"/>
      <c r="L99" s="433"/>
      <c r="M99" s="433"/>
      <c r="N99" s="433"/>
      <c r="O99" s="433"/>
    </row>
    <row r="100" customFormat="false" ht="12.75" hidden="false" customHeight="false" outlineLevel="0" collapsed="false">
      <c r="B100" s="134"/>
      <c r="C100" s="96"/>
      <c r="D100" s="96"/>
      <c r="E100" s="96"/>
      <c r="F100" s="96"/>
      <c r="G100" s="96"/>
      <c r="H100" s="96"/>
      <c r="I100" s="135"/>
      <c r="J100" s="433"/>
      <c r="K100" s="433"/>
      <c r="L100" s="433"/>
      <c r="M100" s="433"/>
      <c r="N100" s="433"/>
      <c r="O100" s="433"/>
    </row>
    <row r="101" customFormat="false" ht="12.75" hidden="false" customHeight="false" outlineLevel="0" collapsed="false">
      <c r="B101" s="134"/>
      <c r="C101" s="96"/>
      <c r="D101" s="96"/>
      <c r="E101" s="96"/>
      <c r="F101" s="96"/>
      <c r="G101" s="96"/>
      <c r="H101" s="96"/>
      <c r="I101" s="135"/>
      <c r="J101" s="433"/>
      <c r="K101" s="433"/>
      <c r="L101" s="433"/>
      <c r="M101" s="433"/>
      <c r="N101" s="433"/>
      <c r="O101" s="433"/>
    </row>
    <row r="102" customFormat="false" ht="12.75" hidden="false" customHeight="false" outlineLevel="0" collapsed="false">
      <c r="B102" s="134"/>
      <c r="C102" s="96"/>
      <c r="D102" s="96"/>
      <c r="E102" s="96"/>
      <c r="F102" s="96"/>
      <c r="G102" s="96"/>
      <c r="H102" s="96"/>
      <c r="I102" s="135"/>
      <c r="J102" s="433"/>
      <c r="K102" s="433"/>
      <c r="L102" s="433"/>
      <c r="M102" s="433"/>
      <c r="N102" s="433"/>
      <c r="O102" s="433"/>
    </row>
    <row r="103" customFormat="false" ht="12.75" hidden="false" customHeight="false" outlineLevel="0" collapsed="false">
      <c r="B103" s="134"/>
      <c r="C103" s="96"/>
      <c r="D103" s="96"/>
      <c r="E103" s="96"/>
      <c r="F103" s="96"/>
      <c r="G103" s="96"/>
      <c r="H103" s="96"/>
      <c r="I103" s="135"/>
      <c r="J103" s="433"/>
      <c r="K103" s="433"/>
      <c r="L103" s="433"/>
      <c r="M103" s="433"/>
      <c r="N103" s="433"/>
      <c r="O103" s="433"/>
    </row>
    <row r="104" customFormat="false" ht="12.75" hidden="false" customHeight="false" outlineLevel="0" collapsed="false">
      <c r="B104" s="134"/>
      <c r="C104" s="96"/>
      <c r="D104" s="96"/>
      <c r="E104" s="96"/>
      <c r="F104" s="96"/>
      <c r="G104" s="96"/>
      <c r="H104" s="96"/>
      <c r="I104" s="135"/>
      <c r="J104" s="433"/>
      <c r="K104" s="433"/>
      <c r="L104" s="433"/>
      <c r="M104" s="433"/>
      <c r="N104" s="433"/>
      <c r="O104" s="433"/>
    </row>
    <row r="105" customFormat="false" ht="12.75" hidden="false" customHeight="false" outlineLevel="0" collapsed="false">
      <c r="B105" s="134"/>
      <c r="C105" s="96"/>
      <c r="D105" s="96"/>
      <c r="E105" s="96"/>
      <c r="F105" s="96"/>
      <c r="G105" s="96"/>
      <c r="H105" s="96"/>
      <c r="I105" s="135"/>
      <c r="J105" s="433"/>
      <c r="K105" s="433"/>
      <c r="L105" s="433"/>
      <c r="M105" s="433"/>
      <c r="N105" s="433"/>
      <c r="O105" s="433"/>
    </row>
    <row r="106" customFormat="false" ht="12.75" hidden="false" customHeight="false" outlineLevel="0" collapsed="false">
      <c r="B106" s="134"/>
      <c r="C106" s="96"/>
      <c r="D106" s="96"/>
      <c r="E106" s="96"/>
      <c r="F106" s="96"/>
      <c r="G106" s="96"/>
      <c r="H106" s="96"/>
      <c r="I106" s="135"/>
      <c r="J106" s="433"/>
      <c r="K106" s="433"/>
      <c r="L106" s="433"/>
      <c r="M106" s="433"/>
      <c r="N106" s="433"/>
      <c r="O106" s="433"/>
    </row>
    <row r="107" customFormat="false" ht="12.75" hidden="false" customHeight="false" outlineLevel="0" collapsed="false">
      <c r="B107" s="134"/>
      <c r="C107" s="96"/>
      <c r="D107" s="96"/>
      <c r="E107" s="96"/>
      <c r="F107" s="96"/>
      <c r="G107" s="96"/>
      <c r="H107" s="96"/>
      <c r="I107" s="135"/>
      <c r="J107" s="433"/>
      <c r="K107" s="433"/>
      <c r="L107" s="433"/>
      <c r="M107" s="433"/>
      <c r="N107" s="433"/>
      <c r="O107" s="433"/>
    </row>
    <row r="108" customFormat="false" ht="12.75" hidden="false" customHeight="false" outlineLevel="0" collapsed="false">
      <c r="B108" s="134"/>
      <c r="C108" s="96"/>
      <c r="D108" s="96"/>
      <c r="E108" s="96"/>
      <c r="F108" s="96"/>
      <c r="G108" s="96"/>
      <c r="H108" s="96"/>
      <c r="I108" s="135"/>
      <c r="J108" s="433"/>
      <c r="K108" s="433"/>
      <c r="L108" s="433"/>
      <c r="M108" s="433"/>
      <c r="N108" s="433"/>
      <c r="O108" s="433"/>
    </row>
    <row r="109" customFormat="false" ht="12.75" hidden="false" customHeight="false" outlineLevel="0" collapsed="false">
      <c r="B109" s="134"/>
      <c r="C109" s="96"/>
      <c r="D109" s="96"/>
      <c r="E109" s="96"/>
      <c r="F109" s="96"/>
      <c r="G109" s="96"/>
      <c r="H109" s="96"/>
      <c r="I109" s="135"/>
      <c r="J109" s="433"/>
      <c r="K109" s="433"/>
      <c r="L109" s="433"/>
      <c r="M109" s="433"/>
      <c r="N109" s="433"/>
      <c r="O109" s="433"/>
    </row>
    <row r="110" customFormat="false" ht="12.75" hidden="false" customHeight="false" outlineLevel="0" collapsed="false">
      <c r="B110" s="134"/>
      <c r="C110" s="96"/>
      <c r="D110" s="96"/>
      <c r="E110" s="96"/>
      <c r="F110" s="96"/>
      <c r="G110" s="96"/>
      <c r="H110" s="96"/>
      <c r="I110" s="135"/>
      <c r="J110" s="433"/>
      <c r="K110" s="433"/>
      <c r="L110" s="433"/>
      <c r="M110" s="433"/>
      <c r="N110" s="433"/>
      <c r="O110" s="433"/>
    </row>
    <row r="111" customFormat="false" ht="12.75" hidden="false" customHeight="false" outlineLevel="0" collapsed="false">
      <c r="B111" s="134"/>
      <c r="C111" s="96"/>
      <c r="D111" s="96"/>
      <c r="E111" s="96"/>
      <c r="F111" s="96"/>
      <c r="G111" s="96"/>
      <c r="H111" s="96"/>
      <c r="I111" s="135"/>
      <c r="J111" s="433"/>
      <c r="K111" s="433"/>
      <c r="L111" s="433"/>
      <c r="M111" s="433"/>
      <c r="N111" s="433"/>
      <c r="O111" s="433"/>
    </row>
    <row r="112" customFormat="false" ht="12.75" hidden="false" customHeight="false" outlineLevel="0" collapsed="false">
      <c r="B112" s="134"/>
      <c r="C112" s="96"/>
      <c r="D112" s="96"/>
      <c r="E112" s="96"/>
      <c r="F112" s="96"/>
      <c r="G112" s="96"/>
      <c r="H112" s="96"/>
      <c r="I112" s="135"/>
      <c r="J112" s="433"/>
      <c r="K112" s="433"/>
      <c r="L112" s="433"/>
      <c r="M112" s="433"/>
      <c r="N112" s="433"/>
      <c r="O112" s="433"/>
    </row>
    <row r="113" customFormat="false" ht="12.75" hidden="false" customHeight="false" outlineLevel="0" collapsed="false">
      <c r="B113" s="134"/>
      <c r="C113" s="96"/>
      <c r="D113" s="96"/>
      <c r="E113" s="96"/>
      <c r="F113" s="96"/>
      <c r="G113" s="96"/>
      <c r="H113" s="96"/>
      <c r="I113" s="135"/>
      <c r="J113" s="433"/>
      <c r="K113" s="433"/>
      <c r="L113" s="433"/>
      <c r="M113" s="433"/>
      <c r="N113" s="433"/>
      <c r="O113" s="433"/>
    </row>
    <row r="114" customFormat="false" ht="12.75" hidden="false" customHeight="false" outlineLevel="0" collapsed="false">
      <c r="B114" s="134"/>
      <c r="C114" s="96"/>
      <c r="D114" s="96"/>
      <c r="E114" s="96"/>
      <c r="F114" s="96"/>
      <c r="G114" s="96"/>
      <c r="H114" s="96"/>
      <c r="I114" s="135"/>
      <c r="J114" s="433"/>
      <c r="K114" s="433"/>
      <c r="L114" s="433"/>
      <c r="M114" s="433"/>
      <c r="N114" s="433"/>
      <c r="O114" s="433"/>
    </row>
    <row r="115" customFormat="false" ht="12.75" hidden="false" customHeight="false" outlineLevel="0" collapsed="false">
      <c r="B115" s="134"/>
      <c r="C115" s="96"/>
      <c r="D115" s="96"/>
      <c r="E115" s="96"/>
      <c r="F115" s="96"/>
      <c r="G115" s="96"/>
      <c r="H115" s="96"/>
      <c r="I115" s="135"/>
      <c r="J115" s="433"/>
      <c r="K115" s="433"/>
      <c r="L115" s="433"/>
      <c r="M115" s="433"/>
      <c r="N115" s="433"/>
      <c r="O115" s="433"/>
    </row>
    <row r="116" customFormat="false" ht="12.75" hidden="false" customHeight="false" outlineLevel="0" collapsed="false">
      <c r="B116" s="134"/>
      <c r="C116" s="96"/>
      <c r="D116" s="96"/>
      <c r="E116" s="96"/>
      <c r="F116" s="96"/>
      <c r="G116" s="96"/>
      <c r="H116" s="96"/>
      <c r="I116" s="135"/>
      <c r="J116" s="433"/>
      <c r="K116" s="433"/>
      <c r="L116" s="433"/>
      <c r="M116" s="433"/>
      <c r="N116" s="433"/>
      <c r="O116" s="433"/>
    </row>
    <row r="117" customFormat="false" ht="12.75" hidden="false" customHeight="false" outlineLevel="0" collapsed="false">
      <c r="B117" s="134"/>
      <c r="C117" s="96"/>
      <c r="D117" s="96"/>
      <c r="E117" s="96"/>
      <c r="F117" s="96"/>
      <c r="G117" s="96"/>
      <c r="H117" s="96"/>
      <c r="I117" s="135"/>
      <c r="J117" s="433"/>
      <c r="K117" s="433"/>
      <c r="L117" s="433"/>
      <c r="M117" s="433"/>
      <c r="N117" s="433"/>
      <c r="O117" s="433"/>
    </row>
    <row r="118" customFormat="false" ht="12.75" hidden="false" customHeight="false" outlineLevel="0" collapsed="false">
      <c r="B118" s="134"/>
      <c r="C118" s="96"/>
      <c r="D118" s="96"/>
      <c r="E118" s="96"/>
      <c r="F118" s="96"/>
      <c r="G118" s="96"/>
      <c r="H118" s="96"/>
      <c r="I118" s="135"/>
      <c r="J118" s="433"/>
      <c r="K118" s="433"/>
      <c r="L118" s="433"/>
      <c r="M118" s="433"/>
      <c r="N118" s="433"/>
      <c r="O118" s="433"/>
    </row>
    <row r="119" customFormat="false" ht="12.75" hidden="false" customHeight="false" outlineLevel="0" collapsed="false">
      <c r="B119" s="134"/>
      <c r="C119" s="96"/>
      <c r="D119" s="96"/>
      <c r="E119" s="96"/>
      <c r="F119" s="96"/>
      <c r="G119" s="96"/>
      <c r="H119" s="96"/>
      <c r="I119" s="135"/>
      <c r="J119" s="433"/>
      <c r="K119" s="433"/>
      <c r="L119" s="433"/>
      <c r="M119" s="433"/>
      <c r="N119" s="433"/>
      <c r="O119" s="433"/>
    </row>
    <row r="120" customFormat="false" ht="12.75" hidden="false" customHeight="false" outlineLevel="0" collapsed="false">
      <c r="B120" s="134"/>
      <c r="C120" s="96"/>
      <c r="D120" s="96"/>
      <c r="E120" s="96"/>
      <c r="F120" s="96"/>
      <c r="G120" s="96"/>
      <c r="H120" s="96"/>
      <c r="I120" s="135"/>
      <c r="J120" s="433"/>
      <c r="K120" s="433"/>
      <c r="L120" s="433"/>
      <c r="M120" s="433"/>
      <c r="N120" s="433"/>
      <c r="O120" s="433"/>
    </row>
    <row r="121" customFormat="false" ht="12.75" hidden="false" customHeight="false" outlineLevel="0" collapsed="false">
      <c r="B121" s="134"/>
      <c r="C121" s="96"/>
      <c r="D121" s="96"/>
      <c r="E121" s="96"/>
      <c r="F121" s="96"/>
      <c r="G121" s="96"/>
      <c r="H121" s="96"/>
      <c r="I121" s="135"/>
      <c r="J121" s="433"/>
      <c r="K121" s="433"/>
      <c r="L121" s="433"/>
      <c r="M121" s="433"/>
      <c r="N121" s="433"/>
      <c r="O121" s="433"/>
    </row>
    <row r="122" customFormat="false" ht="12.75" hidden="false" customHeight="false" outlineLevel="0" collapsed="false">
      <c r="B122" s="134"/>
      <c r="C122" s="96"/>
      <c r="D122" s="96"/>
      <c r="E122" s="96"/>
      <c r="F122" s="96"/>
      <c r="G122" s="96"/>
      <c r="H122" s="96"/>
      <c r="I122" s="135"/>
      <c r="J122" s="433"/>
      <c r="K122" s="433"/>
      <c r="L122" s="433"/>
      <c r="M122" s="433"/>
      <c r="N122" s="433"/>
      <c r="O122" s="433"/>
    </row>
    <row r="123" customFormat="false" ht="12.75" hidden="false" customHeight="false" outlineLevel="0" collapsed="false">
      <c r="B123" s="134"/>
      <c r="C123" s="96"/>
      <c r="D123" s="96"/>
      <c r="E123" s="96"/>
      <c r="F123" s="96"/>
      <c r="G123" s="96"/>
      <c r="H123" s="96"/>
      <c r="I123" s="135"/>
      <c r="J123" s="433"/>
      <c r="K123" s="433"/>
      <c r="L123" s="433"/>
      <c r="M123" s="433"/>
      <c r="N123" s="433"/>
      <c r="O123" s="433"/>
    </row>
    <row r="124" customFormat="false" ht="12.75" hidden="false" customHeight="false" outlineLevel="0" collapsed="false">
      <c r="B124" s="134"/>
      <c r="C124" s="96"/>
      <c r="D124" s="96"/>
      <c r="E124" s="96"/>
      <c r="F124" s="96"/>
      <c r="G124" s="96"/>
      <c r="H124" s="96"/>
      <c r="I124" s="135"/>
      <c r="J124" s="433"/>
      <c r="K124" s="433"/>
      <c r="L124" s="433"/>
      <c r="M124" s="433"/>
      <c r="N124" s="433"/>
      <c r="O124" s="433"/>
    </row>
    <row r="125" customFormat="false" ht="12.75" hidden="false" customHeight="false" outlineLevel="0" collapsed="false">
      <c r="B125" s="134"/>
      <c r="C125" s="96"/>
      <c r="D125" s="96"/>
      <c r="E125" s="96"/>
      <c r="F125" s="96"/>
      <c r="G125" s="96"/>
      <c r="H125" s="96"/>
      <c r="I125" s="135"/>
      <c r="J125" s="433"/>
      <c r="K125" s="433"/>
      <c r="L125" s="433"/>
      <c r="M125" s="433"/>
      <c r="N125" s="433"/>
      <c r="O125" s="433"/>
    </row>
    <row r="126" customFormat="false" ht="12.75" hidden="false" customHeight="false" outlineLevel="0" collapsed="false">
      <c r="B126" s="134"/>
      <c r="C126" s="96"/>
      <c r="D126" s="96"/>
      <c r="E126" s="96"/>
      <c r="F126" s="96"/>
      <c r="G126" s="96"/>
      <c r="H126" s="96"/>
      <c r="I126" s="135"/>
      <c r="J126" s="433"/>
      <c r="K126" s="433"/>
      <c r="L126" s="433"/>
      <c r="M126" s="433"/>
      <c r="N126" s="433"/>
      <c r="O126" s="433"/>
    </row>
    <row r="127" customFormat="false" ht="12.75" hidden="false" customHeight="false" outlineLevel="0" collapsed="false">
      <c r="B127" s="134"/>
      <c r="C127" s="96"/>
      <c r="D127" s="96"/>
      <c r="E127" s="96"/>
      <c r="F127" s="96"/>
      <c r="G127" s="96"/>
      <c r="H127" s="96"/>
      <c r="I127" s="135"/>
      <c r="J127" s="433"/>
      <c r="K127" s="433"/>
      <c r="L127" s="433"/>
      <c r="M127" s="433"/>
      <c r="N127" s="433"/>
      <c r="O127" s="433"/>
    </row>
    <row r="128" customFormat="false" ht="12.75" hidden="false" customHeight="false" outlineLevel="0" collapsed="false">
      <c r="B128" s="134"/>
      <c r="C128" s="96"/>
      <c r="D128" s="96"/>
      <c r="E128" s="96"/>
      <c r="F128" s="96"/>
      <c r="G128" s="96"/>
      <c r="H128" s="96"/>
      <c r="I128" s="135"/>
      <c r="J128" s="433"/>
      <c r="K128" s="433"/>
      <c r="L128" s="433"/>
      <c r="M128" s="433"/>
      <c r="N128" s="433"/>
      <c r="O128" s="433"/>
    </row>
    <row r="129" customFormat="false" ht="12.75" hidden="false" customHeight="false" outlineLevel="0" collapsed="false">
      <c r="B129" s="134"/>
      <c r="C129" s="96"/>
      <c r="D129" s="96"/>
      <c r="E129" s="96"/>
      <c r="F129" s="96"/>
      <c r="G129" s="96"/>
      <c r="H129" s="96"/>
      <c r="I129" s="135"/>
      <c r="J129" s="433"/>
      <c r="K129" s="433"/>
      <c r="L129" s="433"/>
      <c r="M129" s="433"/>
      <c r="N129" s="433"/>
      <c r="O129" s="433"/>
    </row>
    <row r="130" customFormat="false" ht="12.75" hidden="false" customHeight="false" outlineLevel="0" collapsed="false">
      <c r="B130" s="134"/>
      <c r="C130" s="96"/>
      <c r="D130" s="96"/>
      <c r="E130" s="96"/>
      <c r="F130" s="96"/>
      <c r="G130" s="96"/>
      <c r="H130" s="96"/>
      <c r="I130" s="135"/>
      <c r="J130" s="433"/>
      <c r="K130" s="433"/>
      <c r="L130" s="433"/>
      <c r="M130" s="433"/>
      <c r="N130" s="433"/>
      <c r="O130" s="433"/>
    </row>
    <row r="131" customFormat="false" ht="12.75" hidden="false" customHeight="false" outlineLevel="0" collapsed="false">
      <c r="B131" s="134"/>
      <c r="C131" s="96"/>
      <c r="D131" s="96"/>
      <c r="E131" s="96"/>
      <c r="F131" s="96"/>
      <c r="G131" s="96"/>
      <c r="H131" s="96"/>
      <c r="I131" s="135"/>
      <c r="J131" s="433"/>
      <c r="K131" s="433"/>
      <c r="L131" s="433"/>
      <c r="M131" s="433"/>
      <c r="N131" s="433"/>
      <c r="O131" s="433"/>
    </row>
    <row r="132" customFormat="false" ht="12.75" hidden="false" customHeight="false" outlineLevel="0" collapsed="false">
      <c r="B132" s="134"/>
      <c r="C132" s="96"/>
      <c r="D132" s="96"/>
      <c r="E132" s="96"/>
      <c r="F132" s="96"/>
      <c r="G132" s="96"/>
      <c r="H132" s="96"/>
      <c r="I132" s="135"/>
      <c r="J132" s="433"/>
      <c r="K132" s="433"/>
      <c r="L132" s="433"/>
      <c r="M132" s="433"/>
      <c r="N132" s="433"/>
      <c r="O132" s="433"/>
    </row>
    <row r="133" customFormat="false" ht="12.75" hidden="false" customHeight="false" outlineLevel="0" collapsed="false">
      <c r="B133" s="134"/>
      <c r="C133" s="96"/>
      <c r="D133" s="96"/>
      <c r="E133" s="96"/>
      <c r="F133" s="96"/>
      <c r="G133" s="96"/>
      <c r="H133" s="96"/>
      <c r="I133" s="135"/>
      <c r="J133" s="433"/>
      <c r="K133" s="433"/>
      <c r="L133" s="433"/>
      <c r="M133" s="433"/>
      <c r="N133" s="433"/>
      <c r="O133" s="433"/>
    </row>
    <row r="134" customFormat="false" ht="12.75" hidden="false" customHeight="false" outlineLevel="0" collapsed="false">
      <c r="B134" s="134"/>
      <c r="C134" s="96"/>
      <c r="D134" s="96"/>
      <c r="E134" s="96"/>
      <c r="F134" s="96"/>
      <c r="G134" s="96"/>
      <c r="H134" s="96"/>
      <c r="I134" s="135"/>
      <c r="J134" s="433"/>
      <c r="K134" s="433"/>
      <c r="L134" s="433"/>
      <c r="M134" s="433"/>
      <c r="N134" s="433"/>
      <c r="O134" s="433"/>
    </row>
    <row r="135" customFormat="false" ht="12.75" hidden="false" customHeight="false" outlineLevel="0" collapsed="false">
      <c r="B135" s="134"/>
      <c r="C135" s="96"/>
      <c r="D135" s="96"/>
      <c r="E135" s="96"/>
      <c r="F135" s="96"/>
      <c r="G135" s="96"/>
      <c r="H135" s="96"/>
      <c r="I135" s="135"/>
      <c r="J135" s="433"/>
      <c r="K135" s="433"/>
      <c r="L135" s="433"/>
      <c r="M135" s="433"/>
      <c r="N135" s="433"/>
      <c r="O135" s="433"/>
    </row>
    <row r="136" customFormat="false" ht="12.75" hidden="false" customHeight="false" outlineLevel="0" collapsed="false">
      <c r="B136" s="134"/>
      <c r="C136" s="96"/>
      <c r="D136" s="96"/>
      <c r="E136" s="96"/>
      <c r="F136" s="96"/>
      <c r="G136" s="96"/>
      <c r="H136" s="96"/>
      <c r="I136" s="135"/>
      <c r="J136" s="433"/>
      <c r="K136" s="433"/>
      <c r="L136" s="433"/>
      <c r="M136" s="433"/>
      <c r="N136" s="433"/>
      <c r="O136" s="433"/>
    </row>
    <row r="137" customFormat="false" ht="12.75" hidden="false" customHeight="false" outlineLevel="0" collapsed="false">
      <c r="B137" s="134"/>
      <c r="C137" s="96"/>
      <c r="D137" s="96"/>
      <c r="E137" s="96"/>
      <c r="F137" s="96"/>
      <c r="G137" s="96"/>
      <c r="H137" s="96"/>
      <c r="I137" s="135"/>
      <c r="J137" s="433"/>
      <c r="K137" s="433"/>
      <c r="L137" s="433"/>
      <c r="M137" s="433"/>
      <c r="N137" s="433"/>
      <c r="O137" s="433"/>
    </row>
    <row r="138" customFormat="false" ht="12.75" hidden="false" customHeight="false" outlineLevel="0" collapsed="false">
      <c r="B138" s="134"/>
      <c r="C138" s="96"/>
      <c r="D138" s="96"/>
      <c r="E138" s="96"/>
      <c r="F138" s="96"/>
      <c r="G138" s="96"/>
      <c r="H138" s="96"/>
      <c r="I138" s="135"/>
      <c r="J138" s="433"/>
      <c r="K138" s="433"/>
      <c r="L138" s="433"/>
      <c r="M138" s="433"/>
      <c r="N138" s="433"/>
      <c r="O138" s="433"/>
    </row>
    <row r="139" customFormat="false" ht="12.75" hidden="false" customHeight="false" outlineLevel="0" collapsed="false">
      <c r="B139" s="134"/>
      <c r="C139" s="96"/>
      <c r="D139" s="96"/>
      <c r="E139" s="96"/>
      <c r="F139" s="96"/>
      <c r="G139" s="96"/>
      <c r="H139" s="96"/>
      <c r="I139" s="135"/>
      <c r="J139" s="433"/>
      <c r="K139" s="433"/>
      <c r="L139" s="433"/>
      <c r="M139" s="433"/>
      <c r="N139" s="433"/>
      <c r="O139" s="433"/>
    </row>
    <row r="140" customFormat="false" ht="12.75" hidden="false" customHeight="false" outlineLevel="0" collapsed="false">
      <c r="B140" s="134"/>
      <c r="C140" s="96"/>
      <c r="D140" s="96"/>
      <c r="E140" s="96"/>
      <c r="F140" s="96"/>
      <c r="G140" s="96"/>
      <c r="H140" s="96"/>
      <c r="I140" s="135"/>
      <c r="J140" s="433"/>
      <c r="K140" s="433"/>
      <c r="L140" s="433"/>
      <c r="M140" s="433"/>
      <c r="N140" s="433"/>
      <c r="O140" s="433"/>
    </row>
    <row r="141" customFormat="false" ht="12.75" hidden="false" customHeight="false" outlineLevel="0" collapsed="false">
      <c r="B141" s="134"/>
      <c r="C141" s="96"/>
      <c r="D141" s="96"/>
      <c r="E141" s="96"/>
      <c r="F141" s="96"/>
      <c r="G141" s="96"/>
      <c r="H141" s="96"/>
      <c r="I141" s="135"/>
      <c r="J141" s="433"/>
      <c r="K141" s="433"/>
      <c r="L141" s="433"/>
      <c r="M141" s="433"/>
      <c r="N141" s="433"/>
      <c r="O141" s="433"/>
    </row>
    <row r="142" customFormat="false" ht="12.75" hidden="false" customHeight="false" outlineLevel="0" collapsed="false">
      <c r="B142" s="134"/>
      <c r="C142" s="96"/>
      <c r="D142" s="96"/>
      <c r="E142" s="96"/>
      <c r="F142" s="96"/>
      <c r="G142" s="96"/>
      <c r="H142" s="96"/>
      <c r="I142" s="135"/>
      <c r="J142" s="433"/>
      <c r="K142" s="433"/>
      <c r="L142" s="433"/>
      <c r="M142" s="433"/>
      <c r="N142" s="433"/>
      <c r="O142" s="433"/>
    </row>
    <row r="143" customFormat="false" ht="12.75" hidden="false" customHeight="false" outlineLevel="0" collapsed="false">
      <c r="B143" s="134"/>
      <c r="C143" s="96"/>
      <c r="D143" s="96"/>
      <c r="E143" s="96"/>
      <c r="F143" s="96"/>
      <c r="G143" s="96"/>
      <c r="H143" s="96"/>
      <c r="I143" s="135"/>
      <c r="J143" s="433"/>
      <c r="K143" s="433"/>
      <c r="L143" s="433"/>
      <c r="M143" s="433"/>
      <c r="N143" s="433"/>
      <c r="O143" s="433"/>
    </row>
    <row r="144" customFormat="false" ht="12.75" hidden="false" customHeight="false" outlineLevel="0" collapsed="false">
      <c r="B144" s="134"/>
      <c r="C144" s="96"/>
      <c r="D144" s="96"/>
      <c r="E144" s="96"/>
      <c r="F144" s="96"/>
      <c r="G144" s="96"/>
      <c r="H144" s="96"/>
      <c r="I144" s="135"/>
      <c r="J144" s="433"/>
      <c r="K144" s="433"/>
      <c r="L144" s="433"/>
      <c r="M144" s="433"/>
      <c r="N144" s="433"/>
      <c r="O144" s="433"/>
    </row>
    <row r="145" customFormat="false" ht="12.75" hidden="false" customHeight="false" outlineLevel="0" collapsed="false">
      <c r="B145" s="134"/>
      <c r="C145" s="96"/>
      <c r="D145" s="96"/>
      <c r="E145" s="96"/>
      <c r="F145" s="96"/>
      <c r="G145" s="96"/>
      <c r="H145" s="96"/>
      <c r="I145" s="135"/>
      <c r="J145" s="433"/>
      <c r="K145" s="433"/>
      <c r="L145" s="433"/>
      <c r="M145" s="433"/>
      <c r="N145" s="433"/>
      <c r="O145" s="433"/>
    </row>
    <row r="146" customFormat="false" ht="12.75" hidden="false" customHeight="false" outlineLevel="0" collapsed="false">
      <c r="B146" s="134"/>
      <c r="C146" s="96"/>
      <c r="D146" s="96"/>
      <c r="E146" s="96"/>
      <c r="F146" s="96"/>
      <c r="G146" s="96"/>
      <c r="H146" s="96"/>
      <c r="I146" s="135"/>
      <c r="J146" s="433"/>
      <c r="K146" s="433"/>
      <c r="L146" s="433"/>
      <c r="M146" s="433"/>
      <c r="N146" s="433"/>
      <c r="O146" s="433"/>
    </row>
    <row r="147" customFormat="false" ht="12.75" hidden="false" customHeight="false" outlineLevel="0" collapsed="false">
      <c r="B147" s="134"/>
      <c r="C147" s="96"/>
      <c r="D147" s="96"/>
      <c r="E147" s="96"/>
      <c r="F147" s="96"/>
      <c r="G147" s="96"/>
      <c r="H147" s="96"/>
      <c r="I147" s="135"/>
      <c r="J147" s="433"/>
      <c r="K147" s="433"/>
      <c r="L147" s="433"/>
      <c r="M147" s="433"/>
      <c r="N147" s="433"/>
      <c r="O147" s="433"/>
    </row>
    <row r="148" customFormat="false" ht="12.75" hidden="false" customHeight="false" outlineLevel="0" collapsed="false">
      <c r="B148" s="134"/>
      <c r="C148" s="96"/>
      <c r="D148" s="96"/>
      <c r="E148" s="96"/>
      <c r="F148" s="96"/>
      <c r="G148" s="96"/>
      <c r="H148" s="96"/>
      <c r="I148" s="135"/>
      <c r="J148" s="433"/>
      <c r="K148" s="433"/>
      <c r="L148" s="433"/>
      <c r="M148" s="433"/>
      <c r="N148" s="433"/>
      <c r="O148" s="433"/>
    </row>
    <row r="149" customFormat="false" ht="12.75" hidden="false" customHeight="false" outlineLevel="0" collapsed="false">
      <c r="B149" s="134"/>
      <c r="C149" s="96"/>
      <c r="D149" s="96"/>
      <c r="E149" s="96"/>
      <c r="F149" s="96"/>
      <c r="G149" s="96"/>
      <c r="H149" s="96"/>
      <c r="I149" s="135"/>
      <c r="J149" s="433"/>
      <c r="K149" s="433"/>
      <c r="L149" s="433"/>
      <c r="M149" s="433"/>
      <c r="N149" s="433"/>
      <c r="O149" s="433"/>
    </row>
    <row r="150" customFormat="false" ht="12.75" hidden="false" customHeight="false" outlineLevel="0" collapsed="false">
      <c r="B150" s="134"/>
      <c r="C150" s="96"/>
      <c r="D150" s="96"/>
      <c r="E150" s="96"/>
      <c r="F150" s="96"/>
      <c r="G150" s="96"/>
      <c r="H150" s="96"/>
      <c r="I150" s="135"/>
      <c r="J150" s="433"/>
      <c r="K150" s="433"/>
      <c r="L150" s="433"/>
      <c r="M150" s="433"/>
      <c r="N150" s="433"/>
      <c r="O150" s="433"/>
    </row>
    <row r="151" customFormat="false" ht="12.75" hidden="false" customHeight="false" outlineLevel="0" collapsed="false">
      <c r="B151" s="134"/>
      <c r="C151" s="96"/>
      <c r="D151" s="96"/>
      <c r="E151" s="96"/>
      <c r="F151" s="96"/>
      <c r="G151" s="96"/>
      <c r="H151" s="96"/>
      <c r="I151" s="135"/>
      <c r="J151" s="433"/>
      <c r="K151" s="433"/>
      <c r="L151" s="433"/>
      <c r="M151" s="433"/>
      <c r="N151" s="433"/>
      <c r="O151" s="433"/>
    </row>
    <row r="152" customFormat="false" ht="12.75" hidden="false" customHeight="false" outlineLevel="0" collapsed="false">
      <c r="B152" s="134"/>
      <c r="C152" s="96"/>
      <c r="D152" s="96"/>
      <c r="E152" s="96"/>
      <c r="F152" s="96"/>
      <c r="G152" s="96"/>
      <c r="H152" s="96"/>
      <c r="I152" s="135"/>
      <c r="J152" s="433"/>
      <c r="K152" s="433"/>
      <c r="L152" s="433"/>
      <c r="M152" s="433"/>
      <c r="N152" s="433"/>
      <c r="O152" s="433"/>
    </row>
    <row r="153" customFormat="false" ht="12.75" hidden="false" customHeight="false" outlineLevel="0" collapsed="false">
      <c r="B153" s="134"/>
      <c r="C153" s="96"/>
      <c r="D153" s="96"/>
      <c r="E153" s="96"/>
      <c r="F153" s="96"/>
      <c r="G153" s="96"/>
      <c r="H153" s="96"/>
      <c r="I153" s="135"/>
      <c r="J153" s="433"/>
      <c r="K153" s="433"/>
      <c r="L153" s="433"/>
      <c r="M153" s="433"/>
      <c r="N153" s="433"/>
      <c r="O153" s="433"/>
    </row>
    <row r="154" customFormat="false" ht="12.75" hidden="false" customHeight="false" outlineLevel="0" collapsed="false">
      <c r="B154" s="134"/>
      <c r="C154" s="96"/>
      <c r="D154" s="96"/>
      <c r="E154" s="96"/>
      <c r="F154" s="96"/>
      <c r="G154" s="96"/>
      <c r="H154" s="96"/>
      <c r="I154" s="135"/>
      <c r="J154" s="433"/>
      <c r="K154" s="433"/>
      <c r="L154" s="433"/>
      <c r="M154" s="433"/>
      <c r="N154" s="433"/>
      <c r="O154" s="433"/>
    </row>
    <row r="155" customFormat="false" ht="12.75" hidden="false" customHeight="false" outlineLevel="0" collapsed="false">
      <c r="B155" s="134"/>
      <c r="C155" s="96"/>
      <c r="D155" s="96"/>
      <c r="E155" s="96"/>
      <c r="F155" s="96"/>
      <c r="G155" s="96"/>
      <c r="H155" s="96"/>
      <c r="I155" s="135"/>
      <c r="J155" s="433"/>
      <c r="K155" s="433"/>
      <c r="L155" s="433"/>
      <c r="M155" s="433"/>
      <c r="N155" s="433"/>
      <c r="O155" s="433"/>
    </row>
    <row r="156" customFormat="false" ht="12.75" hidden="false" customHeight="false" outlineLevel="0" collapsed="false">
      <c r="B156" s="134"/>
      <c r="C156" s="96"/>
      <c r="D156" s="96"/>
      <c r="E156" s="96"/>
      <c r="F156" s="96"/>
      <c r="G156" s="96"/>
      <c r="H156" s="96"/>
      <c r="I156" s="135"/>
      <c r="J156" s="433"/>
      <c r="K156" s="433"/>
      <c r="L156" s="433"/>
      <c r="M156" s="433"/>
      <c r="N156" s="433"/>
      <c r="O156" s="433"/>
    </row>
    <row r="157" customFormat="false" ht="12.75" hidden="false" customHeight="false" outlineLevel="0" collapsed="false">
      <c r="B157" s="134"/>
      <c r="C157" s="96"/>
      <c r="D157" s="96"/>
      <c r="E157" s="96"/>
      <c r="F157" s="96"/>
      <c r="G157" s="96"/>
      <c r="H157" s="96"/>
      <c r="I157" s="135"/>
      <c r="J157" s="433"/>
      <c r="K157" s="433"/>
      <c r="L157" s="433"/>
      <c r="M157" s="433"/>
      <c r="N157" s="433"/>
      <c r="O157" s="433"/>
    </row>
    <row r="158" customFormat="false" ht="12.75" hidden="false" customHeight="false" outlineLevel="0" collapsed="false">
      <c r="B158" s="134"/>
      <c r="C158" s="96"/>
      <c r="D158" s="96"/>
      <c r="E158" s="96"/>
      <c r="F158" s="96"/>
      <c r="G158" s="96"/>
      <c r="H158" s="96"/>
      <c r="I158" s="135"/>
      <c r="J158" s="433"/>
      <c r="K158" s="433"/>
      <c r="L158" s="433"/>
      <c r="M158" s="433"/>
      <c r="N158" s="433"/>
      <c r="O158" s="433"/>
    </row>
    <row r="159" customFormat="false" ht="12.75" hidden="false" customHeight="false" outlineLevel="0" collapsed="false">
      <c r="B159" s="134"/>
      <c r="C159" s="96"/>
      <c r="D159" s="96"/>
      <c r="E159" s="96"/>
      <c r="F159" s="96"/>
      <c r="G159" s="96"/>
      <c r="H159" s="96"/>
      <c r="I159" s="135"/>
      <c r="J159" s="433"/>
      <c r="K159" s="433"/>
      <c r="L159" s="433"/>
      <c r="M159" s="433"/>
      <c r="N159" s="433"/>
      <c r="O159" s="433"/>
    </row>
    <row r="160" customFormat="false" ht="12.75" hidden="false" customHeight="false" outlineLevel="0" collapsed="false">
      <c r="B160" s="134"/>
      <c r="C160" s="96"/>
      <c r="D160" s="96"/>
      <c r="E160" s="96"/>
      <c r="F160" s="96"/>
      <c r="G160" s="96"/>
      <c r="H160" s="96"/>
      <c r="I160" s="135"/>
      <c r="J160" s="433"/>
      <c r="K160" s="433"/>
      <c r="L160" s="433"/>
      <c r="M160" s="433"/>
      <c r="N160" s="433"/>
      <c r="O160" s="433"/>
    </row>
    <row r="161" customFormat="false" ht="12.75" hidden="false" customHeight="false" outlineLevel="0" collapsed="false">
      <c r="B161" s="141"/>
      <c r="C161" s="142"/>
      <c r="D161" s="142"/>
      <c r="E161" s="142"/>
      <c r="F161" s="142"/>
      <c r="G161" s="142"/>
      <c r="H161" s="142"/>
      <c r="I161" s="219"/>
      <c r="J161" s="433"/>
      <c r="K161" s="433"/>
      <c r="L161" s="433"/>
      <c r="M161" s="433"/>
      <c r="N161" s="433"/>
      <c r="O161" s="433"/>
    </row>
    <row r="162" customFormat="false" ht="12.75" hidden="false" customHeight="false" outlineLevel="0" collapsed="false">
      <c r="B162" s="433"/>
      <c r="C162" s="433"/>
      <c r="D162" s="433"/>
      <c r="E162" s="433"/>
      <c r="F162" s="433"/>
      <c r="G162" s="433"/>
      <c r="H162" s="433"/>
      <c r="I162" s="433"/>
      <c r="J162" s="433"/>
      <c r="K162" s="433"/>
      <c r="L162" s="433"/>
      <c r="M162" s="433"/>
      <c r="N162" s="433"/>
      <c r="O162" s="433"/>
    </row>
    <row r="163" customFormat="false" ht="12.75" hidden="false" customHeight="false" outlineLevel="0" collapsed="false">
      <c r="B163" s="433"/>
      <c r="C163" s="433"/>
      <c r="D163" s="433"/>
      <c r="E163" s="433"/>
      <c r="F163" s="433"/>
      <c r="G163" s="433"/>
      <c r="H163" s="433"/>
      <c r="I163" s="433"/>
      <c r="J163" s="433"/>
      <c r="K163" s="433"/>
      <c r="L163" s="433"/>
      <c r="M163" s="433"/>
      <c r="N163" s="433"/>
      <c r="O163" s="433"/>
    </row>
    <row r="164" customFormat="false" ht="12.75" hidden="false" customHeight="false" outlineLevel="0" collapsed="false">
      <c r="B164" s="433"/>
      <c r="C164" s="433"/>
      <c r="D164" s="433"/>
      <c r="E164" s="433"/>
      <c r="F164" s="433"/>
      <c r="G164" s="433"/>
      <c r="H164" s="433"/>
      <c r="I164" s="433"/>
      <c r="J164" s="433"/>
      <c r="K164" s="433"/>
      <c r="L164" s="433"/>
      <c r="M164" s="433"/>
      <c r="N164" s="433"/>
      <c r="O164" s="433"/>
    </row>
  </sheetData>
  <sheetProtection algorithmName="SHA-512" hashValue="K8CkA4QhsutIwvE/lr4Wp99AQ0umr9SXXsxIuj3YfcP7EwiuESiAKjn0lcsEU4buknZ2ssLOPbax05OLwJpxog==" saltValue="PliITTPTezDsXxWd7pdeGg==" spinCount="100000" sheet="true" scenarios="true"/>
  <protectedRanges>
    <protectedRange name="Range1" sqref="C4:C5 C13:D16 B30:I161"/>
  </protectedRanges>
  <mergeCells count="4">
    <mergeCell ref="C13:D13"/>
    <mergeCell ref="C14:D14"/>
    <mergeCell ref="C15:D15"/>
    <mergeCell ref="C16:D16"/>
  </mergeCells>
  <conditionalFormatting sqref="E26">
    <cfRule type="cellIs" priority="2" operator="greaterThanOrEqual" aboveAverage="0" equalAverage="0" bottom="0" percent="0" rank="0" text="" dxfId="543">
      <formula>100</formula>
    </cfRule>
    <cfRule type="cellIs" priority="3" operator="lessThan" aboveAverage="0" equalAverage="0" bottom="0" percent="0" rank="0" text="" dxfId="544">
      <formula>100</formula>
    </cfRule>
  </conditionalFormatting>
  <dataValidations count="4">
    <dataValidation allowBlank="true" operator="between" promptTitle="Select Material" showDropDown="false" showErrorMessage="true" showInputMessage="true" sqref="D4:D5" type="none">
      <formula1>0</formula1>
      <formula2>0</formula2>
    </dataValidation>
    <dataValidation allowBlank="true" operator="between" promptTitle="Select Material" showDropDown="false" showErrorMessage="true" showInputMessage="true" sqref="C5" type="list">
      <formula1>Tube_Type</formula1>
      <formula2>0</formula2>
    </dataValidation>
    <dataValidation allowBlank="true" operator="between" promptTitle="Select Material" showDropDown="false" showErrorMessage="true" showInputMessage="true" sqref="C4" type="list">
      <formula1>"Steel,Aluminium 1,Aluminium 2"</formula1>
      <formula2>0</formula2>
    </dataValidation>
    <dataValidation allowBlank="true" operator="between" promptTitle="Select Material" showDropDown="false" showErrorMessage="true" showInputMessage="true" sqref="C12:D12" type="list">
      <formula1>Materials</formula1>
      <formula2>0</formula2>
    </dataValidation>
  </dataValidations>
  <hyperlinks>
    <hyperlink ref="H27" location="'Cover Sheet'!A1" display="BACK to COVER SHEET"/>
  </hyperlinks>
  <printOptions headings="false" gridLines="false" gridLinesSet="true" horizontalCentered="false" verticalCentered="false"/>
  <pageMargins left="0.75" right="0.75" top="1" bottom="1" header="0.511805555555555" footer="0.511805555555555"/>
  <pageSetup paperSize="9" scale="100" firstPageNumber="0" fitToWidth="1" fitToHeight="2"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AL63"/>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 min="1" style="0" width="5.01"/>
    <col collapsed="false" customWidth="true" hidden="false" outlineLevel="0" max="4" min="4" style="0" width="6.73"/>
    <col collapsed="false" customWidth="true" hidden="false" outlineLevel="0" max="38" min="5" style="0" width="5.01"/>
    <col collapsed="false" customWidth="true" hidden="false" outlineLevel="0" max="1025" min="39" style="0" width="11.4"/>
  </cols>
  <sheetData>
    <row r="1" customFormat="false" ht="13.15" hidden="false" customHeight="false" outlineLevel="0" collapsed="false">
      <c r="A1" s="26" t="s">
        <v>711</v>
      </c>
      <c r="B1" s="26"/>
      <c r="C1" s="26"/>
      <c r="D1" s="26"/>
      <c r="E1" s="26"/>
      <c r="F1" s="26"/>
      <c r="G1" s="26"/>
      <c r="H1" s="26"/>
      <c r="I1" s="26"/>
      <c r="J1" s="26"/>
      <c r="K1" s="26"/>
      <c r="L1" s="26"/>
      <c r="M1" s="26"/>
      <c r="N1" s="26"/>
      <c r="O1" s="26"/>
      <c r="P1" s="26"/>
      <c r="Q1" s="26"/>
      <c r="R1" s="26"/>
      <c r="S1" s="26"/>
      <c r="T1" s="215"/>
      <c r="U1" s="216"/>
      <c r="V1" s="216"/>
      <c r="W1" s="216"/>
      <c r="X1" s="216"/>
      <c r="Y1" s="216"/>
      <c r="Z1" s="216"/>
      <c r="AA1" s="216"/>
      <c r="AB1" s="216"/>
      <c r="AC1" s="216"/>
      <c r="AD1" s="216"/>
      <c r="AE1" s="216"/>
      <c r="AF1" s="216"/>
      <c r="AG1" s="216"/>
      <c r="AH1" s="216"/>
      <c r="AI1" s="216"/>
      <c r="AJ1" s="216"/>
      <c r="AK1" s="216"/>
      <c r="AL1" s="217"/>
    </row>
    <row r="2" customFormat="false" ht="12.75" hidden="false" customHeight="false" outlineLevel="0" collapsed="false">
      <c r="T2" s="134"/>
      <c r="U2" s="96"/>
      <c r="V2" s="96"/>
      <c r="W2" s="96"/>
      <c r="X2" s="96"/>
      <c r="Y2" s="96"/>
      <c r="Z2" s="96"/>
      <c r="AA2" s="96"/>
      <c r="AB2" s="96"/>
      <c r="AC2" s="96"/>
      <c r="AD2" s="96"/>
      <c r="AE2" s="96"/>
      <c r="AF2" s="96"/>
      <c r="AG2" s="96"/>
      <c r="AH2" s="96"/>
      <c r="AI2" s="96"/>
      <c r="AJ2" s="96"/>
      <c r="AK2" s="96"/>
      <c r="AL2" s="135"/>
    </row>
    <row r="3" customFormat="false" ht="12.75" hidden="false" customHeight="false" outlineLevel="0" collapsed="false">
      <c r="A3" s="0" t="s">
        <v>48</v>
      </c>
      <c r="D3" s="100" t="str">
        <f aca="false">IF('Cover Sheet'!D14:J14&gt;0,'Cover Sheet'!D14:J14,"")</f>
        <v>Ecole Centrale Lyon</v>
      </c>
      <c r="E3" s="100"/>
      <c r="F3" s="100"/>
      <c r="G3" s="100"/>
      <c r="H3" s="100"/>
      <c r="I3" s="100"/>
      <c r="J3" s="100"/>
      <c r="K3" s="0" t="s">
        <v>50</v>
      </c>
      <c r="O3" s="100" t="str">
        <f aca="false">IF('Cover Sheet'!O14:S14&gt;0,'Cover Sheet'!O14:S14,"")</f>
        <v/>
      </c>
      <c r="P3" s="100"/>
      <c r="Q3" s="100"/>
      <c r="R3" s="100"/>
      <c r="S3" s="100"/>
      <c r="T3" s="134"/>
      <c r="U3" s="96"/>
      <c r="V3" s="96"/>
      <c r="W3" s="96"/>
      <c r="X3" s="96"/>
      <c r="Y3" s="96"/>
      <c r="Z3" s="96"/>
      <c r="AA3" s="96"/>
      <c r="AB3" s="96"/>
      <c r="AC3" s="96"/>
      <c r="AD3" s="96"/>
      <c r="AE3" s="96"/>
      <c r="AF3" s="96"/>
      <c r="AG3" s="96"/>
      <c r="AH3" s="96"/>
      <c r="AI3" s="96"/>
      <c r="AJ3" s="96"/>
      <c r="AK3" s="96"/>
      <c r="AL3" s="135"/>
    </row>
    <row r="4" customFormat="false" ht="12.75" hidden="false" customHeight="false" outlineLevel="0" collapsed="false">
      <c r="T4" s="134"/>
      <c r="U4" s="96"/>
      <c r="V4" s="96"/>
      <c r="W4" s="96"/>
      <c r="X4" s="96"/>
      <c r="Y4" s="96"/>
      <c r="Z4" s="96"/>
      <c r="AA4" s="96"/>
      <c r="AB4" s="96"/>
      <c r="AC4" s="96"/>
      <c r="AD4" s="96"/>
      <c r="AE4" s="96"/>
      <c r="AF4" s="96"/>
      <c r="AG4" s="96"/>
      <c r="AH4" s="96"/>
      <c r="AI4" s="96"/>
      <c r="AJ4" s="96"/>
      <c r="AK4" s="96"/>
      <c r="AL4" s="135"/>
    </row>
    <row r="5" customFormat="false" ht="12.75" hidden="false" customHeight="true" outlineLevel="0" collapsed="false">
      <c r="A5" s="323" t="s">
        <v>712</v>
      </c>
      <c r="B5" s="323"/>
      <c r="C5" s="323"/>
      <c r="D5" s="323"/>
      <c r="E5" s="323"/>
      <c r="F5" s="323"/>
      <c r="G5" s="323"/>
      <c r="H5" s="323"/>
      <c r="I5" s="323"/>
      <c r="J5" s="323"/>
      <c r="K5" s="323"/>
      <c r="L5" s="323"/>
      <c r="M5" s="323"/>
      <c r="N5" s="323"/>
      <c r="O5" s="323"/>
      <c r="P5" s="323"/>
      <c r="Q5" s="323"/>
      <c r="R5" s="323"/>
      <c r="S5" s="323"/>
      <c r="T5" s="134"/>
      <c r="U5" s="96"/>
      <c r="V5" s="96"/>
      <c r="W5" s="96"/>
      <c r="X5" s="96"/>
      <c r="Y5" s="96"/>
      <c r="Z5" s="96"/>
      <c r="AA5" s="96"/>
      <c r="AB5" s="96"/>
      <c r="AC5" s="96"/>
      <c r="AD5" s="96"/>
      <c r="AE5" s="96"/>
      <c r="AF5" s="96"/>
      <c r="AG5" s="96"/>
      <c r="AH5" s="96"/>
      <c r="AI5" s="96"/>
      <c r="AJ5" s="96"/>
      <c r="AK5" s="96"/>
      <c r="AL5" s="135"/>
    </row>
    <row r="6" customFormat="false" ht="12.75" hidden="false" customHeight="false" outlineLevel="0" collapsed="false">
      <c r="A6" s="323"/>
      <c r="B6" s="323"/>
      <c r="C6" s="323"/>
      <c r="D6" s="323"/>
      <c r="E6" s="323"/>
      <c r="F6" s="323"/>
      <c r="G6" s="323"/>
      <c r="H6" s="323"/>
      <c r="I6" s="323"/>
      <c r="J6" s="323"/>
      <c r="K6" s="323"/>
      <c r="L6" s="323"/>
      <c r="M6" s="323"/>
      <c r="N6" s="323"/>
      <c r="O6" s="323"/>
      <c r="P6" s="323"/>
      <c r="Q6" s="323"/>
      <c r="R6" s="323"/>
      <c r="S6" s="323"/>
      <c r="T6" s="134"/>
      <c r="U6" s="96"/>
      <c r="V6" s="96"/>
      <c r="W6" s="96"/>
      <c r="X6" s="96"/>
      <c r="Y6" s="96"/>
      <c r="Z6" s="96"/>
      <c r="AA6" s="96"/>
      <c r="AB6" s="96"/>
      <c r="AC6" s="96"/>
      <c r="AD6" s="96"/>
      <c r="AE6" s="96"/>
      <c r="AF6" s="96"/>
      <c r="AG6" s="96"/>
      <c r="AH6" s="96"/>
      <c r="AI6" s="96"/>
      <c r="AJ6" s="96"/>
      <c r="AK6" s="96"/>
      <c r="AL6" s="135"/>
    </row>
    <row r="7" customFormat="false" ht="12.75" hidden="false" customHeight="false" outlineLevel="0" collapsed="false">
      <c r="A7" s="865" t="s">
        <v>259</v>
      </c>
      <c r="B7" s="866"/>
      <c r="C7" s="866"/>
      <c r="D7" s="866"/>
      <c r="E7" s="867"/>
      <c r="F7" s="867"/>
      <c r="G7" s="867"/>
      <c r="H7" s="867"/>
      <c r="I7" s="867"/>
      <c r="J7" s="867"/>
      <c r="K7" s="867"/>
      <c r="L7" s="867"/>
      <c r="M7" s="867"/>
      <c r="N7" s="867"/>
      <c r="O7" s="867"/>
      <c r="P7" s="867"/>
      <c r="Q7" s="867"/>
      <c r="R7" s="867"/>
      <c r="S7" s="868"/>
      <c r="T7" s="134"/>
      <c r="U7" s="96"/>
      <c r="V7" s="96"/>
      <c r="W7" s="96"/>
      <c r="X7" s="96"/>
      <c r="Y7" s="96"/>
      <c r="Z7" s="96"/>
      <c r="AA7" s="96"/>
      <c r="AB7" s="96"/>
      <c r="AC7" s="96"/>
      <c r="AD7" s="96"/>
      <c r="AE7" s="96"/>
      <c r="AF7" s="96"/>
      <c r="AG7" s="96"/>
      <c r="AH7" s="96"/>
      <c r="AI7" s="96"/>
      <c r="AJ7" s="96"/>
      <c r="AK7" s="96"/>
      <c r="AL7" s="135"/>
    </row>
    <row r="8" customFormat="false" ht="12.75" hidden="false" customHeight="false" outlineLevel="0" collapsed="false">
      <c r="A8" s="869"/>
      <c r="B8" s="870"/>
      <c r="C8" s="870"/>
      <c r="D8" s="870"/>
      <c r="E8" s="870"/>
      <c r="F8" s="870"/>
      <c r="G8" s="870"/>
      <c r="H8" s="870"/>
      <c r="I8" s="870"/>
      <c r="J8" s="870"/>
      <c r="K8" s="870"/>
      <c r="L8" s="870"/>
      <c r="M8" s="870"/>
      <c r="N8" s="870"/>
      <c r="O8" s="870"/>
      <c r="P8" s="870"/>
      <c r="Q8" s="870"/>
      <c r="R8" s="870"/>
      <c r="S8" s="871"/>
      <c r="T8" s="134"/>
      <c r="U8" s="96"/>
      <c r="V8" s="96"/>
      <c r="W8" s="96"/>
      <c r="X8" s="96"/>
      <c r="Y8" s="96"/>
      <c r="Z8" s="96"/>
      <c r="AA8" s="96"/>
      <c r="AB8" s="96"/>
      <c r="AC8" s="96"/>
      <c r="AD8" s="96"/>
      <c r="AE8" s="96"/>
      <c r="AF8" s="96"/>
      <c r="AG8" s="96"/>
      <c r="AH8" s="96"/>
      <c r="AI8" s="96"/>
      <c r="AJ8" s="96"/>
      <c r="AK8" s="96"/>
      <c r="AL8" s="135"/>
    </row>
    <row r="9" customFormat="false" ht="12.75" hidden="false" customHeight="false" outlineLevel="0" collapsed="false">
      <c r="A9" s="869"/>
      <c r="B9" s="870"/>
      <c r="C9" s="870"/>
      <c r="D9" s="870"/>
      <c r="E9" s="870"/>
      <c r="F9" s="870"/>
      <c r="G9" s="870"/>
      <c r="H9" s="870"/>
      <c r="I9" s="870"/>
      <c r="J9" s="870"/>
      <c r="K9" s="870"/>
      <c r="L9" s="870"/>
      <c r="M9" s="870"/>
      <c r="N9" s="870"/>
      <c r="O9" s="870"/>
      <c r="P9" s="870"/>
      <c r="Q9" s="870"/>
      <c r="R9" s="870"/>
      <c r="S9" s="871"/>
      <c r="T9" s="134"/>
      <c r="U9" s="96"/>
      <c r="V9" s="96"/>
      <c r="W9" s="96"/>
      <c r="X9" s="96"/>
      <c r="Y9" s="96"/>
      <c r="Z9" s="96"/>
      <c r="AA9" s="96"/>
      <c r="AB9" s="96"/>
      <c r="AC9" s="96"/>
      <c r="AD9" s="96"/>
      <c r="AE9" s="96"/>
      <c r="AF9" s="96"/>
      <c r="AG9" s="96"/>
      <c r="AH9" s="96"/>
      <c r="AI9" s="96"/>
      <c r="AJ9" s="96"/>
      <c r="AK9" s="96"/>
      <c r="AL9" s="135"/>
    </row>
    <row r="10" customFormat="false" ht="12.75" hidden="false" customHeight="false" outlineLevel="0" collapsed="false">
      <c r="A10" s="869"/>
      <c r="B10" s="870"/>
      <c r="C10" s="870"/>
      <c r="D10" s="870"/>
      <c r="E10" s="870"/>
      <c r="F10" s="870"/>
      <c r="G10" s="870"/>
      <c r="H10" s="870"/>
      <c r="I10" s="870"/>
      <c r="J10" s="870"/>
      <c r="K10" s="870"/>
      <c r="L10" s="870"/>
      <c r="M10" s="870"/>
      <c r="N10" s="870"/>
      <c r="O10" s="870"/>
      <c r="P10" s="870"/>
      <c r="Q10" s="870"/>
      <c r="R10" s="870"/>
      <c r="S10" s="871"/>
      <c r="T10" s="134"/>
      <c r="U10" s="96"/>
      <c r="V10" s="96"/>
      <c r="W10" s="96"/>
      <c r="X10" s="96"/>
      <c r="Y10" s="96"/>
      <c r="Z10" s="96"/>
      <c r="AA10" s="96"/>
      <c r="AB10" s="96"/>
      <c r="AC10" s="96"/>
      <c r="AD10" s="96"/>
      <c r="AE10" s="96"/>
      <c r="AF10" s="96"/>
      <c r="AG10" s="96"/>
      <c r="AH10" s="96"/>
      <c r="AI10" s="96"/>
      <c r="AJ10" s="96"/>
      <c r="AK10" s="96"/>
      <c r="AL10" s="135"/>
    </row>
    <row r="11" customFormat="false" ht="12.75" hidden="false" customHeight="false" outlineLevel="0" collapsed="false">
      <c r="A11" s="869"/>
      <c r="B11" s="870"/>
      <c r="C11" s="870"/>
      <c r="D11" s="870"/>
      <c r="E11" s="870"/>
      <c r="F11" s="870"/>
      <c r="G11" s="870"/>
      <c r="H11" s="870"/>
      <c r="I11" s="870"/>
      <c r="J11" s="870"/>
      <c r="K11" s="870"/>
      <c r="L11" s="870"/>
      <c r="M11" s="870"/>
      <c r="N11" s="870"/>
      <c r="O11" s="870"/>
      <c r="P11" s="870"/>
      <c r="Q11" s="870"/>
      <c r="R11" s="870"/>
      <c r="S11" s="871"/>
      <c r="T11" s="134"/>
      <c r="U11" s="96"/>
      <c r="V11" s="96"/>
      <c r="W11" s="96"/>
      <c r="X11" s="96"/>
      <c r="Y11" s="96"/>
      <c r="Z11" s="96"/>
      <c r="AA11" s="96"/>
      <c r="AB11" s="96"/>
      <c r="AC11" s="96"/>
      <c r="AD11" s="96"/>
      <c r="AE11" s="96"/>
      <c r="AF11" s="96"/>
      <c r="AG11" s="96"/>
      <c r="AH11" s="96"/>
      <c r="AI11" s="96"/>
      <c r="AJ11" s="96"/>
      <c r="AK11" s="96"/>
      <c r="AL11" s="135"/>
    </row>
    <row r="12" customFormat="false" ht="12.75" hidden="false" customHeight="false" outlineLevel="0" collapsed="false">
      <c r="A12" s="869"/>
      <c r="B12" s="870"/>
      <c r="C12" s="870"/>
      <c r="D12" s="870"/>
      <c r="E12" s="870"/>
      <c r="F12" s="870"/>
      <c r="G12" s="870"/>
      <c r="H12" s="870"/>
      <c r="I12" s="870"/>
      <c r="J12" s="870"/>
      <c r="K12" s="870"/>
      <c r="L12" s="870"/>
      <c r="M12" s="870"/>
      <c r="N12" s="870"/>
      <c r="O12" s="870"/>
      <c r="P12" s="870"/>
      <c r="Q12" s="870"/>
      <c r="R12" s="870"/>
      <c r="S12" s="871"/>
      <c r="T12" s="134"/>
      <c r="U12" s="96"/>
      <c r="V12" s="96"/>
      <c r="W12" s="96"/>
      <c r="X12" s="96"/>
      <c r="Y12" s="96"/>
      <c r="Z12" s="96"/>
      <c r="AA12" s="96"/>
      <c r="AB12" s="96"/>
      <c r="AC12" s="96"/>
      <c r="AD12" s="96"/>
      <c r="AE12" s="96"/>
      <c r="AF12" s="96"/>
      <c r="AG12" s="96"/>
      <c r="AH12" s="96"/>
      <c r="AI12" s="96"/>
      <c r="AJ12" s="96"/>
      <c r="AK12" s="96"/>
      <c r="AL12" s="135"/>
    </row>
    <row r="13" customFormat="false" ht="12.75" hidden="false" customHeight="false" outlineLevel="0" collapsed="false">
      <c r="A13" s="869"/>
      <c r="B13" s="870"/>
      <c r="C13" s="870"/>
      <c r="D13" s="870"/>
      <c r="E13" s="870"/>
      <c r="F13" s="870"/>
      <c r="G13" s="870"/>
      <c r="H13" s="870"/>
      <c r="I13" s="870"/>
      <c r="J13" s="870"/>
      <c r="K13" s="870"/>
      <c r="L13" s="870"/>
      <c r="M13" s="870"/>
      <c r="N13" s="870"/>
      <c r="O13" s="870"/>
      <c r="P13" s="870"/>
      <c r="Q13" s="870"/>
      <c r="R13" s="870"/>
      <c r="S13" s="871"/>
      <c r="T13" s="134"/>
      <c r="U13" s="96"/>
      <c r="V13" s="96"/>
      <c r="W13" s="96"/>
      <c r="X13" s="96"/>
      <c r="Y13" s="96"/>
      <c r="Z13" s="96"/>
      <c r="AA13" s="96"/>
      <c r="AB13" s="96"/>
      <c r="AC13" s="96"/>
      <c r="AD13" s="96"/>
      <c r="AE13" s="96"/>
      <c r="AF13" s="96"/>
      <c r="AG13" s="96"/>
      <c r="AH13" s="96"/>
      <c r="AI13" s="96"/>
      <c r="AJ13" s="96"/>
      <c r="AK13" s="96"/>
      <c r="AL13" s="135"/>
    </row>
    <row r="14" customFormat="false" ht="12.75" hidden="false" customHeight="false" outlineLevel="0" collapsed="false">
      <c r="A14" s="869"/>
      <c r="B14" s="870"/>
      <c r="C14" s="870"/>
      <c r="D14" s="870"/>
      <c r="E14" s="870"/>
      <c r="F14" s="870"/>
      <c r="G14" s="870"/>
      <c r="H14" s="870"/>
      <c r="I14" s="870"/>
      <c r="J14" s="870"/>
      <c r="K14" s="870"/>
      <c r="L14" s="872"/>
      <c r="M14" s="870"/>
      <c r="N14" s="870"/>
      <c r="O14" s="870"/>
      <c r="P14" s="870"/>
      <c r="Q14" s="870"/>
      <c r="R14" s="870"/>
      <c r="S14" s="871"/>
      <c r="T14" s="134"/>
      <c r="U14" s="96"/>
      <c r="V14" s="96"/>
      <c r="W14" s="96"/>
      <c r="X14" s="96"/>
      <c r="Y14" s="96"/>
      <c r="Z14" s="96"/>
      <c r="AA14" s="96"/>
      <c r="AB14" s="96"/>
      <c r="AC14" s="96"/>
      <c r="AD14" s="96"/>
      <c r="AE14" s="96"/>
      <c r="AF14" s="96"/>
      <c r="AG14" s="96"/>
      <c r="AH14" s="96"/>
      <c r="AI14" s="96"/>
      <c r="AJ14" s="96"/>
      <c r="AK14" s="96"/>
      <c r="AL14" s="135"/>
    </row>
    <row r="15" customFormat="false" ht="12.75" hidden="false" customHeight="false" outlineLevel="0" collapsed="false">
      <c r="A15" s="869"/>
      <c r="B15" s="870"/>
      <c r="C15" s="870"/>
      <c r="D15" s="870"/>
      <c r="E15" s="870"/>
      <c r="F15" s="870"/>
      <c r="G15" s="870"/>
      <c r="H15" s="870"/>
      <c r="I15" s="870"/>
      <c r="J15" s="870"/>
      <c r="K15" s="870"/>
      <c r="L15" s="870"/>
      <c r="M15" s="870"/>
      <c r="N15" s="870"/>
      <c r="O15" s="870"/>
      <c r="P15" s="870"/>
      <c r="Q15" s="870"/>
      <c r="R15" s="870"/>
      <c r="S15" s="871"/>
      <c r="T15" s="134"/>
      <c r="U15" s="96"/>
      <c r="V15" s="96"/>
      <c r="W15" s="96"/>
      <c r="X15" s="96"/>
      <c r="Y15" s="96"/>
      <c r="Z15" s="96"/>
      <c r="AA15" s="96"/>
      <c r="AB15" s="96"/>
      <c r="AC15" s="96"/>
      <c r="AD15" s="96"/>
      <c r="AE15" s="96"/>
      <c r="AF15" s="96"/>
      <c r="AG15" s="96"/>
      <c r="AH15" s="96"/>
      <c r="AI15" s="96"/>
      <c r="AJ15" s="96"/>
      <c r="AK15" s="96"/>
      <c r="AL15" s="135"/>
    </row>
    <row r="16" customFormat="false" ht="12.75" hidden="false" customHeight="false" outlineLevel="0" collapsed="false">
      <c r="A16" s="869"/>
      <c r="B16" s="870"/>
      <c r="C16" s="870"/>
      <c r="D16" s="870"/>
      <c r="E16" s="870"/>
      <c r="F16" s="870"/>
      <c r="G16" s="870"/>
      <c r="H16" s="870"/>
      <c r="I16" s="870"/>
      <c r="J16" s="870"/>
      <c r="K16" s="870"/>
      <c r="L16" s="870"/>
      <c r="M16" s="870"/>
      <c r="N16" s="870"/>
      <c r="O16" s="870"/>
      <c r="P16" s="870"/>
      <c r="Q16" s="870"/>
      <c r="R16" s="870"/>
      <c r="S16" s="871"/>
      <c r="T16" s="134"/>
      <c r="U16" s="96"/>
      <c r="V16" s="96"/>
      <c r="W16" s="96"/>
      <c r="X16" s="96"/>
      <c r="Y16" s="96"/>
      <c r="Z16" s="96"/>
      <c r="AA16" s="96"/>
      <c r="AB16" s="96"/>
      <c r="AC16" s="96"/>
      <c r="AD16" s="96"/>
      <c r="AE16" s="96"/>
      <c r="AF16" s="96"/>
      <c r="AG16" s="96"/>
      <c r="AH16" s="96"/>
      <c r="AI16" s="96"/>
      <c r="AJ16" s="96"/>
      <c r="AK16" s="96"/>
      <c r="AL16" s="135"/>
    </row>
    <row r="17" customFormat="false" ht="12.75" hidden="false" customHeight="false" outlineLevel="0" collapsed="false">
      <c r="A17" s="869"/>
      <c r="B17" s="870"/>
      <c r="C17" s="870"/>
      <c r="D17" s="870"/>
      <c r="E17" s="870"/>
      <c r="F17" s="870"/>
      <c r="G17" s="870"/>
      <c r="H17" s="870"/>
      <c r="I17" s="870"/>
      <c r="J17" s="870"/>
      <c r="K17" s="870"/>
      <c r="L17" s="870"/>
      <c r="M17" s="870"/>
      <c r="N17" s="870"/>
      <c r="O17" s="870"/>
      <c r="P17" s="870"/>
      <c r="Q17" s="870"/>
      <c r="R17" s="870"/>
      <c r="S17" s="871"/>
      <c r="T17" s="134"/>
      <c r="U17" s="96"/>
      <c r="V17" s="96"/>
      <c r="W17" s="96"/>
      <c r="X17" s="96"/>
      <c r="Y17" s="96"/>
      <c r="Z17" s="96"/>
      <c r="AA17" s="96"/>
      <c r="AB17" s="96"/>
      <c r="AC17" s="96"/>
      <c r="AD17" s="96"/>
      <c r="AE17" s="96"/>
      <c r="AF17" s="96"/>
      <c r="AG17" s="96"/>
      <c r="AH17" s="96"/>
      <c r="AI17" s="96"/>
      <c r="AJ17" s="96"/>
      <c r="AK17" s="96"/>
      <c r="AL17" s="135"/>
    </row>
    <row r="18" customFormat="false" ht="12.75" hidden="false" customHeight="false" outlineLevel="0" collapsed="false">
      <c r="A18" s="869"/>
      <c r="B18" s="870"/>
      <c r="C18" s="870"/>
      <c r="D18" s="870"/>
      <c r="E18" s="870"/>
      <c r="F18" s="870"/>
      <c r="G18" s="870"/>
      <c r="H18" s="870"/>
      <c r="I18" s="870"/>
      <c r="J18" s="870"/>
      <c r="K18" s="870"/>
      <c r="L18" s="870"/>
      <c r="M18" s="870"/>
      <c r="N18" s="870"/>
      <c r="O18" s="870"/>
      <c r="P18" s="870"/>
      <c r="Q18" s="870"/>
      <c r="R18" s="870"/>
      <c r="S18" s="871"/>
      <c r="T18" s="134"/>
      <c r="U18" s="96"/>
      <c r="V18" s="96"/>
      <c r="W18" s="96"/>
      <c r="X18" s="96"/>
      <c r="Y18" s="96"/>
      <c r="Z18" s="96"/>
      <c r="AA18" s="96"/>
      <c r="AB18" s="96"/>
      <c r="AC18" s="96"/>
      <c r="AD18" s="96"/>
      <c r="AE18" s="96"/>
      <c r="AF18" s="96"/>
      <c r="AG18" s="96"/>
      <c r="AH18" s="96"/>
      <c r="AI18" s="96"/>
      <c r="AJ18" s="96"/>
      <c r="AK18" s="96"/>
      <c r="AL18" s="135"/>
    </row>
    <row r="19" customFormat="false" ht="12.75" hidden="false" customHeight="false" outlineLevel="0" collapsed="false">
      <c r="A19" s="869"/>
      <c r="B19" s="870"/>
      <c r="C19" s="870"/>
      <c r="D19" s="870"/>
      <c r="E19" s="870"/>
      <c r="F19" s="870"/>
      <c r="G19" s="870"/>
      <c r="H19" s="870"/>
      <c r="I19" s="870"/>
      <c r="J19" s="870"/>
      <c r="K19" s="870"/>
      <c r="L19" s="870"/>
      <c r="M19" s="870"/>
      <c r="N19" s="870"/>
      <c r="O19" s="870"/>
      <c r="P19" s="870"/>
      <c r="Q19" s="870"/>
      <c r="R19" s="870"/>
      <c r="S19" s="871"/>
      <c r="T19" s="134"/>
      <c r="U19" s="96"/>
      <c r="V19" s="96"/>
      <c r="W19" s="96"/>
      <c r="X19" s="96"/>
      <c r="Y19" s="96"/>
      <c r="Z19" s="96"/>
      <c r="AA19" s="96"/>
      <c r="AB19" s="96"/>
      <c r="AC19" s="96"/>
      <c r="AD19" s="96"/>
      <c r="AE19" s="96"/>
      <c r="AF19" s="96"/>
      <c r="AG19" s="96"/>
      <c r="AH19" s="96"/>
      <c r="AI19" s="96"/>
      <c r="AJ19" s="96"/>
      <c r="AK19" s="96"/>
      <c r="AL19" s="135"/>
    </row>
    <row r="20" customFormat="false" ht="12.75" hidden="false" customHeight="false" outlineLevel="0" collapsed="false">
      <c r="A20" s="869"/>
      <c r="B20" s="870"/>
      <c r="C20" s="870"/>
      <c r="D20" s="870"/>
      <c r="E20" s="870"/>
      <c r="F20" s="870"/>
      <c r="G20" s="870"/>
      <c r="H20" s="870"/>
      <c r="I20" s="870"/>
      <c r="J20" s="870"/>
      <c r="K20" s="870"/>
      <c r="L20" s="870"/>
      <c r="M20" s="870"/>
      <c r="N20" s="870"/>
      <c r="O20" s="870"/>
      <c r="P20" s="870"/>
      <c r="Q20" s="870"/>
      <c r="R20" s="870"/>
      <c r="S20" s="871"/>
      <c r="T20" s="134"/>
      <c r="U20" s="96"/>
      <c r="V20" s="96"/>
      <c r="W20" s="96"/>
      <c r="X20" s="96"/>
      <c r="Y20" s="96"/>
      <c r="Z20" s="96"/>
      <c r="AA20" s="96"/>
      <c r="AB20" s="96"/>
      <c r="AC20" s="96"/>
      <c r="AD20" s="96"/>
      <c r="AE20" s="96"/>
      <c r="AF20" s="96"/>
      <c r="AG20" s="96"/>
      <c r="AH20" s="96"/>
      <c r="AI20" s="96"/>
      <c r="AJ20" s="96"/>
      <c r="AK20" s="96"/>
      <c r="AL20" s="135"/>
    </row>
    <row r="21" customFormat="false" ht="12.75" hidden="false" customHeight="false" outlineLevel="0" collapsed="false">
      <c r="A21" s="869"/>
      <c r="B21" s="870"/>
      <c r="C21" s="870"/>
      <c r="D21" s="870"/>
      <c r="E21" s="870"/>
      <c r="F21" s="870"/>
      <c r="G21" s="870"/>
      <c r="H21" s="870"/>
      <c r="I21" s="870"/>
      <c r="J21" s="870"/>
      <c r="K21" s="870"/>
      <c r="L21" s="870"/>
      <c r="M21" s="870"/>
      <c r="N21" s="870"/>
      <c r="O21" s="870"/>
      <c r="P21" s="870"/>
      <c r="Q21" s="870"/>
      <c r="R21" s="870"/>
      <c r="S21" s="871"/>
      <c r="T21" s="134"/>
      <c r="U21" s="96"/>
      <c r="V21" s="96"/>
      <c r="W21" s="96"/>
      <c r="X21" s="96"/>
      <c r="Y21" s="96"/>
      <c r="Z21" s="96"/>
      <c r="AA21" s="96"/>
      <c r="AB21" s="96"/>
      <c r="AC21" s="96"/>
      <c r="AD21" s="96"/>
      <c r="AE21" s="96"/>
      <c r="AF21" s="96"/>
      <c r="AG21" s="96"/>
      <c r="AH21" s="96"/>
      <c r="AI21" s="96"/>
      <c r="AJ21" s="96"/>
      <c r="AK21" s="96"/>
      <c r="AL21" s="135"/>
    </row>
    <row r="22" customFormat="false" ht="12.75" hidden="false" customHeight="false" outlineLevel="0" collapsed="false">
      <c r="A22" s="869"/>
      <c r="B22" s="870"/>
      <c r="C22" s="870"/>
      <c r="D22" s="870"/>
      <c r="E22" s="870"/>
      <c r="F22" s="870"/>
      <c r="G22" s="870"/>
      <c r="H22" s="870"/>
      <c r="I22" s="870"/>
      <c r="J22" s="870"/>
      <c r="K22" s="870"/>
      <c r="L22" s="870"/>
      <c r="M22" s="870"/>
      <c r="N22" s="870"/>
      <c r="O22" s="870"/>
      <c r="P22" s="870"/>
      <c r="Q22" s="870"/>
      <c r="R22" s="870"/>
      <c r="S22" s="871"/>
      <c r="T22" s="134"/>
      <c r="U22" s="96"/>
      <c r="V22" s="96"/>
      <c r="W22" s="96"/>
      <c r="X22" s="96"/>
      <c r="Y22" s="96"/>
      <c r="Z22" s="96"/>
      <c r="AA22" s="96"/>
      <c r="AB22" s="96"/>
      <c r="AC22" s="96"/>
      <c r="AD22" s="96"/>
      <c r="AE22" s="96"/>
      <c r="AF22" s="96"/>
      <c r="AG22" s="96"/>
      <c r="AH22" s="96"/>
      <c r="AI22" s="96"/>
      <c r="AJ22" s="96"/>
      <c r="AK22" s="96"/>
      <c r="AL22" s="135"/>
    </row>
    <row r="23" customFormat="false" ht="12.75" hidden="false" customHeight="false" outlineLevel="0" collapsed="false">
      <c r="A23" s="869"/>
      <c r="B23" s="870"/>
      <c r="C23" s="870"/>
      <c r="D23" s="870"/>
      <c r="E23" s="870"/>
      <c r="F23" s="870"/>
      <c r="G23" s="870"/>
      <c r="H23" s="870"/>
      <c r="I23" s="870"/>
      <c r="J23" s="870"/>
      <c r="K23" s="870"/>
      <c r="L23" s="870"/>
      <c r="M23" s="870"/>
      <c r="N23" s="870"/>
      <c r="O23" s="870"/>
      <c r="P23" s="870"/>
      <c r="Q23" s="870"/>
      <c r="R23" s="870"/>
      <c r="S23" s="871"/>
      <c r="T23" s="134"/>
      <c r="U23" s="96"/>
      <c r="V23" s="96"/>
      <c r="W23" s="96"/>
      <c r="X23" s="96"/>
      <c r="Y23" s="96"/>
      <c r="Z23" s="96"/>
      <c r="AA23" s="96"/>
      <c r="AB23" s="96"/>
      <c r="AC23" s="96"/>
      <c r="AD23" s="96"/>
      <c r="AE23" s="96"/>
      <c r="AF23" s="96"/>
      <c r="AG23" s="96"/>
      <c r="AH23" s="96"/>
      <c r="AI23" s="96"/>
      <c r="AJ23" s="96"/>
      <c r="AK23" s="96"/>
      <c r="AL23" s="135"/>
    </row>
    <row r="24" customFormat="false" ht="12.75" hidden="false" customHeight="false" outlineLevel="0" collapsed="false">
      <c r="A24" s="869"/>
      <c r="B24" s="870"/>
      <c r="C24" s="870"/>
      <c r="D24" s="870"/>
      <c r="E24" s="870"/>
      <c r="F24" s="870"/>
      <c r="G24" s="870"/>
      <c r="H24" s="870"/>
      <c r="I24" s="870"/>
      <c r="J24" s="870"/>
      <c r="K24" s="870"/>
      <c r="L24" s="870"/>
      <c r="M24" s="870"/>
      <c r="N24" s="870"/>
      <c r="O24" s="870"/>
      <c r="P24" s="870"/>
      <c r="Q24" s="870"/>
      <c r="R24" s="870"/>
      <c r="S24" s="871"/>
      <c r="T24" s="134"/>
      <c r="U24" s="96"/>
      <c r="V24" s="96"/>
      <c r="W24" s="96"/>
      <c r="X24" s="96"/>
      <c r="Y24" s="96"/>
      <c r="Z24" s="96"/>
      <c r="AA24" s="96"/>
      <c r="AB24" s="96"/>
      <c r="AC24" s="96"/>
      <c r="AD24" s="96"/>
      <c r="AE24" s="96"/>
      <c r="AF24" s="96"/>
      <c r="AG24" s="96"/>
      <c r="AH24" s="96"/>
      <c r="AI24" s="96"/>
      <c r="AJ24" s="96"/>
      <c r="AK24" s="96"/>
      <c r="AL24" s="135"/>
    </row>
    <row r="25" customFormat="false" ht="12.75" hidden="false" customHeight="false" outlineLevel="0" collapsed="false">
      <c r="A25" s="869"/>
      <c r="B25" s="870"/>
      <c r="C25" s="870"/>
      <c r="D25" s="870"/>
      <c r="E25" s="870"/>
      <c r="F25" s="870"/>
      <c r="G25" s="870"/>
      <c r="H25" s="870"/>
      <c r="I25" s="870"/>
      <c r="J25" s="870"/>
      <c r="K25" s="870"/>
      <c r="L25" s="870"/>
      <c r="M25" s="870"/>
      <c r="N25" s="870"/>
      <c r="O25" s="870"/>
      <c r="P25" s="870"/>
      <c r="Q25" s="870"/>
      <c r="R25" s="870"/>
      <c r="S25" s="871"/>
      <c r="T25" s="134"/>
      <c r="U25" s="96"/>
      <c r="V25" s="96"/>
      <c r="W25" s="96"/>
      <c r="X25" s="96"/>
      <c r="Y25" s="96"/>
      <c r="Z25" s="96"/>
      <c r="AA25" s="96"/>
      <c r="AB25" s="96"/>
      <c r="AC25" s="96"/>
      <c r="AD25" s="96"/>
      <c r="AE25" s="96"/>
      <c r="AF25" s="96"/>
      <c r="AG25" s="96"/>
      <c r="AH25" s="96"/>
      <c r="AI25" s="96"/>
      <c r="AJ25" s="96"/>
      <c r="AK25" s="96"/>
      <c r="AL25" s="135"/>
    </row>
    <row r="26" customFormat="false" ht="12.75" hidden="false" customHeight="false" outlineLevel="0" collapsed="false">
      <c r="A26" s="869"/>
      <c r="B26" s="870"/>
      <c r="C26" s="870"/>
      <c r="D26" s="870"/>
      <c r="E26" s="870"/>
      <c r="F26" s="870"/>
      <c r="G26" s="870"/>
      <c r="H26" s="870"/>
      <c r="I26" s="870"/>
      <c r="J26" s="870"/>
      <c r="K26" s="870"/>
      <c r="L26" s="870"/>
      <c r="M26" s="870"/>
      <c r="N26" s="870"/>
      <c r="O26" s="870"/>
      <c r="P26" s="870"/>
      <c r="Q26" s="870"/>
      <c r="R26" s="870"/>
      <c r="S26" s="871"/>
      <c r="T26" s="134"/>
      <c r="U26" s="96"/>
      <c r="V26" s="96"/>
      <c r="W26" s="96"/>
      <c r="X26" s="96"/>
      <c r="Y26" s="96"/>
      <c r="Z26" s="96"/>
      <c r="AA26" s="96"/>
      <c r="AB26" s="96"/>
      <c r="AC26" s="96"/>
      <c r="AD26" s="96"/>
      <c r="AE26" s="96"/>
      <c r="AF26" s="96"/>
      <c r="AG26" s="96"/>
      <c r="AH26" s="96"/>
      <c r="AI26" s="96"/>
      <c r="AJ26" s="96"/>
      <c r="AK26" s="96"/>
      <c r="AL26" s="135"/>
    </row>
    <row r="27" customFormat="false" ht="12.75" hidden="false" customHeight="false" outlineLevel="0" collapsed="false">
      <c r="A27" s="869"/>
      <c r="B27" s="870"/>
      <c r="C27" s="870"/>
      <c r="D27" s="870"/>
      <c r="E27" s="870"/>
      <c r="F27" s="870"/>
      <c r="G27" s="870"/>
      <c r="H27" s="870"/>
      <c r="I27" s="870"/>
      <c r="J27" s="870"/>
      <c r="K27" s="870"/>
      <c r="L27" s="870"/>
      <c r="M27" s="870"/>
      <c r="N27" s="870"/>
      <c r="O27" s="870"/>
      <c r="P27" s="870"/>
      <c r="Q27" s="870"/>
      <c r="R27" s="870"/>
      <c r="S27" s="871"/>
      <c r="T27" s="134"/>
      <c r="U27" s="96"/>
      <c r="V27" s="96"/>
      <c r="W27" s="96"/>
      <c r="X27" s="96"/>
      <c r="Y27" s="96"/>
      <c r="Z27" s="96"/>
      <c r="AA27" s="96"/>
      <c r="AB27" s="96"/>
      <c r="AC27" s="96"/>
      <c r="AD27" s="96"/>
      <c r="AE27" s="96"/>
      <c r="AF27" s="96"/>
      <c r="AG27" s="96"/>
      <c r="AH27" s="96"/>
      <c r="AI27" s="96"/>
      <c r="AJ27" s="96"/>
      <c r="AK27" s="96"/>
      <c r="AL27" s="135"/>
    </row>
    <row r="28" customFormat="false" ht="12.75" hidden="false" customHeight="false" outlineLevel="0" collapsed="false">
      <c r="A28" s="869"/>
      <c r="B28" s="870"/>
      <c r="C28" s="870"/>
      <c r="D28" s="870"/>
      <c r="E28" s="870"/>
      <c r="F28" s="870"/>
      <c r="G28" s="870"/>
      <c r="H28" s="870"/>
      <c r="I28" s="870"/>
      <c r="J28" s="870"/>
      <c r="K28" s="870"/>
      <c r="L28" s="870"/>
      <c r="M28" s="870"/>
      <c r="N28" s="870"/>
      <c r="O28" s="870"/>
      <c r="P28" s="870"/>
      <c r="Q28" s="870"/>
      <c r="R28" s="870"/>
      <c r="S28" s="871"/>
      <c r="T28" s="134"/>
      <c r="U28" s="96"/>
      <c r="V28" s="96"/>
      <c r="W28" s="96"/>
      <c r="X28" s="96"/>
      <c r="Y28" s="96"/>
      <c r="Z28" s="96"/>
      <c r="AA28" s="96"/>
      <c r="AB28" s="96"/>
      <c r="AC28" s="96"/>
      <c r="AD28" s="96"/>
      <c r="AE28" s="96"/>
      <c r="AF28" s="96"/>
      <c r="AG28" s="96"/>
      <c r="AH28" s="96"/>
      <c r="AI28" s="96"/>
      <c r="AJ28" s="96"/>
      <c r="AK28" s="96"/>
      <c r="AL28" s="135"/>
    </row>
    <row r="29" customFormat="false" ht="12.75" hidden="false" customHeight="false" outlineLevel="0" collapsed="false">
      <c r="A29" s="869"/>
      <c r="B29" s="870"/>
      <c r="C29" s="870"/>
      <c r="D29" s="870"/>
      <c r="E29" s="870"/>
      <c r="F29" s="870"/>
      <c r="G29" s="870"/>
      <c r="H29" s="870"/>
      <c r="I29" s="870"/>
      <c r="J29" s="870"/>
      <c r="K29" s="870"/>
      <c r="L29" s="870"/>
      <c r="M29" s="870"/>
      <c r="N29" s="870"/>
      <c r="O29" s="870"/>
      <c r="P29" s="870"/>
      <c r="Q29" s="870"/>
      <c r="R29" s="870"/>
      <c r="S29" s="871"/>
      <c r="T29" s="134"/>
      <c r="U29" s="96"/>
      <c r="V29" s="96"/>
      <c r="W29" s="96"/>
      <c r="X29" s="96"/>
      <c r="Y29" s="96"/>
      <c r="Z29" s="96"/>
      <c r="AA29" s="96"/>
      <c r="AB29" s="96"/>
      <c r="AC29" s="96"/>
      <c r="AD29" s="96"/>
      <c r="AE29" s="96"/>
      <c r="AF29" s="96"/>
      <c r="AG29" s="96"/>
      <c r="AH29" s="96"/>
      <c r="AI29" s="96"/>
      <c r="AJ29" s="96"/>
      <c r="AK29" s="96"/>
      <c r="AL29" s="135"/>
    </row>
    <row r="30" customFormat="false" ht="12.75" hidden="false" customHeight="false" outlineLevel="0" collapsed="false">
      <c r="A30" s="869"/>
      <c r="B30" s="870"/>
      <c r="C30" s="870"/>
      <c r="D30" s="870"/>
      <c r="E30" s="870"/>
      <c r="F30" s="870"/>
      <c r="G30" s="870"/>
      <c r="H30" s="870"/>
      <c r="I30" s="870"/>
      <c r="J30" s="870"/>
      <c r="K30" s="870"/>
      <c r="L30" s="870"/>
      <c r="M30" s="870"/>
      <c r="N30" s="870"/>
      <c r="O30" s="870"/>
      <c r="P30" s="870"/>
      <c r="Q30" s="870"/>
      <c r="R30" s="870"/>
      <c r="S30" s="871"/>
      <c r="T30" s="134"/>
      <c r="U30" s="96"/>
      <c r="V30" s="96"/>
      <c r="W30" s="96"/>
      <c r="X30" s="96"/>
      <c r="Y30" s="96"/>
      <c r="Z30" s="96"/>
      <c r="AA30" s="96"/>
      <c r="AB30" s="96"/>
      <c r="AC30" s="96"/>
      <c r="AD30" s="96"/>
      <c r="AE30" s="96"/>
      <c r="AF30" s="96"/>
      <c r="AG30" s="96"/>
      <c r="AH30" s="96"/>
      <c r="AI30" s="96"/>
      <c r="AJ30" s="96"/>
      <c r="AK30" s="96"/>
      <c r="AL30" s="135"/>
    </row>
    <row r="31" customFormat="false" ht="12.75" hidden="false" customHeight="false" outlineLevel="0" collapsed="false">
      <c r="A31" s="869"/>
      <c r="B31" s="870"/>
      <c r="C31" s="870"/>
      <c r="D31" s="870"/>
      <c r="E31" s="870"/>
      <c r="F31" s="870"/>
      <c r="G31" s="870"/>
      <c r="H31" s="870"/>
      <c r="I31" s="870"/>
      <c r="J31" s="870"/>
      <c r="K31" s="870"/>
      <c r="L31" s="870"/>
      <c r="M31" s="870"/>
      <c r="N31" s="870"/>
      <c r="O31" s="870"/>
      <c r="P31" s="870"/>
      <c r="Q31" s="870"/>
      <c r="R31" s="870"/>
      <c r="S31" s="871"/>
      <c r="T31" s="134"/>
      <c r="U31" s="96"/>
      <c r="V31" s="96"/>
      <c r="W31" s="96"/>
      <c r="X31" s="96"/>
      <c r="Y31" s="96"/>
      <c r="Z31" s="96"/>
      <c r="AA31" s="96"/>
      <c r="AB31" s="96"/>
      <c r="AC31" s="96"/>
      <c r="AD31" s="96"/>
      <c r="AE31" s="96"/>
      <c r="AF31" s="96"/>
      <c r="AG31" s="96"/>
      <c r="AH31" s="96"/>
      <c r="AI31" s="96"/>
      <c r="AJ31" s="96"/>
      <c r="AK31" s="96"/>
      <c r="AL31" s="135"/>
    </row>
    <row r="32" customFormat="false" ht="12.75" hidden="false" customHeight="false" outlineLevel="0" collapsed="false">
      <c r="A32" s="869"/>
      <c r="B32" s="870"/>
      <c r="C32" s="870"/>
      <c r="D32" s="870"/>
      <c r="E32" s="870"/>
      <c r="F32" s="870"/>
      <c r="G32" s="870"/>
      <c r="H32" s="870"/>
      <c r="I32" s="870"/>
      <c r="J32" s="870"/>
      <c r="K32" s="870"/>
      <c r="L32" s="870"/>
      <c r="M32" s="870"/>
      <c r="N32" s="870"/>
      <c r="O32" s="870"/>
      <c r="P32" s="870"/>
      <c r="Q32" s="870"/>
      <c r="R32" s="870"/>
      <c r="S32" s="871"/>
      <c r="T32" s="134"/>
      <c r="U32" s="96"/>
      <c r="V32" s="96"/>
      <c r="W32" s="96"/>
      <c r="X32" s="96"/>
      <c r="Y32" s="96"/>
      <c r="Z32" s="96"/>
      <c r="AA32" s="96"/>
      <c r="AB32" s="96"/>
      <c r="AC32" s="96"/>
      <c r="AD32" s="96"/>
      <c r="AE32" s="96"/>
      <c r="AF32" s="96"/>
      <c r="AG32" s="96"/>
      <c r="AH32" s="96"/>
      <c r="AI32" s="96"/>
      <c r="AJ32" s="96"/>
      <c r="AK32" s="96"/>
      <c r="AL32" s="135"/>
    </row>
    <row r="33" customFormat="false" ht="12.75" hidden="false" customHeight="false" outlineLevel="0" collapsed="false">
      <c r="A33" s="869"/>
      <c r="B33" s="870"/>
      <c r="C33" s="870"/>
      <c r="D33" s="870"/>
      <c r="E33" s="870"/>
      <c r="F33" s="870"/>
      <c r="G33" s="870"/>
      <c r="H33" s="870"/>
      <c r="I33" s="870"/>
      <c r="J33" s="870"/>
      <c r="K33" s="870"/>
      <c r="L33" s="870"/>
      <c r="M33" s="870"/>
      <c r="N33" s="870"/>
      <c r="O33" s="870"/>
      <c r="P33" s="870"/>
      <c r="Q33" s="870"/>
      <c r="R33" s="870"/>
      <c r="S33" s="871"/>
      <c r="T33" s="134"/>
      <c r="U33" s="96"/>
      <c r="V33" s="96"/>
      <c r="W33" s="96"/>
      <c r="X33" s="96"/>
      <c r="Y33" s="96"/>
      <c r="Z33" s="96"/>
      <c r="AA33" s="96"/>
      <c r="AB33" s="96"/>
      <c r="AC33" s="96"/>
      <c r="AD33" s="96"/>
      <c r="AE33" s="96"/>
      <c r="AF33" s="96"/>
      <c r="AG33" s="96"/>
      <c r="AH33" s="96"/>
      <c r="AI33" s="96"/>
      <c r="AJ33" s="96"/>
      <c r="AK33" s="96"/>
      <c r="AL33" s="135"/>
    </row>
    <row r="34" customFormat="false" ht="12.75" hidden="false" customHeight="false" outlineLevel="0" collapsed="false">
      <c r="A34" s="869"/>
      <c r="B34" s="870"/>
      <c r="C34" s="870"/>
      <c r="D34" s="870"/>
      <c r="E34" s="870"/>
      <c r="F34" s="870"/>
      <c r="G34" s="870"/>
      <c r="H34" s="870"/>
      <c r="I34" s="870"/>
      <c r="J34" s="870"/>
      <c r="K34" s="870"/>
      <c r="L34" s="870"/>
      <c r="M34" s="870"/>
      <c r="N34" s="870"/>
      <c r="O34" s="870"/>
      <c r="P34" s="870"/>
      <c r="Q34" s="870"/>
      <c r="R34" s="870"/>
      <c r="S34" s="871"/>
      <c r="T34" s="134"/>
      <c r="U34" s="96"/>
      <c r="V34" s="96"/>
      <c r="W34" s="96"/>
      <c r="X34" s="96"/>
      <c r="Y34" s="96"/>
      <c r="Z34" s="96"/>
      <c r="AA34" s="96"/>
      <c r="AB34" s="96"/>
      <c r="AC34" s="96"/>
      <c r="AD34" s="96"/>
      <c r="AE34" s="96"/>
      <c r="AF34" s="96"/>
      <c r="AG34" s="96"/>
      <c r="AH34" s="96"/>
      <c r="AI34" s="96"/>
      <c r="AJ34" s="96"/>
      <c r="AK34" s="96"/>
      <c r="AL34" s="135"/>
    </row>
    <row r="35" customFormat="false" ht="12.75" hidden="false" customHeight="false" outlineLevel="0" collapsed="false">
      <c r="A35" s="869"/>
      <c r="B35" s="870"/>
      <c r="C35" s="870"/>
      <c r="D35" s="870"/>
      <c r="E35" s="870"/>
      <c r="F35" s="870"/>
      <c r="G35" s="870"/>
      <c r="H35" s="870"/>
      <c r="I35" s="870"/>
      <c r="J35" s="870"/>
      <c r="K35" s="870"/>
      <c r="L35" s="870"/>
      <c r="M35" s="870"/>
      <c r="N35" s="870"/>
      <c r="O35" s="870"/>
      <c r="P35" s="870"/>
      <c r="Q35" s="870"/>
      <c r="R35" s="870"/>
      <c r="S35" s="871"/>
      <c r="T35" s="134"/>
      <c r="U35" s="96"/>
      <c r="V35" s="96"/>
      <c r="W35" s="96"/>
      <c r="X35" s="96"/>
      <c r="Y35" s="96"/>
      <c r="Z35" s="96"/>
      <c r="AA35" s="96"/>
      <c r="AB35" s="96"/>
      <c r="AC35" s="96"/>
      <c r="AD35" s="96"/>
      <c r="AE35" s="96"/>
      <c r="AF35" s="96"/>
      <c r="AG35" s="96"/>
      <c r="AH35" s="96"/>
      <c r="AI35" s="96"/>
      <c r="AJ35" s="96"/>
      <c r="AK35" s="96"/>
      <c r="AL35" s="135"/>
    </row>
    <row r="36" customFormat="false" ht="12.75" hidden="false" customHeight="false" outlineLevel="0" collapsed="false">
      <c r="A36" s="869"/>
      <c r="B36" s="870"/>
      <c r="C36" s="870"/>
      <c r="D36" s="870"/>
      <c r="E36" s="870"/>
      <c r="F36" s="870"/>
      <c r="G36" s="870"/>
      <c r="H36" s="870"/>
      <c r="I36" s="870"/>
      <c r="J36" s="870"/>
      <c r="K36" s="870"/>
      <c r="L36" s="870"/>
      <c r="M36" s="870"/>
      <c r="N36" s="870"/>
      <c r="O36" s="870"/>
      <c r="P36" s="870"/>
      <c r="Q36" s="870"/>
      <c r="R36" s="870"/>
      <c r="S36" s="871"/>
      <c r="T36" s="134"/>
      <c r="U36" s="96"/>
      <c r="V36" s="96"/>
      <c r="W36" s="96"/>
      <c r="X36" s="96"/>
      <c r="Y36" s="96"/>
      <c r="Z36" s="96"/>
      <c r="AA36" s="96"/>
      <c r="AB36" s="96"/>
      <c r="AC36" s="96"/>
      <c r="AD36" s="96"/>
      <c r="AE36" s="96"/>
      <c r="AF36" s="96"/>
      <c r="AG36" s="96"/>
      <c r="AH36" s="96"/>
      <c r="AI36" s="96"/>
      <c r="AJ36" s="96"/>
      <c r="AK36" s="96"/>
      <c r="AL36" s="135"/>
    </row>
    <row r="37" customFormat="false" ht="12.75" hidden="false" customHeight="false" outlineLevel="0" collapsed="false">
      <c r="A37" s="869"/>
      <c r="B37" s="870"/>
      <c r="C37" s="870"/>
      <c r="D37" s="870"/>
      <c r="E37" s="870"/>
      <c r="F37" s="870"/>
      <c r="G37" s="870"/>
      <c r="H37" s="870"/>
      <c r="I37" s="870"/>
      <c r="J37" s="870"/>
      <c r="K37" s="870"/>
      <c r="L37" s="870"/>
      <c r="M37" s="870"/>
      <c r="N37" s="870"/>
      <c r="O37" s="870"/>
      <c r="P37" s="870"/>
      <c r="Q37" s="870"/>
      <c r="R37" s="870"/>
      <c r="S37" s="871"/>
      <c r="T37" s="134"/>
      <c r="U37" s="96"/>
      <c r="V37" s="96"/>
      <c r="W37" s="96"/>
      <c r="X37" s="96"/>
      <c r="Y37" s="96"/>
      <c r="Z37" s="96"/>
      <c r="AA37" s="96"/>
      <c r="AB37" s="96"/>
      <c r="AC37" s="96"/>
      <c r="AD37" s="96"/>
      <c r="AE37" s="96"/>
      <c r="AF37" s="96"/>
      <c r="AG37" s="96"/>
      <c r="AH37" s="96"/>
      <c r="AI37" s="96"/>
      <c r="AJ37" s="96"/>
      <c r="AK37" s="96"/>
      <c r="AL37" s="135"/>
    </row>
    <row r="38" customFormat="false" ht="12.75" hidden="false" customHeight="false" outlineLevel="0" collapsed="false">
      <c r="A38" s="869"/>
      <c r="B38" s="870"/>
      <c r="C38" s="870"/>
      <c r="D38" s="870"/>
      <c r="E38" s="870"/>
      <c r="F38" s="870"/>
      <c r="G38" s="870"/>
      <c r="H38" s="870"/>
      <c r="I38" s="870"/>
      <c r="J38" s="870"/>
      <c r="K38" s="870"/>
      <c r="L38" s="870"/>
      <c r="M38" s="870"/>
      <c r="N38" s="870"/>
      <c r="O38" s="870"/>
      <c r="P38" s="870"/>
      <c r="Q38" s="870"/>
      <c r="R38" s="870"/>
      <c r="S38" s="871"/>
      <c r="T38" s="134"/>
      <c r="U38" s="96"/>
      <c r="V38" s="96"/>
      <c r="W38" s="96"/>
      <c r="X38" s="96"/>
      <c r="Y38" s="96"/>
      <c r="Z38" s="96"/>
      <c r="AA38" s="96"/>
      <c r="AB38" s="96"/>
      <c r="AC38" s="96"/>
      <c r="AD38" s="96"/>
      <c r="AE38" s="96"/>
      <c r="AF38" s="96"/>
      <c r="AG38" s="96"/>
      <c r="AH38" s="96"/>
      <c r="AI38" s="96"/>
      <c r="AJ38" s="96"/>
      <c r="AK38" s="96"/>
      <c r="AL38" s="135"/>
    </row>
    <row r="39" customFormat="false" ht="12.75" hidden="false" customHeight="false" outlineLevel="0" collapsed="false">
      <c r="A39" s="869"/>
      <c r="B39" s="870"/>
      <c r="C39" s="870"/>
      <c r="D39" s="870"/>
      <c r="E39" s="870"/>
      <c r="F39" s="870"/>
      <c r="G39" s="870"/>
      <c r="H39" s="870"/>
      <c r="I39" s="870"/>
      <c r="J39" s="870"/>
      <c r="K39" s="870"/>
      <c r="L39" s="870"/>
      <c r="M39" s="870"/>
      <c r="N39" s="870"/>
      <c r="O39" s="870"/>
      <c r="P39" s="870"/>
      <c r="Q39" s="870"/>
      <c r="R39" s="870"/>
      <c r="S39" s="871"/>
      <c r="T39" s="134"/>
      <c r="U39" s="96"/>
      <c r="V39" s="96"/>
      <c r="W39" s="96"/>
      <c r="X39" s="96"/>
      <c r="Y39" s="96"/>
      <c r="Z39" s="96"/>
      <c r="AA39" s="96"/>
      <c r="AB39" s="96"/>
      <c r="AC39" s="96"/>
      <c r="AD39" s="96"/>
      <c r="AE39" s="96"/>
      <c r="AF39" s="96"/>
      <c r="AG39" s="96"/>
      <c r="AH39" s="96"/>
      <c r="AI39" s="96"/>
      <c r="AJ39" s="96"/>
      <c r="AK39" s="96"/>
      <c r="AL39" s="135"/>
    </row>
    <row r="40" customFormat="false" ht="12.75" hidden="false" customHeight="false" outlineLevel="0" collapsed="false">
      <c r="A40" s="869"/>
      <c r="B40" s="870"/>
      <c r="C40" s="870"/>
      <c r="D40" s="870"/>
      <c r="E40" s="870"/>
      <c r="F40" s="870"/>
      <c r="G40" s="870"/>
      <c r="H40" s="870"/>
      <c r="I40" s="870"/>
      <c r="J40" s="870"/>
      <c r="K40" s="870"/>
      <c r="L40" s="870"/>
      <c r="M40" s="870"/>
      <c r="N40" s="870"/>
      <c r="O40" s="870"/>
      <c r="P40" s="870"/>
      <c r="Q40" s="870"/>
      <c r="R40" s="870"/>
      <c r="S40" s="871"/>
      <c r="T40" s="134"/>
      <c r="U40" s="96"/>
      <c r="V40" s="96"/>
      <c r="W40" s="96"/>
      <c r="X40" s="96"/>
      <c r="Y40" s="96"/>
      <c r="Z40" s="96"/>
      <c r="AA40" s="96"/>
      <c r="AB40" s="96"/>
      <c r="AC40" s="96"/>
      <c r="AD40" s="96"/>
      <c r="AE40" s="96"/>
      <c r="AF40" s="96"/>
      <c r="AG40" s="96"/>
      <c r="AH40" s="96"/>
      <c r="AI40" s="96"/>
      <c r="AJ40" s="96"/>
      <c r="AK40" s="96"/>
      <c r="AL40" s="135"/>
    </row>
    <row r="41" customFormat="false" ht="12.75" hidden="false" customHeight="false" outlineLevel="0" collapsed="false">
      <c r="A41" s="869"/>
      <c r="B41" s="870"/>
      <c r="C41" s="870"/>
      <c r="D41" s="870"/>
      <c r="E41" s="870"/>
      <c r="F41" s="870"/>
      <c r="G41" s="870"/>
      <c r="H41" s="870"/>
      <c r="I41" s="870"/>
      <c r="J41" s="870"/>
      <c r="K41" s="870"/>
      <c r="L41" s="870"/>
      <c r="M41" s="870"/>
      <c r="N41" s="870"/>
      <c r="O41" s="870"/>
      <c r="P41" s="870"/>
      <c r="Q41" s="870"/>
      <c r="R41" s="870"/>
      <c r="S41" s="871"/>
      <c r="T41" s="134"/>
      <c r="U41" s="96"/>
      <c r="V41" s="96"/>
      <c r="W41" s="96"/>
      <c r="X41" s="96"/>
      <c r="Y41" s="96"/>
      <c r="Z41" s="96"/>
      <c r="AA41" s="96"/>
      <c r="AB41" s="96"/>
      <c r="AC41" s="96"/>
      <c r="AD41" s="96"/>
      <c r="AE41" s="96"/>
      <c r="AF41" s="96"/>
      <c r="AG41" s="96"/>
      <c r="AH41" s="96"/>
      <c r="AI41" s="96"/>
      <c r="AJ41" s="96"/>
      <c r="AK41" s="96"/>
      <c r="AL41" s="135"/>
    </row>
    <row r="42" customFormat="false" ht="12.75" hidden="false" customHeight="false" outlineLevel="0" collapsed="false">
      <c r="A42" s="869"/>
      <c r="B42" s="870"/>
      <c r="C42" s="870"/>
      <c r="D42" s="870"/>
      <c r="E42" s="870"/>
      <c r="F42" s="870"/>
      <c r="G42" s="870"/>
      <c r="H42" s="870"/>
      <c r="I42" s="870"/>
      <c r="J42" s="870"/>
      <c r="K42" s="870"/>
      <c r="L42" s="870"/>
      <c r="M42" s="870"/>
      <c r="N42" s="870"/>
      <c r="O42" s="870"/>
      <c r="P42" s="870"/>
      <c r="Q42" s="870"/>
      <c r="R42" s="870"/>
      <c r="S42" s="871"/>
      <c r="T42" s="134"/>
      <c r="U42" s="96"/>
      <c r="V42" s="96"/>
      <c r="W42" s="96"/>
      <c r="X42" s="96"/>
      <c r="Y42" s="96"/>
      <c r="Z42" s="96"/>
      <c r="AA42" s="96"/>
      <c r="AB42" s="96"/>
      <c r="AC42" s="96"/>
      <c r="AD42" s="96"/>
      <c r="AE42" s="96"/>
      <c r="AF42" s="96"/>
      <c r="AG42" s="96"/>
      <c r="AH42" s="96"/>
      <c r="AI42" s="96"/>
      <c r="AJ42" s="96"/>
      <c r="AK42" s="96"/>
      <c r="AL42" s="135"/>
    </row>
    <row r="43" customFormat="false" ht="12.75" hidden="false" customHeight="false" outlineLevel="0" collapsed="false">
      <c r="A43" s="869"/>
      <c r="B43" s="870"/>
      <c r="C43" s="870"/>
      <c r="D43" s="870"/>
      <c r="E43" s="870"/>
      <c r="F43" s="870"/>
      <c r="G43" s="870"/>
      <c r="H43" s="870"/>
      <c r="I43" s="870"/>
      <c r="J43" s="870"/>
      <c r="K43" s="870"/>
      <c r="L43" s="870"/>
      <c r="M43" s="870"/>
      <c r="N43" s="870"/>
      <c r="O43" s="870"/>
      <c r="P43" s="870"/>
      <c r="Q43" s="870"/>
      <c r="R43" s="870"/>
      <c r="S43" s="871"/>
      <c r="T43" s="134"/>
      <c r="U43" s="96"/>
      <c r="V43" s="96"/>
      <c r="W43" s="96"/>
      <c r="X43" s="96"/>
      <c r="Y43" s="96"/>
      <c r="Z43" s="96"/>
      <c r="AA43" s="96"/>
      <c r="AB43" s="96"/>
      <c r="AC43" s="96"/>
      <c r="AD43" s="96"/>
      <c r="AE43" s="96"/>
      <c r="AF43" s="96"/>
      <c r="AG43" s="96"/>
      <c r="AH43" s="96"/>
      <c r="AI43" s="96"/>
      <c r="AJ43" s="96"/>
      <c r="AK43" s="96"/>
      <c r="AL43" s="135"/>
    </row>
    <row r="44" customFormat="false" ht="12.75" hidden="false" customHeight="false" outlineLevel="0" collapsed="false">
      <c r="A44" s="869"/>
      <c r="B44" s="870"/>
      <c r="C44" s="870"/>
      <c r="D44" s="870"/>
      <c r="E44" s="870"/>
      <c r="F44" s="870"/>
      <c r="G44" s="870"/>
      <c r="H44" s="870"/>
      <c r="I44" s="870"/>
      <c r="J44" s="870"/>
      <c r="K44" s="870"/>
      <c r="L44" s="870"/>
      <c r="M44" s="870"/>
      <c r="N44" s="870"/>
      <c r="O44" s="870"/>
      <c r="P44" s="870"/>
      <c r="Q44" s="870"/>
      <c r="R44" s="870"/>
      <c r="S44" s="871"/>
      <c r="T44" s="134"/>
      <c r="U44" s="96"/>
      <c r="V44" s="96"/>
      <c r="W44" s="96"/>
      <c r="X44" s="96"/>
      <c r="Y44" s="96"/>
      <c r="Z44" s="96"/>
      <c r="AA44" s="96"/>
      <c r="AB44" s="96"/>
      <c r="AC44" s="96"/>
      <c r="AD44" s="96"/>
      <c r="AE44" s="96"/>
      <c r="AF44" s="96"/>
      <c r="AG44" s="96"/>
      <c r="AH44" s="96"/>
      <c r="AI44" s="96"/>
      <c r="AJ44" s="96"/>
      <c r="AK44" s="96"/>
      <c r="AL44" s="135"/>
    </row>
    <row r="45" customFormat="false" ht="12.75" hidden="false" customHeight="false" outlineLevel="0" collapsed="false">
      <c r="A45" s="869"/>
      <c r="B45" s="870"/>
      <c r="C45" s="870"/>
      <c r="D45" s="870"/>
      <c r="E45" s="870"/>
      <c r="F45" s="870"/>
      <c r="G45" s="870"/>
      <c r="H45" s="870"/>
      <c r="I45" s="870"/>
      <c r="J45" s="870"/>
      <c r="K45" s="870"/>
      <c r="L45" s="870"/>
      <c r="M45" s="870"/>
      <c r="N45" s="870"/>
      <c r="O45" s="870"/>
      <c r="P45" s="870"/>
      <c r="Q45" s="870"/>
      <c r="R45" s="870"/>
      <c r="S45" s="871"/>
      <c r="T45" s="134"/>
      <c r="U45" s="96"/>
      <c r="V45" s="96"/>
      <c r="W45" s="96"/>
      <c r="X45" s="96"/>
      <c r="Y45" s="96"/>
      <c r="Z45" s="96"/>
      <c r="AA45" s="96"/>
      <c r="AB45" s="96"/>
      <c r="AC45" s="96"/>
      <c r="AD45" s="96"/>
      <c r="AE45" s="96"/>
      <c r="AF45" s="96"/>
      <c r="AG45" s="96"/>
      <c r="AH45" s="96"/>
      <c r="AI45" s="96"/>
      <c r="AJ45" s="96"/>
      <c r="AK45" s="96"/>
      <c r="AL45" s="135"/>
    </row>
    <row r="46" customFormat="false" ht="12.75" hidden="false" customHeight="false" outlineLevel="0" collapsed="false">
      <c r="A46" s="869"/>
      <c r="B46" s="870"/>
      <c r="C46" s="870"/>
      <c r="D46" s="870"/>
      <c r="E46" s="870"/>
      <c r="F46" s="870"/>
      <c r="G46" s="870"/>
      <c r="H46" s="870"/>
      <c r="I46" s="870"/>
      <c r="J46" s="870"/>
      <c r="K46" s="870"/>
      <c r="L46" s="870"/>
      <c r="M46" s="870"/>
      <c r="N46" s="870"/>
      <c r="O46" s="870"/>
      <c r="P46" s="870"/>
      <c r="Q46" s="870"/>
      <c r="R46" s="870"/>
      <c r="S46" s="871"/>
      <c r="T46" s="134"/>
      <c r="U46" s="96"/>
      <c r="V46" s="96"/>
      <c r="W46" s="96"/>
      <c r="X46" s="96"/>
      <c r="Y46" s="96"/>
      <c r="Z46" s="96"/>
      <c r="AA46" s="96"/>
      <c r="AB46" s="96"/>
      <c r="AC46" s="96"/>
      <c r="AD46" s="96"/>
      <c r="AE46" s="96"/>
      <c r="AF46" s="96"/>
      <c r="AG46" s="96"/>
      <c r="AH46" s="96"/>
      <c r="AI46" s="96"/>
      <c r="AJ46" s="96"/>
      <c r="AK46" s="96"/>
      <c r="AL46" s="135"/>
    </row>
    <row r="47" customFormat="false" ht="12.75" hidden="false" customHeight="false" outlineLevel="0" collapsed="false">
      <c r="A47" s="869"/>
      <c r="B47" s="870"/>
      <c r="C47" s="870"/>
      <c r="D47" s="870"/>
      <c r="E47" s="870"/>
      <c r="F47" s="870"/>
      <c r="G47" s="870"/>
      <c r="H47" s="870"/>
      <c r="I47" s="870"/>
      <c r="J47" s="870"/>
      <c r="K47" s="870"/>
      <c r="L47" s="870"/>
      <c r="M47" s="870"/>
      <c r="N47" s="870"/>
      <c r="O47" s="870"/>
      <c r="P47" s="870"/>
      <c r="Q47" s="870"/>
      <c r="R47" s="870"/>
      <c r="S47" s="871"/>
      <c r="T47" s="134"/>
      <c r="U47" s="96"/>
      <c r="V47" s="96"/>
      <c r="W47" s="96"/>
      <c r="X47" s="96"/>
      <c r="Y47" s="96"/>
      <c r="Z47" s="96"/>
      <c r="AA47" s="96"/>
      <c r="AB47" s="96"/>
      <c r="AC47" s="96"/>
      <c r="AD47" s="96"/>
      <c r="AE47" s="96"/>
      <c r="AF47" s="96"/>
      <c r="AG47" s="96"/>
      <c r="AH47" s="96"/>
      <c r="AI47" s="96"/>
      <c r="AJ47" s="96"/>
      <c r="AK47" s="96"/>
      <c r="AL47" s="135"/>
    </row>
    <row r="48" customFormat="false" ht="12.75" hidden="false" customHeight="false" outlineLevel="0" collapsed="false">
      <c r="A48" s="869"/>
      <c r="B48" s="870"/>
      <c r="C48" s="870"/>
      <c r="D48" s="870"/>
      <c r="E48" s="870"/>
      <c r="F48" s="870"/>
      <c r="G48" s="870"/>
      <c r="H48" s="870"/>
      <c r="I48" s="870"/>
      <c r="J48" s="870"/>
      <c r="K48" s="870"/>
      <c r="L48" s="870"/>
      <c r="M48" s="870"/>
      <c r="N48" s="870"/>
      <c r="O48" s="870"/>
      <c r="P48" s="870"/>
      <c r="Q48" s="870"/>
      <c r="R48" s="870"/>
      <c r="S48" s="871"/>
      <c r="T48" s="134"/>
      <c r="U48" s="96"/>
      <c r="V48" s="96"/>
      <c r="W48" s="96"/>
      <c r="X48" s="96"/>
      <c r="Y48" s="96"/>
      <c r="Z48" s="96"/>
      <c r="AA48" s="96"/>
      <c r="AB48" s="96"/>
      <c r="AC48" s="96"/>
      <c r="AD48" s="96"/>
      <c r="AE48" s="96"/>
      <c r="AF48" s="96"/>
      <c r="AG48" s="96"/>
      <c r="AH48" s="96"/>
      <c r="AI48" s="96"/>
      <c r="AJ48" s="96"/>
      <c r="AK48" s="96"/>
      <c r="AL48" s="135"/>
    </row>
    <row r="49" customFormat="false" ht="12.75" hidden="false" customHeight="false" outlineLevel="0" collapsed="false">
      <c r="A49" s="869"/>
      <c r="B49" s="870"/>
      <c r="C49" s="870"/>
      <c r="D49" s="870"/>
      <c r="E49" s="870"/>
      <c r="F49" s="870"/>
      <c r="G49" s="870"/>
      <c r="H49" s="870"/>
      <c r="I49" s="870"/>
      <c r="J49" s="870"/>
      <c r="K49" s="870"/>
      <c r="L49" s="870"/>
      <c r="M49" s="870"/>
      <c r="N49" s="870"/>
      <c r="O49" s="870"/>
      <c r="P49" s="870"/>
      <c r="Q49" s="870"/>
      <c r="R49" s="870"/>
      <c r="S49" s="871"/>
      <c r="T49" s="134"/>
      <c r="U49" s="96"/>
      <c r="V49" s="96"/>
      <c r="W49" s="96"/>
      <c r="X49" s="96"/>
      <c r="Y49" s="96"/>
      <c r="Z49" s="96"/>
      <c r="AA49" s="96"/>
      <c r="AB49" s="96"/>
      <c r="AC49" s="96"/>
      <c r="AD49" s="96"/>
      <c r="AE49" s="96"/>
      <c r="AF49" s="96"/>
      <c r="AG49" s="96"/>
      <c r="AH49" s="96"/>
      <c r="AI49" s="96"/>
      <c r="AJ49" s="96"/>
      <c r="AK49" s="96"/>
      <c r="AL49" s="135"/>
    </row>
    <row r="50" customFormat="false" ht="12.75" hidden="false" customHeight="false" outlineLevel="0" collapsed="false">
      <c r="A50" s="869"/>
      <c r="B50" s="870"/>
      <c r="C50" s="870"/>
      <c r="D50" s="870"/>
      <c r="E50" s="870"/>
      <c r="F50" s="870"/>
      <c r="G50" s="870"/>
      <c r="H50" s="870"/>
      <c r="I50" s="870"/>
      <c r="J50" s="870"/>
      <c r="K50" s="870"/>
      <c r="L50" s="870"/>
      <c r="M50" s="870"/>
      <c r="N50" s="870"/>
      <c r="O50" s="870"/>
      <c r="P50" s="870"/>
      <c r="Q50" s="870"/>
      <c r="R50" s="870"/>
      <c r="S50" s="871"/>
      <c r="T50" s="134"/>
      <c r="U50" s="96"/>
      <c r="V50" s="96"/>
      <c r="W50" s="96"/>
      <c r="X50" s="96"/>
      <c r="Y50" s="96"/>
      <c r="Z50" s="96"/>
      <c r="AA50" s="96"/>
      <c r="AB50" s="96"/>
      <c r="AC50" s="96"/>
      <c r="AD50" s="96"/>
      <c r="AE50" s="96"/>
      <c r="AF50" s="96"/>
      <c r="AG50" s="96"/>
      <c r="AH50" s="96"/>
      <c r="AI50" s="96"/>
      <c r="AJ50" s="96"/>
      <c r="AK50" s="96"/>
      <c r="AL50" s="135"/>
    </row>
    <row r="51" customFormat="false" ht="12.75" hidden="false" customHeight="false" outlineLevel="0" collapsed="false">
      <c r="A51" s="869"/>
      <c r="B51" s="870"/>
      <c r="C51" s="870"/>
      <c r="D51" s="870"/>
      <c r="E51" s="870"/>
      <c r="F51" s="870"/>
      <c r="G51" s="870"/>
      <c r="H51" s="870"/>
      <c r="I51" s="870"/>
      <c r="J51" s="870"/>
      <c r="K51" s="870"/>
      <c r="L51" s="870"/>
      <c r="M51" s="870"/>
      <c r="N51" s="870"/>
      <c r="O51" s="870"/>
      <c r="P51" s="870"/>
      <c r="Q51" s="870"/>
      <c r="R51" s="870"/>
      <c r="S51" s="871"/>
      <c r="T51" s="134"/>
      <c r="U51" s="96"/>
      <c r="V51" s="96"/>
      <c r="W51" s="96"/>
      <c r="X51" s="96"/>
      <c r="Y51" s="96"/>
      <c r="Z51" s="96"/>
      <c r="AA51" s="96"/>
      <c r="AB51" s="96"/>
      <c r="AC51" s="96"/>
      <c r="AD51" s="96"/>
      <c r="AE51" s="96"/>
      <c r="AF51" s="96"/>
      <c r="AG51" s="96"/>
      <c r="AH51" s="96"/>
      <c r="AI51" s="96"/>
      <c r="AJ51" s="96"/>
      <c r="AK51" s="96"/>
      <c r="AL51" s="135"/>
    </row>
    <row r="52" customFormat="false" ht="12.75" hidden="false" customHeight="false" outlineLevel="0" collapsed="false">
      <c r="A52" s="869"/>
      <c r="B52" s="870"/>
      <c r="C52" s="870"/>
      <c r="D52" s="870"/>
      <c r="E52" s="870"/>
      <c r="F52" s="870"/>
      <c r="G52" s="870"/>
      <c r="H52" s="870"/>
      <c r="I52" s="870"/>
      <c r="J52" s="870"/>
      <c r="K52" s="870"/>
      <c r="L52" s="870"/>
      <c r="M52" s="870"/>
      <c r="N52" s="870"/>
      <c r="O52" s="870"/>
      <c r="P52" s="870"/>
      <c r="Q52" s="870"/>
      <c r="R52" s="870"/>
      <c r="S52" s="871"/>
      <c r="T52" s="134"/>
      <c r="U52" s="96"/>
      <c r="V52" s="96"/>
      <c r="W52" s="96"/>
      <c r="X52" s="96"/>
      <c r="Y52" s="96"/>
      <c r="Z52" s="96"/>
      <c r="AA52" s="96"/>
      <c r="AB52" s="96"/>
      <c r="AC52" s="96"/>
      <c r="AD52" s="96"/>
      <c r="AE52" s="96"/>
      <c r="AF52" s="96"/>
      <c r="AG52" s="96"/>
      <c r="AH52" s="96"/>
      <c r="AI52" s="96"/>
      <c r="AJ52" s="96"/>
      <c r="AK52" s="96"/>
      <c r="AL52" s="135"/>
    </row>
    <row r="53" customFormat="false" ht="12.75" hidden="false" customHeight="false" outlineLevel="0" collapsed="false">
      <c r="A53" s="869"/>
      <c r="B53" s="870"/>
      <c r="C53" s="870"/>
      <c r="D53" s="870"/>
      <c r="E53" s="870"/>
      <c r="F53" s="870"/>
      <c r="G53" s="870"/>
      <c r="H53" s="870"/>
      <c r="I53" s="870"/>
      <c r="J53" s="870"/>
      <c r="K53" s="870"/>
      <c r="L53" s="870"/>
      <c r="M53" s="870"/>
      <c r="N53" s="870"/>
      <c r="O53" s="870"/>
      <c r="P53" s="870"/>
      <c r="Q53" s="870"/>
      <c r="R53" s="870"/>
      <c r="S53" s="871"/>
      <c r="T53" s="134"/>
      <c r="U53" s="96"/>
      <c r="V53" s="96"/>
      <c r="W53" s="96"/>
      <c r="X53" s="96"/>
      <c r="Y53" s="96"/>
      <c r="Z53" s="96"/>
      <c r="AA53" s="96"/>
      <c r="AB53" s="96"/>
      <c r="AC53" s="96"/>
      <c r="AD53" s="96"/>
      <c r="AE53" s="96"/>
      <c r="AF53" s="96"/>
      <c r="AG53" s="96"/>
      <c r="AH53" s="96"/>
      <c r="AI53" s="96"/>
      <c r="AJ53" s="96"/>
      <c r="AK53" s="96"/>
      <c r="AL53" s="135"/>
    </row>
    <row r="54" customFormat="false" ht="12.75" hidden="false" customHeight="false" outlineLevel="0" collapsed="false">
      <c r="A54" s="869"/>
      <c r="B54" s="870"/>
      <c r="C54" s="870"/>
      <c r="D54" s="870"/>
      <c r="E54" s="870"/>
      <c r="F54" s="870"/>
      <c r="G54" s="870"/>
      <c r="H54" s="870"/>
      <c r="I54" s="870"/>
      <c r="J54" s="870"/>
      <c r="K54" s="870"/>
      <c r="L54" s="870"/>
      <c r="M54" s="870"/>
      <c r="N54" s="870"/>
      <c r="O54" s="870"/>
      <c r="P54" s="870"/>
      <c r="Q54" s="870"/>
      <c r="R54" s="870"/>
      <c r="S54" s="871"/>
      <c r="T54" s="134"/>
      <c r="U54" s="96"/>
      <c r="V54" s="96"/>
      <c r="W54" s="96"/>
      <c r="X54" s="96"/>
      <c r="Y54" s="96"/>
      <c r="Z54" s="96"/>
      <c r="AA54" s="96"/>
      <c r="AB54" s="96"/>
      <c r="AC54" s="96"/>
      <c r="AD54" s="96"/>
      <c r="AE54" s="96"/>
      <c r="AF54" s="96"/>
      <c r="AG54" s="96"/>
      <c r="AH54" s="96"/>
      <c r="AI54" s="96"/>
      <c r="AJ54" s="96"/>
      <c r="AK54" s="96"/>
      <c r="AL54" s="135"/>
    </row>
    <row r="55" customFormat="false" ht="12.75" hidden="false" customHeight="false" outlineLevel="0" collapsed="false">
      <c r="A55" s="869"/>
      <c r="B55" s="870"/>
      <c r="C55" s="870"/>
      <c r="D55" s="870"/>
      <c r="E55" s="870"/>
      <c r="F55" s="870"/>
      <c r="G55" s="870"/>
      <c r="H55" s="870"/>
      <c r="I55" s="870"/>
      <c r="J55" s="870"/>
      <c r="K55" s="870"/>
      <c r="L55" s="870"/>
      <c r="M55" s="870"/>
      <c r="N55" s="870"/>
      <c r="O55" s="870"/>
      <c r="P55" s="870"/>
      <c r="Q55" s="870"/>
      <c r="R55" s="870"/>
      <c r="S55" s="871"/>
      <c r="T55" s="134"/>
      <c r="U55" s="96"/>
      <c r="V55" s="96"/>
      <c r="W55" s="96"/>
      <c r="X55" s="96"/>
      <c r="Y55" s="96"/>
      <c r="Z55" s="96"/>
      <c r="AA55" s="96"/>
      <c r="AB55" s="96"/>
      <c r="AC55" s="96"/>
      <c r="AD55" s="96"/>
      <c r="AE55" s="96"/>
      <c r="AF55" s="96"/>
      <c r="AG55" s="96"/>
      <c r="AH55" s="96"/>
      <c r="AI55" s="96"/>
      <c r="AJ55" s="96"/>
      <c r="AK55" s="96"/>
      <c r="AL55" s="135"/>
    </row>
    <row r="56" customFormat="false" ht="12.75" hidden="false" customHeight="false" outlineLevel="0" collapsed="false">
      <c r="A56" s="869"/>
      <c r="B56" s="870"/>
      <c r="C56" s="870"/>
      <c r="D56" s="870"/>
      <c r="E56" s="870"/>
      <c r="F56" s="870"/>
      <c r="G56" s="870"/>
      <c r="H56" s="870"/>
      <c r="I56" s="870"/>
      <c r="J56" s="870"/>
      <c r="K56" s="870"/>
      <c r="L56" s="870"/>
      <c r="M56" s="870"/>
      <c r="N56" s="870"/>
      <c r="O56" s="870"/>
      <c r="P56" s="870"/>
      <c r="Q56" s="870"/>
      <c r="R56" s="870"/>
      <c r="S56" s="871"/>
      <c r="T56" s="134"/>
      <c r="U56" s="96"/>
      <c r="V56" s="96"/>
      <c r="W56" s="96"/>
      <c r="X56" s="96"/>
      <c r="Y56" s="96"/>
      <c r="Z56" s="96"/>
      <c r="AA56" s="96"/>
      <c r="AB56" s="96"/>
      <c r="AC56" s="96"/>
      <c r="AD56" s="96"/>
      <c r="AE56" s="96"/>
      <c r="AF56" s="96"/>
      <c r="AG56" s="96"/>
      <c r="AH56" s="96"/>
      <c r="AI56" s="96"/>
      <c r="AJ56" s="96"/>
      <c r="AK56" s="96"/>
      <c r="AL56" s="135"/>
    </row>
    <row r="57" customFormat="false" ht="12.75" hidden="false" customHeight="false" outlineLevel="0" collapsed="false">
      <c r="A57" s="869"/>
      <c r="B57" s="870"/>
      <c r="C57" s="870"/>
      <c r="D57" s="870"/>
      <c r="E57" s="870"/>
      <c r="F57" s="870"/>
      <c r="G57" s="870"/>
      <c r="H57" s="870"/>
      <c r="I57" s="870"/>
      <c r="J57" s="870"/>
      <c r="K57" s="870"/>
      <c r="L57" s="870"/>
      <c r="M57" s="870"/>
      <c r="N57" s="870"/>
      <c r="O57" s="870"/>
      <c r="P57" s="870"/>
      <c r="Q57" s="870"/>
      <c r="R57" s="870"/>
      <c r="S57" s="871"/>
      <c r="T57" s="134"/>
      <c r="U57" s="96"/>
      <c r="V57" s="96"/>
      <c r="W57" s="96"/>
      <c r="X57" s="96"/>
      <c r="Y57" s="96"/>
      <c r="Z57" s="96"/>
      <c r="AA57" s="96"/>
      <c r="AB57" s="96"/>
      <c r="AC57" s="96"/>
      <c r="AD57" s="96"/>
      <c r="AE57" s="96"/>
      <c r="AF57" s="96"/>
      <c r="AG57" s="96"/>
      <c r="AH57" s="96"/>
      <c r="AI57" s="96"/>
      <c r="AJ57" s="96"/>
      <c r="AK57" s="96"/>
      <c r="AL57" s="135"/>
    </row>
    <row r="58" customFormat="false" ht="12.75" hidden="false" customHeight="false" outlineLevel="0" collapsed="false">
      <c r="A58" s="869"/>
      <c r="B58" s="870"/>
      <c r="C58" s="870"/>
      <c r="D58" s="870"/>
      <c r="E58" s="870"/>
      <c r="F58" s="870"/>
      <c r="G58" s="870"/>
      <c r="H58" s="870"/>
      <c r="I58" s="870"/>
      <c r="J58" s="870"/>
      <c r="K58" s="870"/>
      <c r="L58" s="870"/>
      <c r="M58" s="870"/>
      <c r="N58" s="870"/>
      <c r="O58" s="870"/>
      <c r="P58" s="870"/>
      <c r="Q58" s="870"/>
      <c r="R58" s="870"/>
      <c r="S58" s="871"/>
      <c r="T58" s="134"/>
      <c r="U58" s="96"/>
      <c r="V58" s="96"/>
      <c r="W58" s="96"/>
      <c r="X58" s="96"/>
      <c r="Y58" s="96"/>
      <c r="Z58" s="96"/>
      <c r="AA58" s="96"/>
      <c r="AB58" s="96"/>
      <c r="AC58" s="96"/>
      <c r="AD58" s="96"/>
      <c r="AE58" s="96"/>
      <c r="AF58" s="96"/>
      <c r="AG58" s="96"/>
      <c r="AH58" s="96"/>
      <c r="AI58" s="96"/>
      <c r="AJ58" s="96"/>
      <c r="AK58" s="96"/>
      <c r="AL58" s="135"/>
    </row>
    <row r="59" customFormat="false" ht="12.75" hidden="false" customHeight="false" outlineLevel="0" collapsed="false">
      <c r="A59" s="869"/>
      <c r="B59" s="870"/>
      <c r="C59" s="870"/>
      <c r="D59" s="870"/>
      <c r="E59" s="870"/>
      <c r="F59" s="870"/>
      <c r="G59" s="870"/>
      <c r="H59" s="870"/>
      <c r="I59" s="870"/>
      <c r="J59" s="870"/>
      <c r="K59" s="870"/>
      <c r="L59" s="870"/>
      <c r="M59" s="870"/>
      <c r="N59" s="870"/>
      <c r="O59" s="870"/>
      <c r="P59" s="870"/>
      <c r="Q59" s="870"/>
      <c r="R59" s="870"/>
      <c r="S59" s="871"/>
      <c r="T59" s="134"/>
      <c r="U59" s="96"/>
      <c r="V59" s="96"/>
      <c r="W59" s="96"/>
      <c r="X59" s="96"/>
      <c r="Y59" s="96"/>
      <c r="Z59" s="96"/>
      <c r="AA59" s="96"/>
      <c r="AB59" s="96"/>
      <c r="AC59" s="96"/>
      <c r="AD59" s="96"/>
      <c r="AE59" s="96"/>
      <c r="AF59" s="96"/>
      <c r="AG59" s="96"/>
      <c r="AH59" s="96"/>
      <c r="AI59" s="96"/>
      <c r="AJ59" s="96"/>
      <c r="AK59" s="96"/>
      <c r="AL59" s="135"/>
    </row>
    <row r="60" customFormat="false" ht="12.75" hidden="false" customHeight="false" outlineLevel="0" collapsed="false">
      <c r="A60" s="869"/>
      <c r="B60" s="870"/>
      <c r="C60" s="870"/>
      <c r="D60" s="870"/>
      <c r="E60" s="870"/>
      <c r="F60" s="870"/>
      <c r="G60" s="870"/>
      <c r="H60" s="870"/>
      <c r="I60" s="870"/>
      <c r="J60" s="870"/>
      <c r="K60" s="870"/>
      <c r="L60" s="870"/>
      <c r="M60" s="870"/>
      <c r="N60" s="870"/>
      <c r="O60" s="870"/>
      <c r="P60" s="870"/>
      <c r="Q60" s="870"/>
      <c r="R60" s="870"/>
      <c r="S60" s="871"/>
      <c r="T60" s="134"/>
      <c r="U60" s="96"/>
      <c r="V60" s="96"/>
      <c r="W60" s="96"/>
      <c r="X60" s="96"/>
      <c r="Y60" s="96"/>
      <c r="Z60" s="96"/>
      <c r="AA60" s="96"/>
      <c r="AB60" s="96"/>
      <c r="AC60" s="96"/>
      <c r="AD60" s="96"/>
      <c r="AE60" s="96"/>
      <c r="AF60" s="96"/>
      <c r="AG60" s="96"/>
      <c r="AH60" s="96"/>
      <c r="AI60" s="96"/>
      <c r="AJ60" s="96"/>
      <c r="AK60" s="96"/>
      <c r="AL60" s="135"/>
    </row>
    <row r="61" customFormat="false" ht="12.75" hidden="false" customHeight="false" outlineLevel="0" collapsed="false">
      <c r="A61" s="869"/>
      <c r="B61" s="870"/>
      <c r="C61" s="870"/>
      <c r="D61" s="870"/>
      <c r="E61" s="870"/>
      <c r="F61" s="870"/>
      <c r="G61" s="870"/>
      <c r="H61" s="870"/>
      <c r="I61" s="870"/>
      <c r="J61" s="870"/>
      <c r="K61" s="870"/>
      <c r="L61" s="870"/>
      <c r="M61" s="870"/>
      <c r="N61" s="870"/>
      <c r="O61" s="870"/>
      <c r="P61" s="870"/>
      <c r="Q61" s="870"/>
      <c r="R61" s="870"/>
      <c r="S61" s="871"/>
      <c r="T61" s="134"/>
      <c r="U61" s="96"/>
      <c r="V61" s="96"/>
      <c r="W61" s="96"/>
      <c r="X61" s="96"/>
      <c r="Y61" s="96"/>
      <c r="Z61" s="96"/>
      <c r="AA61" s="96"/>
      <c r="AB61" s="96"/>
      <c r="AC61" s="96"/>
      <c r="AD61" s="96"/>
      <c r="AE61" s="96"/>
      <c r="AF61" s="96"/>
      <c r="AG61" s="96"/>
      <c r="AH61" s="96"/>
      <c r="AI61" s="96"/>
      <c r="AJ61" s="96"/>
      <c r="AK61" s="96"/>
      <c r="AL61" s="135"/>
    </row>
    <row r="62" customFormat="false" ht="12.75" hidden="false" customHeight="false" outlineLevel="0" collapsed="false">
      <c r="A62" s="869"/>
      <c r="B62" s="870"/>
      <c r="C62" s="870"/>
      <c r="D62" s="870"/>
      <c r="E62" s="870"/>
      <c r="F62" s="870"/>
      <c r="G62" s="870"/>
      <c r="H62" s="870"/>
      <c r="I62" s="870"/>
      <c r="J62" s="870"/>
      <c r="K62" s="870"/>
      <c r="L62" s="870"/>
      <c r="M62" s="870"/>
      <c r="N62" s="870"/>
      <c r="O62" s="870"/>
      <c r="P62" s="870"/>
      <c r="Q62" s="870"/>
      <c r="R62" s="870"/>
      <c r="S62" s="871"/>
      <c r="T62" s="134"/>
      <c r="U62" s="96"/>
      <c r="V62" s="96"/>
      <c r="W62" s="96"/>
      <c r="X62" s="96"/>
      <c r="Y62" s="96"/>
      <c r="Z62" s="96"/>
      <c r="AA62" s="96"/>
      <c r="AB62" s="96"/>
      <c r="AC62" s="96"/>
      <c r="AD62" s="96"/>
      <c r="AE62" s="96"/>
      <c r="AF62" s="96"/>
      <c r="AG62" s="96"/>
      <c r="AH62" s="96"/>
      <c r="AI62" s="96"/>
      <c r="AJ62" s="96"/>
      <c r="AK62" s="96"/>
      <c r="AL62" s="135"/>
    </row>
    <row r="63" customFormat="false" ht="12.75" hidden="false" customHeight="false" outlineLevel="0" collapsed="false">
      <c r="A63" s="873"/>
      <c r="B63" s="874"/>
      <c r="C63" s="874"/>
      <c r="D63" s="874"/>
      <c r="E63" s="874"/>
      <c r="F63" s="874"/>
      <c r="G63" s="874"/>
      <c r="H63" s="874"/>
      <c r="I63" s="874"/>
      <c r="J63" s="874"/>
      <c r="K63" s="874"/>
      <c r="L63" s="874"/>
      <c r="M63" s="874"/>
      <c r="N63" s="874"/>
      <c r="O63" s="874"/>
      <c r="P63" s="874"/>
      <c r="Q63" s="874"/>
      <c r="R63" s="874"/>
      <c r="S63" s="875"/>
      <c r="T63" s="141"/>
      <c r="U63" s="142"/>
      <c r="V63" s="142"/>
      <c r="W63" s="142"/>
      <c r="X63" s="142"/>
      <c r="Y63" s="142"/>
      <c r="Z63" s="142"/>
      <c r="AA63" s="142"/>
      <c r="AB63" s="142"/>
      <c r="AC63" s="142"/>
      <c r="AD63" s="142"/>
      <c r="AE63" s="142"/>
      <c r="AF63" s="142"/>
      <c r="AG63" s="142"/>
      <c r="AH63" s="142"/>
      <c r="AI63" s="142"/>
      <c r="AJ63" s="142"/>
      <c r="AK63" s="142"/>
      <c r="AL63" s="219"/>
    </row>
  </sheetData>
  <sheetProtection algorithmName="SHA-512" hashValue="jqFfWNHvxYJvqTwHyTtkCpeNPrdjn8AIAJwHbRGupzlF0x6+jeftenlzu8EYQJJRF/8mxDemIrLPuuP+VW8GQw==" saltValue="UVXFI5FOBzE1HeTeS6H1pQ==" spinCount="100000" sheet="true" scenarios="true"/>
  <protectedRanges>
    <protectedRange name="Range1" sqref="T1:AL6 A7:AL63"/>
  </protectedRanges>
  <mergeCells count="4">
    <mergeCell ref="A1:S1"/>
    <mergeCell ref="D3:J3"/>
    <mergeCell ref="O3:S3"/>
    <mergeCell ref="A5:S6"/>
  </mergeCells>
  <hyperlinks>
    <hyperlink ref="A7" location="'Cover Sheet'!A1" display="BACK to COVER SHEET"/>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AL63"/>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3" min="1" style="0" width="5.01"/>
    <col collapsed="false" customWidth="true" hidden="false" outlineLevel="0" max="4" min="4" style="0" width="6.73"/>
    <col collapsed="false" customWidth="true" hidden="false" outlineLevel="0" max="38" min="5" style="0" width="5.01"/>
    <col collapsed="false" customWidth="true" hidden="false" outlineLevel="0" max="1025" min="39" style="0" width="11.4"/>
  </cols>
  <sheetData>
    <row r="1" customFormat="false" ht="13.15" hidden="false" customHeight="false" outlineLevel="0" collapsed="false">
      <c r="A1" s="26" t="s">
        <v>711</v>
      </c>
      <c r="B1" s="26"/>
      <c r="C1" s="26"/>
      <c r="D1" s="26"/>
      <c r="E1" s="26"/>
      <c r="F1" s="26"/>
      <c r="G1" s="26"/>
      <c r="H1" s="26"/>
      <c r="I1" s="26"/>
      <c r="J1" s="26"/>
      <c r="K1" s="26"/>
      <c r="L1" s="26"/>
      <c r="M1" s="26"/>
      <c r="N1" s="26"/>
      <c r="O1" s="26"/>
      <c r="P1" s="26"/>
      <c r="Q1" s="26"/>
      <c r="R1" s="26"/>
      <c r="S1" s="26"/>
      <c r="T1" s="215"/>
      <c r="U1" s="216"/>
      <c r="V1" s="216"/>
      <c r="W1" s="216"/>
      <c r="X1" s="216"/>
      <c r="Y1" s="216"/>
      <c r="Z1" s="216"/>
      <c r="AA1" s="216"/>
      <c r="AB1" s="216"/>
      <c r="AC1" s="216"/>
      <c r="AD1" s="216"/>
      <c r="AE1" s="216"/>
      <c r="AF1" s="216"/>
      <c r="AG1" s="216"/>
      <c r="AH1" s="216"/>
      <c r="AI1" s="216"/>
      <c r="AJ1" s="216"/>
      <c r="AK1" s="216"/>
      <c r="AL1" s="217"/>
    </row>
    <row r="2" customFormat="false" ht="12.75" hidden="false" customHeight="false" outlineLevel="0" collapsed="false">
      <c r="T2" s="134"/>
      <c r="U2" s="96"/>
      <c r="V2" s="96"/>
      <c r="W2" s="96"/>
      <c r="X2" s="96"/>
      <c r="Y2" s="96"/>
      <c r="Z2" s="96"/>
      <c r="AA2" s="96"/>
      <c r="AB2" s="96"/>
      <c r="AC2" s="96"/>
      <c r="AD2" s="96"/>
      <c r="AE2" s="96"/>
      <c r="AF2" s="96"/>
      <c r="AG2" s="96"/>
      <c r="AH2" s="96"/>
      <c r="AI2" s="96"/>
      <c r="AJ2" s="96"/>
      <c r="AK2" s="96"/>
      <c r="AL2" s="135"/>
    </row>
    <row r="3" customFormat="false" ht="12.75" hidden="false" customHeight="false" outlineLevel="0" collapsed="false">
      <c r="A3" s="0" t="s">
        <v>48</v>
      </c>
      <c r="D3" s="100" t="str">
        <f aca="false">IF('Cover Sheet'!D14:J14&gt;0,'Cover Sheet'!D14:J14,"")</f>
        <v>Ecole Centrale Lyon</v>
      </c>
      <c r="E3" s="100"/>
      <c r="F3" s="100"/>
      <c r="G3" s="100"/>
      <c r="H3" s="100"/>
      <c r="I3" s="100"/>
      <c r="J3" s="100"/>
      <c r="K3" s="0" t="s">
        <v>50</v>
      </c>
      <c r="O3" s="100" t="str">
        <f aca="false">IF('Cover Sheet'!O14:S14&gt;0,'Cover Sheet'!O14:S14,"")</f>
        <v/>
      </c>
      <c r="P3" s="100"/>
      <c r="Q3" s="100"/>
      <c r="R3" s="100"/>
      <c r="S3" s="100"/>
      <c r="T3" s="134"/>
      <c r="U3" s="96"/>
      <c r="V3" s="96"/>
      <c r="W3" s="96"/>
      <c r="X3" s="96"/>
      <c r="Y3" s="96"/>
      <c r="Z3" s="96"/>
      <c r="AA3" s="96"/>
      <c r="AB3" s="96"/>
      <c r="AC3" s="96"/>
      <c r="AD3" s="96"/>
      <c r="AE3" s="96"/>
      <c r="AF3" s="96"/>
      <c r="AG3" s="96"/>
      <c r="AH3" s="96"/>
      <c r="AI3" s="96"/>
      <c r="AJ3" s="96"/>
      <c r="AK3" s="96"/>
      <c r="AL3" s="135"/>
    </row>
    <row r="4" customFormat="false" ht="12.75" hidden="false" customHeight="false" outlineLevel="0" collapsed="false">
      <c r="T4" s="134"/>
      <c r="U4" s="96"/>
      <c r="V4" s="96"/>
      <c r="W4" s="96"/>
      <c r="X4" s="96"/>
      <c r="Y4" s="96"/>
      <c r="Z4" s="96"/>
      <c r="AA4" s="96"/>
      <c r="AB4" s="96"/>
      <c r="AC4" s="96"/>
      <c r="AD4" s="96"/>
      <c r="AE4" s="96"/>
      <c r="AF4" s="96"/>
      <c r="AG4" s="96"/>
      <c r="AH4" s="96"/>
      <c r="AI4" s="96"/>
      <c r="AJ4" s="96"/>
      <c r="AK4" s="96"/>
      <c r="AL4" s="135"/>
    </row>
    <row r="5" customFormat="false" ht="12.75" hidden="false" customHeight="true" outlineLevel="0" collapsed="false">
      <c r="A5" s="876" t="s">
        <v>713</v>
      </c>
      <c r="B5" s="876"/>
      <c r="C5" s="876"/>
      <c r="D5" s="876"/>
      <c r="E5" s="876"/>
      <c r="F5" s="876"/>
      <c r="G5" s="876"/>
      <c r="H5" s="876"/>
      <c r="I5" s="876"/>
      <c r="J5" s="876"/>
      <c r="K5" s="876"/>
      <c r="L5" s="876"/>
      <c r="M5" s="876"/>
      <c r="N5" s="876"/>
      <c r="O5" s="876"/>
      <c r="P5" s="876"/>
      <c r="Q5" s="876"/>
      <c r="R5" s="876"/>
      <c r="S5" s="876"/>
      <c r="T5" s="134"/>
      <c r="U5" s="96"/>
      <c r="V5" s="96"/>
      <c r="W5" s="96"/>
      <c r="X5" s="96"/>
      <c r="Y5" s="96"/>
      <c r="Z5" s="96"/>
      <c r="AA5" s="96"/>
      <c r="AB5" s="96"/>
      <c r="AC5" s="96"/>
      <c r="AD5" s="96"/>
      <c r="AE5" s="96"/>
      <c r="AF5" s="96"/>
      <c r="AG5" s="96"/>
      <c r="AH5" s="96"/>
      <c r="AI5" s="96"/>
      <c r="AJ5" s="96"/>
      <c r="AK5" s="96"/>
      <c r="AL5" s="135"/>
    </row>
    <row r="6" customFormat="false" ht="12.75" hidden="false" customHeight="false" outlineLevel="0" collapsed="false">
      <c r="A6" s="876"/>
      <c r="B6" s="876"/>
      <c r="C6" s="876"/>
      <c r="D6" s="876"/>
      <c r="E6" s="876"/>
      <c r="F6" s="876"/>
      <c r="G6" s="876"/>
      <c r="H6" s="876"/>
      <c r="I6" s="876"/>
      <c r="J6" s="876"/>
      <c r="K6" s="876"/>
      <c r="L6" s="876"/>
      <c r="M6" s="876"/>
      <c r="N6" s="876"/>
      <c r="O6" s="876"/>
      <c r="P6" s="876"/>
      <c r="Q6" s="876"/>
      <c r="R6" s="876"/>
      <c r="S6" s="876"/>
      <c r="T6" s="134"/>
      <c r="U6" s="96"/>
      <c r="V6" s="96"/>
      <c r="W6" s="96"/>
      <c r="X6" s="96"/>
      <c r="Y6" s="96"/>
      <c r="Z6" s="96"/>
      <c r="AA6" s="96"/>
      <c r="AB6" s="96"/>
      <c r="AC6" s="96"/>
      <c r="AD6" s="96"/>
      <c r="AE6" s="96"/>
      <c r="AF6" s="96"/>
      <c r="AG6" s="96"/>
      <c r="AH6" s="96"/>
      <c r="AI6" s="96"/>
      <c r="AJ6" s="96"/>
      <c r="AK6" s="96"/>
      <c r="AL6" s="135"/>
    </row>
    <row r="7" customFormat="false" ht="12.75" hidden="false" customHeight="false" outlineLevel="0" collapsed="false">
      <c r="A7" s="865" t="s">
        <v>259</v>
      </c>
      <c r="B7" s="866"/>
      <c r="C7" s="866"/>
      <c r="D7" s="866"/>
      <c r="E7" s="867"/>
      <c r="F7" s="867"/>
      <c r="G7" s="867"/>
      <c r="H7" s="867"/>
      <c r="I7" s="867"/>
      <c r="J7" s="867"/>
      <c r="K7" s="867"/>
      <c r="L7" s="867"/>
      <c r="M7" s="867"/>
      <c r="N7" s="867"/>
      <c r="O7" s="867"/>
      <c r="P7" s="867"/>
      <c r="Q7" s="867"/>
      <c r="R7" s="867"/>
      <c r="S7" s="868"/>
      <c r="T7" s="134"/>
      <c r="U7" s="96"/>
      <c r="V7" s="96"/>
      <c r="W7" s="96"/>
      <c r="X7" s="96"/>
      <c r="Y7" s="96"/>
      <c r="Z7" s="96"/>
      <c r="AA7" s="96"/>
      <c r="AB7" s="96"/>
      <c r="AC7" s="96"/>
      <c r="AD7" s="96"/>
      <c r="AE7" s="96"/>
      <c r="AF7" s="96"/>
      <c r="AG7" s="96"/>
      <c r="AH7" s="96"/>
      <c r="AI7" s="96"/>
      <c r="AJ7" s="96"/>
      <c r="AK7" s="96"/>
      <c r="AL7" s="135"/>
    </row>
    <row r="8" customFormat="false" ht="12.75" hidden="false" customHeight="false" outlineLevel="0" collapsed="false">
      <c r="A8" s="869"/>
      <c r="B8" s="870"/>
      <c r="C8" s="870"/>
      <c r="D8" s="870"/>
      <c r="E8" s="870"/>
      <c r="F8" s="870"/>
      <c r="G8" s="870"/>
      <c r="H8" s="870"/>
      <c r="I8" s="870"/>
      <c r="J8" s="870"/>
      <c r="K8" s="870"/>
      <c r="L8" s="870"/>
      <c r="M8" s="870"/>
      <c r="N8" s="870"/>
      <c r="O8" s="870"/>
      <c r="P8" s="870"/>
      <c r="Q8" s="870"/>
      <c r="R8" s="870"/>
      <c r="S8" s="871"/>
      <c r="T8" s="134"/>
      <c r="U8" s="96"/>
      <c r="V8" s="96"/>
      <c r="W8" s="96"/>
      <c r="X8" s="96"/>
      <c r="Y8" s="96"/>
      <c r="Z8" s="96"/>
      <c r="AA8" s="96"/>
      <c r="AB8" s="96"/>
      <c r="AC8" s="96"/>
      <c r="AD8" s="96"/>
      <c r="AE8" s="96"/>
      <c r="AF8" s="96"/>
      <c r="AG8" s="96"/>
      <c r="AH8" s="96"/>
      <c r="AI8" s="96"/>
      <c r="AJ8" s="96"/>
      <c r="AK8" s="96"/>
      <c r="AL8" s="135"/>
    </row>
    <row r="9" customFormat="false" ht="12.75" hidden="false" customHeight="false" outlineLevel="0" collapsed="false">
      <c r="A9" s="869"/>
      <c r="B9" s="870"/>
      <c r="C9" s="870"/>
      <c r="D9" s="870"/>
      <c r="E9" s="870"/>
      <c r="F9" s="870"/>
      <c r="G9" s="870"/>
      <c r="H9" s="870"/>
      <c r="I9" s="870"/>
      <c r="J9" s="870"/>
      <c r="K9" s="870"/>
      <c r="L9" s="870"/>
      <c r="M9" s="870"/>
      <c r="N9" s="870"/>
      <c r="O9" s="870"/>
      <c r="P9" s="870"/>
      <c r="Q9" s="870"/>
      <c r="R9" s="870"/>
      <c r="S9" s="871"/>
      <c r="T9" s="134"/>
      <c r="U9" s="96"/>
      <c r="V9" s="96"/>
      <c r="W9" s="96"/>
      <c r="X9" s="96"/>
      <c r="Y9" s="96"/>
      <c r="Z9" s="96"/>
      <c r="AA9" s="96"/>
      <c r="AB9" s="96"/>
      <c r="AC9" s="96"/>
      <c r="AD9" s="96"/>
      <c r="AE9" s="96"/>
      <c r="AF9" s="96"/>
      <c r="AG9" s="96"/>
      <c r="AH9" s="96"/>
      <c r="AI9" s="96"/>
      <c r="AJ9" s="96"/>
      <c r="AK9" s="96"/>
      <c r="AL9" s="135"/>
    </row>
    <row r="10" customFormat="false" ht="12.75" hidden="false" customHeight="false" outlineLevel="0" collapsed="false">
      <c r="A10" s="869"/>
      <c r="B10" s="870"/>
      <c r="C10" s="870"/>
      <c r="D10" s="870"/>
      <c r="E10" s="870"/>
      <c r="F10" s="870"/>
      <c r="G10" s="870"/>
      <c r="H10" s="870"/>
      <c r="I10" s="870"/>
      <c r="J10" s="870"/>
      <c r="K10" s="870"/>
      <c r="L10" s="870"/>
      <c r="M10" s="870"/>
      <c r="N10" s="870"/>
      <c r="O10" s="870"/>
      <c r="P10" s="870"/>
      <c r="Q10" s="870"/>
      <c r="R10" s="870"/>
      <c r="S10" s="871"/>
      <c r="T10" s="134"/>
      <c r="U10" s="96"/>
      <c r="V10" s="96"/>
      <c r="W10" s="96"/>
      <c r="X10" s="96"/>
      <c r="Y10" s="96"/>
      <c r="Z10" s="96"/>
      <c r="AA10" s="96"/>
      <c r="AB10" s="96"/>
      <c r="AC10" s="96"/>
      <c r="AD10" s="96"/>
      <c r="AE10" s="96"/>
      <c r="AF10" s="96"/>
      <c r="AG10" s="96"/>
      <c r="AH10" s="96"/>
      <c r="AI10" s="96"/>
      <c r="AJ10" s="96"/>
      <c r="AK10" s="96"/>
      <c r="AL10" s="135"/>
    </row>
    <row r="11" customFormat="false" ht="12.75" hidden="false" customHeight="false" outlineLevel="0" collapsed="false">
      <c r="A11" s="869"/>
      <c r="B11" s="870"/>
      <c r="C11" s="870"/>
      <c r="D11" s="870"/>
      <c r="E11" s="870"/>
      <c r="F11" s="870"/>
      <c r="G11" s="870"/>
      <c r="H11" s="870"/>
      <c r="I11" s="870"/>
      <c r="J11" s="870"/>
      <c r="K11" s="870"/>
      <c r="L11" s="870"/>
      <c r="M11" s="870"/>
      <c r="N11" s="870"/>
      <c r="O11" s="870"/>
      <c r="P11" s="870"/>
      <c r="Q11" s="870"/>
      <c r="R11" s="870"/>
      <c r="S11" s="871"/>
      <c r="T11" s="134"/>
      <c r="U11" s="96"/>
      <c r="V11" s="96"/>
      <c r="W11" s="96"/>
      <c r="X11" s="96"/>
      <c r="Y11" s="96"/>
      <c r="Z11" s="96"/>
      <c r="AA11" s="96"/>
      <c r="AB11" s="96"/>
      <c r="AC11" s="96"/>
      <c r="AD11" s="96"/>
      <c r="AE11" s="96"/>
      <c r="AF11" s="96"/>
      <c r="AG11" s="96"/>
      <c r="AH11" s="96"/>
      <c r="AI11" s="96"/>
      <c r="AJ11" s="96"/>
      <c r="AK11" s="96"/>
      <c r="AL11" s="135"/>
    </row>
    <row r="12" customFormat="false" ht="12.75" hidden="false" customHeight="false" outlineLevel="0" collapsed="false">
      <c r="A12" s="869"/>
      <c r="B12" s="870"/>
      <c r="C12" s="870"/>
      <c r="D12" s="870"/>
      <c r="E12" s="870"/>
      <c r="F12" s="870"/>
      <c r="G12" s="870"/>
      <c r="H12" s="870"/>
      <c r="I12" s="870"/>
      <c r="J12" s="870"/>
      <c r="K12" s="870"/>
      <c r="L12" s="870"/>
      <c r="M12" s="870"/>
      <c r="N12" s="870"/>
      <c r="O12" s="870"/>
      <c r="P12" s="870"/>
      <c r="Q12" s="870"/>
      <c r="R12" s="870"/>
      <c r="S12" s="871"/>
      <c r="T12" s="134"/>
      <c r="U12" s="96"/>
      <c r="V12" s="96"/>
      <c r="W12" s="96"/>
      <c r="X12" s="96"/>
      <c r="Y12" s="96"/>
      <c r="Z12" s="96"/>
      <c r="AA12" s="96"/>
      <c r="AB12" s="96"/>
      <c r="AC12" s="96"/>
      <c r="AD12" s="96"/>
      <c r="AE12" s="96"/>
      <c r="AF12" s="96"/>
      <c r="AG12" s="96"/>
      <c r="AH12" s="96"/>
      <c r="AI12" s="96"/>
      <c r="AJ12" s="96"/>
      <c r="AK12" s="96"/>
      <c r="AL12" s="135"/>
    </row>
    <row r="13" customFormat="false" ht="12.75" hidden="false" customHeight="false" outlineLevel="0" collapsed="false">
      <c r="A13" s="869"/>
      <c r="B13" s="870"/>
      <c r="C13" s="870"/>
      <c r="D13" s="870"/>
      <c r="E13" s="870"/>
      <c r="F13" s="870"/>
      <c r="G13" s="870"/>
      <c r="H13" s="870"/>
      <c r="I13" s="870"/>
      <c r="J13" s="870"/>
      <c r="K13" s="870"/>
      <c r="L13" s="870"/>
      <c r="M13" s="870"/>
      <c r="N13" s="870"/>
      <c r="O13" s="870"/>
      <c r="P13" s="870"/>
      <c r="Q13" s="870"/>
      <c r="R13" s="870"/>
      <c r="S13" s="871"/>
      <c r="T13" s="134"/>
      <c r="U13" s="96"/>
      <c r="V13" s="96"/>
      <c r="W13" s="96"/>
      <c r="X13" s="96"/>
      <c r="Y13" s="96"/>
      <c r="Z13" s="96"/>
      <c r="AA13" s="96"/>
      <c r="AB13" s="96"/>
      <c r="AC13" s="96"/>
      <c r="AD13" s="96"/>
      <c r="AE13" s="96"/>
      <c r="AF13" s="96"/>
      <c r="AG13" s="96"/>
      <c r="AH13" s="96"/>
      <c r="AI13" s="96"/>
      <c r="AJ13" s="96"/>
      <c r="AK13" s="96"/>
      <c r="AL13" s="135"/>
    </row>
    <row r="14" customFormat="false" ht="12.75" hidden="false" customHeight="false" outlineLevel="0" collapsed="false">
      <c r="A14" s="869"/>
      <c r="B14" s="870"/>
      <c r="C14" s="870"/>
      <c r="D14" s="870"/>
      <c r="E14" s="870"/>
      <c r="F14" s="870"/>
      <c r="G14" s="870"/>
      <c r="H14" s="870"/>
      <c r="I14" s="870"/>
      <c r="J14" s="870"/>
      <c r="K14" s="870"/>
      <c r="L14" s="872"/>
      <c r="M14" s="870"/>
      <c r="N14" s="870"/>
      <c r="O14" s="870"/>
      <c r="P14" s="870"/>
      <c r="Q14" s="870"/>
      <c r="R14" s="870"/>
      <c r="S14" s="871"/>
      <c r="T14" s="134"/>
      <c r="U14" s="96"/>
      <c r="V14" s="96"/>
      <c r="W14" s="96"/>
      <c r="X14" s="96"/>
      <c r="Y14" s="96"/>
      <c r="Z14" s="96"/>
      <c r="AA14" s="96"/>
      <c r="AB14" s="96"/>
      <c r="AC14" s="96"/>
      <c r="AD14" s="96"/>
      <c r="AE14" s="96"/>
      <c r="AF14" s="96"/>
      <c r="AG14" s="96"/>
      <c r="AH14" s="96"/>
      <c r="AI14" s="96"/>
      <c r="AJ14" s="96"/>
      <c r="AK14" s="96"/>
      <c r="AL14" s="135"/>
    </row>
    <row r="15" customFormat="false" ht="12.75" hidden="false" customHeight="false" outlineLevel="0" collapsed="false">
      <c r="A15" s="869"/>
      <c r="B15" s="870"/>
      <c r="C15" s="870"/>
      <c r="D15" s="870"/>
      <c r="E15" s="870"/>
      <c r="F15" s="870"/>
      <c r="G15" s="870"/>
      <c r="H15" s="870"/>
      <c r="I15" s="870"/>
      <c r="J15" s="870"/>
      <c r="K15" s="870"/>
      <c r="L15" s="870"/>
      <c r="M15" s="870"/>
      <c r="N15" s="870"/>
      <c r="O15" s="870"/>
      <c r="P15" s="870"/>
      <c r="Q15" s="870"/>
      <c r="R15" s="870"/>
      <c r="S15" s="871"/>
      <c r="T15" s="134"/>
      <c r="U15" s="96"/>
      <c r="V15" s="96"/>
      <c r="W15" s="96"/>
      <c r="X15" s="96"/>
      <c r="Y15" s="96"/>
      <c r="Z15" s="96"/>
      <c r="AA15" s="96"/>
      <c r="AB15" s="96"/>
      <c r="AC15" s="96"/>
      <c r="AD15" s="96"/>
      <c r="AE15" s="96"/>
      <c r="AF15" s="96"/>
      <c r="AG15" s="96"/>
      <c r="AH15" s="96"/>
      <c r="AI15" s="96"/>
      <c r="AJ15" s="96"/>
      <c r="AK15" s="96"/>
      <c r="AL15" s="135"/>
    </row>
    <row r="16" customFormat="false" ht="12.75" hidden="false" customHeight="false" outlineLevel="0" collapsed="false">
      <c r="A16" s="869"/>
      <c r="B16" s="870"/>
      <c r="C16" s="870"/>
      <c r="D16" s="870"/>
      <c r="E16" s="870"/>
      <c r="F16" s="870"/>
      <c r="G16" s="870"/>
      <c r="H16" s="870"/>
      <c r="I16" s="870"/>
      <c r="J16" s="870"/>
      <c r="K16" s="870"/>
      <c r="L16" s="870"/>
      <c r="M16" s="870"/>
      <c r="N16" s="870"/>
      <c r="O16" s="870"/>
      <c r="P16" s="870"/>
      <c r="Q16" s="870"/>
      <c r="R16" s="870"/>
      <c r="S16" s="871"/>
      <c r="T16" s="134"/>
      <c r="U16" s="96"/>
      <c r="V16" s="96"/>
      <c r="W16" s="96"/>
      <c r="X16" s="96"/>
      <c r="Y16" s="96"/>
      <c r="Z16" s="96"/>
      <c r="AA16" s="96"/>
      <c r="AB16" s="96"/>
      <c r="AC16" s="96"/>
      <c r="AD16" s="96"/>
      <c r="AE16" s="96"/>
      <c r="AF16" s="96"/>
      <c r="AG16" s="96"/>
      <c r="AH16" s="96"/>
      <c r="AI16" s="96"/>
      <c r="AJ16" s="96"/>
      <c r="AK16" s="96"/>
      <c r="AL16" s="135"/>
    </row>
    <row r="17" customFormat="false" ht="12.75" hidden="false" customHeight="false" outlineLevel="0" collapsed="false">
      <c r="A17" s="869"/>
      <c r="B17" s="870"/>
      <c r="C17" s="870"/>
      <c r="D17" s="870"/>
      <c r="E17" s="870"/>
      <c r="F17" s="870"/>
      <c r="G17" s="870"/>
      <c r="H17" s="870"/>
      <c r="I17" s="870"/>
      <c r="J17" s="870"/>
      <c r="K17" s="870"/>
      <c r="L17" s="870"/>
      <c r="M17" s="870"/>
      <c r="N17" s="870"/>
      <c r="O17" s="870"/>
      <c r="P17" s="870"/>
      <c r="Q17" s="870"/>
      <c r="R17" s="870"/>
      <c r="S17" s="871"/>
      <c r="T17" s="134"/>
      <c r="U17" s="96"/>
      <c r="V17" s="96"/>
      <c r="W17" s="96"/>
      <c r="X17" s="96"/>
      <c r="Y17" s="96"/>
      <c r="Z17" s="96"/>
      <c r="AA17" s="96"/>
      <c r="AB17" s="96"/>
      <c r="AC17" s="96"/>
      <c r="AD17" s="96"/>
      <c r="AE17" s="96"/>
      <c r="AF17" s="96"/>
      <c r="AG17" s="96"/>
      <c r="AH17" s="96"/>
      <c r="AI17" s="96"/>
      <c r="AJ17" s="96"/>
      <c r="AK17" s="96"/>
      <c r="AL17" s="135"/>
    </row>
    <row r="18" customFormat="false" ht="12.75" hidden="false" customHeight="false" outlineLevel="0" collapsed="false">
      <c r="A18" s="869"/>
      <c r="B18" s="870"/>
      <c r="C18" s="870"/>
      <c r="D18" s="870"/>
      <c r="E18" s="870"/>
      <c r="F18" s="870"/>
      <c r="G18" s="870"/>
      <c r="H18" s="870"/>
      <c r="I18" s="870"/>
      <c r="J18" s="870"/>
      <c r="K18" s="870"/>
      <c r="L18" s="870"/>
      <c r="M18" s="870"/>
      <c r="N18" s="870"/>
      <c r="O18" s="870"/>
      <c r="P18" s="870"/>
      <c r="Q18" s="870"/>
      <c r="R18" s="870"/>
      <c r="S18" s="871"/>
      <c r="T18" s="134"/>
      <c r="U18" s="96"/>
      <c r="V18" s="96"/>
      <c r="W18" s="96"/>
      <c r="X18" s="96"/>
      <c r="Y18" s="96"/>
      <c r="Z18" s="96"/>
      <c r="AA18" s="96"/>
      <c r="AB18" s="96"/>
      <c r="AC18" s="96"/>
      <c r="AD18" s="96"/>
      <c r="AE18" s="96"/>
      <c r="AF18" s="96"/>
      <c r="AG18" s="96"/>
      <c r="AH18" s="96"/>
      <c r="AI18" s="96"/>
      <c r="AJ18" s="96"/>
      <c r="AK18" s="96"/>
      <c r="AL18" s="135"/>
    </row>
    <row r="19" customFormat="false" ht="12.75" hidden="false" customHeight="false" outlineLevel="0" collapsed="false">
      <c r="A19" s="869"/>
      <c r="B19" s="870"/>
      <c r="C19" s="870"/>
      <c r="D19" s="870"/>
      <c r="E19" s="870"/>
      <c r="F19" s="870"/>
      <c r="G19" s="870"/>
      <c r="H19" s="870"/>
      <c r="I19" s="870"/>
      <c r="J19" s="870"/>
      <c r="K19" s="870"/>
      <c r="L19" s="870"/>
      <c r="M19" s="870"/>
      <c r="N19" s="870"/>
      <c r="O19" s="870"/>
      <c r="P19" s="870"/>
      <c r="Q19" s="870"/>
      <c r="R19" s="870"/>
      <c r="S19" s="871"/>
      <c r="T19" s="134"/>
      <c r="U19" s="96"/>
      <c r="V19" s="96"/>
      <c r="W19" s="96"/>
      <c r="X19" s="96"/>
      <c r="Y19" s="96"/>
      <c r="Z19" s="96"/>
      <c r="AA19" s="96"/>
      <c r="AB19" s="96"/>
      <c r="AC19" s="96"/>
      <c r="AD19" s="96"/>
      <c r="AE19" s="96"/>
      <c r="AF19" s="96"/>
      <c r="AG19" s="96"/>
      <c r="AH19" s="96"/>
      <c r="AI19" s="96"/>
      <c r="AJ19" s="96"/>
      <c r="AK19" s="96"/>
      <c r="AL19" s="135"/>
    </row>
    <row r="20" customFormat="false" ht="12.75" hidden="false" customHeight="false" outlineLevel="0" collapsed="false">
      <c r="A20" s="869"/>
      <c r="B20" s="870"/>
      <c r="C20" s="870"/>
      <c r="D20" s="870"/>
      <c r="E20" s="870"/>
      <c r="F20" s="870"/>
      <c r="G20" s="870"/>
      <c r="H20" s="870"/>
      <c r="I20" s="870"/>
      <c r="J20" s="870"/>
      <c r="K20" s="870"/>
      <c r="L20" s="870"/>
      <c r="M20" s="870"/>
      <c r="N20" s="870"/>
      <c r="O20" s="870"/>
      <c r="P20" s="870"/>
      <c r="Q20" s="870"/>
      <c r="R20" s="870"/>
      <c r="S20" s="871"/>
      <c r="T20" s="134"/>
      <c r="U20" s="96"/>
      <c r="V20" s="96"/>
      <c r="W20" s="96"/>
      <c r="X20" s="96"/>
      <c r="Y20" s="96"/>
      <c r="Z20" s="96"/>
      <c r="AA20" s="96"/>
      <c r="AB20" s="96"/>
      <c r="AC20" s="96"/>
      <c r="AD20" s="96"/>
      <c r="AE20" s="96"/>
      <c r="AF20" s="96"/>
      <c r="AG20" s="96"/>
      <c r="AH20" s="96"/>
      <c r="AI20" s="96"/>
      <c r="AJ20" s="96"/>
      <c r="AK20" s="96"/>
      <c r="AL20" s="135"/>
    </row>
    <row r="21" customFormat="false" ht="12.75" hidden="false" customHeight="false" outlineLevel="0" collapsed="false">
      <c r="A21" s="869"/>
      <c r="B21" s="870"/>
      <c r="C21" s="870"/>
      <c r="D21" s="870"/>
      <c r="E21" s="870"/>
      <c r="F21" s="870"/>
      <c r="G21" s="870"/>
      <c r="H21" s="870"/>
      <c r="I21" s="870"/>
      <c r="J21" s="870"/>
      <c r="K21" s="870"/>
      <c r="L21" s="870"/>
      <c r="M21" s="870"/>
      <c r="N21" s="870"/>
      <c r="O21" s="870"/>
      <c r="P21" s="870"/>
      <c r="Q21" s="870"/>
      <c r="R21" s="870"/>
      <c r="S21" s="871"/>
      <c r="T21" s="134"/>
      <c r="U21" s="96"/>
      <c r="V21" s="96"/>
      <c r="W21" s="96"/>
      <c r="X21" s="96"/>
      <c r="Y21" s="96"/>
      <c r="Z21" s="96"/>
      <c r="AA21" s="96"/>
      <c r="AB21" s="96"/>
      <c r="AC21" s="96"/>
      <c r="AD21" s="96"/>
      <c r="AE21" s="96"/>
      <c r="AF21" s="96"/>
      <c r="AG21" s="96"/>
      <c r="AH21" s="96"/>
      <c r="AI21" s="96"/>
      <c r="AJ21" s="96"/>
      <c r="AK21" s="96"/>
      <c r="AL21" s="135"/>
    </row>
    <row r="22" customFormat="false" ht="12.75" hidden="false" customHeight="false" outlineLevel="0" collapsed="false">
      <c r="A22" s="869"/>
      <c r="B22" s="870"/>
      <c r="C22" s="870"/>
      <c r="D22" s="870"/>
      <c r="E22" s="870"/>
      <c r="F22" s="870"/>
      <c r="G22" s="870"/>
      <c r="H22" s="870"/>
      <c r="I22" s="870"/>
      <c r="J22" s="870"/>
      <c r="K22" s="870"/>
      <c r="L22" s="870"/>
      <c r="M22" s="870"/>
      <c r="N22" s="870"/>
      <c r="O22" s="870"/>
      <c r="P22" s="870"/>
      <c r="Q22" s="870"/>
      <c r="R22" s="870"/>
      <c r="S22" s="871"/>
      <c r="T22" s="134"/>
      <c r="U22" s="96"/>
      <c r="V22" s="96"/>
      <c r="W22" s="96"/>
      <c r="X22" s="96"/>
      <c r="Y22" s="96"/>
      <c r="Z22" s="96"/>
      <c r="AA22" s="96"/>
      <c r="AB22" s="96"/>
      <c r="AC22" s="96"/>
      <c r="AD22" s="96"/>
      <c r="AE22" s="96"/>
      <c r="AF22" s="96"/>
      <c r="AG22" s="96"/>
      <c r="AH22" s="96"/>
      <c r="AI22" s="96"/>
      <c r="AJ22" s="96"/>
      <c r="AK22" s="96"/>
      <c r="AL22" s="135"/>
    </row>
    <row r="23" customFormat="false" ht="12.75" hidden="false" customHeight="false" outlineLevel="0" collapsed="false">
      <c r="A23" s="869"/>
      <c r="B23" s="870"/>
      <c r="C23" s="870"/>
      <c r="D23" s="870"/>
      <c r="E23" s="870"/>
      <c r="F23" s="870"/>
      <c r="G23" s="870"/>
      <c r="H23" s="870"/>
      <c r="I23" s="870"/>
      <c r="J23" s="870"/>
      <c r="K23" s="870"/>
      <c r="L23" s="870"/>
      <c r="M23" s="870"/>
      <c r="N23" s="870"/>
      <c r="O23" s="870"/>
      <c r="P23" s="870"/>
      <c r="Q23" s="870"/>
      <c r="R23" s="870"/>
      <c r="S23" s="871"/>
      <c r="T23" s="134"/>
      <c r="U23" s="96"/>
      <c r="V23" s="96"/>
      <c r="W23" s="96"/>
      <c r="X23" s="96"/>
      <c r="Y23" s="96"/>
      <c r="Z23" s="96"/>
      <c r="AA23" s="96"/>
      <c r="AB23" s="96"/>
      <c r="AC23" s="96"/>
      <c r="AD23" s="96"/>
      <c r="AE23" s="96"/>
      <c r="AF23" s="96"/>
      <c r="AG23" s="96"/>
      <c r="AH23" s="96"/>
      <c r="AI23" s="96"/>
      <c r="AJ23" s="96"/>
      <c r="AK23" s="96"/>
      <c r="AL23" s="135"/>
    </row>
    <row r="24" customFormat="false" ht="12.75" hidden="false" customHeight="false" outlineLevel="0" collapsed="false">
      <c r="A24" s="869"/>
      <c r="B24" s="870"/>
      <c r="C24" s="870"/>
      <c r="D24" s="870"/>
      <c r="E24" s="870"/>
      <c r="F24" s="870"/>
      <c r="G24" s="870"/>
      <c r="H24" s="870"/>
      <c r="I24" s="870"/>
      <c r="J24" s="870"/>
      <c r="K24" s="870"/>
      <c r="L24" s="870"/>
      <c r="M24" s="870"/>
      <c r="N24" s="870"/>
      <c r="O24" s="870"/>
      <c r="P24" s="870"/>
      <c r="Q24" s="870"/>
      <c r="R24" s="870"/>
      <c r="S24" s="871"/>
      <c r="T24" s="134"/>
      <c r="U24" s="96"/>
      <c r="V24" s="96"/>
      <c r="W24" s="96"/>
      <c r="X24" s="96"/>
      <c r="Y24" s="96"/>
      <c r="Z24" s="96"/>
      <c r="AA24" s="96"/>
      <c r="AB24" s="96"/>
      <c r="AC24" s="96"/>
      <c r="AD24" s="96"/>
      <c r="AE24" s="96"/>
      <c r="AF24" s="96"/>
      <c r="AG24" s="96"/>
      <c r="AH24" s="96"/>
      <c r="AI24" s="96"/>
      <c r="AJ24" s="96"/>
      <c r="AK24" s="96"/>
      <c r="AL24" s="135"/>
    </row>
    <row r="25" customFormat="false" ht="12.75" hidden="false" customHeight="false" outlineLevel="0" collapsed="false">
      <c r="A25" s="869"/>
      <c r="B25" s="870"/>
      <c r="C25" s="870"/>
      <c r="D25" s="870"/>
      <c r="E25" s="870"/>
      <c r="F25" s="870"/>
      <c r="G25" s="870"/>
      <c r="H25" s="870"/>
      <c r="I25" s="870"/>
      <c r="J25" s="870"/>
      <c r="K25" s="870"/>
      <c r="L25" s="870"/>
      <c r="M25" s="870"/>
      <c r="N25" s="870"/>
      <c r="O25" s="870"/>
      <c r="P25" s="870"/>
      <c r="Q25" s="870"/>
      <c r="R25" s="870"/>
      <c r="S25" s="871"/>
      <c r="T25" s="134"/>
      <c r="U25" s="96"/>
      <c r="V25" s="96"/>
      <c r="W25" s="96"/>
      <c r="X25" s="96"/>
      <c r="Y25" s="96"/>
      <c r="Z25" s="96"/>
      <c r="AA25" s="96"/>
      <c r="AB25" s="96"/>
      <c r="AC25" s="96"/>
      <c r="AD25" s="96"/>
      <c r="AE25" s="96"/>
      <c r="AF25" s="96"/>
      <c r="AG25" s="96"/>
      <c r="AH25" s="96"/>
      <c r="AI25" s="96"/>
      <c r="AJ25" s="96"/>
      <c r="AK25" s="96"/>
      <c r="AL25" s="135"/>
    </row>
    <row r="26" customFormat="false" ht="12.75" hidden="false" customHeight="false" outlineLevel="0" collapsed="false">
      <c r="A26" s="869"/>
      <c r="B26" s="870"/>
      <c r="C26" s="870"/>
      <c r="D26" s="870"/>
      <c r="E26" s="870"/>
      <c r="F26" s="870"/>
      <c r="G26" s="870"/>
      <c r="H26" s="870"/>
      <c r="I26" s="870"/>
      <c r="J26" s="870"/>
      <c r="K26" s="870"/>
      <c r="L26" s="870"/>
      <c r="M26" s="870"/>
      <c r="N26" s="870"/>
      <c r="O26" s="870"/>
      <c r="P26" s="870"/>
      <c r="Q26" s="870"/>
      <c r="R26" s="870"/>
      <c r="S26" s="871"/>
      <c r="T26" s="134"/>
      <c r="U26" s="96"/>
      <c r="V26" s="96"/>
      <c r="W26" s="96"/>
      <c r="X26" s="96"/>
      <c r="Y26" s="96"/>
      <c r="Z26" s="96"/>
      <c r="AA26" s="96"/>
      <c r="AB26" s="96"/>
      <c r="AC26" s="96"/>
      <c r="AD26" s="96"/>
      <c r="AE26" s="96"/>
      <c r="AF26" s="96"/>
      <c r="AG26" s="96"/>
      <c r="AH26" s="96"/>
      <c r="AI26" s="96"/>
      <c r="AJ26" s="96"/>
      <c r="AK26" s="96"/>
      <c r="AL26" s="135"/>
    </row>
    <row r="27" customFormat="false" ht="12.75" hidden="false" customHeight="false" outlineLevel="0" collapsed="false">
      <c r="A27" s="869"/>
      <c r="B27" s="870"/>
      <c r="C27" s="870"/>
      <c r="D27" s="870"/>
      <c r="E27" s="870"/>
      <c r="F27" s="870"/>
      <c r="G27" s="870"/>
      <c r="H27" s="870"/>
      <c r="I27" s="870"/>
      <c r="J27" s="870"/>
      <c r="K27" s="870"/>
      <c r="L27" s="870"/>
      <c r="M27" s="870"/>
      <c r="N27" s="870"/>
      <c r="O27" s="870"/>
      <c r="P27" s="870"/>
      <c r="Q27" s="870"/>
      <c r="R27" s="870"/>
      <c r="S27" s="871"/>
      <c r="T27" s="134"/>
      <c r="U27" s="96"/>
      <c r="V27" s="96"/>
      <c r="W27" s="96"/>
      <c r="X27" s="96"/>
      <c r="Y27" s="96"/>
      <c r="Z27" s="96"/>
      <c r="AA27" s="96"/>
      <c r="AB27" s="96"/>
      <c r="AC27" s="96"/>
      <c r="AD27" s="96"/>
      <c r="AE27" s="96"/>
      <c r="AF27" s="96"/>
      <c r="AG27" s="96"/>
      <c r="AH27" s="96"/>
      <c r="AI27" s="96"/>
      <c r="AJ27" s="96"/>
      <c r="AK27" s="96"/>
      <c r="AL27" s="135"/>
    </row>
    <row r="28" customFormat="false" ht="12.75" hidden="false" customHeight="false" outlineLevel="0" collapsed="false">
      <c r="A28" s="869"/>
      <c r="B28" s="870"/>
      <c r="C28" s="870"/>
      <c r="D28" s="870"/>
      <c r="E28" s="870"/>
      <c r="F28" s="870"/>
      <c r="G28" s="870"/>
      <c r="H28" s="870"/>
      <c r="I28" s="870"/>
      <c r="J28" s="870"/>
      <c r="K28" s="870"/>
      <c r="L28" s="870"/>
      <c r="M28" s="870"/>
      <c r="N28" s="870"/>
      <c r="O28" s="870"/>
      <c r="P28" s="870"/>
      <c r="Q28" s="870"/>
      <c r="R28" s="870"/>
      <c r="S28" s="871"/>
      <c r="T28" s="134"/>
      <c r="U28" s="96"/>
      <c r="V28" s="96"/>
      <c r="W28" s="96"/>
      <c r="X28" s="96"/>
      <c r="Y28" s="96"/>
      <c r="Z28" s="96"/>
      <c r="AA28" s="96"/>
      <c r="AB28" s="96"/>
      <c r="AC28" s="96"/>
      <c r="AD28" s="96"/>
      <c r="AE28" s="96"/>
      <c r="AF28" s="96"/>
      <c r="AG28" s="96"/>
      <c r="AH28" s="96"/>
      <c r="AI28" s="96"/>
      <c r="AJ28" s="96"/>
      <c r="AK28" s="96"/>
      <c r="AL28" s="135"/>
    </row>
    <row r="29" customFormat="false" ht="12.75" hidden="false" customHeight="false" outlineLevel="0" collapsed="false">
      <c r="A29" s="869"/>
      <c r="B29" s="870"/>
      <c r="C29" s="870"/>
      <c r="D29" s="870"/>
      <c r="E29" s="870"/>
      <c r="F29" s="870"/>
      <c r="G29" s="870"/>
      <c r="H29" s="870"/>
      <c r="I29" s="870"/>
      <c r="J29" s="870"/>
      <c r="K29" s="870"/>
      <c r="L29" s="870"/>
      <c r="M29" s="870"/>
      <c r="N29" s="870"/>
      <c r="O29" s="870"/>
      <c r="P29" s="870"/>
      <c r="Q29" s="870"/>
      <c r="R29" s="870"/>
      <c r="S29" s="871"/>
      <c r="T29" s="134"/>
      <c r="U29" s="96"/>
      <c r="V29" s="96"/>
      <c r="W29" s="96"/>
      <c r="X29" s="96"/>
      <c r="Y29" s="96"/>
      <c r="Z29" s="96"/>
      <c r="AA29" s="96"/>
      <c r="AB29" s="96"/>
      <c r="AC29" s="96"/>
      <c r="AD29" s="96"/>
      <c r="AE29" s="96"/>
      <c r="AF29" s="96"/>
      <c r="AG29" s="96"/>
      <c r="AH29" s="96"/>
      <c r="AI29" s="96"/>
      <c r="AJ29" s="96"/>
      <c r="AK29" s="96"/>
      <c r="AL29" s="135"/>
    </row>
    <row r="30" customFormat="false" ht="12.75" hidden="false" customHeight="false" outlineLevel="0" collapsed="false">
      <c r="A30" s="869"/>
      <c r="B30" s="870"/>
      <c r="C30" s="870"/>
      <c r="D30" s="870"/>
      <c r="E30" s="870"/>
      <c r="F30" s="870"/>
      <c r="G30" s="870"/>
      <c r="H30" s="870"/>
      <c r="I30" s="870"/>
      <c r="J30" s="870"/>
      <c r="K30" s="870"/>
      <c r="L30" s="870"/>
      <c r="M30" s="870"/>
      <c r="N30" s="870"/>
      <c r="O30" s="870"/>
      <c r="P30" s="870"/>
      <c r="Q30" s="870"/>
      <c r="R30" s="870"/>
      <c r="S30" s="871"/>
      <c r="T30" s="134"/>
      <c r="U30" s="96"/>
      <c r="V30" s="96"/>
      <c r="W30" s="96"/>
      <c r="X30" s="96"/>
      <c r="Y30" s="96"/>
      <c r="Z30" s="96"/>
      <c r="AA30" s="96"/>
      <c r="AB30" s="96"/>
      <c r="AC30" s="96"/>
      <c r="AD30" s="96"/>
      <c r="AE30" s="96"/>
      <c r="AF30" s="96"/>
      <c r="AG30" s="96"/>
      <c r="AH30" s="96"/>
      <c r="AI30" s="96"/>
      <c r="AJ30" s="96"/>
      <c r="AK30" s="96"/>
      <c r="AL30" s="135"/>
    </row>
    <row r="31" customFormat="false" ht="12.75" hidden="false" customHeight="false" outlineLevel="0" collapsed="false">
      <c r="A31" s="869"/>
      <c r="B31" s="870"/>
      <c r="C31" s="870"/>
      <c r="D31" s="870"/>
      <c r="E31" s="870"/>
      <c r="F31" s="870"/>
      <c r="G31" s="870"/>
      <c r="H31" s="870"/>
      <c r="I31" s="870"/>
      <c r="J31" s="870"/>
      <c r="K31" s="870"/>
      <c r="L31" s="870"/>
      <c r="M31" s="870"/>
      <c r="N31" s="870"/>
      <c r="O31" s="870"/>
      <c r="P31" s="870"/>
      <c r="Q31" s="870"/>
      <c r="R31" s="870"/>
      <c r="S31" s="871"/>
      <c r="T31" s="134"/>
      <c r="U31" s="96"/>
      <c r="V31" s="96"/>
      <c r="W31" s="96"/>
      <c r="X31" s="96"/>
      <c r="Y31" s="96"/>
      <c r="Z31" s="96"/>
      <c r="AA31" s="96"/>
      <c r="AB31" s="96"/>
      <c r="AC31" s="96"/>
      <c r="AD31" s="96"/>
      <c r="AE31" s="96"/>
      <c r="AF31" s="96"/>
      <c r="AG31" s="96"/>
      <c r="AH31" s="96"/>
      <c r="AI31" s="96"/>
      <c r="AJ31" s="96"/>
      <c r="AK31" s="96"/>
      <c r="AL31" s="135"/>
    </row>
    <row r="32" customFormat="false" ht="12.75" hidden="false" customHeight="false" outlineLevel="0" collapsed="false">
      <c r="A32" s="869"/>
      <c r="B32" s="870"/>
      <c r="C32" s="870"/>
      <c r="D32" s="870"/>
      <c r="E32" s="870"/>
      <c r="F32" s="870"/>
      <c r="G32" s="870"/>
      <c r="H32" s="870"/>
      <c r="I32" s="870"/>
      <c r="J32" s="870"/>
      <c r="K32" s="870"/>
      <c r="L32" s="870"/>
      <c r="M32" s="870"/>
      <c r="N32" s="870"/>
      <c r="O32" s="870"/>
      <c r="P32" s="870"/>
      <c r="Q32" s="870"/>
      <c r="R32" s="870"/>
      <c r="S32" s="871"/>
      <c r="T32" s="134"/>
      <c r="U32" s="96"/>
      <c r="V32" s="96"/>
      <c r="W32" s="96"/>
      <c r="X32" s="96"/>
      <c r="Y32" s="96"/>
      <c r="Z32" s="96"/>
      <c r="AA32" s="96"/>
      <c r="AB32" s="96"/>
      <c r="AC32" s="96"/>
      <c r="AD32" s="96"/>
      <c r="AE32" s="96"/>
      <c r="AF32" s="96"/>
      <c r="AG32" s="96"/>
      <c r="AH32" s="96"/>
      <c r="AI32" s="96"/>
      <c r="AJ32" s="96"/>
      <c r="AK32" s="96"/>
      <c r="AL32" s="135"/>
    </row>
    <row r="33" customFormat="false" ht="12.75" hidden="false" customHeight="false" outlineLevel="0" collapsed="false">
      <c r="A33" s="869"/>
      <c r="B33" s="870"/>
      <c r="C33" s="870"/>
      <c r="D33" s="870"/>
      <c r="E33" s="870"/>
      <c r="F33" s="870"/>
      <c r="G33" s="870"/>
      <c r="H33" s="870"/>
      <c r="I33" s="870"/>
      <c r="J33" s="870"/>
      <c r="K33" s="870"/>
      <c r="L33" s="870"/>
      <c r="M33" s="870"/>
      <c r="N33" s="870"/>
      <c r="O33" s="870"/>
      <c r="P33" s="870"/>
      <c r="Q33" s="870"/>
      <c r="R33" s="870"/>
      <c r="S33" s="871"/>
      <c r="T33" s="134"/>
      <c r="U33" s="96"/>
      <c r="V33" s="96"/>
      <c r="W33" s="96"/>
      <c r="X33" s="96"/>
      <c r="Y33" s="96"/>
      <c r="Z33" s="96"/>
      <c r="AA33" s="96"/>
      <c r="AB33" s="96"/>
      <c r="AC33" s="96"/>
      <c r="AD33" s="96"/>
      <c r="AE33" s="96"/>
      <c r="AF33" s="96"/>
      <c r="AG33" s="96"/>
      <c r="AH33" s="96"/>
      <c r="AI33" s="96"/>
      <c r="AJ33" s="96"/>
      <c r="AK33" s="96"/>
      <c r="AL33" s="135"/>
    </row>
    <row r="34" customFormat="false" ht="12.75" hidden="false" customHeight="false" outlineLevel="0" collapsed="false">
      <c r="A34" s="869"/>
      <c r="B34" s="870"/>
      <c r="C34" s="870"/>
      <c r="D34" s="870"/>
      <c r="E34" s="870"/>
      <c r="F34" s="870"/>
      <c r="G34" s="870"/>
      <c r="H34" s="870"/>
      <c r="I34" s="870"/>
      <c r="J34" s="870"/>
      <c r="K34" s="870"/>
      <c r="L34" s="870"/>
      <c r="M34" s="870"/>
      <c r="N34" s="870"/>
      <c r="O34" s="870"/>
      <c r="P34" s="870"/>
      <c r="Q34" s="870"/>
      <c r="R34" s="870"/>
      <c r="S34" s="871"/>
      <c r="T34" s="134"/>
      <c r="U34" s="96"/>
      <c r="V34" s="96"/>
      <c r="W34" s="96"/>
      <c r="X34" s="96"/>
      <c r="Y34" s="96"/>
      <c r="Z34" s="96"/>
      <c r="AA34" s="96"/>
      <c r="AB34" s="96"/>
      <c r="AC34" s="96"/>
      <c r="AD34" s="96"/>
      <c r="AE34" s="96"/>
      <c r="AF34" s="96"/>
      <c r="AG34" s="96"/>
      <c r="AH34" s="96"/>
      <c r="AI34" s="96"/>
      <c r="AJ34" s="96"/>
      <c r="AK34" s="96"/>
      <c r="AL34" s="135"/>
    </row>
    <row r="35" customFormat="false" ht="12.75" hidden="false" customHeight="false" outlineLevel="0" collapsed="false">
      <c r="A35" s="869"/>
      <c r="B35" s="870"/>
      <c r="C35" s="870"/>
      <c r="D35" s="870"/>
      <c r="E35" s="870"/>
      <c r="F35" s="870"/>
      <c r="G35" s="870"/>
      <c r="H35" s="870"/>
      <c r="I35" s="870"/>
      <c r="J35" s="870"/>
      <c r="K35" s="870"/>
      <c r="L35" s="870"/>
      <c r="M35" s="870"/>
      <c r="N35" s="870"/>
      <c r="O35" s="870"/>
      <c r="P35" s="870"/>
      <c r="Q35" s="870"/>
      <c r="R35" s="870"/>
      <c r="S35" s="871"/>
      <c r="T35" s="134"/>
      <c r="U35" s="96"/>
      <c r="V35" s="96"/>
      <c r="W35" s="96"/>
      <c r="X35" s="96"/>
      <c r="Y35" s="96"/>
      <c r="Z35" s="96"/>
      <c r="AA35" s="96"/>
      <c r="AB35" s="96"/>
      <c r="AC35" s="96"/>
      <c r="AD35" s="96"/>
      <c r="AE35" s="96"/>
      <c r="AF35" s="96"/>
      <c r="AG35" s="96"/>
      <c r="AH35" s="96"/>
      <c r="AI35" s="96"/>
      <c r="AJ35" s="96"/>
      <c r="AK35" s="96"/>
      <c r="AL35" s="135"/>
    </row>
    <row r="36" customFormat="false" ht="12.75" hidden="false" customHeight="false" outlineLevel="0" collapsed="false">
      <c r="A36" s="869"/>
      <c r="B36" s="870"/>
      <c r="C36" s="870"/>
      <c r="D36" s="870"/>
      <c r="E36" s="870"/>
      <c r="F36" s="870"/>
      <c r="G36" s="870"/>
      <c r="H36" s="870"/>
      <c r="I36" s="870"/>
      <c r="J36" s="870"/>
      <c r="K36" s="870"/>
      <c r="L36" s="870"/>
      <c r="M36" s="870"/>
      <c r="N36" s="870"/>
      <c r="O36" s="870"/>
      <c r="P36" s="870"/>
      <c r="Q36" s="870"/>
      <c r="R36" s="870"/>
      <c r="S36" s="871"/>
      <c r="T36" s="134"/>
      <c r="U36" s="96"/>
      <c r="V36" s="96"/>
      <c r="W36" s="96"/>
      <c r="X36" s="96"/>
      <c r="Y36" s="96"/>
      <c r="Z36" s="96"/>
      <c r="AA36" s="96"/>
      <c r="AB36" s="96"/>
      <c r="AC36" s="96"/>
      <c r="AD36" s="96"/>
      <c r="AE36" s="96"/>
      <c r="AF36" s="96"/>
      <c r="AG36" s="96"/>
      <c r="AH36" s="96"/>
      <c r="AI36" s="96"/>
      <c r="AJ36" s="96"/>
      <c r="AK36" s="96"/>
      <c r="AL36" s="135"/>
    </row>
    <row r="37" customFormat="false" ht="12.75" hidden="false" customHeight="false" outlineLevel="0" collapsed="false">
      <c r="A37" s="869"/>
      <c r="B37" s="870"/>
      <c r="C37" s="870"/>
      <c r="D37" s="870"/>
      <c r="E37" s="870"/>
      <c r="F37" s="870"/>
      <c r="G37" s="870"/>
      <c r="H37" s="870"/>
      <c r="I37" s="870"/>
      <c r="J37" s="870"/>
      <c r="K37" s="870"/>
      <c r="L37" s="870"/>
      <c r="M37" s="870"/>
      <c r="N37" s="870"/>
      <c r="O37" s="870"/>
      <c r="P37" s="870"/>
      <c r="Q37" s="870"/>
      <c r="R37" s="870"/>
      <c r="S37" s="871"/>
      <c r="T37" s="134"/>
      <c r="U37" s="96"/>
      <c r="V37" s="96"/>
      <c r="W37" s="96"/>
      <c r="X37" s="96"/>
      <c r="Y37" s="96"/>
      <c r="Z37" s="96"/>
      <c r="AA37" s="96"/>
      <c r="AB37" s="96"/>
      <c r="AC37" s="96"/>
      <c r="AD37" s="96"/>
      <c r="AE37" s="96"/>
      <c r="AF37" s="96"/>
      <c r="AG37" s="96"/>
      <c r="AH37" s="96"/>
      <c r="AI37" s="96"/>
      <c r="AJ37" s="96"/>
      <c r="AK37" s="96"/>
      <c r="AL37" s="135"/>
    </row>
    <row r="38" customFormat="false" ht="12.75" hidden="false" customHeight="false" outlineLevel="0" collapsed="false">
      <c r="A38" s="869"/>
      <c r="B38" s="870"/>
      <c r="C38" s="870"/>
      <c r="D38" s="870"/>
      <c r="E38" s="870"/>
      <c r="F38" s="870"/>
      <c r="G38" s="870"/>
      <c r="H38" s="870"/>
      <c r="I38" s="870"/>
      <c r="J38" s="870"/>
      <c r="K38" s="870"/>
      <c r="L38" s="870"/>
      <c r="M38" s="870"/>
      <c r="N38" s="870"/>
      <c r="O38" s="870"/>
      <c r="P38" s="870"/>
      <c r="Q38" s="870"/>
      <c r="R38" s="870"/>
      <c r="S38" s="871"/>
      <c r="T38" s="134"/>
      <c r="U38" s="96"/>
      <c r="V38" s="96"/>
      <c r="W38" s="96"/>
      <c r="X38" s="96"/>
      <c r="Y38" s="96"/>
      <c r="Z38" s="96"/>
      <c r="AA38" s="96"/>
      <c r="AB38" s="96"/>
      <c r="AC38" s="96"/>
      <c r="AD38" s="96"/>
      <c r="AE38" s="96"/>
      <c r="AF38" s="96"/>
      <c r="AG38" s="96"/>
      <c r="AH38" s="96"/>
      <c r="AI38" s="96"/>
      <c r="AJ38" s="96"/>
      <c r="AK38" s="96"/>
      <c r="AL38" s="135"/>
    </row>
    <row r="39" customFormat="false" ht="12.75" hidden="false" customHeight="false" outlineLevel="0" collapsed="false">
      <c r="A39" s="869"/>
      <c r="B39" s="870"/>
      <c r="C39" s="870"/>
      <c r="D39" s="870"/>
      <c r="E39" s="870"/>
      <c r="F39" s="870"/>
      <c r="G39" s="870"/>
      <c r="H39" s="870"/>
      <c r="I39" s="870"/>
      <c r="J39" s="870"/>
      <c r="K39" s="870"/>
      <c r="L39" s="870"/>
      <c r="M39" s="870"/>
      <c r="N39" s="870"/>
      <c r="O39" s="870"/>
      <c r="P39" s="870"/>
      <c r="Q39" s="870"/>
      <c r="R39" s="870"/>
      <c r="S39" s="871"/>
      <c r="T39" s="134"/>
      <c r="U39" s="96"/>
      <c r="V39" s="96"/>
      <c r="W39" s="96"/>
      <c r="X39" s="96"/>
      <c r="Y39" s="96"/>
      <c r="Z39" s="96"/>
      <c r="AA39" s="96"/>
      <c r="AB39" s="96"/>
      <c r="AC39" s="96"/>
      <c r="AD39" s="96"/>
      <c r="AE39" s="96"/>
      <c r="AF39" s="96"/>
      <c r="AG39" s="96"/>
      <c r="AH39" s="96"/>
      <c r="AI39" s="96"/>
      <c r="AJ39" s="96"/>
      <c r="AK39" s="96"/>
      <c r="AL39" s="135"/>
    </row>
    <row r="40" customFormat="false" ht="12.75" hidden="false" customHeight="false" outlineLevel="0" collapsed="false">
      <c r="A40" s="869"/>
      <c r="B40" s="870"/>
      <c r="C40" s="870"/>
      <c r="D40" s="870"/>
      <c r="E40" s="870"/>
      <c r="F40" s="870"/>
      <c r="G40" s="870"/>
      <c r="H40" s="870"/>
      <c r="I40" s="870"/>
      <c r="J40" s="870"/>
      <c r="K40" s="870"/>
      <c r="L40" s="870"/>
      <c r="M40" s="870"/>
      <c r="N40" s="870"/>
      <c r="O40" s="870"/>
      <c r="P40" s="870"/>
      <c r="Q40" s="870"/>
      <c r="R40" s="870"/>
      <c r="S40" s="871"/>
      <c r="T40" s="134"/>
      <c r="U40" s="96"/>
      <c r="V40" s="96"/>
      <c r="W40" s="96"/>
      <c r="X40" s="96"/>
      <c r="Y40" s="96"/>
      <c r="Z40" s="96"/>
      <c r="AA40" s="96"/>
      <c r="AB40" s="96"/>
      <c r="AC40" s="96"/>
      <c r="AD40" s="96"/>
      <c r="AE40" s="96"/>
      <c r="AF40" s="96"/>
      <c r="AG40" s="96"/>
      <c r="AH40" s="96"/>
      <c r="AI40" s="96"/>
      <c r="AJ40" s="96"/>
      <c r="AK40" s="96"/>
      <c r="AL40" s="135"/>
    </row>
    <row r="41" customFormat="false" ht="12.75" hidden="false" customHeight="false" outlineLevel="0" collapsed="false">
      <c r="A41" s="869"/>
      <c r="B41" s="870"/>
      <c r="C41" s="870"/>
      <c r="D41" s="870"/>
      <c r="E41" s="870"/>
      <c r="F41" s="870"/>
      <c r="G41" s="870"/>
      <c r="H41" s="870"/>
      <c r="I41" s="870"/>
      <c r="J41" s="870"/>
      <c r="K41" s="870"/>
      <c r="L41" s="870"/>
      <c r="M41" s="870"/>
      <c r="N41" s="870"/>
      <c r="O41" s="870"/>
      <c r="P41" s="870"/>
      <c r="Q41" s="870"/>
      <c r="R41" s="870"/>
      <c r="S41" s="871"/>
      <c r="T41" s="134"/>
      <c r="U41" s="96"/>
      <c r="V41" s="96"/>
      <c r="W41" s="96"/>
      <c r="X41" s="96"/>
      <c r="Y41" s="96"/>
      <c r="Z41" s="96"/>
      <c r="AA41" s="96"/>
      <c r="AB41" s="96"/>
      <c r="AC41" s="96"/>
      <c r="AD41" s="96"/>
      <c r="AE41" s="96"/>
      <c r="AF41" s="96"/>
      <c r="AG41" s="96"/>
      <c r="AH41" s="96"/>
      <c r="AI41" s="96"/>
      <c r="AJ41" s="96"/>
      <c r="AK41" s="96"/>
      <c r="AL41" s="135"/>
    </row>
    <row r="42" customFormat="false" ht="12.75" hidden="false" customHeight="false" outlineLevel="0" collapsed="false">
      <c r="A42" s="869"/>
      <c r="B42" s="870"/>
      <c r="C42" s="870"/>
      <c r="D42" s="870"/>
      <c r="E42" s="870"/>
      <c r="F42" s="870"/>
      <c r="G42" s="870"/>
      <c r="H42" s="870"/>
      <c r="I42" s="870"/>
      <c r="J42" s="870"/>
      <c r="K42" s="870"/>
      <c r="L42" s="870"/>
      <c r="M42" s="870"/>
      <c r="N42" s="870"/>
      <c r="O42" s="870"/>
      <c r="P42" s="870"/>
      <c r="Q42" s="870"/>
      <c r="R42" s="870"/>
      <c r="S42" s="871"/>
      <c r="T42" s="134"/>
      <c r="U42" s="96"/>
      <c r="V42" s="96"/>
      <c r="W42" s="96"/>
      <c r="X42" s="96"/>
      <c r="Y42" s="96"/>
      <c r="Z42" s="96"/>
      <c r="AA42" s="96"/>
      <c r="AB42" s="96"/>
      <c r="AC42" s="96"/>
      <c r="AD42" s="96"/>
      <c r="AE42" s="96"/>
      <c r="AF42" s="96"/>
      <c r="AG42" s="96"/>
      <c r="AH42" s="96"/>
      <c r="AI42" s="96"/>
      <c r="AJ42" s="96"/>
      <c r="AK42" s="96"/>
      <c r="AL42" s="135"/>
    </row>
    <row r="43" customFormat="false" ht="12.75" hidden="false" customHeight="false" outlineLevel="0" collapsed="false">
      <c r="A43" s="869"/>
      <c r="B43" s="870"/>
      <c r="C43" s="870"/>
      <c r="D43" s="870"/>
      <c r="E43" s="870"/>
      <c r="F43" s="870"/>
      <c r="G43" s="870"/>
      <c r="H43" s="870"/>
      <c r="I43" s="870"/>
      <c r="J43" s="870"/>
      <c r="K43" s="870"/>
      <c r="L43" s="870"/>
      <c r="M43" s="870"/>
      <c r="N43" s="870"/>
      <c r="O43" s="870"/>
      <c r="P43" s="870"/>
      <c r="Q43" s="870"/>
      <c r="R43" s="870"/>
      <c r="S43" s="871"/>
      <c r="T43" s="134"/>
      <c r="U43" s="96"/>
      <c r="V43" s="96"/>
      <c r="W43" s="96"/>
      <c r="X43" s="96"/>
      <c r="Y43" s="96"/>
      <c r="Z43" s="96"/>
      <c r="AA43" s="96"/>
      <c r="AB43" s="96"/>
      <c r="AC43" s="96"/>
      <c r="AD43" s="96"/>
      <c r="AE43" s="96"/>
      <c r="AF43" s="96"/>
      <c r="AG43" s="96"/>
      <c r="AH43" s="96"/>
      <c r="AI43" s="96"/>
      <c r="AJ43" s="96"/>
      <c r="AK43" s="96"/>
      <c r="AL43" s="135"/>
    </row>
    <row r="44" customFormat="false" ht="12.75" hidden="false" customHeight="false" outlineLevel="0" collapsed="false">
      <c r="A44" s="869"/>
      <c r="B44" s="870"/>
      <c r="C44" s="870"/>
      <c r="D44" s="870"/>
      <c r="E44" s="870"/>
      <c r="F44" s="870"/>
      <c r="G44" s="870"/>
      <c r="H44" s="870"/>
      <c r="I44" s="870"/>
      <c r="J44" s="870"/>
      <c r="K44" s="870"/>
      <c r="L44" s="870"/>
      <c r="M44" s="870"/>
      <c r="N44" s="870"/>
      <c r="O44" s="870"/>
      <c r="P44" s="870"/>
      <c r="Q44" s="870"/>
      <c r="R44" s="870"/>
      <c r="S44" s="871"/>
      <c r="T44" s="134"/>
      <c r="U44" s="96"/>
      <c r="V44" s="96"/>
      <c r="W44" s="96"/>
      <c r="X44" s="96"/>
      <c r="Y44" s="96"/>
      <c r="Z44" s="96"/>
      <c r="AA44" s="96"/>
      <c r="AB44" s="96"/>
      <c r="AC44" s="96"/>
      <c r="AD44" s="96"/>
      <c r="AE44" s="96"/>
      <c r="AF44" s="96"/>
      <c r="AG44" s="96"/>
      <c r="AH44" s="96"/>
      <c r="AI44" s="96"/>
      <c r="AJ44" s="96"/>
      <c r="AK44" s="96"/>
      <c r="AL44" s="135"/>
    </row>
    <row r="45" customFormat="false" ht="12.75" hidden="false" customHeight="false" outlineLevel="0" collapsed="false">
      <c r="A45" s="869"/>
      <c r="B45" s="870"/>
      <c r="C45" s="870"/>
      <c r="D45" s="870"/>
      <c r="E45" s="870"/>
      <c r="F45" s="870"/>
      <c r="G45" s="870"/>
      <c r="H45" s="870"/>
      <c r="I45" s="870"/>
      <c r="J45" s="870"/>
      <c r="K45" s="870"/>
      <c r="L45" s="870"/>
      <c r="M45" s="870"/>
      <c r="N45" s="870"/>
      <c r="O45" s="870"/>
      <c r="P45" s="870"/>
      <c r="Q45" s="870"/>
      <c r="R45" s="870"/>
      <c r="S45" s="871"/>
      <c r="T45" s="134"/>
      <c r="U45" s="96"/>
      <c r="V45" s="96"/>
      <c r="W45" s="96"/>
      <c r="X45" s="96"/>
      <c r="Y45" s="96"/>
      <c r="Z45" s="96"/>
      <c r="AA45" s="96"/>
      <c r="AB45" s="96"/>
      <c r="AC45" s="96"/>
      <c r="AD45" s="96"/>
      <c r="AE45" s="96"/>
      <c r="AF45" s="96"/>
      <c r="AG45" s="96"/>
      <c r="AH45" s="96"/>
      <c r="AI45" s="96"/>
      <c r="AJ45" s="96"/>
      <c r="AK45" s="96"/>
      <c r="AL45" s="135"/>
    </row>
    <row r="46" customFormat="false" ht="12.75" hidden="false" customHeight="false" outlineLevel="0" collapsed="false">
      <c r="A46" s="869"/>
      <c r="B46" s="870"/>
      <c r="C46" s="870"/>
      <c r="D46" s="870"/>
      <c r="E46" s="870"/>
      <c r="F46" s="870"/>
      <c r="G46" s="870"/>
      <c r="H46" s="870"/>
      <c r="I46" s="870"/>
      <c r="J46" s="870"/>
      <c r="K46" s="870"/>
      <c r="L46" s="870"/>
      <c r="M46" s="870"/>
      <c r="N46" s="870"/>
      <c r="O46" s="870"/>
      <c r="P46" s="870"/>
      <c r="Q46" s="870"/>
      <c r="R46" s="870"/>
      <c r="S46" s="871"/>
      <c r="T46" s="134"/>
      <c r="U46" s="96"/>
      <c r="V46" s="96"/>
      <c r="W46" s="96"/>
      <c r="X46" s="96"/>
      <c r="Y46" s="96"/>
      <c r="Z46" s="96"/>
      <c r="AA46" s="96"/>
      <c r="AB46" s="96"/>
      <c r="AC46" s="96"/>
      <c r="AD46" s="96"/>
      <c r="AE46" s="96"/>
      <c r="AF46" s="96"/>
      <c r="AG46" s="96"/>
      <c r="AH46" s="96"/>
      <c r="AI46" s="96"/>
      <c r="AJ46" s="96"/>
      <c r="AK46" s="96"/>
      <c r="AL46" s="135"/>
    </row>
    <row r="47" customFormat="false" ht="12.75" hidden="false" customHeight="false" outlineLevel="0" collapsed="false">
      <c r="A47" s="869"/>
      <c r="B47" s="870"/>
      <c r="C47" s="870"/>
      <c r="D47" s="870"/>
      <c r="E47" s="870"/>
      <c r="F47" s="870"/>
      <c r="G47" s="870"/>
      <c r="H47" s="870"/>
      <c r="I47" s="870"/>
      <c r="J47" s="870"/>
      <c r="K47" s="870"/>
      <c r="L47" s="870"/>
      <c r="M47" s="870"/>
      <c r="N47" s="870"/>
      <c r="O47" s="870"/>
      <c r="P47" s="870"/>
      <c r="Q47" s="870"/>
      <c r="R47" s="870"/>
      <c r="S47" s="871"/>
      <c r="T47" s="134"/>
      <c r="U47" s="96"/>
      <c r="V47" s="96"/>
      <c r="W47" s="96"/>
      <c r="X47" s="96"/>
      <c r="Y47" s="96"/>
      <c r="Z47" s="96"/>
      <c r="AA47" s="96"/>
      <c r="AB47" s="96"/>
      <c r="AC47" s="96"/>
      <c r="AD47" s="96"/>
      <c r="AE47" s="96"/>
      <c r="AF47" s="96"/>
      <c r="AG47" s="96"/>
      <c r="AH47" s="96"/>
      <c r="AI47" s="96"/>
      <c r="AJ47" s="96"/>
      <c r="AK47" s="96"/>
      <c r="AL47" s="135"/>
    </row>
    <row r="48" customFormat="false" ht="12.75" hidden="false" customHeight="false" outlineLevel="0" collapsed="false">
      <c r="A48" s="869"/>
      <c r="B48" s="870"/>
      <c r="C48" s="870"/>
      <c r="D48" s="870"/>
      <c r="E48" s="870"/>
      <c r="F48" s="870"/>
      <c r="G48" s="870"/>
      <c r="H48" s="870"/>
      <c r="I48" s="870"/>
      <c r="J48" s="870"/>
      <c r="K48" s="870"/>
      <c r="L48" s="870"/>
      <c r="M48" s="870"/>
      <c r="N48" s="870"/>
      <c r="O48" s="870"/>
      <c r="P48" s="870"/>
      <c r="Q48" s="870"/>
      <c r="R48" s="870"/>
      <c r="S48" s="871"/>
      <c r="T48" s="134"/>
      <c r="U48" s="96"/>
      <c r="V48" s="96"/>
      <c r="W48" s="96"/>
      <c r="X48" s="96"/>
      <c r="Y48" s="96"/>
      <c r="Z48" s="96"/>
      <c r="AA48" s="96"/>
      <c r="AB48" s="96"/>
      <c r="AC48" s="96"/>
      <c r="AD48" s="96"/>
      <c r="AE48" s="96"/>
      <c r="AF48" s="96"/>
      <c r="AG48" s="96"/>
      <c r="AH48" s="96"/>
      <c r="AI48" s="96"/>
      <c r="AJ48" s="96"/>
      <c r="AK48" s="96"/>
      <c r="AL48" s="135"/>
    </row>
    <row r="49" customFormat="false" ht="12.75" hidden="false" customHeight="false" outlineLevel="0" collapsed="false">
      <c r="A49" s="869"/>
      <c r="B49" s="870"/>
      <c r="C49" s="870"/>
      <c r="D49" s="870"/>
      <c r="E49" s="870"/>
      <c r="F49" s="870"/>
      <c r="G49" s="870"/>
      <c r="H49" s="870"/>
      <c r="I49" s="870"/>
      <c r="J49" s="870"/>
      <c r="K49" s="870"/>
      <c r="L49" s="870"/>
      <c r="M49" s="870"/>
      <c r="N49" s="870"/>
      <c r="O49" s="870"/>
      <c r="P49" s="870"/>
      <c r="Q49" s="870"/>
      <c r="R49" s="870"/>
      <c r="S49" s="871"/>
      <c r="T49" s="134"/>
      <c r="U49" s="96"/>
      <c r="V49" s="96"/>
      <c r="W49" s="96"/>
      <c r="X49" s="96"/>
      <c r="Y49" s="96"/>
      <c r="Z49" s="96"/>
      <c r="AA49" s="96"/>
      <c r="AB49" s="96"/>
      <c r="AC49" s="96"/>
      <c r="AD49" s="96"/>
      <c r="AE49" s="96"/>
      <c r="AF49" s="96"/>
      <c r="AG49" s="96"/>
      <c r="AH49" s="96"/>
      <c r="AI49" s="96"/>
      <c r="AJ49" s="96"/>
      <c r="AK49" s="96"/>
      <c r="AL49" s="135"/>
    </row>
    <row r="50" customFormat="false" ht="12.75" hidden="false" customHeight="false" outlineLevel="0" collapsed="false">
      <c r="A50" s="869"/>
      <c r="B50" s="870"/>
      <c r="C50" s="870"/>
      <c r="D50" s="870"/>
      <c r="E50" s="870"/>
      <c r="F50" s="870"/>
      <c r="G50" s="870"/>
      <c r="H50" s="870"/>
      <c r="I50" s="870"/>
      <c r="J50" s="870"/>
      <c r="K50" s="870"/>
      <c r="L50" s="870"/>
      <c r="M50" s="870"/>
      <c r="N50" s="870"/>
      <c r="O50" s="870"/>
      <c r="P50" s="870"/>
      <c r="Q50" s="870"/>
      <c r="R50" s="870"/>
      <c r="S50" s="871"/>
      <c r="T50" s="134"/>
      <c r="U50" s="96"/>
      <c r="V50" s="96"/>
      <c r="W50" s="96"/>
      <c r="X50" s="96"/>
      <c r="Y50" s="96"/>
      <c r="Z50" s="96"/>
      <c r="AA50" s="96"/>
      <c r="AB50" s="96"/>
      <c r="AC50" s="96"/>
      <c r="AD50" s="96"/>
      <c r="AE50" s="96"/>
      <c r="AF50" s="96"/>
      <c r="AG50" s="96"/>
      <c r="AH50" s="96"/>
      <c r="AI50" s="96"/>
      <c r="AJ50" s="96"/>
      <c r="AK50" s="96"/>
      <c r="AL50" s="135"/>
    </row>
    <row r="51" customFormat="false" ht="12.75" hidden="false" customHeight="false" outlineLevel="0" collapsed="false">
      <c r="A51" s="869"/>
      <c r="B51" s="870"/>
      <c r="C51" s="870"/>
      <c r="D51" s="870"/>
      <c r="E51" s="870"/>
      <c r="F51" s="870"/>
      <c r="G51" s="870"/>
      <c r="H51" s="870"/>
      <c r="I51" s="870"/>
      <c r="J51" s="870"/>
      <c r="K51" s="870"/>
      <c r="L51" s="870"/>
      <c r="M51" s="870"/>
      <c r="N51" s="870"/>
      <c r="O51" s="870"/>
      <c r="P51" s="870"/>
      <c r="Q51" s="870"/>
      <c r="R51" s="870"/>
      <c r="S51" s="871"/>
      <c r="T51" s="134"/>
      <c r="U51" s="96"/>
      <c r="V51" s="96"/>
      <c r="W51" s="96"/>
      <c r="X51" s="96"/>
      <c r="Y51" s="96"/>
      <c r="Z51" s="96"/>
      <c r="AA51" s="96"/>
      <c r="AB51" s="96"/>
      <c r="AC51" s="96"/>
      <c r="AD51" s="96"/>
      <c r="AE51" s="96"/>
      <c r="AF51" s="96"/>
      <c r="AG51" s="96"/>
      <c r="AH51" s="96"/>
      <c r="AI51" s="96"/>
      <c r="AJ51" s="96"/>
      <c r="AK51" s="96"/>
      <c r="AL51" s="135"/>
    </row>
    <row r="52" customFormat="false" ht="12.75" hidden="false" customHeight="false" outlineLevel="0" collapsed="false">
      <c r="A52" s="869"/>
      <c r="B52" s="870"/>
      <c r="C52" s="870"/>
      <c r="D52" s="870"/>
      <c r="E52" s="870"/>
      <c r="F52" s="870"/>
      <c r="G52" s="870"/>
      <c r="H52" s="870"/>
      <c r="I52" s="870"/>
      <c r="J52" s="870"/>
      <c r="K52" s="870"/>
      <c r="L52" s="870"/>
      <c r="M52" s="870"/>
      <c r="N52" s="870"/>
      <c r="O52" s="870"/>
      <c r="P52" s="870"/>
      <c r="Q52" s="870"/>
      <c r="R52" s="870"/>
      <c r="S52" s="871"/>
      <c r="T52" s="134"/>
      <c r="U52" s="96"/>
      <c r="V52" s="96"/>
      <c r="W52" s="96"/>
      <c r="X52" s="96"/>
      <c r="Y52" s="96"/>
      <c r="Z52" s="96"/>
      <c r="AA52" s="96"/>
      <c r="AB52" s="96"/>
      <c r="AC52" s="96"/>
      <c r="AD52" s="96"/>
      <c r="AE52" s="96"/>
      <c r="AF52" s="96"/>
      <c r="AG52" s="96"/>
      <c r="AH52" s="96"/>
      <c r="AI52" s="96"/>
      <c r="AJ52" s="96"/>
      <c r="AK52" s="96"/>
      <c r="AL52" s="135"/>
    </row>
    <row r="53" customFormat="false" ht="12.75" hidden="false" customHeight="false" outlineLevel="0" collapsed="false">
      <c r="A53" s="869"/>
      <c r="B53" s="870"/>
      <c r="C53" s="870"/>
      <c r="D53" s="870"/>
      <c r="E53" s="870"/>
      <c r="F53" s="870"/>
      <c r="G53" s="870"/>
      <c r="H53" s="870"/>
      <c r="I53" s="870"/>
      <c r="J53" s="870"/>
      <c r="K53" s="870"/>
      <c r="L53" s="870"/>
      <c r="M53" s="870"/>
      <c r="N53" s="870"/>
      <c r="O53" s="870"/>
      <c r="P53" s="870"/>
      <c r="Q53" s="870"/>
      <c r="R53" s="870"/>
      <c r="S53" s="871"/>
      <c r="T53" s="134"/>
      <c r="U53" s="96"/>
      <c r="V53" s="96"/>
      <c r="W53" s="96"/>
      <c r="X53" s="96"/>
      <c r="Y53" s="96"/>
      <c r="Z53" s="96"/>
      <c r="AA53" s="96"/>
      <c r="AB53" s="96"/>
      <c r="AC53" s="96"/>
      <c r="AD53" s="96"/>
      <c r="AE53" s="96"/>
      <c r="AF53" s="96"/>
      <c r="AG53" s="96"/>
      <c r="AH53" s="96"/>
      <c r="AI53" s="96"/>
      <c r="AJ53" s="96"/>
      <c r="AK53" s="96"/>
      <c r="AL53" s="135"/>
    </row>
    <row r="54" customFormat="false" ht="12.75" hidden="false" customHeight="false" outlineLevel="0" collapsed="false">
      <c r="A54" s="869"/>
      <c r="B54" s="870"/>
      <c r="C54" s="870"/>
      <c r="D54" s="870"/>
      <c r="E54" s="870"/>
      <c r="F54" s="870"/>
      <c r="G54" s="870"/>
      <c r="H54" s="870"/>
      <c r="I54" s="870"/>
      <c r="J54" s="870"/>
      <c r="K54" s="870"/>
      <c r="L54" s="870"/>
      <c r="M54" s="870"/>
      <c r="N54" s="870"/>
      <c r="O54" s="870"/>
      <c r="P54" s="870"/>
      <c r="Q54" s="870"/>
      <c r="R54" s="870"/>
      <c r="S54" s="871"/>
      <c r="T54" s="134"/>
      <c r="U54" s="96"/>
      <c r="V54" s="96"/>
      <c r="W54" s="96"/>
      <c r="X54" s="96"/>
      <c r="Y54" s="96"/>
      <c r="Z54" s="96"/>
      <c r="AA54" s="96"/>
      <c r="AB54" s="96"/>
      <c r="AC54" s="96"/>
      <c r="AD54" s="96"/>
      <c r="AE54" s="96"/>
      <c r="AF54" s="96"/>
      <c r="AG54" s="96"/>
      <c r="AH54" s="96"/>
      <c r="AI54" s="96"/>
      <c r="AJ54" s="96"/>
      <c r="AK54" s="96"/>
      <c r="AL54" s="135"/>
    </row>
    <row r="55" customFormat="false" ht="12.75" hidden="false" customHeight="false" outlineLevel="0" collapsed="false">
      <c r="A55" s="869"/>
      <c r="B55" s="870"/>
      <c r="C55" s="870"/>
      <c r="D55" s="870"/>
      <c r="E55" s="870"/>
      <c r="F55" s="870"/>
      <c r="G55" s="870"/>
      <c r="H55" s="870"/>
      <c r="I55" s="870"/>
      <c r="J55" s="870"/>
      <c r="K55" s="870"/>
      <c r="L55" s="870"/>
      <c r="M55" s="870"/>
      <c r="N55" s="870"/>
      <c r="O55" s="870"/>
      <c r="P55" s="870"/>
      <c r="Q55" s="870"/>
      <c r="R55" s="870"/>
      <c r="S55" s="871"/>
      <c r="T55" s="134"/>
      <c r="U55" s="96"/>
      <c r="V55" s="96"/>
      <c r="W55" s="96"/>
      <c r="X55" s="96"/>
      <c r="Y55" s="96"/>
      <c r="Z55" s="96"/>
      <c r="AA55" s="96"/>
      <c r="AB55" s="96"/>
      <c r="AC55" s="96"/>
      <c r="AD55" s="96"/>
      <c r="AE55" s="96"/>
      <c r="AF55" s="96"/>
      <c r="AG55" s="96"/>
      <c r="AH55" s="96"/>
      <c r="AI55" s="96"/>
      <c r="AJ55" s="96"/>
      <c r="AK55" s="96"/>
      <c r="AL55" s="135"/>
    </row>
    <row r="56" customFormat="false" ht="12.75" hidden="false" customHeight="false" outlineLevel="0" collapsed="false">
      <c r="A56" s="869"/>
      <c r="B56" s="870"/>
      <c r="C56" s="870"/>
      <c r="D56" s="870"/>
      <c r="E56" s="870"/>
      <c r="F56" s="870"/>
      <c r="G56" s="870"/>
      <c r="H56" s="870"/>
      <c r="I56" s="870"/>
      <c r="J56" s="870"/>
      <c r="K56" s="870"/>
      <c r="L56" s="870"/>
      <c r="M56" s="870"/>
      <c r="N56" s="870"/>
      <c r="O56" s="870"/>
      <c r="P56" s="870"/>
      <c r="Q56" s="870"/>
      <c r="R56" s="870"/>
      <c r="S56" s="871"/>
      <c r="T56" s="134"/>
      <c r="U56" s="96"/>
      <c r="V56" s="96"/>
      <c r="W56" s="96"/>
      <c r="X56" s="96"/>
      <c r="Y56" s="96"/>
      <c r="Z56" s="96"/>
      <c r="AA56" s="96"/>
      <c r="AB56" s="96"/>
      <c r="AC56" s="96"/>
      <c r="AD56" s="96"/>
      <c r="AE56" s="96"/>
      <c r="AF56" s="96"/>
      <c r="AG56" s="96"/>
      <c r="AH56" s="96"/>
      <c r="AI56" s="96"/>
      <c r="AJ56" s="96"/>
      <c r="AK56" s="96"/>
      <c r="AL56" s="135"/>
    </row>
    <row r="57" customFormat="false" ht="12.75" hidden="false" customHeight="false" outlineLevel="0" collapsed="false">
      <c r="A57" s="869"/>
      <c r="B57" s="870"/>
      <c r="C57" s="870"/>
      <c r="D57" s="870"/>
      <c r="E57" s="870"/>
      <c r="F57" s="870"/>
      <c r="G57" s="870"/>
      <c r="H57" s="870"/>
      <c r="I57" s="870"/>
      <c r="J57" s="870"/>
      <c r="K57" s="870"/>
      <c r="L57" s="870"/>
      <c r="M57" s="870"/>
      <c r="N57" s="870"/>
      <c r="O57" s="870"/>
      <c r="P57" s="870"/>
      <c r="Q57" s="870"/>
      <c r="R57" s="870"/>
      <c r="S57" s="871"/>
      <c r="T57" s="134"/>
      <c r="U57" s="96"/>
      <c r="V57" s="96"/>
      <c r="W57" s="96"/>
      <c r="X57" s="96"/>
      <c r="Y57" s="96"/>
      <c r="Z57" s="96"/>
      <c r="AA57" s="96"/>
      <c r="AB57" s="96"/>
      <c r="AC57" s="96"/>
      <c r="AD57" s="96"/>
      <c r="AE57" s="96"/>
      <c r="AF57" s="96"/>
      <c r="AG57" s="96"/>
      <c r="AH57" s="96"/>
      <c r="AI57" s="96"/>
      <c r="AJ57" s="96"/>
      <c r="AK57" s="96"/>
      <c r="AL57" s="135"/>
    </row>
    <row r="58" customFormat="false" ht="12.75" hidden="false" customHeight="false" outlineLevel="0" collapsed="false">
      <c r="A58" s="869"/>
      <c r="B58" s="870"/>
      <c r="C58" s="870"/>
      <c r="D58" s="870"/>
      <c r="E58" s="870"/>
      <c r="F58" s="870"/>
      <c r="G58" s="870"/>
      <c r="H58" s="870"/>
      <c r="I58" s="870"/>
      <c r="J58" s="870"/>
      <c r="K58" s="870"/>
      <c r="L58" s="870"/>
      <c r="M58" s="870"/>
      <c r="N58" s="870"/>
      <c r="O58" s="870"/>
      <c r="P58" s="870"/>
      <c r="Q58" s="870"/>
      <c r="R58" s="870"/>
      <c r="S58" s="871"/>
      <c r="T58" s="134"/>
      <c r="U58" s="96"/>
      <c r="V58" s="96"/>
      <c r="W58" s="96"/>
      <c r="X58" s="96"/>
      <c r="Y58" s="96"/>
      <c r="Z58" s="96"/>
      <c r="AA58" s="96"/>
      <c r="AB58" s="96"/>
      <c r="AC58" s="96"/>
      <c r="AD58" s="96"/>
      <c r="AE58" s="96"/>
      <c r="AF58" s="96"/>
      <c r="AG58" s="96"/>
      <c r="AH58" s="96"/>
      <c r="AI58" s="96"/>
      <c r="AJ58" s="96"/>
      <c r="AK58" s="96"/>
      <c r="AL58" s="135"/>
    </row>
    <row r="59" customFormat="false" ht="12.75" hidden="false" customHeight="false" outlineLevel="0" collapsed="false">
      <c r="A59" s="869"/>
      <c r="B59" s="870"/>
      <c r="C59" s="870"/>
      <c r="D59" s="870"/>
      <c r="E59" s="870"/>
      <c r="F59" s="870"/>
      <c r="G59" s="870"/>
      <c r="H59" s="870"/>
      <c r="I59" s="870"/>
      <c r="J59" s="870"/>
      <c r="K59" s="870"/>
      <c r="L59" s="870"/>
      <c r="M59" s="870"/>
      <c r="N59" s="870"/>
      <c r="O59" s="870"/>
      <c r="P59" s="870"/>
      <c r="Q59" s="870"/>
      <c r="R59" s="870"/>
      <c r="S59" s="871"/>
      <c r="T59" s="134"/>
      <c r="U59" s="96"/>
      <c r="V59" s="96"/>
      <c r="W59" s="96"/>
      <c r="X59" s="96"/>
      <c r="Y59" s="96"/>
      <c r="Z59" s="96"/>
      <c r="AA59" s="96"/>
      <c r="AB59" s="96"/>
      <c r="AC59" s="96"/>
      <c r="AD59" s="96"/>
      <c r="AE59" s="96"/>
      <c r="AF59" s="96"/>
      <c r="AG59" s="96"/>
      <c r="AH59" s="96"/>
      <c r="AI59" s="96"/>
      <c r="AJ59" s="96"/>
      <c r="AK59" s="96"/>
      <c r="AL59" s="135"/>
    </row>
    <row r="60" customFormat="false" ht="12.75" hidden="false" customHeight="false" outlineLevel="0" collapsed="false">
      <c r="A60" s="869"/>
      <c r="B60" s="870"/>
      <c r="C60" s="870"/>
      <c r="D60" s="870"/>
      <c r="E60" s="870"/>
      <c r="F60" s="870"/>
      <c r="G60" s="870"/>
      <c r="H60" s="870"/>
      <c r="I60" s="870"/>
      <c r="J60" s="870"/>
      <c r="K60" s="870"/>
      <c r="L60" s="870"/>
      <c r="M60" s="870"/>
      <c r="N60" s="870"/>
      <c r="O60" s="870"/>
      <c r="P60" s="870"/>
      <c r="Q60" s="870"/>
      <c r="R60" s="870"/>
      <c r="S60" s="871"/>
      <c r="T60" s="134"/>
      <c r="U60" s="96"/>
      <c r="V60" s="96"/>
      <c r="W60" s="96"/>
      <c r="X60" s="96"/>
      <c r="Y60" s="96"/>
      <c r="Z60" s="96"/>
      <c r="AA60" s="96"/>
      <c r="AB60" s="96"/>
      <c r="AC60" s="96"/>
      <c r="AD60" s="96"/>
      <c r="AE60" s="96"/>
      <c r="AF60" s="96"/>
      <c r="AG60" s="96"/>
      <c r="AH60" s="96"/>
      <c r="AI60" s="96"/>
      <c r="AJ60" s="96"/>
      <c r="AK60" s="96"/>
      <c r="AL60" s="135"/>
    </row>
    <row r="61" customFormat="false" ht="12.75" hidden="false" customHeight="false" outlineLevel="0" collapsed="false">
      <c r="A61" s="869"/>
      <c r="B61" s="870"/>
      <c r="C61" s="870"/>
      <c r="D61" s="870"/>
      <c r="E61" s="870"/>
      <c r="F61" s="870"/>
      <c r="G61" s="870"/>
      <c r="H61" s="870"/>
      <c r="I61" s="870"/>
      <c r="J61" s="870"/>
      <c r="K61" s="870"/>
      <c r="L61" s="870"/>
      <c r="M61" s="870"/>
      <c r="N61" s="870"/>
      <c r="O61" s="870"/>
      <c r="P61" s="870"/>
      <c r="Q61" s="870"/>
      <c r="R61" s="870"/>
      <c r="S61" s="871"/>
      <c r="T61" s="134"/>
      <c r="U61" s="96"/>
      <c r="V61" s="96"/>
      <c r="W61" s="96"/>
      <c r="X61" s="96"/>
      <c r="Y61" s="96"/>
      <c r="Z61" s="96"/>
      <c r="AA61" s="96"/>
      <c r="AB61" s="96"/>
      <c r="AC61" s="96"/>
      <c r="AD61" s="96"/>
      <c r="AE61" s="96"/>
      <c r="AF61" s="96"/>
      <c r="AG61" s="96"/>
      <c r="AH61" s="96"/>
      <c r="AI61" s="96"/>
      <c r="AJ61" s="96"/>
      <c r="AK61" s="96"/>
      <c r="AL61" s="135"/>
    </row>
    <row r="62" customFormat="false" ht="12.75" hidden="false" customHeight="false" outlineLevel="0" collapsed="false">
      <c r="A62" s="869"/>
      <c r="B62" s="870"/>
      <c r="C62" s="870"/>
      <c r="D62" s="870"/>
      <c r="E62" s="870"/>
      <c r="F62" s="870"/>
      <c r="G62" s="870"/>
      <c r="H62" s="870"/>
      <c r="I62" s="870"/>
      <c r="J62" s="870"/>
      <c r="K62" s="870"/>
      <c r="L62" s="870"/>
      <c r="M62" s="870"/>
      <c r="N62" s="870"/>
      <c r="O62" s="870"/>
      <c r="P62" s="870"/>
      <c r="Q62" s="870"/>
      <c r="R62" s="870"/>
      <c r="S62" s="871"/>
      <c r="T62" s="134"/>
      <c r="U62" s="96"/>
      <c r="V62" s="96"/>
      <c r="W62" s="96"/>
      <c r="X62" s="96"/>
      <c r="Y62" s="96"/>
      <c r="Z62" s="96"/>
      <c r="AA62" s="96"/>
      <c r="AB62" s="96"/>
      <c r="AC62" s="96"/>
      <c r="AD62" s="96"/>
      <c r="AE62" s="96"/>
      <c r="AF62" s="96"/>
      <c r="AG62" s="96"/>
      <c r="AH62" s="96"/>
      <c r="AI62" s="96"/>
      <c r="AJ62" s="96"/>
      <c r="AK62" s="96"/>
      <c r="AL62" s="135"/>
    </row>
    <row r="63" customFormat="false" ht="12.75" hidden="false" customHeight="false" outlineLevel="0" collapsed="false">
      <c r="A63" s="873"/>
      <c r="B63" s="874"/>
      <c r="C63" s="874"/>
      <c r="D63" s="874"/>
      <c r="E63" s="874"/>
      <c r="F63" s="874"/>
      <c r="G63" s="874"/>
      <c r="H63" s="874"/>
      <c r="I63" s="874"/>
      <c r="J63" s="874"/>
      <c r="K63" s="874"/>
      <c r="L63" s="874"/>
      <c r="M63" s="874"/>
      <c r="N63" s="874"/>
      <c r="O63" s="874"/>
      <c r="P63" s="874"/>
      <c r="Q63" s="874"/>
      <c r="R63" s="874"/>
      <c r="S63" s="875"/>
      <c r="T63" s="141"/>
      <c r="U63" s="142"/>
      <c r="V63" s="142"/>
      <c r="W63" s="142"/>
      <c r="X63" s="142"/>
      <c r="Y63" s="142"/>
      <c r="Z63" s="142"/>
      <c r="AA63" s="142"/>
      <c r="AB63" s="142"/>
      <c r="AC63" s="142"/>
      <c r="AD63" s="142"/>
      <c r="AE63" s="142"/>
      <c r="AF63" s="142"/>
      <c r="AG63" s="142"/>
      <c r="AH63" s="142"/>
      <c r="AI63" s="142"/>
      <c r="AJ63" s="142"/>
      <c r="AK63" s="142"/>
      <c r="AL63" s="219"/>
    </row>
  </sheetData>
  <sheetProtection algorithmName="SHA-512" hashValue="Fr4X60+THD8XpkwYVU92ePxqrIr61GVTL6kqNWvCSFrslGsoiQ16WtLCF2uKLTr/UlhqHIIMyCxjPXjRch0ZYw==" saltValue="cZcknLT7VJ7nQrkVGDCpzg==" spinCount="100000" sheet="true" scenarios="true"/>
  <protectedRanges>
    <protectedRange name="Range1" sqref="T1:AL6 A7:AL63"/>
  </protectedRanges>
  <mergeCells count="4">
    <mergeCell ref="A1:S1"/>
    <mergeCell ref="D3:J3"/>
    <mergeCell ref="O3:S3"/>
    <mergeCell ref="A5:S6"/>
  </mergeCells>
  <hyperlinks>
    <hyperlink ref="A7" location="'Cover Sheet'!A1" display="BACK to COVER SHEET"/>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AL73"/>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21" min="1" style="0" width="5.01"/>
    <col collapsed="false" customWidth="true" hidden="false" outlineLevel="0" max="22" min="22" style="0" width="6.27"/>
    <col collapsed="false" customWidth="true" hidden="false" outlineLevel="0" max="38" min="23" style="0" width="5.01"/>
    <col collapsed="false" customWidth="true" hidden="false" outlineLevel="0" max="1025" min="39" style="0" width="11.4"/>
  </cols>
  <sheetData>
    <row r="1" customFormat="false" ht="13.15" hidden="false" customHeight="false" outlineLevel="0" collapsed="false">
      <c r="A1" s="377" t="s">
        <v>714</v>
      </c>
      <c r="B1" s="377"/>
      <c r="C1" s="377"/>
      <c r="D1" s="377"/>
      <c r="E1" s="377"/>
      <c r="F1" s="377"/>
      <c r="G1" s="377"/>
      <c r="H1" s="377"/>
      <c r="I1" s="377"/>
      <c r="J1" s="377"/>
      <c r="K1" s="377"/>
      <c r="L1" s="377"/>
      <c r="M1" s="377"/>
      <c r="N1" s="377"/>
      <c r="O1" s="377"/>
      <c r="P1" s="377"/>
      <c r="Q1" s="377"/>
      <c r="R1" s="377"/>
      <c r="S1" s="377"/>
      <c r="T1" s="523"/>
      <c r="U1" s="524"/>
      <c r="V1" s="524"/>
      <c r="W1" s="524"/>
      <c r="X1" s="524"/>
      <c r="Y1" s="524"/>
      <c r="Z1" s="524"/>
      <c r="AA1" s="524"/>
      <c r="AB1" s="524"/>
      <c r="AC1" s="524"/>
      <c r="AD1" s="524"/>
      <c r="AE1" s="524"/>
      <c r="AF1" s="524"/>
      <c r="AG1" s="524"/>
      <c r="AH1" s="524"/>
      <c r="AI1" s="524"/>
      <c r="AJ1" s="524"/>
      <c r="AK1" s="524"/>
      <c r="AL1" s="528"/>
    </row>
    <row r="2" customFormat="false" ht="12.75" hidden="false" customHeight="false" outlineLevel="0" collapsed="false">
      <c r="A2" s="877"/>
      <c r="B2" s="878"/>
      <c r="C2" s="878"/>
      <c r="D2" s="878"/>
      <c r="E2" s="878"/>
      <c r="F2" s="878"/>
      <c r="G2" s="878"/>
      <c r="H2" s="878"/>
      <c r="I2" s="878"/>
      <c r="J2" s="878"/>
      <c r="K2" s="878"/>
      <c r="L2" s="878"/>
      <c r="M2" s="878"/>
      <c r="N2" s="878"/>
      <c r="O2" s="878"/>
      <c r="P2" s="878"/>
      <c r="Q2" s="878"/>
      <c r="R2" s="878"/>
      <c r="S2" s="879"/>
      <c r="T2" s="346"/>
      <c r="AL2" s="347"/>
    </row>
    <row r="3" customFormat="false" ht="12.75" hidden="false" customHeight="false" outlineLevel="0" collapsed="false">
      <c r="A3" s="716"/>
      <c r="B3" s="880" t="s">
        <v>715</v>
      </c>
      <c r="C3" s="717"/>
      <c r="D3" s="717"/>
      <c r="E3" s="717"/>
      <c r="F3" s="717"/>
      <c r="G3" s="717"/>
      <c r="H3" s="717"/>
      <c r="I3" s="717"/>
      <c r="J3" s="717"/>
      <c r="K3" s="717"/>
      <c r="L3" s="717"/>
      <c r="M3" s="717"/>
      <c r="N3" s="717"/>
      <c r="O3" s="717"/>
      <c r="P3" s="717"/>
      <c r="Q3" s="48" t="s">
        <v>716</v>
      </c>
      <c r="R3" s="717"/>
      <c r="S3" s="881"/>
      <c r="T3" s="346"/>
      <c r="U3" s="390" t="s">
        <v>717</v>
      </c>
      <c r="AL3" s="347"/>
    </row>
    <row r="4" customFormat="false" ht="12.75" hidden="false" customHeight="false" outlineLevel="0" collapsed="false">
      <c r="A4" s="716"/>
      <c r="B4" s="880" t="s">
        <v>718</v>
      </c>
      <c r="C4" s="717"/>
      <c r="D4" s="717"/>
      <c r="E4" s="717"/>
      <c r="F4" s="717"/>
      <c r="G4" s="717"/>
      <c r="H4" s="717"/>
      <c r="I4" s="717"/>
      <c r="J4" s="717"/>
      <c r="K4" s="717"/>
      <c r="L4" s="717"/>
      <c r="M4" s="717"/>
      <c r="N4" s="717"/>
      <c r="O4" s="717"/>
      <c r="P4" s="717"/>
      <c r="Q4" s="717"/>
      <c r="R4" s="717"/>
      <c r="S4" s="881"/>
      <c r="T4" s="346"/>
      <c r="U4" s="390" t="s">
        <v>719</v>
      </c>
      <c r="AL4" s="347"/>
    </row>
    <row r="5" customFormat="false" ht="12.75" hidden="false" customHeight="false" outlineLevel="0" collapsed="false">
      <c r="A5" s="716"/>
      <c r="B5" s="880"/>
      <c r="C5" s="717"/>
      <c r="D5" s="717"/>
      <c r="E5" s="717"/>
      <c r="F5" s="717"/>
      <c r="G5" s="717"/>
      <c r="H5" s="717"/>
      <c r="I5" s="717"/>
      <c r="J5" s="717"/>
      <c r="K5" s="717"/>
      <c r="L5" s="717"/>
      <c r="M5" s="717"/>
      <c r="N5" s="717"/>
      <c r="O5" s="717"/>
      <c r="P5" s="717"/>
      <c r="Q5" s="717"/>
      <c r="R5" s="717"/>
      <c r="S5" s="881"/>
      <c r="T5" s="346"/>
      <c r="U5" s="390" t="s">
        <v>720</v>
      </c>
      <c r="AL5" s="347"/>
    </row>
    <row r="6" customFormat="false" ht="12.75" hidden="false" customHeight="false" outlineLevel="0" collapsed="false">
      <c r="A6" s="716"/>
      <c r="B6" s="880" t="s">
        <v>721</v>
      </c>
      <c r="C6" s="717"/>
      <c r="D6" s="717"/>
      <c r="E6" s="717"/>
      <c r="F6" s="717"/>
      <c r="G6" s="717"/>
      <c r="H6" s="717"/>
      <c r="I6" s="717"/>
      <c r="J6" s="717"/>
      <c r="K6" s="717"/>
      <c r="L6" s="717"/>
      <c r="M6" s="717"/>
      <c r="N6" s="717"/>
      <c r="O6" s="717"/>
      <c r="P6" s="717"/>
      <c r="Q6" s="717"/>
      <c r="R6" s="717"/>
      <c r="S6" s="881"/>
      <c r="T6" s="346"/>
      <c r="U6" s="390"/>
      <c r="AL6" s="347"/>
    </row>
    <row r="7" customFormat="false" ht="12.75" hidden="false" customHeight="false" outlineLevel="0" collapsed="false">
      <c r="A7" s="716"/>
      <c r="B7" s="880" t="s">
        <v>722</v>
      </c>
      <c r="C7" s="717"/>
      <c r="D7" s="717"/>
      <c r="E7" s="717"/>
      <c r="F7" s="717"/>
      <c r="G7" s="717"/>
      <c r="H7" s="717"/>
      <c r="I7" s="717"/>
      <c r="J7" s="717"/>
      <c r="K7" s="717"/>
      <c r="L7" s="717"/>
      <c r="M7" s="717"/>
      <c r="N7" s="717"/>
      <c r="O7" s="717"/>
      <c r="P7" s="717"/>
      <c r="Q7" s="717"/>
      <c r="R7" s="717"/>
      <c r="S7" s="881"/>
      <c r="T7" s="346"/>
      <c r="AL7" s="347"/>
    </row>
    <row r="8" customFormat="false" ht="12.75" hidden="false" customHeight="false" outlineLevel="0" collapsed="false">
      <c r="A8" s="716"/>
      <c r="B8" s="880" t="s">
        <v>723</v>
      </c>
      <c r="C8" s="717"/>
      <c r="D8" s="717"/>
      <c r="E8" s="717"/>
      <c r="F8" s="717"/>
      <c r="G8" s="717"/>
      <c r="H8" s="717"/>
      <c r="I8" s="717"/>
      <c r="J8" s="717"/>
      <c r="K8" s="717"/>
      <c r="L8" s="717"/>
      <c r="M8" s="717"/>
      <c r="N8" s="717"/>
      <c r="O8" s="717"/>
      <c r="P8" s="717"/>
      <c r="Q8" s="717"/>
      <c r="R8" s="717"/>
      <c r="S8" s="881"/>
      <c r="T8" s="346"/>
      <c r="AL8" s="347"/>
    </row>
    <row r="9" customFormat="false" ht="12.75" hidden="false" customHeight="false" outlineLevel="0" collapsed="false">
      <c r="A9" s="716"/>
      <c r="B9" s="880" t="s">
        <v>724</v>
      </c>
      <c r="C9" s="717"/>
      <c r="D9" s="717"/>
      <c r="E9" s="717"/>
      <c r="F9" s="717"/>
      <c r="G9" s="717"/>
      <c r="H9" s="717"/>
      <c r="I9" s="717"/>
      <c r="J9" s="717"/>
      <c r="K9" s="717"/>
      <c r="L9" s="723"/>
      <c r="M9" s="717"/>
      <c r="N9" s="717"/>
      <c r="O9" s="717"/>
      <c r="P9" s="717"/>
      <c r="Q9" s="717"/>
      <c r="R9" s="717"/>
      <c r="S9" s="881"/>
      <c r="T9" s="346"/>
      <c r="AL9" s="347"/>
    </row>
    <row r="10" customFormat="false" ht="12.75" hidden="false" customHeight="false" outlineLevel="0" collapsed="false">
      <c r="A10" s="716"/>
      <c r="B10" s="880" t="s">
        <v>725</v>
      </c>
      <c r="C10" s="717"/>
      <c r="D10" s="717"/>
      <c r="E10" s="717"/>
      <c r="F10" s="717"/>
      <c r="G10" s="717"/>
      <c r="H10" s="717"/>
      <c r="I10" s="717"/>
      <c r="J10" s="717"/>
      <c r="K10" s="717"/>
      <c r="L10" s="723"/>
      <c r="M10" s="717"/>
      <c r="N10" s="717"/>
      <c r="O10" s="717"/>
      <c r="P10" s="717"/>
      <c r="Q10" s="717"/>
      <c r="R10" s="717"/>
      <c r="S10" s="881"/>
      <c r="T10" s="346"/>
      <c r="AL10" s="347"/>
    </row>
    <row r="11" customFormat="false" ht="12.75" hidden="false" customHeight="false" outlineLevel="0" collapsed="false">
      <c r="A11" s="716"/>
      <c r="B11" s="880"/>
      <c r="C11" s="717"/>
      <c r="D11" s="717"/>
      <c r="E11" s="717"/>
      <c r="F11" s="717"/>
      <c r="G11" s="717"/>
      <c r="H11" s="717"/>
      <c r="I11" s="717"/>
      <c r="J11" s="717"/>
      <c r="K11" s="717"/>
      <c r="L11" s="723"/>
      <c r="M11" s="717"/>
      <c r="N11" s="717"/>
      <c r="O11" s="717"/>
      <c r="P11" s="717"/>
      <c r="Q11" s="717"/>
      <c r="R11" s="717"/>
      <c r="S11" s="881"/>
      <c r="T11" s="346"/>
      <c r="AL11" s="347"/>
    </row>
    <row r="12" customFormat="false" ht="12.75" hidden="false" customHeight="false" outlineLevel="0" collapsed="false">
      <c r="A12" s="716"/>
      <c r="B12" s="880" t="s">
        <v>726</v>
      </c>
      <c r="C12" s="717"/>
      <c r="D12" s="717"/>
      <c r="E12" s="717"/>
      <c r="F12" s="717"/>
      <c r="G12" s="717"/>
      <c r="H12" s="717"/>
      <c r="I12" s="717"/>
      <c r="J12" s="717"/>
      <c r="K12" s="717"/>
      <c r="L12" s="723"/>
      <c r="M12" s="717"/>
      <c r="N12" s="717"/>
      <c r="O12" s="717"/>
      <c r="P12" s="717"/>
      <c r="Q12" s="717"/>
      <c r="R12" s="717"/>
      <c r="S12" s="881"/>
      <c r="T12" s="346"/>
      <c r="AL12" s="347"/>
    </row>
    <row r="13" customFormat="false" ht="12.75" hidden="false" customHeight="false" outlineLevel="0" collapsed="false">
      <c r="A13" s="716"/>
      <c r="B13" s="880"/>
      <c r="C13" s="717"/>
      <c r="D13" s="717"/>
      <c r="E13" s="717"/>
      <c r="F13" s="717"/>
      <c r="G13" s="717"/>
      <c r="H13" s="717"/>
      <c r="I13" s="717"/>
      <c r="J13" s="717"/>
      <c r="K13" s="717"/>
      <c r="L13" s="723"/>
      <c r="M13" s="717"/>
      <c r="N13" s="717"/>
      <c r="O13" s="717"/>
      <c r="P13" s="717"/>
      <c r="Q13" s="717"/>
      <c r="R13" s="717"/>
      <c r="S13" s="881"/>
      <c r="T13" s="346"/>
      <c r="AL13" s="347"/>
    </row>
    <row r="14" customFormat="false" ht="12.75" hidden="false" customHeight="false" outlineLevel="0" collapsed="false">
      <c r="A14" s="716"/>
      <c r="B14" s="880" t="s">
        <v>727</v>
      </c>
      <c r="C14" s="717"/>
      <c r="D14" s="717"/>
      <c r="E14" s="717"/>
      <c r="F14" s="717"/>
      <c r="G14" s="717"/>
      <c r="H14" s="717"/>
      <c r="I14" s="717"/>
      <c r="J14" s="717"/>
      <c r="K14" s="717"/>
      <c r="L14" s="717"/>
      <c r="M14" s="717"/>
      <c r="N14" s="717"/>
      <c r="O14" s="717"/>
      <c r="P14" s="717"/>
      <c r="Q14" s="717"/>
      <c r="R14" s="717"/>
      <c r="S14" s="881"/>
      <c r="T14" s="346"/>
      <c r="AL14" s="347"/>
    </row>
    <row r="15" customFormat="false" ht="12.75" hidden="false" customHeight="false" outlineLevel="0" collapsed="false">
      <c r="A15" s="716"/>
      <c r="B15" s="880" t="s">
        <v>728</v>
      </c>
      <c r="C15" s="717"/>
      <c r="D15" s="717"/>
      <c r="E15" s="717"/>
      <c r="F15" s="717"/>
      <c r="G15" s="717"/>
      <c r="H15" s="717"/>
      <c r="I15" s="717"/>
      <c r="J15" s="717"/>
      <c r="K15" s="717"/>
      <c r="L15" s="717"/>
      <c r="M15" s="717"/>
      <c r="N15" s="717"/>
      <c r="O15" s="717"/>
      <c r="P15" s="717"/>
      <c r="Q15" s="717"/>
      <c r="R15" s="717"/>
      <c r="S15" s="881"/>
      <c r="T15" s="346"/>
      <c r="AL15" s="347"/>
    </row>
    <row r="16" customFormat="false" ht="12.75" hidden="false" customHeight="false" outlineLevel="0" collapsed="false">
      <c r="A16" s="716"/>
      <c r="B16" s="880" t="s">
        <v>729</v>
      </c>
      <c r="C16" s="717"/>
      <c r="D16" s="717"/>
      <c r="E16" s="717"/>
      <c r="F16" s="717"/>
      <c r="G16" s="717"/>
      <c r="H16" s="717"/>
      <c r="I16" s="717"/>
      <c r="J16" s="717"/>
      <c r="K16" s="717"/>
      <c r="L16" s="717"/>
      <c r="M16" s="717"/>
      <c r="N16" s="717"/>
      <c r="O16" s="717"/>
      <c r="P16" s="717"/>
      <c r="Q16" s="717"/>
      <c r="R16" s="717"/>
      <c r="S16" s="881"/>
      <c r="T16" s="346"/>
      <c r="AL16" s="347"/>
    </row>
    <row r="17" customFormat="false" ht="12.75" hidden="false" customHeight="false" outlineLevel="0" collapsed="false">
      <c r="A17" s="716"/>
      <c r="B17" s="880"/>
      <c r="C17" s="717"/>
      <c r="D17" s="717"/>
      <c r="E17" s="717"/>
      <c r="F17" s="717"/>
      <c r="G17" s="717"/>
      <c r="H17" s="717"/>
      <c r="I17" s="717"/>
      <c r="J17" s="717"/>
      <c r="K17" s="717"/>
      <c r="L17" s="717"/>
      <c r="M17" s="717"/>
      <c r="N17" s="717"/>
      <c r="O17" s="717"/>
      <c r="P17" s="717"/>
      <c r="Q17" s="717"/>
      <c r="R17" s="717"/>
      <c r="S17" s="881"/>
      <c r="T17" s="346"/>
      <c r="AL17" s="347"/>
    </row>
    <row r="18" customFormat="false" ht="12.75" hidden="false" customHeight="false" outlineLevel="0" collapsed="false">
      <c r="A18" s="716"/>
      <c r="B18" s="880" t="s">
        <v>730</v>
      </c>
      <c r="C18" s="717"/>
      <c r="D18" s="717"/>
      <c r="E18" s="717"/>
      <c r="F18" s="717"/>
      <c r="G18" s="717"/>
      <c r="H18" s="717"/>
      <c r="I18" s="717"/>
      <c r="J18" s="717"/>
      <c r="K18" s="717"/>
      <c r="L18" s="717"/>
      <c r="M18" s="717"/>
      <c r="N18" s="717"/>
      <c r="O18" s="717"/>
      <c r="P18" s="717"/>
      <c r="Q18" s="717"/>
      <c r="R18" s="717"/>
      <c r="S18" s="881"/>
      <c r="T18" s="346"/>
      <c r="AL18" s="347"/>
    </row>
    <row r="19" customFormat="false" ht="12.75" hidden="false" customHeight="false" outlineLevel="0" collapsed="false">
      <c r="A19" s="716"/>
      <c r="B19" s="717"/>
      <c r="C19" s="717"/>
      <c r="D19" s="717"/>
      <c r="E19" s="717"/>
      <c r="F19" s="717"/>
      <c r="G19" s="717"/>
      <c r="H19" s="717"/>
      <c r="I19" s="717"/>
      <c r="J19" s="717"/>
      <c r="K19" s="717"/>
      <c r="L19" s="717"/>
      <c r="M19" s="717"/>
      <c r="N19" s="717"/>
      <c r="O19" s="717"/>
      <c r="P19" s="717"/>
      <c r="Q19" s="717"/>
      <c r="R19" s="717"/>
      <c r="S19" s="881"/>
      <c r="T19" s="346"/>
      <c r="AL19" s="347"/>
    </row>
    <row r="20" customFormat="false" ht="12.75" hidden="false" customHeight="false" outlineLevel="0" collapsed="false">
      <c r="A20" s="716"/>
      <c r="B20" s="717"/>
      <c r="C20" s="717"/>
      <c r="D20" s="717"/>
      <c r="E20" s="717"/>
      <c r="F20" s="717"/>
      <c r="G20" s="717"/>
      <c r="H20" s="717"/>
      <c r="I20" s="717"/>
      <c r="J20" s="717"/>
      <c r="K20" s="717"/>
      <c r="L20" s="717"/>
      <c r="M20" s="717"/>
      <c r="N20" s="717"/>
      <c r="O20" s="717"/>
      <c r="P20" s="717"/>
      <c r="Q20" s="717"/>
      <c r="R20" s="717"/>
      <c r="S20" s="881"/>
      <c r="T20" s="346"/>
      <c r="AL20" s="347"/>
    </row>
    <row r="21" customFormat="false" ht="12.75" hidden="false" customHeight="false" outlineLevel="0" collapsed="false">
      <c r="A21" s="716"/>
      <c r="B21" s="880" t="s">
        <v>731</v>
      </c>
      <c r="C21" s="717"/>
      <c r="D21" s="717"/>
      <c r="E21" s="717"/>
      <c r="F21" s="717"/>
      <c r="G21" s="717"/>
      <c r="H21" s="717"/>
      <c r="I21" s="717"/>
      <c r="J21" s="717"/>
      <c r="K21" s="717"/>
      <c r="L21" s="717"/>
      <c r="M21" s="717"/>
      <c r="N21" s="717"/>
      <c r="O21" s="717"/>
      <c r="P21" s="717"/>
      <c r="Q21" s="717"/>
      <c r="R21" s="717"/>
      <c r="S21" s="881"/>
      <c r="T21" s="346"/>
      <c r="AL21" s="347"/>
    </row>
    <row r="22" customFormat="false" ht="12.75" hidden="false" customHeight="false" outlineLevel="0" collapsed="false">
      <c r="A22" s="716"/>
      <c r="B22" s="880" t="s">
        <v>732</v>
      </c>
      <c r="C22" s="717"/>
      <c r="D22" s="717"/>
      <c r="E22" s="717"/>
      <c r="F22" s="717"/>
      <c r="G22" s="717"/>
      <c r="H22" s="717"/>
      <c r="I22" s="717"/>
      <c r="J22" s="717"/>
      <c r="K22" s="717"/>
      <c r="L22" s="717"/>
      <c r="M22" s="717"/>
      <c r="N22" s="717"/>
      <c r="O22" s="717"/>
      <c r="P22" s="717"/>
      <c r="Q22" s="717"/>
      <c r="R22" s="717"/>
      <c r="S22" s="881"/>
      <c r="T22" s="346"/>
      <c r="AL22" s="347"/>
    </row>
    <row r="23" customFormat="false" ht="12.75" hidden="false" customHeight="false" outlineLevel="0" collapsed="false">
      <c r="A23" s="716"/>
      <c r="C23" s="717"/>
      <c r="D23" s="717"/>
      <c r="E23" s="717"/>
      <c r="F23" s="717"/>
      <c r="G23" s="717"/>
      <c r="H23" s="717"/>
      <c r="I23" s="717"/>
      <c r="J23" s="717"/>
      <c r="K23" s="717"/>
      <c r="L23" s="717"/>
      <c r="M23" s="717"/>
      <c r="N23" s="717"/>
      <c r="O23" s="717"/>
      <c r="P23" s="717"/>
      <c r="Q23" s="717"/>
      <c r="R23" s="717"/>
      <c r="S23" s="881"/>
      <c r="T23" s="346"/>
      <c r="AL23" s="347"/>
    </row>
    <row r="24" customFormat="false" ht="12.75" hidden="false" customHeight="false" outlineLevel="0" collapsed="false">
      <c r="A24" s="716"/>
      <c r="B24" s="390" t="s">
        <v>733</v>
      </c>
      <c r="C24" s="717"/>
      <c r="D24" s="717"/>
      <c r="E24" s="717"/>
      <c r="F24" s="717"/>
      <c r="G24" s="717"/>
      <c r="H24" s="717"/>
      <c r="I24" s="717"/>
      <c r="J24" s="717"/>
      <c r="K24" s="717"/>
      <c r="L24" s="717"/>
      <c r="M24" s="717"/>
      <c r="N24" s="717"/>
      <c r="O24" s="717"/>
      <c r="P24" s="717"/>
      <c r="Q24" s="717"/>
      <c r="R24" s="717"/>
      <c r="S24" s="881"/>
      <c r="T24" s="346"/>
      <c r="AL24" s="347"/>
    </row>
    <row r="25" customFormat="false" ht="12.75" hidden="false" customHeight="false" outlineLevel="0" collapsed="false">
      <c r="A25" s="716"/>
      <c r="B25" s="390" t="s">
        <v>734</v>
      </c>
      <c r="C25" s="717"/>
      <c r="D25" s="717"/>
      <c r="E25" s="717"/>
      <c r="F25" s="717"/>
      <c r="G25" s="717"/>
      <c r="H25" s="717"/>
      <c r="I25" s="717"/>
      <c r="J25" s="717"/>
      <c r="K25" s="717"/>
      <c r="L25" s="717"/>
      <c r="M25" s="717"/>
      <c r="N25" s="717"/>
      <c r="O25" s="717"/>
      <c r="P25" s="717"/>
      <c r="Q25" s="717"/>
      <c r="R25" s="717"/>
      <c r="S25" s="881"/>
      <c r="T25" s="346"/>
      <c r="AL25" s="347"/>
    </row>
    <row r="26" customFormat="false" ht="12.75" hidden="false" customHeight="false" outlineLevel="0" collapsed="false">
      <c r="A26" s="716"/>
      <c r="C26" s="717"/>
      <c r="D26" s="717"/>
      <c r="E26" s="717"/>
      <c r="F26" s="717"/>
      <c r="G26" s="717"/>
      <c r="H26" s="717"/>
      <c r="I26" s="717"/>
      <c r="J26" s="717"/>
      <c r="K26" s="717"/>
      <c r="L26" s="717"/>
      <c r="M26" s="717"/>
      <c r="N26" s="717"/>
      <c r="O26" s="717"/>
      <c r="P26" s="717"/>
      <c r="Q26" s="717"/>
      <c r="R26" s="717"/>
      <c r="S26" s="881"/>
      <c r="T26" s="346"/>
      <c r="AL26" s="347"/>
    </row>
    <row r="27" customFormat="false" ht="12.75" hidden="false" customHeight="false" outlineLevel="0" collapsed="false">
      <c r="A27" s="716"/>
      <c r="B27" s="880" t="s">
        <v>735</v>
      </c>
      <c r="C27" s="717"/>
      <c r="D27" s="717"/>
      <c r="E27" s="717"/>
      <c r="F27" s="717"/>
      <c r="G27" s="717"/>
      <c r="H27" s="717"/>
      <c r="I27" s="717"/>
      <c r="J27" s="717"/>
      <c r="K27" s="717"/>
      <c r="L27" s="717"/>
      <c r="M27" s="717"/>
      <c r="N27" s="717"/>
      <c r="O27" s="717"/>
      <c r="P27" s="717"/>
      <c r="Q27" s="717"/>
      <c r="R27" s="717"/>
      <c r="S27" s="881"/>
      <c r="T27" s="346"/>
      <c r="AL27" s="347"/>
    </row>
    <row r="28" customFormat="false" ht="12.75" hidden="false" customHeight="false" outlineLevel="0" collapsed="false">
      <c r="A28" s="716"/>
      <c r="B28" s="880" t="s">
        <v>736</v>
      </c>
      <c r="C28" s="717"/>
      <c r="D28" s="717"/>
      <c r="E28" s="717"/>
      <c r="F28" s="717"/>
      <c r="G28" s="717"/>
      <c r="H28" s="717"/>
      <c r="I28" s="717"/>
      <c r="J28" s="717"/>
      <c r="K28" s="717"/>
      <c r="L28" s="717"/>
      <c r="M28" s="717"/>
      <c r="N28" s="717"/>
      <c r="O28" s="717"/>
      <c r="P28" s="717"/>
      <c r="Q28" s="717"/>
      <c r="R28" s="717"/>
      <c r="S28" s="881"/>
      <c r="T28" s="346"/>
      <c r="AL28" s="347"/>
    </row>
    <row r="29" customFormat="false" ht="12.75" hidden="false" customHeight="false" outlineLevel="0" collapsed="false">
      <c r="A29" s="716"/>
      <c r="B29" s="880" t="s">
        <v>737</v>
      </c>
      <c r="C29" s="717"/>
      <c r="D29" s="717"/>
      <c r="E29" s="717"/>
      <c r="F29" s="717"/>
      <c r="G29" s="717"/>
      <c r="H29" s="717"/>
      <c r="I29" s="717"/>
      <c r="J29" s="717"/>
      <c r="K29" s="717"/>
      <c r="L29" s="717"/>
      <c r="M29" s="717"/>
      <c r="N29" s="717"/>
      <c r="O29" s="717"/>
      <c r="P29" s="717"/>
      <c r="Q29" s="717"/>
      <c r="R29" s="717"/>
      <c r="S29" s="881"/>
      <c r="T29" s="346"/>
      <c r="AL29" s="347"/>
    </row>
    <row r="30" customFormat="false" ht="12.75" hidden="false" customHeight="false" outlineLevel="0" collapsed="false">
      <c r="A30" s="716"/>
      <c r="B30" s="717"/>
      <c r="C30" s="717"/>
      <c r="D30" s="717"/>
      <c r="E30" s="717"/>
      <c r="F30" s="717"/>
      <c r="G30" s="717"/>
      <c r="H30" s="717"/>
      <c r="I30" s="717"/>
      <c r="J30" s="717"/>
      <c r="K30" s="717"/>
      <c r="L30" s="717"/>
      <c r="M30" s="717"/>
      <c r="N30" s="717"/>
      <c r="O30" s="717"/>
      <c r="P30" s="717"/>
      <c r="Q30" s="717"/>
      <c r="R30" s="717"/>
      <c r="S30" s="881"/>
      <c r="T30" s="346"/>
      <c r="AL30" s="347"/>
    </row>
    <row r="31" customFormat="false" ht="12.75" hidden="false" customHeight="false" outlineLevel="0" collapsed="false">
      <c r="A31" s="716"/>
      <c r="B31" s="880" t="s">
        <v>738</v>
      </c>
      <c r="C31" s="717"/>
      <c r="D31" s="717"/>
      <c r="E31" s="717"/>
      <c r="F31" s="717"/>
      <c r="G31" s="717"/>
      <c r="H31" s="717"/>
      <c r="I31" s="717"/>
      <c r="J31" s="717"/>
      <c r="K31" s="717"/>
      <c r="L31" s="717"/>
      <c r="M31" s="717"/>
      <c r="N31" s="717"/>
      <c r="O31" s="717"/>
      <c r="P31" s="717"/>
      <c r="Q31" s="717"/>
      <c r="R31" s="717"/>
      <c r="S31" s="881"/>
      <c r="T31" s="346"/>
      <c r="AL31" s="347"/>
    </row>
    <row r="32" customFormat="false" ht="12.75" hidden="false" customHeight="false" outlineLevel="0" collapsed="false">
      <c r="A32" s="716"/>
      <c r="B32" s="880" t="s">
        <v>739</v>
      </c>
      <c r="C32" s="717"/>
      <c r="D32" s="717"/>
      <c r="E32" s="717"/>
      <c r="F32" s="717"/>
      <c r="G32" s="717"/>
      <c r="H32" s="717"/>
      <c r="I32" s="717"/>
      <c r="J32" s="717"/>
      <c r="K32" s="717"/>
      <c r="L32" s="717"/>
      <c r="M32" s="717"/>
      <c r="N32" s="717"/>
      <c r="O32" s="717"/>
      <c r="P32" s="717"/>
      <c r="Q32" s="717"/>
      <c r="R32" s="717"/>
      <c r="S32" s="881"/>
      <c r="T32" s="346"/>
      <c r="AL32" s="347"/>
    </row>
    <row r="33" customFormat="false" ht="12.75" hidden="false" customHeight="false" outlineLevel="0" collapsed="false">
      <c r="A33" s="716"/>
      <c r="B33" s="717"/>
      <c r="C33" s="717"/>
      <c r="D33" s="717"/>
      <c r="E33" s="717"/>
      <c r="F33" s="717"/>
      <c r="G33" s="717"/>
      <c r="H33" s="717"/>
      <c r="I33" s="717"/>
      <c r="J33" s="717"/>
      <c r="K33" s="717"/>
      <c r="L33" s="717"/>
      <c r="M33" s="717"/>
      <c r="N33" s="717"/>
      <c r="O33" s="717"/>
      <c r="P33" s="717"/>
      <c r="Q33" s="717"/>
      <c r="R33" s="717"/>
      <c r="S33" s="881"/>
      <c r="T33" s="346"/>
      <c r="AL33" s="347"/>
    </row>
    <row r="34" customFormat="false" ht="12.75" hidden="false" customHeight="false" outlineLevel="0" collapsed="false">
      <c r="A34" s="716"/>
      <c r="B34" s="880" t="s">
        <v>740</v>
      </c>
      <c r="C34" s="717"/>
      <c r="D34" s="717"/>
      <c r="E34" s="717"/>
      <c r="F34" s="717"/>
      <c r="G34" s="717"/>
      <c r="H34" s="717"/>
      <c r="I34" s="717"/>
      <c r="J34" s="717"/>
      <c r="K34" s="717"/>
      <c r="L34" s="717"/>
      <c r="M34" s="717"/>
      <c r="N34" s="717"/>
      <c r="O34" s="717"/>
      <c r="P34" s="717"/>
      <c r="Q34" s="717"/>
      <c r="R34" s="717"/>
      <c r="S34" s="881"/>
      <c r="T34" s="346"/>
      <c r="AL34" s="347"/>
    </row>
    <row r="35" customFormat="false" ht="12.75" hidden="false" customHeight="false" outlineLevel="0" collapsed="false">
      <c r="A35" s="716"/>
      <c r="B35" s="880" t="s">
        <v>741</v>
      </c>
      <c r="C35" s="717"/>
      <c r="D35" s="717"/>
      <c r="E35" s="717"/>
      <c r="F35" s="717"/>
      <c r="G35" s="717"/>
      <c r="H35" s="717"/>
      <c r="I35" s="717"/>
      <c r="J35" s="717"/>
      <c r="K35" s="717"/>
      <c r="L35" s="717"/>
      <c r="M35" s="717"/>
      <c r="N35" s="717"/>
      <c r="O35" s="717"/>
      <c r="P35" s="717"/>
      <c r="Q35" s="717"/>
      <c r="R35" s="717"/>
      <c r="S35" s="881"/>
      <c r="T35" s="346"/>
      <c r="AL35" s="347"/>
    </row>
    <row r="36" customFormat="false" ht="12.75" hidden="false" customHeight="false" outlineLevel="0" collapsed="false">
      <c r="A36" s="716"/>
      <c r="B36" s="880" t="s">
        <v>742</v>
      </c>
      <c r="C36" s="717"/>
      <c r="D36" s="717"/>
      <c r="E36" s="717"/>
      <c r="F36" s="717"/>
      <c r="G36" s="717"/>
      <c r="H36" s="717"/>
      <c r="I36" s="717"/>
      <c r="J36" s="717"/>
      <c r="K36" s="717"/>
      <c r="L36" s="717"/>
      <c r="M36" s="717"/>
      <c r="N36" s="717"/>
      <c r="O36" s="717"/>
      <c r="P36" s="717"/>
      <c r="Q36" s="717"/>
      <c r="R36" s="717"/>
      <c r="S36" s="881"/>
      <c r="T36" s="346"/>
      <c r="AL36" s="347"/>
    </row>
    <row r="37" customFormat="false" ht="12.75" hidden="false" customHeight="false" outlineLevel="0" collapsed="false">
      <c r="A37" s="716"/>
      <c r="B37" s="717"/>
      <c r="C37" s="717"/>
      <c r="D37" s="717"/>
      <c r="E37" s="717"/>
      <c r="F37" s="717"/>
      <c r="G37" s="717"/>
      <c r="H37" s="717"/>
      <c r="I37" s="717"/>
      <c r="J37" s="717"/>
      <c r="K37" s="717"/>
      <c r="L37" s="717"/>
      <c r="M37" s="717"/>
      <c r="N37" s="717"/>
      <c r="O37" s="717"/>
      <c r="P37" s="717"/>
      <c r="Q37" s="717"/>
      <c r="R37" s="717"/>
      <c r="S37" s="881"/>
      <c r="T37" s="346"/>
      <c r="AL37" s="347"/>
    </row>
    <row r="38" customFormat="false" ht="12.75" hidden="false" customHeight="false" outlineLevel="0" collapsed="false">
      <c r="A38" s="716"/>
      <c r="B38" s="717"/>
      <c r="C38" s="717"/>
      <c r="D38" s="717"/>
      <c r="E38" s="717"/>
      <c r="F38" s="717"/>
      <c r="G38" s="717"/>
      <c r="H38" s="717"/>
      <c r="I38" s="717"/>
      <c r="J38" s="717"/>
      <c r="K38" s="717"/>
      <c r="L38" s="717"/>
      <c r="M38" s="717"/>
      <c r="N38" s="717"/>
      <c r="O38" s="717"/>
      <c r="P38" s="717"/>
      <c r="Q38" s="717"/>
      <c r="R38" s="717"/>
      <c r="S38" s="881"/>
      <c r="T38" s="346"/>
      <c r="AL38" s="347"/>
    </row>
    <row r="39" customFormat="false" ht="12.75" hidden="false" customHeight="false" outlineLevel="0" collapsed="false">
      <c r="A39" s="716"/>
      <c r="B39" s="717"/>
      <c r="C39" s="717"/>
      <c r="D39" s="717"/>
      <c r="E39" s="717"/>
      <c r="F39" s="717"/>
      <c r="G39" s="717"/>
      <c r="H39" s="717"/>
      <c r="I39" s="717"/>
      <c r="J39" s="717"/>
      <c r="K39" s="717"/>
      <c r="L39" s="717"/>
      <c r="M39" s="717"/>
      <c r="N39" s="717"/>
      <c r="O39" s="717"/>
      <c r="P39" s="717"/>
      <c r="Q39" s="717"/>
      <c r="R39" s="717"/>
      <c r="S39" s="881"/>
      <c r="T39" s="346"/>
      <c r="AL39" s="347"/>
    </row>
    <row r="40" customFormat="false" ht="12.75" hidden="false" customHeight="false" outlineLevel="0" collapsed="false">
      <c r="A40" s="716"/>
      <c r="B40" s="717"/>
      <c r="C40" s="717"/>
      <c r="D40" s="717"/>
      <c r="E40" s="717"/>
      <c r="F40" s="717"/>
      <c r="G40" s="717"/>
      <c r="H40" s="717"/>
      <c r="I40" s="717"/>
      <c r="J40" s="717"/>
      <c r="K40" s="717"/>
      <c r="L40" s="717"/>
      <c r="M40" s="717"/>
      <c r="N40" s="717"/>
      <c r="O40" s="717"/>
      <c r="P40" s="717"/>
      <c r="Q40" s="717"/>
      <c r="R40" s="717"/>
      <c r="S40" s="881"/>
      <c r="T40" s="346"/>
      <c r="AL40" s="347"/>
    </row>
    <row r="41" customFormat="false" ht="12.75" hidden="false" customHeight="false" outlineLevel="0" collapsed="false">
      <c r="A41" s="716"/>
      <c r="B41" s="717"/>
      <c r="C41" s="717"/>
      <c r="D41" s="717"/>
      <c r="E41" s="717"/>
      <c r="F41" s="717"/>
      <c r="G41" s="717"/>
      <c r="H41" s="717"/>
      <c r="I41" s="717"/>
      <c r="J41" s="717"/>
      <c r="K41" s="717"/>
      <c r="L41" s="717"/>
      <c r="M41" s="717"/>
      <c r="N41" s="717"/>
      <c r="O41" s="717"/>
      <c r="P41" s="717"/>
      <c r="Q41" s="717"/>
      <c r="R41" s="717"/>
      <c r="S41" s="881"/>
      <c r="T41" s="346"/>
      <c r="AL41" s="347"/>
    </row>
    <row r="42" customFormat="false" ht="12.75" hidden="false" customHeight="false" outlineLevel="0" collapsed="false">
      <c r="A42" s="716"/>
      <c r="B42" s="717"/>
      <c r="C42" s="717"/>
      <c r="D42" s="717"/>
      <c r="E42" s="717"/>
      <c r="F42" s="717"/>
      <c r="G42" s="717"/>
      <c r="H42" s="717"/>
      <c r="I42" s="717"/>
      <c r="J42" s="717"/>
      <c r="K42" s="717"/>
      <c r="L42" s="717"/>
      <c r="M42" s="717"/>
      <c r="N42" s="717"/>
      <c r="O42" s="717"/>
      <c r="P42" s="717"/>
      <c r="Q42" s="717"/>
      <c r="R42" s="717"/>
      <c r="S42" s="881"/>
      <c r="T42" s="346"/>
      <c r="AL42" s="347"/>
    </row>
    <row r="43" customFormat="false" ht="12.75" hidden="false" customHeight="false" outlineLevel="0" collapsed="false">
      <c r="A43" s="716"/>
      <c r="B43" s="717"/>
      <c r="C43" s="717"/>
      <c r="D43" s="717"/>
      <c r="E43" s="717"/>
      <c r="F43" s="717"/>
      <c r="G43" s="717"/>
      <c r="H43" s="717"/>
      <c r="I43" s="717"/>
      <c r="J43" s="717"/>
      <c r="K43" s="717"/>
      <c r="L43" s="717"/>
      <c r="M43" s="717"/>
      <c r="N43" s="717"/>
      <c r="O43" s="717"/>
      <c r="P43" s="717"/>
      <c r="Q43" s="717"/>
      <c r="R43" s="717"/>
      <c r="S43" s="881"/>
      <c r="T43" s="346"/>
      <c r="AL43" s="347"/>
    </row>
    <row r="44" customFormat="false" ht="12.75" hidden="false" customHeight="false" outlineLevel="0" collapsed="false">
      <c r="A44" s="716"/>
      <c r="B44" s="717"/>
      <c r="C44" s="717"/>
      <c r="D44" s="717"/>
      <c r="E44" s="717"/>
      <c r="F44" s="717"/>
      <c r="G44" s="717"/>
      <c r="H44" s="717"/>
      <c r="I44" s="717"/>
      <c r="J44" s="717"/>
      <c r="K44" s="717"/>
      <c r="L44" s="717"/>
      <c r="M44" s="717"/>
      <c r="N44" s="717"/>
      <c r="O44" s="717"/>
      <c r="P44" s="717"/>
      <c r="Q44" s="717"/>
      <c r="R44" s="717"/>
      <c r="S44" s="881"/>
      <c r="T44" s="346"/>
      <c r="AL44" s="347"/>
    </row>
    <row r="45" customFormat="false" ht="12.75" hidden="false" customHeight="false" outlineLevel="0" collapsed="false">
      <c r="A45" s="716"/>
      <c r="B45" s="717"/>
      <c r="C45" s="717"/>
      <c r="D45" s="717"/>
      <c r="E45" s="717"/>
      <c r="F45" s="717"/>
      <c r="G45" s="717"/>
      <c r="H45" s="717"/>
      <c r="I45" s="717"/>
      <c r="J45" s="717"/>
      <c r="K45" s="717"/>
      <c r="L45" s="717"/>
      <c r="M45" s="717"/>
      <c r="N45" s="717"/>
      <c r="O45" s="717"/>
      <c r="P45" s="717"/>
      <c r="Q45" s="717"/>
      <c r="R45" s="717"/>
      <c r="S45" s="881"/>
      <c r="T45" s="346"/>
      <c r="V45" s="48"/>
      <c r="AL45" s="347"/>
    </row>
    <row r="46" customFormat="false" ht="12.75" hidden="false" customHeight="false" outlineLevel="0" collapsed="false">
      <c r="A46" s="716"/>
      <c r="B46" s="717"/>
      <c r="C46" s="717"/>
      <c r="D46" s="717"/>
      <c r="E46" s="717"/>
      <c r="F46" s="717"/>
      <c r="G46" s="717"/>
      <c r="H46" s="717"/>
      <c r="I46" s="717"/>
      <c r="J46" s="717"/>
      <c r="K46" s="717"/>
      <c r="L46" s="717"/>
      <c r="M46" s="717"/>
      <c r="N46" s="717"/>
      <c r="O46" s="717"/>
      <c r="P46" s="717"/>
      <c r="Q46" s="717"/>
      <c r="R46" s="717"/>
      <c r="S46" s="881"/>
      <c r="T46" s="346"/>
      <c r="AL46" s="347"/>
    </row>
    <row r="47" customFormat="false" ht="12.75" hidden="false" customHeight="false" outlineLevel="0" collapsed="false">
      <c r="A47" s="716"/>
      <c r="B47" s="717"/>
      <c r="C47" s="717"/>
      <c r="D47" s="717"/>
      <c r="E47" s="717"/>
      <c r="F47" s="717"/>
      <c r="G47" s="717"/>
      <c r="H47" s="717"/>
      <c r="I47" s="717"/>
      <c r="J47" s="717"/>
      <c r="K47" s="717"/>
      <c r="L47" s="717"/>
      <c r="M47" s="717"/>
      <c r="N47" s="717"/>
      <c r="O47" s="717"/>
      <c r="P47" s="717"/>
      <c r="Q47" s="717"/>
      <c r="R47" s="717"/>
      <c r="S47" s="881"/>
      <c r="T47" s="346"/>
      <c r="AL47" s="347"/>
    </row>
    <row r="48" customFormat="false" ht="12.75" hidden="false" customHeight="false" outlineLevel="0" collapsed="false">
      <c r="A48" s="716"/>
      <c r="B48" s="717"/>
      <c r="C48" s="717"/>
      <c r="D48" s="717"/>
      <c r="E48" s="717"/>
      <c r="F48" s="717"/>
      <c r="G48" s="717"/>
      <c r="H48" s="717"/>
      <c r="I48" s="717"/>
      <c r="J48" s="717"/>
      <c r="K48" s="717"/>
      <c r="L48" s="717"/>
      <c r="M48" s="717"/>
      <c r="N48" s="717"/>
      <c r="O48" s="717"/>
      <c r="P48" s="717"/>
      <c r="Q48" s="717"/>
      <c r="R48" s="717"/>
      <c r="S48" s="881"/>
      <c r="T48" s="346"/>
      <c r="AL48" s="347"/>
    </row>
    <row r="49" customFormat="false" ht="12.75" hidden="false" customHeight="false" outlineLevel="0" collapsed="false">
      <c r="A49" s="716"/>
      <c r="B49" s="717"/>
      <c r="C49" s="717"/>
      <c r="D49" s="717"/>
      <c r="E49" s="717"/>
      <c r="F49" s="717"/>
      <c r="G49" s="717"/>
      <c r="H49" s="717"/>
      <c r="I49" s="717"/>
      <c r="J49" s="717"/>
      <c r="K49" s="717"/>
      <c r="L49" s="717"/>
      <c r="M49" s="717"/>
      <c r="N49" s="717"/>
      <c r="O49" s="717"/>
      <c r="P49" s="717"/>
      <c r="Q49" s="717"/>
      <c r="R49" s="717"/>
      <c r="S49" s="881"/>
      <c r="T49" s="346"/>
      <c r="AL49" s="347"/>
    </row>
    <row r="50" customFormat="false" ht="12.75" hidden="false" customHeight="false" outlineLevel="0" collapsed="false">
      <c r="A50" s="716"/>
      <c r="B50" s="717"/>
      <c r="C50" s="717"/>
      <c r="D50" s="717"/>
      <c r="E50" s="717"/>
      <c r="F50" s="717"/>
      <c r="G50" s="717"/>
      <c r="H50" s="717"/>
      <c r="I50" s="717"/>
      <c r="J50" s="717"/>
      <c r="K50" s="717"/>
      <c r="L50" s="717"/>
      <c r="M50" s="717"/>
      <c r="N50" s="717"/>
      <c r="O50" s="717"/>
      <c r="P50" s="717"/>
      <c r="Q50" s="717"/>
      <c r="R50" s="717"/>
      <c r="S50" s="881"/>
      <c r="T50" s="346"/>
      <c r="AL50" s="347"/>
    </row>
    <row r="51" customFormat="false" ht="12.75" hidden="false" customHeight="false" outlineLevel="0" collapsed="false">
      <c r="A51" s="716"/>
      <c r="B51" s="717"/>
      <c r="C51" s="717"/>
      <c r="D51" s="717"/>
      <c r="E51" s="717"/>
      <c r="F51" s="717"/>
      <c r="G51" s="717"/>
      <c r="H51" s="717"/>
      <c r="I51" s="717"/>
      <c r="J51" s="717"/>
      <c r="K51" s="717"/>
      <c r="L51" s="717"/>
      <c r="M51" s="717"/>
      <c r="N51" s="717"/>
      <c r="O51" s="717"/>
      <c r="P51" s="717"/>
      <c r="Q51" s="717"/>
      <c r="R51" s="717"/>
      <c r="S51" s="881"/>
      <c r="T51" s="346"/>
      <c r="AL51" s="347"/>
    </row>
    <row r="52" customFormat="false" ht="12.75" hidden="false" customHeight="false" outlineLevel="0" collapsed="false">
      <c r="A52" s="716"/>
      <c r="B52" s="717"/>
      <c r="C52" s="717"/>
      <c r="D52" s="717"/>
      <c r="E52" s="717"/>
      <c r="F52" s="717"/>
      <c r="G52" s="717"/>
      <c r="H52" s="717"/>
      <c r="I52" s="717"/>
      <c r="J52" s="717"/>
      <c r="K52" s="717"/>
      <c r="L52" s="717"/>
      <c r="M52" s="717"/>
      <c r="N52" s="717"/>
      <c r="O52" s="717"/>
      <c r="P52" s="717"/>
      <c r="Q52" s="717"/>
      <c r="R52" s="717"/>
      <c r="S52" s="881"/>
      <c r="T52" s="346"/>
      <c r="AL52" s="347"/>
    </row>
    <row r="53" customFormat="false" ht="12.75" hidden="false" customHeight="false" outlineLevel="0" collapsed="false">
      <c r="A53" s="716"/>
      <c r="B53" s="717"/>
      <c r="C53" s="717"/>
      <c r="D53" s="717"/>
      <c r="E53" s="717"/>
      <c r="F53" s="717"/>
      <c r="G53" s="717"/>
      <c r="H53" s="717"/>
      <c r="I53" s="717"/>
      <c r="J53" s="717"/>
      <c r="K53" s="717"/>
      <c r="L53" s="717"/>
      <c r="M53" s="717"/>
      <c r="N53" s="717"/>
      <c r="O53" s="717"/>
      <c r="P53" s="717"/>
      <c r="Q53" s="717"/>
      <c r="R53" s="717"/>
      <c r="S53" s="881"/>
      <c r="T53" s="346"/>
      <c r="AL53" s="347"/>
    </row>
    <row r="54" customFormat="false" ht="12.75" hidden="false" customHeight="false" outlineLevel="0" collapsed="false">
      <c r="A54" s="716"/>
      <c r="B54" s="717"/>
      <c r="C54" s="717"/>
      <c r="D54" s="717"/>
      <c r="E54" s="717"/>
      <c r="F54" s="717"/>
      <c r="G54" s="717"/>
      <c r="H54" s="717"/>
      <c r="I54" s="717"/>
      <c r="J54" s="717"/>
      <c r="K54" s="717"/>
      <c r="L54" s="717"/>
      <c r="M54" s="717"/>
      <c r="N54" s="717"/>
      <c r="O54" s="717"/>
      <c r="P54" s="717"/>
      <c r="Q54" s="717"/>
      <c r="R54" s="717"/>
      <c r="S54" s="881"/>
      <c r="T54" s="346"/>
      <c r="AL54" s="347"/>
    </row>
    <row r="55" customFormat="false" ht="12.75" hidden="false" customHeight="false" outlineLevel="0" collapsed="false">
      <c r="A55" s="716"/>
      <c r="B55" s="717"/>
      <c r="C55" s="717"/>
      <c r="D55" s="717"/>
      <c r="E55" s="717"/>
      <c r="F55" s="717"/>
      <c r="G55" s="717"/>
      <c r="H55" s="717"/>
      <c r="I55" s="717"/>
      <c r="J55" s="717"/>
      <c r="K55" s="717"/>
      <c r="L55" s="717"/>
      <c r="M55" s="717"/>
      <c r="N55" s="717"/>
      <c r="O55" s="717"/>
      <c r="P55" s="717"/>
      <c r="Q55" s="717"/>
      <c r="R55" s="717"/>
      <c r="S55" s="881"/>
      <c r="T55" s="346"/>
      <c r="AL55" s="347"/>
    </row>
    <row r="56" customFormat="false" ht="12.75" hidden="false" customHeight="false" outlineLevel="0" collapsed="false">
      <c r="A56" s="716"/>
      <c r="B56" s="717"/>
      <c r="C56" s="717"/>
      <c r="D56" s="717"/>
      <c r="E56" s="717"/>
      <c r="F56" s="717"/>
      <c r="G56" s="717"/>
      <c r="H56" s="717"/>
      <c r="I56" s="717"/>
      <c r="J56" s="717"/>
      <c r="K56" s="717"/>
      <c r="L56" s="717"/>
      <c r="M56" s="717"/>
      <c r="N56" s="717"/>
      <c r="O56" s="717"/>
      <c r="P56" s="717"/>
      <c r="Q56" s="717"/>
      <c r="R56" s="717"/>
      <c r="S56" s="881"/>
      <c r="T56" s="346"/>
      <c r="AL56" s="347"/>
    </row>
    <row r="57" customFormat="false" ht="12.75" hidden="false" customHeight="false" outlineLevel="0" collapsed="false">
      <c r="A57" s="716"/>
      <c r="B57" s="717"/>
      <c r="C57" s="717"/>
      <c r="D57" s="717"/>
      <c r="E57" s="717"/>
      <c r="F57" s="717"/>
      <c r="G57" s="717"/>
      <c r="H57" s="717"/>
      <c r="I57" s="717"/>
      <c r="J57" s="717"/>
      <c r="K57" s="717"/>
      <c r="L57" s="717"/>
      <c r="M57" s="717"/>
      <c r="N57" s="717"/>
      <c r="O57" s="717"/>
      <c r="P57" s="717"/>
      <c r="Q57" s="717"/>
      <c r="R57" s="717"/>
      <c r="S57" s="881"/>
      <c r="T57" s="346"/>
      <c r="AL57" s="347"/>
    </row>
    <row r="58" customFormat="false" ht="12.75" hidden="false" customHeight="false" outlineLevel="0" collapsed="false">
      <c r="A58" s="716"/>
      <c r="B58" s="717"/>
      <c r="C58" s="717"/>
      <c r="D58" s="717"/>
      <c r="E58" s="717"/>
      <c r="F58" s="717"/>
      <c r="G58" s="717"/>
      <c r="H58" s="717"/>
      <c r="I58" s="717"/>
      <c r="J58" s="717"/>
      <c r="K58" s="717"/>
      <c r="L58" s="717"/>
      <c r="M58" s="717"/>
      <c r="N58" s="717"/>
      <c r="O58" s="717"/>
      <c r="P58" s="717"/>
      <c r="Q58" s="717"/>
      <c r="R58" s="717"/>
      <c r="S58" s="881"/>
      <c r="T58" s="346"/>
      <c r="AL58" s="347"/>
    </row>
    <row r="59" customFormat="false" ht="12.75" hidden="false" customHeight="false" outlineLevel="0" collapsed="false">
      <c r="A59" s="716"/>
      <c r="B59" s="717"/>
      <c r="C59" s="717"/>
      <c r="D59" s="717"/>
      <c r="E59" s="717"/>
      <c r="F59" s="717"/>
      <c r="G59" s="717"/>
      <c r="H59" s="717"/>
      <c r="I59" s="717"/>
      <c r="J59" s="717"/>
      <c r="K59" s="717"/>
      <c r="L59" s="717"/>
      <c r="M59" s="717"/>
      <c r="N59" s="717"/>
      <c r="O59" s="717"/>
      <c r="P59" s="717"/>
      <c r="Q59" s="717"/>
      <c r="R59" s="717"/>
      <c r="S59" s="881"/>
      <c r="T59" s="346"/>
      <c r="AL59" s="347"/>
    </row>
    <row r="60" customFormat="false" ht="12.75" hidden="false" customHeight="false" outlineLevel="0" collapsed="false">
      <c r="A60" s="716"/>
      <c r="B60" s="717"/>
      <c r="C60" s="717"/>
      <c r="D60" s="717"/>
      <c r="E60" s="717"/>
      <c r="F60" s="717"/>
      <c r="G60" s="717"/>
      <c r="H60" s="717"/>
      <c r="I60" s="717"/>
      <c r="J60" s="717"/>
      <c r="K60" s="717"/>
      <c r="L60" s="717"/>
      <c r="M60" s="717"/>
      <c r="N60" s="717"/>
      <c r="O60" s="717"/>
      <c r="P60" s="717"/>
      <c r="Q60" s="717"/>
      <c r="R60" s="717"/>
      <c r="S60" s="881"/>
      <c r="T60" s="346"/>
      <c r="AL60" s="347"/>
    </row>
    <row r="61" customFormat="false" ht="12.75" hidden="false" customHeight="false" outlineLevel="0" collapsed="false">
      <c r="A61" s="716"/>
      <c r="B61" s="717"/>
      <c r="C61" s="717"/>
      <c r="D61" s="717"/>
      <c r="E61" s="717"/>
      <c r="F61" s="717"/>
      <c r="G61" s="717"/>
      <c r="H61" s="717"/>
      <c r="I61" s="717"/>
      <c r="J61" s="717"/>
      <c r="K61" s="717"/>
      <c r="L61" s="717"/>
      <c r="M61" s="717"/>
      <c r="N61" s="717"/>
      <c r="O61" s="717"/>
      <c r="P61" s="717"/>
      <c r="Q61" s="717"/>
      <c r="R61" s="717"/>
      <c r="S61" s="881"/>
      <c r="T61" s="346"/>
      <c r="AL61" s="347"/>
    </row>
    <row r="62" customFormat="false" ht="12.75" hidden="false" customHeight="false" outlineLevel="0" collapsed="false">
      <c r="A62" s="716"/>
      <c r="B62" s="717"/>
      <c r="C62" s="717"/>
      <c r="D62" s="717"/>
      <c r="E62" s="717"/>
      <c r="F62" s="717"/>
      <c r="G62" s="717"/>
      <c r="H62" s="717"/>
      <c r="I62" s="717"/>
      <c r="J62" s="717"/>
      <c r="K62" s="717"/>
      <c r="L62" s="717"/>
      <c r="M62" s="717"/>
      <c r="N62" s="717"/>
      <c r="O62" s="717"/>
      <c r="P62" s="717"/>
      <c r="Q62" s="717"/>
      <c r="R62" s="717"/>
      <c r="S62" s="881"/>
      <c r="T62" s="346"/>
      <c r="AL62" s="347"/>
    </row>
    <row r="63" customFormat="false" ht="12.75" hidden="false" customHeight="false" outlineLevel="0" collapsed="false">
      <c r="A63" s="716"/>
      <c r="B63" s="717"/>
      <c r="C63" s="717"/>
      <c r="D63" s="717"/>
      <c r="E63" s="717"/>
      <c r="F63" s="717"/>
      <c r="G63" s="717"/>
      <c r="H63" s="717"/>
      <c r="I63" s="717"/>
      <c r="J63" s="717"/>
      <c r="K63" s="717"/>
      <c r="L63" s="717"/>
      <c r="M63" s="717"/>
      <c r="N63" s="717"/>
      <c r="O63" s="717"/>
      <c r="P63" s="717"/>
      <c r="Q63" s="717"/>
      <c r="R63" s="717"/>
      <c r="S63" s="881"/>
      <c r="T63" s="346"/>
      <c r="AL63" s="347"/>
    </row>
    <row r="64" customFormat="false" ht="12.75" hidden="false" customHeight="false" outlineLevel="0" collapsed="false">
      <c r="A64" s="716"/>
      <c r="B64" s="717"/>
      <c r="C64" s="717"/>
      <c r="D64" s="717"/>
      <c r="E64" s="717"/>
      <c r="F64" s="717"/>
      <c r="G64" s="717"/>
      <c r="H64" s="717"/>
      <c r="I64" s="717"/>
      <c r="J64" s="717"/>
      <c r="K64" s="717"/>
      <c r="L64" s="717"/>
      <c r="M64" s="717"/>
      <c r="N64" s="717"/>
      <c r="O64" s="717"/>
      <c r="P64" s="717"/>
      <c r="Q64" s="717"/>
      <c r="R64" s="717"/>
      <c r="S64" s="881"/>
      <c r="T64" s="346"/>
      <c r="AL64" s="347"/>
    </row>
    <row r="65" customFormat="false" ht="12.75" hidden="false" customHeight="false" outlineLevel="0" collapsed="false">
      <c r="A65" s="716"/>
      <c r="B65" s="717"/>
      <c r="C65" s="717"/>
      <c r="D65" s="717"/>
      <c r="E65" s="717"/>
      <c r="F65" s="717"/>
      <c r="G65" s="717"/>
      <c r="H65" s="717"/>
      <c r="I65" s="717"/>
      <c r="J65" s="717"/>
      <c r="K65" s="717"/>
      <c r="L65" s="717"/>
      <c r="M65" s="717"/>
      <c r="N65" s="717"/>
      <c r="O65" s="717"/>
      <c r="P65" s="717"/>
      <c r="Q65" s="717"/>
      <c r="R65" s="717"/>
      <c r="S65" s="881"/>
      <c r="T65" s="346"/>
      <c r="AL65" s="347"/>
    </row>
    <row r="66" customFormat="false" ht="12.75" hidden="false" customHeight="false" outlineLevel="0" collapsed="false">
      <c r="A66" s="716"/>
      <c r="B66" s="717"/>
      <c r="C66" s="717"/>
      <c r="D66" s="717"/>
      <c r="E66" s="717"/>
      <c r="F66" s="717"/>
      <c r="G66" s="717"/>
      <c r="H66" s="717"/>
      <c r="I66" s="717"/>
      <c r="J66" s="717"/>
      <c r="K66" s="717"/>
      <c r="L66" s="717"/>
      <c r="M66" s="717"/>
      <c r="N66" s="717"/>
      <c r="O66" s="717"/>
      <c r="P66" s="717"/>
      <c r="Q66" s="717"/>
      <c r="R66" s="717"/>
      <c r="S66" s="881"/>
      <c r="T66" s="346"/>
      <c r="AL66" s="347"/>
    </row>
    <row r="67" customFormat="false" ht="12.75" hidden="false" customHeight="false" outlineLevel="0" collapsed="false">
      <c r="A67" s="716"/>
      <c r="B67" s="717"/>
      <c r="C67" s="717"/>
      <c r="D67" s="717"/>
      <c r="E67" s="717"/>
      <c r="F67" s="717"/>
      <c r="G67" s="717"/>
      <c r="H67" s="717"/>
      <c r="I67" s="717"/>
      <c r="J67" s="717"/>
      <c r="K67" s="717"/>
      <c r="L67" s="717"/>
      <c r="M67" s="717"/>
      <c r="N67" s="717"/>
      <c r="O67" s="717"/>
      <c r="P67" s="717"/>
      <c r="Q67" s="717"/>
      <c r="R67" s="717"/>
      <c r="S67" s="881"/>
      <c r="T67" s="346"/>
      <c r="AL67" s="347"/>
    </row>
    <row r="68" customFormat="false" ht="12.75" hidden="false" customHeight="false" outlineLevel="0" collapsed="false">
      <c r="A68" s="716"/>
      <c r="B68" s="717"/>
      <c r="C68" s="717"/>
      <c r="D68" s="717"/>
      <c r="E68" s="717"/>
      <c r="F68" s="717"/>
      <c r="G68" s="717"/>
      <c r="H68" s="717"/>
      <c r="I68" s="717"/>
      <c r="J68" s="717"/>
      <c r="K68" s="717"/>
      <c r="L68" s="717"/>
      <c r="M68" s="717"/>
      <c r="N68" s="717"/>
      <c r="O68" s="717"/>
      <c r="P68" s="717"/>
      <c r="Q68" s="717"/>
      <c r="R68" s="717"/>
      <c r="S68" s="881"/>
      <c r="T68" s="346"/>
      <c r="AL68" s="347"/>
    </row>
    <row r="69" customFormat="false" ht="12.75" hidden="false" customHeight="false" outlineLevel="0" collapsed="false">
      <c r="A69" s="716"/>
      <c r="B69" s="717"/>
      <c r="C69" s="717"/>
      <c r="D69" s="717"/>
      <c r="E69" s="717"/>
      <c r="F69" s="717"/>
      <c r="G69" s="717"/>
      <c r="H69" s="717"/>
      <c r="I69" s="717"/>
      <c r="J69" s="717"/>
      <c r="K69" s="717"/>
      <c r="L69" s="717"/>
      <c r="M69" s="717"/>
      <c r="N69" s="717"/>
      <c r="O69" s="717"/>
      <c r="P69" s="717"/>
      <c r="Q69" s="717"/>
      <c r="R69" s="717"/>
      <c r="S69" s="881"/>
      <c r="T69" s="346"/>
      <c r="AL69" s="347"/>
    </row>
    <row r="70" customFormat="false" ht="12.75" hidden="false" customHeight="false" outlineLevel="0" collapsed="false">
      <c r="A70" s="716"/>
      <c r="B70" s="717"/>
      <c r="C70" s="717"/>
      <c r="D70" s="717"/>
      <c r="E70" s="717"/>
      <c r="F70" s="717"/>
      <c r="G70" s="717"/>
      <c r="H70" s="717"/>
      <c r="I70" s="717"/>
      <c r="J70" s="717"/>
      <c r="K70" s="717"/>
      <c r="L70" s="717"/>
      <c r="M70" s="717"/>
      <c r="N70" s="717"/>
      <c r="O70" s="717"/>
      <c r="P70" s="717"/>
      <c r="Q70" s="717"/>
      <c r="R70" s="717"/>
      <c r="S70" s="881"/>
      <c r="T70" s="346"/>
      <c r="AL70" s="347"/>
    </row>
    <row r="71" customFormat="false" ht="12.75" hidden="false" customHeight="false" outlineLevel="0" collapsed="false">
      <c r="A71" s="716"/>
      <c r="B71" s="880" t="s">
        <v>743</v>
      </c>
      <c r="C71" s="717"/>
      <c r="D71" s="717"/>
      <c r="E71" s="717"/>
      <c r="F71" s="717"/>
      <c r="G71" s="717"/>
      <c r="H71" s="717"/>
      <c r="I71" s="717"/>
      <c r="J71" s="717"/>
      <c r="K71" s="717"/>
      <c r="L71" s="717"/>
      <c r="M71" s="717"/>
      <c r="N71" s="717"/>
      <c r="O71" s="717"/>
      <c r="P71" s="717"/>
      <c r="Q71" s="717"/>
      <c r="R71" s="717"/>
      <c r="S71" s="881"/>
      <c r="T71" s="346"/>
      <c r="AL71" s="347"/>
    </row>
    <row r="72" customFormat="false" ht="12.75" hidden="false" customHeight="false" outlineLevel="0" collapsed="false">
      <c r="A72" s="716"/>
      <c r="B72" s="880" t="s">
        <v>744</v>
      </c>
      <c r="C72" s="717"/>
      <c r="D72" s="717"/>
      <c r="E72" s="717"/>
      <c r="F72" s="717"/>
      <c r="G72" s="717"/>
      <c r="H72" s="717"/>
      <c r="I72" s="717"/>
      <c r="J72" s="717"/>
      <c r="K72" s="717"/>
      <c r="L72" s="717"/>
      <c r="M72" s="717"/>
      <c r="N72" s="717"/>
      <c r="O72" s="717"/>
      <c r="P72" s="717"/>
      <c r="Q72" s="717"/>
      <c r="R72" s="717"/>
      <c r="S72" s="881"/>
      <c r="T72" s="346"/>
      <c r="AL72" s="347"/>
    </row>
    <row r="73" customFormat="false" ht="12.75" hidden="false" customHeight="false" outlineLevel="0" collapsed="false">
      <c r="A73" s="882"/>
      <c r="B73" s="727"/>
      <c r="C73" s="727"/>
      <c r="D73" s="727"/>
      <c r="E73" s="727"/>
      <c r="F73" s="727"/>
      <c r="G73" s="727"/>
      <c r="H73" s="727"/>
      <c r="I73" s="727"/>
      <c r="J73" s="727"/>
      <c r="K73" s="727"/>
      <c r="L73" s="727"/>
      <c r="M73" s="727"/>
      <c r="N73" s="727"/>
      <c r="O73" s="727"/>
      <c r="P73" s="727"/>
      <c r="Q73" s="727"/>
      <c r="R73" s="727"/>
      <c r="S73" s="883"/>
      <c r="T73" s="354"/>
      <c r="U73" s="20"/>
      <c r="V73" s="20"/>
      <c r="W73" s="20"/>
      <c r="X73" s="20"/>
      <c r="Y73" s="20"/>
      <c r="Z73" s="20"/>
      <c r="AA73" s="20"/>
      <c r="AB73" s="20"/>
      <c r="AC73" s="20"/>
      <c r="AD73" s="20"/>
      <c r="AE73" s="20"/>
      <c r="AF73" s="20"/>
      <c r="AG73" s="20"/>
      <c r="AH73" s="20"/>
      <c r="AI73" s="20"/>
      <c r="AJ73" s="20"/>
      <c r="AK73" s="20"/>
      <c r="AL73" s="355"/>
    </row>
  </sheetData>
  <sheetProtection algorithmName="SHA-512" hashValue="ruZ/YA7l9+umlogNmyhu0wBqyT1UshbpuulUMctJiYemQFvzSzB+b3dPqvFdm8cYtC1LCzxtjz2hwqFWNrbTvQ==" saltValue="PZtSF+AXAyO3ltznUEkvyQ==" spinCount="100000" sheet="true" scenarios="true"/>
  <mergeCells count="1">
    <mergeCell ref="A1:S1"/>
  </mergeCells>
  <hyperlinks>
    <hyperlink ref="Q3" location="'T3.10.5 T3.5 MHoop Brace Spt'!A1" display="BACK"/>
  </hyperlinks>
  <printOptions headings="false" gridLines="false" gridLinesSet="true" horizontalCentered="false" verticalCentered="false"/>
  <pageMargins left="0.39375" right="0.39375" top="0.39375" bottom="0.39375" header="0.511805555555555" footer="0.511805555555555"/>
  <pageSetup paperSize="9" scale="85"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colBreaks count="1" manualBreakCount="1">
    <brk id="19" man="true" max="65535" min="0"/>
  </colBreaks>
  <drawing r:id="rId1"/>
</worksheet>
</file>

<file path=xl/worksheets/sheet45.xml><?xml version="1.0" encoding="utf-8"?>
<worksheet xmlns="http://schemas.openxmlformats.org/spreadsheetml/2006/main" xmlns:r="http://schemas.openxmlformats.org/officeDocument/2006/relationships">
  <sheetPr filterMode="false">
    <pageSetUpPr fitToPage="true"/>
  </sheetPr>
  <dimension ref="A1:AL57"/>
  <sheetViews>
    <sheetView showFormulas="false" showGridLines="false" showRowColHeaders="true" showZeros="true" rightToLeft="false" tabSelected="false" showOutlineSymbols="true" defaultGridColor="true" view="pageBreakPreview" topLeftCell="A18" colorId="64" zoomScale="140" zoomScaleNormal="100" zoomScalePageLayoutView="140" workbookViewId="0">
      <selection pane="topLeft" activeCell="B45" activeCellId="0" sqref="B45"/>
    </sheetView>
  </sheetViews>
  <sheetFormatPr defaultRowHeight="12.75" zeroHeight="false" outlineLevelRow="0" outlineLevelCol="0"/>
  <cols>
    <col collapsed="false" customWidth="true" hidden="false" outlineLevel="0" max="1" min="1" style="0" width="5.01"/>
    <col collapsed="false" customWidth="true" hidden="false" outlineLevel="0" max="2" min="2" style="0" width="6.13"/>
    <col collapsed="false" customWidth="true" hidden="false" outlineLevel="0" max="38" min="3" style="0" width="5.01"/>
    <col collapsed="false" customWidth="true" hidden="false" outlineLevel="0" max="1025" min="39" style="0" width="11.4"/>
  </cols>
  <sheetData>
    <row r="1" customFormat="false" ht="13.15" hidden="false" customHeight="false" outlineLevel="0" collapsed="false">
      <c r="A1" s="26" t="s">
        <v>745</v>
      </c>
      <c r="B1" s="26"/>
      <c r="C1" s="26"/>
      <c r="D1" s="26"/>
      <c r="E1" s="26"/>
      <c r="F1" s="26"/>
      <c r="G1" s="26"/>
      <c r="H1" s="26"/>
      <c r="I1" s="26"/>
      <c r="J1" s="26"/>
      <c r="K1" s="26"/>
      <c r="L1" s="26"/>
      <c r="M1" s="26"/>
      <c r="N1" s="26"/>
      <c r="O1" s="26"/>
      <c r="P1" s="26"/>
      <c r="Q1" s="26"/>
      <c r="R1" s="26"/>
      <c r="S1" s="26"/>
      <c r="T1" s="432"/>
      <c r="U1" s="433"/>
      <c r="V1" s="433"/>
      <c r="W1" s="433"/>
      <c r="X1" s="433"/>
      <c r="Y1" s="433"/>
      <c r="Z1" s="433"/>
      <c r="AA1" s="433"/>
      <c r="AB1" s="433"/>
      <c r="AC1" s="433"/>
      <c r="AD1" s="433"/>
      <c r="AE1" s="433"/>
      <c r="AF1" s="433"/>
      <c r="AG1" s="433"/>
      <c r="AH1" s="433"/>
      <c r="AI1" s="433"/>
      <c r="AJ1" s="433"/>
      <c r="AK1" s="433"/>
      <c r="AL1" s="433"/>
    </row>
    <row r="2" customFormat="false" ht="12.75" hidden="false" customHeight="false" outlineLevel="0" collapsed="false">
      <c r="A2" s="877"/>
      <c r="B2" s="878"/>
      <c r="C2" s="878"/>
      <c r="D2" s="878"/>
      <c r="E2" s="878"/>
      <c r="F2" s="878"/>
      <c r="G2" s="878"/>
      <c r="H2" s="878"/>
      <c r="I2" s="878"/>
      <c r="J2" s="878"/>
      <c r="K2" s="878"/>
      <c r="L2" s="878"/>
      <c r="M2" s="878"/>
      <c r="N2" s="878"/>
      <c r="O2" s="878"/>
      <c r="P2" s="878"/>
      <c r="Q2" s="878"/>
      <c r="R2" s="878"/>
      <c r="S2" s="879"/>
      <c r="T2" s="432"/>
      <c r="U2" s="433"/>
      <c r="V2" s="433"/>
      <c r="W2" s="433"/>
      <c r="X2" s="433"/>
      <c r="Y2" s="433"/>
      <c r="Z2" s="433"/>
      <c r="AA2" s="433"/>
      <c r="AB2" s="433"/>
      <c r="AC2" s="433"/>
      <c r="AD2" s="433"/>
      <c r="AE2" s="433"/>
      <c r="AF2" s="433"/>
      <c r="AG2" s="433"/>
      <c r="AH2" s="433"/>
      <c r="AI2" s="433"/>
      <c r="AJ2" s="433"/>
      <c r="AK2" s="433"/>
      <c r="AL2" s="433"/>
    </row>
    <row r="3" customFormat="false" ht="12.75" hidden="false" customHeight="false" outlineLevel="0" collapsed="false">
      <c r="A3" s="716"/>
      <c r="B3" s="880" t="s">
        <v>746</v>
      </c>
      <c r="C3" s="717"/>
      <c r="D3" s="717"/>
      <c r="E3" s="717"/>
      <c r="F3" s="717"/>
      <c r="G3" s="717"/>
      <c r="H3" s="717"/>
      <c r="I3" s="717"/>
      <c r="J3" s="717"/>
      <c r="K3" s="717"/>
      <c r="L3" s="717"/>
      <c r="M3" s="717"/>
      <c r="N3" s="717"/>
      <c r="O3" s="717"/>
      <c r="P3" s="717"/>
      <c r="Q3" s="717"/>
      <c r="R3" s="717"/>
      <c r="S3" s="881"/>
      <c r="T3" s="432"/>
      <c r="U3" s="884"/>
      <c r="V3" s="433"/>
      <c r="W3" s="433"/>
      <c r="X3" s="433"/>
      <c r="Y3" s="433"/>
      <c r="Z3" s="433"/>
      <c r="AA3" s="433"/>
      <c r="AB3" s="433"/>
      <c r="AC3" s="433"/>
      <c r="AD3" s="433"/>
      <c r="AE3" s="433"/>
      <c r="AF3" s="433"/>
      <c r="AG3" s="433"/>
      <c r="AH3" s="433"/>
      <c r="AI3" s="433"/>
      <c r="AJ3" s="433"/>
      <c r="AK3" s="433"/>
      <c r="AL3" s="433"/>
    </row>
    <row r="4" customFormat="false" ht="12.75" hidden="false" customHeight="false" outlineLevel="0" collapsed="false">
      <c r="A4" s="716"/>
      <c r="B4" s="880"/>
      <c r="C4" s="717"/>
      <c r="D4" s="717"/>
      <c r="E4" s="717"/>
      <c r="F4" s="717"/>
      <c r="G4" s="717"/>
      <c r="H4" s="717"/>
      <c r="I4" s="717"/>
      <c r="J4" s="717"/>
      <c r="K4" s="717"/>
      <c r="L4" s="717"/>
      <c r="M4" s="717"/>
      <c r="N4" s="717"/>
      <c r="O4" s="717"/>
      <c r="P4" s="717"/>
      <c r="Q4" s="717"/>
      <c r="R4" s="717"/>
      <c r="S4" s="881"/>
      <c r="T4" s="432"/>
      <c r="U4" s="884"/>
      <c r="V4" s="433"/>
      <c r="W4" s="433"/>
      <c r="X4" s="433"/>
      <c r="Y4" s="433"/>
      <c r="Z4" s="433"/>
      <c r="AA4" s="433"/>
      <c r="AB4" s="433"/>
      <c r="AC4" s="433"/>
      <c r="AD4" s="433"/>
      <c r="AE4" s="433"/>
      <c r="AF4" s="433"/>
      <c r="AG4" s="433"/>
      <c r="AH4" s="433"/>
      <c r="AI4" s="433"/>
      <c r="AJ4" s="433"/>
      <c r="AK4" s="433"/>
      <c r="AL4" s="433"/>
    </row>
    <row r="5" customFormat="false" ht="12.75" hidden="false" customHeight="false" outlineLevel="0" collapsed="false">
      <c r="A5" s="716"/>
      <c r="B5" s="880" t="s">
        <v>747</v>
      </c>
      <c r="C5" s="717"/>
      <c r="D5" s="717"/>
      <c r="E5" s="717"/>
      <c r="F5" s="717"/>
      <c r="G5" s="717"/>
      <c r="H5" s="717"/>
      <c r="I5" s="717"/>
      <c r="J5" s="717"/>
      <c r="K5" s="717"/>
      <c r="L5" s="717"/>
      <c r="M5" s="717"/>
      <c r="N5" s="717"/>
      <c r="O5" s="717"/>
      <c r="P5" s="717"/>
      <c r="Q5" s="717"/>
      <c r="R5" s="717"/>
      <c r="S5" s="881"/>
      <c r="T5" s="432"/>
      <c r="U5" s="884"/>
      <c r="V5" s="433"/>
      <c r="W5" s="433"/>
      <c r="X5" s="433"/>
      <c r="Y5" s="433"/>
      <c r="Z5" s="433"/>
      <c r="AA5" s="433"/>
      <c r="AB5" s="433"/>
      <c r="AC5" s="433"/>
      <c r="AD5" s="433"/>
      <c r="AE5" s="433"/>
      <c r="AF5" s="433"/>
      <c r="AG5" s="433"/>
      <c r="AH5" s="433"/>
      <c r="AI5" s="433"/>
      <c r="AJ5" s="433"/>
      <c r="AK5" s="433"/>
      <c r="AL5" s="433"/>
    </row>
    <row r="6" customFormat="false" ht="12.75" hidden="false" customHeight="false" outlineLevel="0" collapsed="false">
      <c r="A6" s="716"/>
      <c r="B6" s="880" t="s">
        <v>748</v>
      </c>
      <c r="C6" s="717"/>
      <c r="D6" s="717"/>
      <c r="E6" s="717"/>
      <c r="F6" s="717"/>
      <c r="G6" s="717"/>
      <c r="H6" s="717"/>
      <c r="I6" s="717"/>
      <c r="J6" s="717"/>
      <c r="K6" s="717"/>
      <c r="L6" s="717"/>
      <c r="M6" s="717"/>
      <c r="N6" s="717"/>
      <c r="O6" s="717"/>
      <c r="P6" s="717"/>
      <c r="Q6" s="717"/>
      <c r="R6" s="717"/>
      <c r="S6" s="881"/>
      <c r="T6" s="432"/>
      <c r="U6" s="433"/>
      <c r="V6" s="433"/>
      <c r="W6" s="433"/>
      <c r="X6" s="433"/>
      <c r="Y6" s="433"/>
      <c r="Z6" s="433"/>
      <c r="AA6" s="433"/>
      <c r="AB6" s="433"/>
      <c r="AC6" s="433"/>
      <c r="AD6" s="433"/>
      <c r="AE6" s="433"/>
      <c r="AF6" s="433"/>
      <c r="AG6" s="433"/>
      <c r="AH6" s="433"/>
      <c r="AI6" s="433"/>
      <c r="AJ6" s="433"/>
      <c r="AK6" s="433"/>
      <c r="AL6" s="433"/>
    </row>
    <row r="7" customFormat="false" ht="12.75" hidden="false" customHeight="false" outlineLevel="0" collapsed="false">
      <c r="A7" s="716"/>
      <c r="B7" s="880" t="s">
        <v>749</v>
      </c>
      <c r="C7" s="717"/>
      <c r="D7" s="717"/>
      <c r="E7" s="717"/>
      <c r="F7" s="717"/>
      <c r="G7" s="717"/>
      <c r="H7" s="717"/>
      <c r="I7" s="717"/>
      <c r="J7" s="717"/>
      <c r="K7" s="717"/>
      <c r="L7" s="717"/>
      <c r="M7" s="717"/>
      <c r="N7" s="717"/>
      <c r="O7" s="717"/>
      <c r="P7" s="717"/>
      <c r="Q7" s="717"/>
      <c r="R7" s="717"/>
      <c r="S7" s="881"/>
      <c r="T7" s="432"/>
      <c r="U7" s="433"/>
      <c r="V7" s="433"/>
      <c r="W7" s="433"/>
      <c r="X7" s="433"/>
      <c r="Y7" s="433"/>
      <c r="Z7" s="433"/>
      <c r="AA7" s="433"/>
      <c r="AB7" s="433"/>
      <c r="AC7" s="433"/>
      <c r="AD7" s="433"/>
      <c r="AE7" s="433"/>
      <c r="AF7" s="433"/>
      <c r="AG7" s="433"/>
      <c r="AH7" s="433"/>
      <c r="AI7" s="433"/>
      <c r="AJ7" s="433"/>
      <c r="AK7" s="433"/>
      <c r="AL7" s="433"/>
    </row>
    <row r="8" customFormat="false" ht="12.75" hidden="false" customHeight="false" outlineLevel="0" collapsed="false">
      <c r="A8" s="716"/>
      <c r="B8" s="880"/>
      <c r="C8" s="717"/>
      <c r="D8" s="717"/>
      <c r="E8" s="717"/>
      <c r="F8" s="717"/>
      <c r="G8" s="717"/>
      <c r="H8" s="717"/>
      <c r="I8" s="717"/>
      <c r="J8" s="717"/>
      <c r="K8" s="717"/>
      <c r="L8" s="723"/>
      <c r="M8" s="717"/>
      <c r="N8" s="717"/>
      <c r="O8" s="717"/>
      <c r="P8" s="717"/>
      <c r="Q8" s="717"/>
      <c r="R8" s="717"/>
      <c r="S8" s="881"/>
      <c r="T8" s="432"/>
      <c r="U8" s="433"/>
      <c r="V8" s="433"/>
      <c r="W8" s="433"/>
      <c r="X8" s="433"/>
      <c r="Y8" s="433"/>
      <c r="Z8" s="433"/>
      <c r="AA8" s="433"/>
      <c r="AB8" s="433"/>
      <c r="AC8" s="433"/>
      <c r="AD8" s="433"/>
      <c r="AE8" s="433"/>
      <c r="AF8" s="433"/>
      <c r="AG8" s="433"/>
      <c r="AH8" s="433"/>
      <c r="AI8" s="433"/>
      <c r="AJ8" s="433"/>
      <c r="AK8" s="433"/>
      <c r="AL8" s="433"/>
    </row>
    <row r="9" customFormat="false" ht="12.75" hidden="false" customHeight="false" outlineLevel="0" collapsed="false">
      <c r="A9" s="716"/>
      <c r="B9" s="880" t="s">
        <v>750</v>
      </c>
      <c r="C9" s="717"/>
      <c r="D9" s="717"/>
      <c r="E9" s="717"/>
      <c r="F9" s="717"/>
      <c r="G9" s="717"/>
      <c r="H9" s="717"/>
      <c r="I9" s="717"/>
      <c r="J9" s="717"/>
      <c r="K9" s="717"/>
      <c r="L9" s="717"/>
      <c r="M9" s="717"/>
      <c r="N9" s="717"/>
      <c r="O9" s="717"/>
      <c r="P9" s="717"/>
      <c r="Q9" s="717"/>
      <c r="R9" s="717"/>
      <c r="S9" s="881"/>
      <c r="T9" s="432"/>
      <c r="U9" s="433"/>
      <c r="V9" s="433"/>
      <c r="W9" s="433"/>
      <c r="X9" s="433"/>
      <c r="Y9" s="433"/>
      <c r="Z9" s="433"/>
      <c r="AA9" s="433"/>
      <c r="AB9" s="433"/>
      <c r="AC9" s="433"/>
      <c r="AD9" s="433"/>
      <c r="AE9" s="433"/>
      <c r="AF9" s="433"/>
      <c r="AG9" s="433"/>
      <c r="AH9" s="433"/>
      <c r="AI9" s="433"/>
      <c r="AJ9" s="433"/>
      <c r="AK9" s="433"/>
      <c r="AL9" s="433"/>
    </row>
    <row r="10" customFormat="false" ht="12.75" hidden="false" customHeight="false" outlineLevel="0" collapsed="false">
      <c r="A10" s="716"/>
      <c r="B10" s="880" t="s">
        <v>751</v>
      </c>
      <c r="C10" s="717"/>
      <c r="D10" s="717"/>
      <c r="E10" s="717"/>
      <c r="F10" s="717"/>
      <c r="G10" s="717"/>
      <c r="H10" s="717"/>
      <c r="I10" s="717"/>
      <c r="J10" s="717"/>
      <c r="K10" s="717"/>
      <c r="L10" s="717"/>
      <c r="M10" s="717"/>
      <c r="N10" s="717"/>
      <c r="O10" s="717"/>
      <c r="P10" s="717"/>
      <c r="Q10" s="717"/>
      <c r="R10" s="717"/>
      <c r="S10" s="881"/>
      <c r="T10" s="432"/>
      <c r="U10" s="433"/>
      <c r="V10" s="433"/>
      <c r="W10" s="433"/>
      <c r="X10" s="433"/>
      <c r="Y10" s="433"/>
      <c r="Z10" s="433"/>
      <c r="AA10" s="433"/>
      <c r="AB10" s="433"/>
      <c r="AC10" s="433"/>
      <c r="AD10" s="433"/>
      <c r="AE10" s="433"/>
      <c r="AF10" s="433"/>
      <c r="AG10" s="433"/>
      <c r="AH10" s="433"/>
      <c r="AI10" s="433"/>
      <c r="AJ10" s="433"/>
      <c r="AK10" s="433"/>
      <c r="AL10" s="433"/>
    </row>
    <row r="11" customFormat="false" ht="12.75" hidden="false" customHeight="false" outlineLevel="0" collapsed="false">
      <c r="A11" s="716"/>
      <c r="B11" s="880"/>
      <c r="C11" s="717"/>
      <c r="D11" s="717"/>
      <c r="E11" s="717"/>
      <c r="F11" s="717"/>
      <c r="G11" s="717"/>
      <c r="H11" s="717"/>
      <c r="I11" s="717"/>
      <c r="J11" s="717"/>
      <c r="K11" s="717"/>
      <c r="L11" s="717"/>
      <c r="M11" s="717"/>
      <c r="N11" s="717"/>
      <c r="O11" s="717"/>
      <c r="P11" s="717"/>
      <c r="Q11" s="717"/>
      <c r="R11" s="717"/>
      <c r="S11" s="881"/>
      <c r="T11" s="432"/>
      <c r="U11" s="433"/>
      <c r="V11" s="433"/>
      <c r="W11" s="433"/>
      <c r="X11" s="433"/>
      <c r="Y11" s="433"/>
      <c r="Z11" s="433"/>
      <c r="AA11" s="433"/>
      <c r="AB11" s="433"/>
      <c r="AC11" s="433"/>
      <c r="AD11" s="433"/>
      <c r="AE11" s="433"/>
      <c r="AF11" s="433"/>
      <c r="AG11" s="433"/>
      <c r="AH11" s="433"/>
      <c r="AI11" s="433"/>
      <c r="AJ11" s="433"/>
      <c r="AK11" s="433"/>
      <c r="AL11" s="433"/>
    </row>
    <row r="12" customFormat="false" ht="12.75" hidden="false" customHeight="false" outlineLevel="0" collapsed="false">
      <c r="A12" s="716"/>
      <c r="B12" s="880" t="s">
        <v>752</v>
      </c>
      <c r="C12" s="717"/>
      <c r="D12" s="717"/>
      <c r="E12" s="717"/>
      <c r="F12" s="717"/>
      <c r="G12" s="717"/>
      <c r="H12" s="717"/>
      <c r="I12" s="717"/>
      <c r="J12" s="717"/>
      <c r="K12" s="717"/>
      <c r="L12" s="717"/>
      <c r="M12" s="717"/>
      <c r="N12" s="717"/>
      <c r="O12" s="717"/>
      <c r="P12" s="717"/>
      <c r="Q12" s="717"/>
      <c r="R12" s="717"/>
      <c r="S12" s="881"/>
      <c r="T12" s="432"/>
      <c r="U12" s="433"/>
      <c r="V12" s="433"/>
      <c r="W12" s="433"/>
      <c r="X12" s="433"/>
      <c r="Y12" s="433"/>
      <c r="Z12" s="433"/>
      <c r="AA12" s="433"/>
      <c r="AB12" s="433"/>
      <c r="AC12" s="433"/>
      <c r="AD12" s="433"/>
      <c r="AE12" s="433"/>
      <c r="AF12" s="433"/>
      <c r="AG12" s="433"/>
      <c r="AH12" s="433"/>
      <c r="AI12" s="433"/>
      <c r="AJ12" s="433"/>
      <c r="AK12" s="433"/>
      <c r="AL12" s="433"/>
    </row>
    <row r="13" customFormat="false" ht="12.75" hidden="false" customHeight="false" outlineLevel="0" collapsed="false">
      <c r="A13" s="716"/>
      <c r="B13" s="880" t="s">
        <v>753</v>
      </c>
      <c r="C13" s="717"/>
      <c r="D13" s="717"/>
      <c r="E13" s="717"/>
      <c r="F13" s="717"/>
      <c r="G13" s="717"/>
      <c r="H13" s="717"/>
      <c r="I13" s="717"/>
      <c r="J13" s="717"/>
      <c r="K13" s="717"/>
      <c r="L13" s="717"/>
      <c r="M13" s="717"/>
      <c r="N13" s="717"/>
      <c r="O13" s="717"/>
      <c r="P13" s="717"/>
      <c r="Q13" s="717"/>
      <c r="R13" s="717"/>
      <c r="S13" s="881"/>
      <c r="T13" s="432"/>
      <c r="U13" s="433"/>
      <c r="V13" s="433"/>
      <c r="W13" s="433"/>
      <c r="X13" s="433"/>
      <c r="Y13" s="433"/>
      <c r="Z13" s="433"/>
      <c r="AA13" s="433"/>
      <c r="AB13" s="433"/>
      <c r="AC13" s="433"/>
      <c r="AD13" s="433"/>
      <c r="AE13" s="433"/>
      <c r="AF13" s="433"/>
      <c r="AG13" s="433"/>
      <c r="AH13" s="433"/>
      <c r="AI13" s="433"/>
      <c r="AJ13" s="433"/>
      <c r="AK13" s="433"/>
      <c r="AL13" s="433"/>
    </row>
    <row r="14" customFormat="false" ht="12.75" hidden="false" customHeight="false" outlineLevel="0" collapsed="false">
      <c r="A14" s="716"/>
      <c r="B14" s="717"/>
      <c r="C14" s="717"/>
      <c r="D14" s="717"/>
      <c r="E14" s="717"/>
      <c r="F14" s="717"/>
      <c r="G14" s="717"/>
      <c r="H14" s="717"/>
      <c r="I14" s="717"/>
      <c r="J14" s="717"/>
      <c r="K14" s="717"/>
      <c r="L14" s="717"/>
      <c r="M14" s="717"/>
      <c r="N14" s="717"/>
      <c r="O14" s="717"/>
      <c r="P14" s="717"/>
      <c r="Q14" s="717"/>
      <c r="R14" s="717"/>
      <c r="S14" s="881"/>
      <c r="T14" s="432"/>
      <c r="U14" s="433"/>
      <c r="V14" s="433"/>
      <c r="W14" s="433"/>
      <c r="X14" s="433"/>
      <c r="Y14" s="433"/>
      <c r="Z14" s="433"/>
      <c r="AA14" s="433"/>
      <c r="AB14" s="433"/>
      <c r="AC14" s="433"/>
      <c r="AD14" s="433"/>
      <c r="AE14" s="433"/>
      <c r="AF14" s="433"/>
      <c r="AG14" s="433"/>
      <c r="AH14" s="433"/>
      <c r="AI14" s="433"/>
      <c r="AJ14" s="433"/>
      <c r="AK14" s="433"/>
      <c r="AL14" s="433"/>
    </row>
    <row r="15" customFormat="false" ht="12.75" hidden="false" customHeight="false" outlineLevel="0" collapsed="false">
      <c r="A15" s="716"/>
      <c r="B15" s="390" t="s">
        <v>733</v>
      </c>
      <c r="C15" s="717"/>
      <c r="D15" s="717"/>
      <c r="E15" s="717"/>
      <c r="F15" s="717"/>
      <c r="G15" s="717"/>
      <c r="H15" s="717"/>
      <c r="I15" s="717"/>
      <c r="J15" s="717"/>
      <c r="K15" s="717"/>
      <c r="L15" s="717"/>
      <c r="M15" s="717"/>
      <c r="N15" s="717"/>
      <c r="O15" s="717"/>
      <c r="P15" s="717"/>
      <c r="Q15" s="717"/>
      <c r="R15" s="717"/>
      <c r="S15" s="881"/>
      <c r="T15" s="432"/>
      <c r="U15" s="433"/>
      <c r="V15" s="433"/>
      <c r="W15" s="433"/>
      <c r="X15" s="433"/>
      <c r="Y15" s="433"/>
      <c r="Z15" s="433"/>
      <c r="AA15" s="433"/>
      <c r="AB15" s="433"/>
      <c r="AC15" s="433"/>
      <c r="AD15" s="433"/>
      <c r="AE15" s="433"/>
      <c r="AF15" s="433"/>
      <c r="AG15" s="433"/>
      <c r="AH15" s="433"/>
      <c r="AI15" s="433"/>
      <c r="AJ15" s="433"/>
      <c r="AK15" s="433"/>
      <c r="AL15" s="433"/>
    </row>
    <row r="16" customFormat="false" ht="12.75" hidden="false" customHeight="false" outlineLevel="0" collapsed="false">
      <c r="A16" s="716"/>
      <c r="B16" s="390" t="s">
        <v>754</v>
      </c>
      <c r="C16" s="717"/>
      <c r="D16" s="717"/>
      <c r="E16" s="717"/>
      <c r="F16" s="717"/>
      <c r="G16" s="717"/>
      <c r="H16" s="717"/>
      <c r="I16" s="717"/>
      <c r="J16" s="717"/>
      <c r="K16" s="717"/>
      <c r="L16" s="717"/>
      <c r="M16" s="717"/>
      <c r="N16" s="717"/>
      <c r="O16" s="717"/>
      <c r="P16" s="717"/>
      <c r="Q16" s="717"/>
      <c r="R16" s="717"/>
      <c r="S16" s="881"/>
      <c r="T16" s="432"/>
      <c r="U16" s="433"/>
      <c r="V16" s="433"/>
      <c r="W16" s="433"/>
      <c r="X16" s="433"/>
      <c r="Y16" s="433"/>
      <c r="Z16" s="433"/>
      <c r="AA16" s="433"/>
      <c r="AB16" s="433"/>
      <c r="AC16" s="433"/>
      <c r="AD16" s="433"/>
      <c r="AE16" s="433"/>
      <c r="AF16" s="433"/>
      <c r="AG16" s="433"/>
      <c r="AH16" s="433"/>
      <c r="AI16" s="433"/>
      <c r="AJ16" s="433"/>
      <c r="AK16" s="433"/>
      <c r="AL16" s="433"/>
    </row>
    <row r="17" customFormat="false" ht="12.75" hidden="false" customHeight="false" outlineLevel="0" collapsed="false">
      <c r="A17" s="716"/>
      <c r="C17" s="717"/>
      <c r="D17" s="717"/>
      <c r="E17" s="717"/>
      <c r="F17" s="717"/>
      <c r="G17" s="717"/>
      <c r="H17" s="717"/>
      <c r="I17" s="717"/>
      <c r="J17" s="717"/>
      <c r="K17" s="717"/>
      <c r="L17" s="717"/>
      <c r="M17" s="717"/>
      <c r="N17" s="717"/>
      <c r="O17" s="717"/>
      <c r="P17" s="717"/>
      <c r="Q17" s="717"/>
      <c r="R17" s="717"/>
      <c r="S17" s="881"/>
      <c r="T17" s="432"/>
      <c r="U17" s="433"/>
      <c r="V17" s="433"/>
      <c r="W17" s="433"/>
      <c r="X17" s="433"/>
      <c r="Y17" s="433"/>
      <c r="Z17" s="433"/>
      <c r="AA17" s="433"/>
      <c r="AB17" s="433"/>
      <c r="AC17" s="433"/>
      <c r="AD17" s="433"/>
      <c r="AE17" s="433"/>
      <c r="AF17" s="433"/>
      <c r="AG17" s="433"/>
      <c r="AH17" s="433"/>
      <c r="AI17" s="433"/>
      <c r="AJ17" s="433"/>
      <c r="AK17" s="433"/>
      <c r="AL17" s="433"/>
    </row>
    <row r="18" customFormat="false" ht="12.75" hidden="false" customHeight="false" outlineLevel="0" collapsed="false">
      <c r="A18" s="716"/>
      <c r="B18" s="880" t="s">
        <v>755</v>
      </c>
      <c r="C18" s="717"/>
      <c r="D18" s="717"/>
      <c r="E18" s="717"/>
      <c r="F18" s="717"/>
      <c r="G18" s="717"/>
      <c r="H18" s="717"/>
      <c r="I18" s="717"/>
      <c r="J18" s="717"/>
      <c r="K18" s="717"/>
      <c r="L18" s="717"/>
      <c r="M18" s="717"/>
      <c r="N18" s="717"/>
      <c r="O18" s="717"/>
      <c r="P18" s="717"/>
      <c r="Q18" s="717"/>
      <c r="R18" s="717"/>
      <c r="S18" s="881"/>
      <c r="T18" s="432"/>
      <c r="U18" s="433"/>
      <c r="V18" s="433"/>
      <c r="W18" s="433"/>
      <c r="X18" s="433"/>
      <c r="Y18" s="433"/>
      <c r="Z18" s="433"/>
      <c r="AA18" s="433"/>
      <c r="AB18" s="433"/>
      <c r="AC18" s="433"/>
      <c r="AD18" s="433"/>
      <c r="AE18" s="433"/>
      <c r="AF18" s="433"/>
      <c r="AG18" s="433"/>
      <c r="AH18" s="433"/>
      <c r="AI18" s="433"/>
      <c r="AJ18" s="433"/>
      <c r="AK18" s="433"/>
      <c r="AL18" s="433"/>
    </row>
    <row r="19" customFormat="false" ht="12.75" hidden="false" customHeight="false" outlineLevel="0" collapsed="false">
      <c r="A19" s="716"/>
      <c r="B19" s="880" t="s">
        <v>756</v>
      </c>
      <c r="C19" s="717"/>
      <c r="D19" s="717"/>
      <c r="E19" s="717"/>
      <c r="F19" s="717"/>
      <c r="G19" s="717"/>
      <c r="H19" s="717"/>
      <c r="I19" s="717"/>
      <c r="J19" s="717"/>
      <c r="K19" s="717"/>
      <c r="L19" s="717"/>
      <c r="M19" s="717"/>
      <c r="N19" s="717"/>
      <c r="O19" s="717"/>
      <c r="P19" s="717"/>
      <c r="Q19" s="717"/>
      <c r="R19" s="717"/>
      <c r="S19" s="881"/>
      <c r="T19" s="432"/>
      <c r="U19" s="433"/>
      <c r="V19" s="433"/>
      <c r="W19" s="433"/>
      <c r="X19" s="433"/>
      <c r="Y19" s="433"/>
      <c r="Z19" s="433"/>
      <c r="AA19" s="433"/>
      <c r="AB19" s="433"/>
      <c r="AC19" s="433"/>
      <c r="AD19" s="433"/>
      <c r="AE19" s="433"/>
      <c r="AF19" s="433"/>
      <c r="AG19" s="433"/>
      <c r="AH19" s="433"/>
      <c r="AI19" s="433"/>
      <c r="AJ19" s="433"/>
      <c r="AK19" s="433"/>
      <c r="AL19" s="433"/>
    </row>
    <row r="20" customFormat="false" ht="12.75" hidden="false" customHeight="false" outlineLevel="0" collapsed="false">
      <c r="A20" s="716"/>
      <c r="B20" s="717"/>
      <c r="C20" s="717"/>
      <c r="D20" s="717"/>
      <c r="E20" s="717"/>
      <c r="F20" s="717"/>
      <c r="G20" s="717"/>
      <c r="H20" s="717"/>
      <c r="I20" s="717"/>
      <c r="J20" s="717"/>
      <c r="K20" s="717"/>
      <c r="L20" s="717"/>
      <c r="M20" s="717"/>
      <c r="N20" s="717"/>
      <c r="O20" s="717"/>
      <c r="P20" s="717"/>
      <c r="Q20" s="717"/>
      <c r="R20" s="717"/>
      <c r="S20" s="881"/>
      <c r="T20" s="432"/>
      <c r="U20" s="433"/>
      <c r="V20" s="433"/>
      <c r="W20" s="433"/>
      <c r="X20" s="433"/>
      <c r="Y20" s="433"/>
      <c r="Z20" s="433"/>
      <c r="AA20" s="433"/>
      <c r="AB20" s="433"/>
      <c r="AC20" s="433"/>
      <c r="AD20" s="433"/>
      <c r="AE20" s="433"/>
      <c r="AF20" s="433"/>
      <c r="AG20" s="433"/>
      <c r="AH20" s="433"/>
      <c r="AI20" s="433"/>
      <c r="AJ20" s="433"/>
      <c r="AK20" s="433"/>
      <c r="AL20" s="433"/>
    </row>
    <row r="21" customFormat="false" ht="12.75" hidden="false" customHeight="false" outlineLevel="0" collapsed="false">
      <c r="A21" s="716"/>
      <c r="B21" s="885" t="s">
        <v>757</v>
      </c>
      <c r="C21" s="717"/>
      <c r="D21" s="717"/>
      <c r="E21" s="717"/>
      <c r="F21" s="717"/>
      <c r="G21" s="717"/>
      <c r="H21" s="717"/>
      <c r="I21" s="717"/>
      <c r="J21" s="717"/>
      <c r="K21" s="717"/>
      <c r="L21" s="717"/>
      <c r="M21" s="717"/>
      <c r="N21" s="717"/>
      <c r="O21" s="717"/>
      <c r="P21" s="717"/>
      <c r="Q21" s="717"/>
      <c r="R21" s="717"/>
      <c r="S21" s="881"/>
      <c r="T21" s="432"/>
      <c r="U21" s="433"/>
      <c r="V21" s="433"/>
      <c r="W21" s="433"/>
      <c r="X21" s="433"/>
      <c r="Y21" s="433"/>
      <c r="Z21" s="433"/>
      <c r="AA21" s="433"/>
      <c r="AB21" s="433"/>
      <c r="AC21" s="433"/>
      <c r="AD21" s="433"/>
      <c r="AE21" s="433"/>
      <c r="AF21" s="433"/>
      <c r="AG21" s="433"/>
      <c r="AH21" s="433"/>
      <c r="AI21" s="433"/>
      <c r="AJ21" s="433"/>
      <c r="AK21" s="433"/>
      <c r="AL21" s="433"/>
    </row>
    <row r="22" customFormat="false" ht="12.75" hidden="false" customHeight="false" outlineLevel="0" collapsed="false">
      <c r="A22" s="716"/>
      <c r="B22" s="880"/>
      <c r="C22" s="717"/>
      <c r="D22" s="717"/>
      <c r="E22" s="717"/>
      <c r="F22" s="717"/>
      <c r="G22" s="717"/>
      <c r="H22" s="717"/>
      <c r="I22" s="717"/>
      <c r="J22" s="717"/>
      <c r="K22" s="717"/>
      <c r="L22" s="717"/>
      <c r="M22" s="717"/>
      <c r="N22" s="717"/>
      <c r="O22" s="717"/>
      <c r="P22" s="717"/>
      <c r="Q22" s="717"/>
      <c r="R22" s="717"/>
      <c r="S22" s="881"/>
      <c r="T22" s="432"/>
      <c r="U22" s="433"/>
      <c r="V22" s="433"/>
      <c r="W22" s="433"/>
      <c r="X22" s="433"/>
      <c r="Y22" s="433"/>
      <c r="Z22" s="433"/>
      <c r="AA22" s="433"/>
      <c r="AB22" s="433"/>
      <c r="AC22" s="433"/>
      <c r="AD22" s="433"/>
      <c r="AE22" s="433"/>
      <c r="AF22" s="433"/>
      <c r="AG22" s="433"/>
      <c r="AH22" s="433"/>
      <c r="AI22" s="433"/>
      <c r="AJ22" s="433"/>
      <c r="AK22" s="433"/>
      <c r="AL22" s="433"/>
    </row>
    <row r="23" customFormat="false" ht="12.75" hidden="false" customHeight="false" outlineLevel="0" collapsed="false">
      <c r="A23" s="716"/>
      <c r="B23" s="717"/>
      <c r="C23" s="717"/>
      <c r="D23" s="717"/>
      <c r="E23" s="717"/>
      <c r="F23" s="717"/>
      <c r="G23" s="717"/>
      <c r="H23" s="717"/>
      <c r="I23" s="717"/>
      <c r="J23" s="717"/>
      <c r="K23" s="717"/>
      <c r="L23" s="717"/>
      <c r="M23" s="717"/>
      <c r="N23" s="717"/>
      <c r="O23" s="717"/>
      <c r="P23" s="717"/>
      <c r="Q23" s="717"/>
      <c r="R23" s="717"/>
      <c r="S23" s="881"/>
      <c r="T23" s="432"/>
      <c r="U23" s="433"/>
      <c r="V23" s="433"/>
      <c r="W23" s="433"/>
      <c r="X23" s="433"/>
      <c r="Y23" s="433"/>
      <c r="Z23" s="433"/>
      <c r="AA23" s="433"/>
      <c r="AB23" s="433"/>
      <c r="AC23" s="433"/>
      <c r="AD23" s="433"/>
      <c r="AE23" s="433"/>
      <c r="AF23" s="433"/>
      <c r="AG23" s="433"/>
      <c r="AH23" s="433"/>
      <c r="AI23" s="433"/>
      <c r="AJ23" s="433"/>
      <c r="AK23" s="433"/>
      <c r="AL23" s="433"/>
    </row>
    <row r="24" customFormat="false" ht="12.75" hidden="false" customHeight="false" outlineLevel="0" collapsed="false">
      <c r="A24" s="716"/>
      <c r="B24" s="880"/>
      <c r="C24" s="717"/>
      <c r="D24" s="717"/>
      <c r="E24" s="717"/>
      <c r="F24" s="717"/>
      <c r="G24" s="717"/>
      <c r="H24" s="717"/>
      <c r="I24" s="717"/>
      <c r="J24" s="717"/>
      <c r="K24" s="717"/>
      <c r="L24" s="717"/>
      <c r="M24" s="717"/>
      <c r="N24" s="717"/>
      <c r="O24" s="717"/>
      <c r="P24" s="717"/>
      <c r="Q24" s="717"/>
      <c r="R24" s="717"/>
      <c r="S24" s="881"/>
      <c r="T24" s="432"/>
      <c r="U24" s="433"/>
      <c r="V24" s="433"/>
      <c r="W24" s="433"/>
      <c r="X24" s="433"/>
      <c r="Y24" s="433"/>
      <c r="Z24" s="433"/>
      <c r="AA24" s="433"/>
      <c r="AB24" s="433"/>
      <c r="AC24" s="433"/>
      <c r="AD24" s="433"/>
      <c r="AE24" s="433"/>
      <c r="AF24" s="433"/>
      <c r="AG24" s="433"/>
      <c r="AH24" s="433"/>
      <c r="AI24" s="433"/>
      <c r="AJ24" s="433"/>
      <c r="AK24" s="433"/>
      <c r="AL24" s="433"/>
    </row>
    <row r="25" customFormat="false" ht="12.75" hidden="false" customHeight="false" outlineLevel="0" collapsed="false">
      <c r="A25" s="716"/>
      <c r="B25" s="880"/>
      <c r="C25" s="717"/>
      <c r="D25" s="717"/>
      <c r="E25" s="717"/>
      <c r="F25" s="717"/>
      <c r="G25" s="717"/>
      <c r="H25" s="717"/>
      <c r="I25" s="717"/>
      <c r="J25" s="717"/>
      <c r="K25" s="717"/>
      <c r="L25" s="717"/>
      <c r="M25" s="717"/>
      <c r="N25" s="717"/>
      <c r="O25" s="717"/>
      <c r="P25" s="717"/>
      <c r="Q25" s="717"/>
      <c r="R25" s="717"/>
      <c r="S25" s="881"/>
      <c r="T25" s="432"/>
      <c r="U25" s="433"/>
      <c r="V25" s="433"/>
      <c r="W25" s="433"/>
      <c r="X25" s="433"/>
      <c r="Y25" s="433"/>
      <c r="Z25" s="433"/>
      <c r="AA25" s="433"/>
      <c r="AB25" s="433"/>
      <c r="AC25" s="433"/>
      <c r="AD25" s="433"/>
      <c r="AE25" s="433"/>
      <c r="AF25" s="433"/>
      <c r="AG25" s="433"/>
      <c r="AH25" s="433"/>
      <c r="AI25" s="433"/>
      <c r="AJ25" s="433"/>
      <c r="AK25" s="433"/>
      <c r="AL25" s="433"/>
    </row>
    <row r="26" customFormat="false" ht="12.75" hidden="false" customHeight="false" outlineLevel="0" collapsed="false">
      <c r="A26" s="716"/>
      <c r="B26" s="880"/>
      <c r="C26" s="717"/>
      <c r="D26" s="717"/>
      <c r="E26" s="717"/>
      <c r="F26" s="717"/>
      <c r="G26" s="717"/>
      <c r="H26" s="717"/>
      <c r="I26" s="717"/>
      <c r="J26" s="717"/>
      <c r="K26" s="717"/>
      <c r="L26" s="717"/>
      <c r="M26" s="717"/>
      <c r="N26" s="717"/>
      <c r="O26" s="717"/>
      <c r="P26" s="717"/>
      <c r="Q26" s="717"/>
      <c r="R26" s="717"/>
      <c r="S26" s="881"/>
      <c r="T26" s="432"/>
      <c r="U26" s="433"/>
      <c r="V26" s="433"/>
      <c r="W26" s="433"/>
      <c r="X26" s="433"/>
      <c r="Y26" s="433"/>
      <c r="Z26" s="433"/>
      <c r="AA26" s="433"/>
      <c r="AB26" s="433"/>
      <c r="AC26" s="433"/>
      <c r="AD26" s="433"/>
      <c r="AE26" s="433"/>
      <c r="AF26" s="433"/>
      <c r="AG26" s="433"/>
      <c r="AH26" s="433"/>
      <c r="AI26" s="433"/>
      <c r="AJ26" s="433"/>
      <c r="AK26" s="433"/>
      <c r="AL26" s="433"/>
    </row>
    <row r="27" customFormat="false" ht="12.75" hidden="false" customHeight="false" outlineLevel="0" collapsed="false">
      <c r="A27" s="716"/>
      <c r="C27" s="717"/>
      <c r="D27" s="717"/>
      <c r="E27" s="717"/>
      <c r="F27" s="717"/>
      <c r="G27" s="717"/>
      <c r="H27" s="717"/>
      <c r="I27" s="717"/>
      <c r="J27" s="717"/>
      <c r="K27" s="717"/>
      <c r="L27" s="717"/>
      <c r="M27" s="717"/>
      <c r="N27" s="717"/>
      <c r="O27" s="717"/>
      <c r="P27" s="717"/>
      <c r="Q27" s="717"/>
      <c r="R27" s="717"/>
      <c r="S27" s="881"/>
      <c r="T27" s="432"/>
      <c r="U27" s="433"/>
      <c r="V27" s="433"/>
      <c r="W27" s="433"/>
      <c r="X27" s="433"/>
      <c r="Y27" s="433"/>
      <c r="Z27" s="433"/>
      <c r="AA27" s="433"/>
      <c r="AB27" s="433"/>
      <c r="AC27" s="433"/>
      <c r="AD27" s="433"/>
      <c r="AE27" s="433"/>
      <c r="AF27" s="433"/>
      <c r="AG27" s="433"/>
      <c r="AH27" s="433"/>
      <c r="AI27" s="433"/>
      <c r="AJ27" s="433"/>
      <c r="AK27" s="433"/>
      <c r="AL27" s="433"/>
    </row>
    <row r="28" customFormat="false" ht="12.75" hidden="false" customHeight="false" outlineLevel="0" collapsed="false">
      <c r="A28" s="716"/>
      <c r="C28" s="717"/>
      <c r="D28" s="717"/>
      <c r="E28" s="717"/>
      <c r="F28" s="717"/>
      <c r="G28" s="717"/>
      <c r="H28" s="717"/>
      <c r="I28" s="717"/>
      <c r="J28" s="717"/>
      <c r="K28" s="717"/>
      <c r="L28" s="717"/>
      <c r="M28" s="717"/>
      <c r="N28" s="717"/>
      <c r="O28" s="717"/>
      <c r="P28" s="717"/>
      <c r="Q28" s="717"/>
      <c r="R28" s="717"/>
      <c r="S28" s="881"/>
      <c r="T28" s="432"/>
      <c r="U28" s="433"/>
      <c r="V28" s="433"/>
      <c r="W28" s="433"/>
      <c r="X28" s="433"/>
      <c r="Y28" s="433"/>
      <c r="Z28" s="433"/>
      <c r="AA28" s="433"/>
      <c r="AB28" s="433"/>
      <c r="AC28" s="433"/>
      <c r="AD28" s="433"/>
      <c r="AE28" s="433"/>
      <c r="AF28" s="433"/>
      <c r="AG28" s="433"/>
      <c r="AH28" s="433"/>
      <c r="AI28" s="433"/>
      <c r="AJ28" s="433"/>
      <c r="AK28" s="433"/>
      <c r="AL28" s="433"/>
    </row>
    <row r="29" customFormat="false" ht="12.75" hidden="false" customHeight="false" outlineLevel="0" collapsed="false">
      <c r="A29" s="716"/>
      <c r="C29" s="717"/>
      <c r="D29" s="717"/>
      <c r="E29" s="717"/>
      <c r="F29" s="717"/>
      <c r="G29" s="717"/>
      <c r="H29" s="717"/>
      <c r="I29" s="717"/>
      <c r="J29" s="717"/>
      <c r="K29" s="717"/>
      <c r="L29" s="717"/>
      <c r="M29" s="717"/>
      <c r="N29" s="717"/>
      <c r="O29" s="717"/>
      <c r="P29" s="717"/>
      <c r="Q29" s="717"/>
      <c r="R29" s="717"/>
      <c r="S29" s="881"/>
      <c r="T29" s="432"/>
      <c r="U29" s="433"/>
      <c r="V29" s="433"/>
      <c r="W29" s="433"/>
      <c r="X29" s="433"/>
      <c r="Y29" s="433"/>
      <c r="Z29" s="433"/>
      <c r="AA29" s="433"/>
      <c r="AB29" s="433"/>
      <c r="AC29" s="433"/>
      <c r="AD29" s="433"/>
      <c r="AE29" s="433"/>
      <c r="AF29" s="433"/>
      <c r="AG29" s="433"/>
      <c r="AH29" s="433"/>
      <c r="AI29" s="433"/>
      <c r="AJ29" s="433"/>
      <c r="AK29" s="433"/>
      <c r="AL29" s="433"/>
    </row>
    <row r="30" customFormat="false" ht="12.75" hidden="false" customHeight="false" outlineLevel="0" collapsed="false">
      <c r="A30" s="716"/>
      <c r="B30" s="717"/>
      <c r="C30" s="717"/>
      <c r="D30" s="717"/>
      <c r="E30" s="717"/>
      <c r="F30" s="717"/>
      <c r="G30" s="717"/>
      <c r="H30" s="717"/>
      <c r="I30" s="717"/>
      <c r="J30" s="717"/>
      <c r="K30" s="717"/>
      <c r="L30" s="717"/>
      <c r="M30" s="717"/>
      <c r="N30" s="717"/>
      <c r="O30" s="717"/>
      <c r="P30" s="717"/>
      <c r="Q30" s="717"/>
      <c r="R30" s="717"/>
      <c r="S30" s="881"/>
      <c r="T30" s="432"/>
      <c r="U30" s="433"/>
      <c r="V30" s="433"/>
      <c r="W30" s="433"/>
      <c r="X30" s="433"/>
      <c r="Y30" s="433"/>
      <c r="Z30" s="433"/>
      <c r="AA30" s="433"/>
      <c r="AB30" s="433"/>
      <c r="AC30" s="433"/>
      <c r="AD30" s="433"/>
      <c r="AE30" s="433"/>
      <c r="AF30" s="433"/>
      <c r="AG30" s="433"/>
      <c r="AH30" s="433"/>
      <c r="AI30" s="433"/>
      <c r="AJ30" s="433"/>
      <c r="AK30" s="433"/>
      <c r="AL30" s="433"/>
    </row>
    <row r="31" customFormat="false" ht="12.75" hidden="false" customHeight="false" outlineLevel="0" collapsed="false">
      <c r="A31" s="716"/>
      <c r="B31" s="717"/>
      <c r="C31" s="717"/>
      <c r="D31" s="717"/>
      <c r="E31" s="717"/>
      <c r="F31" s="717"/>
      <c r="G31" s="717"/>
      <c r="H31" s="717"/>
      <c r="I31" s="717"/>
      <c r="J31" s="717"/>
      <c r="K31" s="717"/>
      <c r="L31" s="717"/>
      <c r="M31" s="717"/>
      <c r="N31" s="717"/>
      <c r="O31" s="717"/>
      <c r="P31" s="717"/>
      <c r="Q31" s="717"/>
      <c r="R31" s="717"/>
      <c r="S31" s="881"/>
      <c r="T31" s="432"/>
      <c r="U31" s="433"/>
      <c r="V31" s="433"/>
      <c r="W31" s="433"/>
      <c r="X31" s="433"/>
      <c r="Y31" s="433"/>
      <c r="Z31" s="433"/>
      <c r="AA31" s="433"/>
      <c r="AB31" s="433"/>
      <c r="AC31" s="433"/>
      <c r="AD31" s="433"/>
      <c r="AE31" s="433"/>
      <c r="AF31" s="433"/>
      <c r="AG31" s="433"/>
      <c r="AH31" s="433"/>
      <c r="AI31" s="433"/>
      <c r="AJ31" s="433"/>
      <c r="AK31" s="433"/>
      <c r="AL31" s="433"/>
    </row>
    <row r="32" customFormat="false" ht="12.75" hidden="false" customHeight="false" outlineLevel="0" collapsed="false">
      <c r="A32" s="716"/>
      <c r="B32" s="717"/>
      <c r="C32" s="717"/>
      <c r="D32" s="717"/>
      <c r="E32" s="717"/>
      <c r="F32" s="717"/>
      <c r="G32" s="717"/>
      <c r="H32" s="717"/>
      <c r="I32" s="717"/>
      <c r="J32" s="717"/>
      <c r="K32" s="717"/>
      <c r="L32" s="717"/>
      <c r="M32" s="717"/>
      <c r="N32" s="717"/>
      <c r="O32" s="717"/>
      <c r="P32" s="717"/>
      <c r="Q32" s="717"/>
      <c r="R32" s="717"/>
      <c r="S32" s="881"/>
      <c r="T32" s="432"/>
      <c r="U32" s="433"/>
      <c r="V32" s="433"/>
      <c r="W32" s="433"/>
      <c r="X32" s="433"/>
      <c r="Y32" s="433"/>
      <c r="Z32" s="433"/>
      <c r="AA32" s="433"/>
      <c r="AB32" s="433"/>
      <c r="AC32" s="433"/>
      <c r="AD32" s="433"/>
      <c r="AE32" s="433"/>
      <c r="AF32" s="433"/>
      <c r="AG32" s="433"/>
      <c r="AH32" s="433"/>
      <c r="AI32" s="433"/>
      <c r="AJ32" s="433"/>
      <c r="AK32" s="433"/>
      <c r="AL32" s="433"/>
    </row>
    <row r="33" customFormat="false" ht="12.75" hidden="false" customHeight="false" outlineLevel="0" collapsed="false">
      <c r="A33" s="716"/>
      <c r="B33" s="717"/>
      <c r="C33" s="717"/>
      <c r="D33" s="717"/>
      <c r="E33" s="717"/>
      <c r="F33" s="717"/>
      <c r="G33" s="717"/>
      <c r="H33" s="717"/>
      <c r="I33" s="717"/>
      <c r="J33" s="717"/>
      <c r="K33" s="717"/>
      <c r="L33" s="717"/>
      <c r="M33" s="717"/>
      <c r="N33" s="717"/>
      <c r="O33" s="717"/>
      <c r="P33" s="717"/>
      <c r="Q33" s="717"/>
      <c r="R33" s="717"/>
      <c r="S33" s="881"/>
      <c r="T33" s="432"/>
      <c r="U33" s="433"/>
      <c r="V33" s="433"/>
      <c r="W33" s="433"/>
      <c r="X33" s="433"/>
      <c r="Y33" s="433"/>
      <c r="Z33" s="433"/>
      <c r="AA33" s="433"/>
      <c r="AB33" s="433"/>
      <c r="AC33" s="433"/>
      <c r="AD33" s="433"/>
      <c r="AE33" s="433"/>
      <c r="AF33" s="433"/>
      <c r="AG33" s="433"/>
      <c r="AH33" s="433"/>
      <c r="AI33" s="433"/>
      <c r="AJ33" s="433"/>
      <c r="AK33" s="433"/>
      <c r="AL33" s="433"/>
    </row>
    <row r="34" customFormat="false" ht="12.75" hidden="false" customHeight="false" outlineLevel="0" collapsed="false">
      <c r="A34" s="716"/>
      <c r="B34" s="717"/>
      <c r="C34" s="717"/>
      <c r="D34" s="717"/>
      <c r="E34" s="717"/>
      <c r="F34" s="717"/>
      <c r="G34" s="717"/>
      <c r="H34" s="717"/>
      <c r="I34" s="717"/>
      <c r="J34" s="717"/>
      <c r="K34" s="717"/>
      <c r="L34" s="717"/>
      <c r="M34" s="717"/>
      <c r="N34" s="717"/>
      <c r="O34" s="717"/>
      <c r="P34" s="717"/>
      <c r="Q34" s="717"/>
      <c r="R34" s="717"/>
      <c r="S34" s="881"/>
      <c r="T34" s="432"/>
      <c r="U34" s="433"/>
      <c r="V34" s="433"/>
      <c r="W34" s="433"/>
      <c r="X34" s="433"/>
      <c r="Y34" s="433"/>
      <c r="Z34" s="433"/>
      <c r="AA34" s="433"/>
      <c r="AB34" s="433"/>
      <c r="AC34" s="433"/>
      <c r="AD34" s="433"/>
      <c r="AE34" s="433"/>
      <c r="AF34" s="433"/>
      <c r="AG34" s="433"/>
      <c r="AH34" s="433"/>
      <c r="AI34" s="433"/>
      <c r="AJ34" s="433"/>
      <c r="AK34" s="433"/>
      <c r="AL34" s="433"/>
    </row>
    <row r="35" customFormat="false" ht="12.75" hidden="false" customHeight="false" outlineLevel="0" collapsed="false">
      <c r="A35" s="716"/>
      <c r="B35" s="717"/>
      <c r="C35" s="717"/>
      <c r="D35" s="717"/>
      <c r="E35" s="717"/>
      <c r="F35" s="717"/>
      <c r="G35" s="717"/>
      <c r="H35" s="717"/>
      <c r="I35" s="717"/>
      <c r="J35" s="717"/>
      <c r="K35" s="717"/>
      <c r="L35" s="717"/>
      <c r="M35" s="717"/>
      <c r="N35" s="717"/>
      <c r="O35" s="717"/>
      <c r="P35" s="717"/>
      <c r="Q35" s="717"/>
      <c r="R35" s="717"/>
      <c r="S35" s="881"/>
      <c r="T35" s="432"/>
      <c r="U35" s="433"/>
      <c r="V35" s="433"/>
      <c r="W35" s="433"/>
      <c r="X35" s="433"/>
      <c r="Y35" s="433"/>
      <c r="Z35" s="433"/>
      <c r="AA35" s="433"/>
      <c r="AB35" s="433"/>
      <c r="AC35" s="433"/>
      <c r="AD35" s="433"/>
      <c r="AE35" s="433"/>
      <c r="AF35" s="433"/>
      <c r="AG35" s="433"/>
      <c r="AH35" s="433"/>
      <c r="AI35" s="433"/>
      <c r="AJ35" s="433"/>
      <c r="AK35" s="433"/>
      <c r="AL35" s="433"/>
    </row>
    <row r="36" customFormat="false" ht="12.75" hidden="false" customHeight="false" outlineLevel="0" collapsed="false">
      <c r="A36" s="716"/>
      <c r="B36" s="717"/>
      <c r="C36" s="717"/>
      <c r="D36" s="717"/>
      <c r="E36" s="717"/>
      <c r="F36" s="717"/>
      <c r="G36" s="717"/>
      <c r="H36" s="717"/>
      <c r="I36" s="717"/>
      <c r="J36" s="717"/>
      <c r="K36" s="717"/>
      <c r="L36" s="717"/>
      <c r="M36" s="717"/>
      <c r="N36" s="717"/>
      <c r="O36" s="717"/>
      <c r="P36" s="717"/>
      <c r="Q36" s="717"/>
      <c r="R36" s="717"/>
      <c r="S36" s="881"/>
      <c r="T36" s="432"/>
      <c r="U36" s="433"/>
      <c r="V36" s="433"/>
      <c r="W36" s="433"/>
      <c r="X36" s="433"/>
      <c r="Y36" s="433"/>
      <c r="Z36" s="433"/>
      <c r="AA36" s="433"/>
      <c r="AB36" s="433"/>
      <c r="AC36" s="433"/>
      <c r="AD36" s="433"/>
      <c r="AE36" s="433"/>
      <c r="AF36" s="433"/>
      <c r="AG36" s="433"/>
      <c r="AH36" s="433"/>
      <c r="AI36" s="433"/>
      <c r="AJ36" s="433"/>
      <c r="AK36" s="433"/>
      <c r="AL36" s="433"/>
    </row>
    <row r="37" customFormat="false" ht="12.75" hidden="false" customHeight="false" outlineLevel="0" collapsed="false">
      <c r="A37" s="716"/>
      <c r="B37" s="717"/>
      <c r="C37" s="717"/>
      <c r="D37" s="717"/>
      <c r="E37" s="717"/>
      <c r="F37" s="717"/>
      <c r="G37" s="717"/>
      <c r="H37" s="717"/>
      <c r="I37" s="717"/>
      <c r="J37" s="717"/>
      <c r="K37" s="717"/>
      <c r="L37" s="717"/>
      <c r="M37" s="717"/>
      <c r="N37" s="717"/>
      <c r="O37" s="717"/>
      <c r="P37" s="717"/>
      <c r="Q37" s="717"/>
      <c r="R37" s="717"/>
      <c r="S37" s="881"/>
      <c r="T37" s="432"/>
      <c r="U37" s="433"/>
      <c r="V37" s="433"/>
      <c r="W37" s="433"/>
      <c r="X37" s="433"/>
      <c r="Y37" s="433"/>
      <c r="Z37" s="433"/>
      <c r="AA37" s="433"/>
      <c r="AB37" s="433"/>
      <c r="AC37" s="433"/>
      <c r="AD37" s="433"/>
      <c r="AE37" s="433"/>
      <c r="AF37" s="433"/>
      <c r="AG37" s="433"/>
      <c r="AH37" s="433"/>
      <c r="AI37" s="433"/>
      <c r="AJ37" s="433"/>
      <c r="AK37" s="433"/>
      <c r="AL37" s="433"/>
    </row>
    <row r="38" customFormat="false" ht="12.75" hidden="false" customHeight="false" outlineLevel="0" collapsed="false">
      <c r="A38" s="716"/>
      <c r="B38" s="717"/>
      <c r="C38" s="717"/>
      <c r="D38" s="717"/>
      <c r="E38" s="717"/>
      <c r="F38" s="717"/>
      <c r="G38" s="717"/>
      <c r="H38" s="717"/>
      <c r="I38" s="717"/>
      <c r="J38" s="717"/>
      <c r="K38" s="717"/>
      <c r="L38" s="717"/>
      <c r="M38" s="717"/>
      <c r="N38" s="717"/>
      <c r="O38" s="717"/>
      <c r="P38" s="717"/>
      <c r="Q38" s="717"/>
      <c r="R38" s="717"/>
      <c r="S38" s="881"/>
      <c r="T38" s="432"/>
      <c r="U38" s="433"/>
      <c r="V38" s="433"/>
      <c r="W38" s="433"/>
      <c r="X38" s="433"/>
      <c r="Y38" s="433"/>
      <c r="Z38" s="433"/>
      <c r="AA38" s="433"/>
      <c r="AB38" s="433"/>
      <c r="AC38" s="433"/>
      <c r="AD38" s="433"/>
      <c r="AE38" s="433"/>
      <c r="AF38" s="433"/>
      <c r="AG38" s="433"/>
      <c r="AH38" s="433"/>
      <c r="AI38" s="433"/>
      <c r="AJ38" s="433"/>
      <c r="AK38" s="433"/>
      <c r="AL38" s="433"/>
    </row>
    <row r="39" customFormat="false" ht="12.75" hidden="false" customHeight="false" outlineLevel="0" collapsed="false">
      <c r="A39" s="716"/>
      <c r="B39" s="717"/>
      <c r="C39" s="717"/>
      <c r="D39" s="717"/>
      <c r="E39" s="717"/>
      <c r="F39" s="717"/>
      <c r="G39" s="717"/>
      <c r="H39" s="717"/>
      <c r="I39" s="717"/>
      <c r="J39" s="717"/>
      <c r="K39" s="717"/>
      <c r="L39" s="717"/>
      <c r="M39" s="717"/>
      <c r="N39" s="717"/>
      <c r="O39" s="717"/>
      <c r="P39" s="717"/>
      <c r="Q39" s="717"/>
      <c r="R39" s="717"/>
      <c r="S39" s="881"/>
      <c r="T39" s="432"/>
      <c r="U39" s="433"/>
      <c r="V39" s="433"/>
      <c r="W39" s="433"/>
      <c r="X39" s="433"/>
      <c r="Y39" s="433"/>
      <c r="Z39" s="433"/>
      <c r="AA39" s="433"/>
      <c r="AB39" s="433"/>
      <c r="AC39" s="433"/>
      <c r="AD39" s="433"/>
      <c r="AE39" s="433"/>
      <c r="AF39" s="433"/>
      <c r="AG39" s="433"/>
      <c r="AH39" s="433"/>
      <c r="AI39" s="433"/>
      <c r="AJ39" s="433"/>
      <c r="AK39" s="433"/>
      <c r="AL39" s="433"/>
    </row>
    <row r="40" customFormat="false" ht="12.75" hidden="false" customHeight="false" outlineLevel="0" collapsed="false">
      <c r="A40" s="716"/>
      <c r="B40" s="717"/>
      <c r="C40" s="717"/>
      <c r="D40" s="717"/>
      <c r="E40" s="717"/>
      <c r="F40" s="717"/>
      <c r="G40" s="717"/>
      <c r="H40" s="717"/>
      <c r="I40" s="717"/>
      <c r="J40" s="717"/>
      <c r="K40" s="717"/>
      <c r="L40" s="717"/>
      <c r="M40" s="717"/>
      <c r="N40" s="717"/>
      <c r="O40" s="717"/>
      <c r="P40" s="717"/>
      <c r="Q40" s="717"/>
      <c r="R40" s="717"/>
      <c r="S40" s="881"/>
      <c r="T40" s="432"/>
      <c r="U40" s="433"/>
      <c r="V40" s="433"/>
      <c r="W40" s="433"/>
      <c r="X40" s="433"/>
      <c r="Y40" s="433"/>
      <c r="Z40" s="433"/>
      <c r="AA40" s="433"/>
      <c r="AB40" s="433"/>
      <c r="AC40" s="433"/>
      <c r="AD40" s="433"/>
      <c r="AE40" s="433"/>
      <c r="AF40" s="433"/>
      <c r="AG40" s="433"/>
      <c r="AH40" s="433"/>
      <c r="AI40" s="433"/>
      <c r="AJ40" s="433"/>
      <c r="AK40" s="433"/>
      <c r="AL40" s="433"/>
    </row>
    <row r="41" customFormat="false" ht="12.75" hidden="false" customHeight="false" outlineLevel="0" collapsed="false">
      <c r="A41" s="716"/>
      <c r="B41" s="717"/>
      <c r="C41" s="717"/>
      <c r="D41" s="717"/>
      <c r="E41" s="717"/>
      <c r="F41" s="717"/>
      <c r="G41" s="717"/>
      <c r="H41" s="717"/>
      <c r="I41" s="717"/>
      <c r="J41" s="717"/>
      <c r="K41" s="717"/>
      <c r="L41" s="717"/>
      <c r="M41" s="717"/>
      <c r="N41" s="717"/>
      <c r="O41" s="717"/>
      <c r="P41" s="717"/>
      <c r="Q41" s="717"/>
      <c r="R41" s="717"/>
      <c r="S41" s="881"/>
      <c r="T41" s="432"/>
      <c r="U41" s="433"/>
      <c r="V41" s="433"/>
      <c r="W41" s="433"/>
      <c r="X41" s="433"/>
      <c r="Y41" s="433"/>
      <c r="Z41" s="433"/>
      <c r="AA41" s="433"/>
      <c r="AB41" s="433"/>
      <c r="AC41" s="433"/>
      <c r="AD41" s="433"/>
      <c r="AE41" s="433"/>
      <c r="AF41" s="433"/>
      <c r="AG41" s="433"/>
      <c r="AH41" s="433"/>
      <c r="AI41" s="433"/>
      <c r="AJ41" s="433"/>
      <c r="AK41" s="433"/>
      <c r="AL41" s="433"/>
    </row>
    <row r="42" customFormat="false" ht="12.75" hidden="false" customHeight="false" outlineLevel="0" collapsed="false">
      <c r="A42" s="716"/>
      <c r="B42" s="880" t="s">
        <v>743</v>
      </c>
      <c r="C42" s="717"/>
      <c r="D42" s="717"/>
      <c r="E42" s="717"/>
      <c r="F42" s="717"/>
      <c r="G42" s="717"/>
      <c r="H42" s="717"/>
      <c r="I42" s="717"/>
      <c r="J42" s="717"/>
      <c r="K42" s="717"/>
      <c r="L42" s="717"/>
      <c r="M42" s="717"/>
      <c r="N42" s="717"/>
      <c r="O42" s="717"/>
      <c r="P42" s="717"/>
      <c r="Q42" s="717"/>
      <c r="R42" s="717"/>
      <c r="S42" s="881"/>
      <c r="T42" s="432"/>
      <c r="U42" s="433"/>
      <c r="V42" s="433"/>
      <c r="W42" s="433"/>
      <c r="X42" s="433"/>
      <c r="Y42" s="433"/>
      <c r="Z42" s="433"/>
      <c r="AA42" s="433"/>
      <c r="AB42" s="433"/>
      <c r="AC42" s="433"/>
      <c r="AD42" s="433"/>
      <c r="AE42" s="433"/>
      <c r="AF42" s="433"/>
      <c r="AG42" s="433"/>
      <c r="AH42" s="433"/>
      <c r="AI42" s="433"/>
      <c r="AJ42" s="433"/>
      <c r="AK42" s="433"/>
      <c r="AL42" s="433"/>
    </row>
    <row r="43" customFormat="false" ht="12.75" hidden="false" customHeight="false" outlineLevel="0" collapsed="false">
      <c r="A43" s="716"/>
      <c r="B43" s="880" t="s">
        <v>744</v>
      </c>
      <c r="C43" s="717"/>
      <c r="D43" s="717"/>
      <c r="E43" s="717"/>
      <c r="F43" s="717"/>
      <c r="G43" s="717"/>
      <c r="H43" s="717"/>
      <c r="I43" s="717"/>
      <c r="J43" s="717"/>
      <c r="K43" s="717"/>
      <c r="L43" s="717"/>
      <c r="M43" s="717"/>
      <c r="N43" s="717"/>
      <c r="O43" s="717"/>
      <c r="P43" s="717"/>
      <c r="Q43" s="717"/>
      <c r="R43" s="717"/>
      <c r="S43" s="881"/>
      <c r="T43" s="432"/>
      <c r="U43" s="433"/>
      <c r="V43" s="433"/>
      <c r="W43" s="433"/>
      <c r="X43" s="433"/>
      <c r="Y43" s="433"/>
      <c r="Z43" s="433"/>
      <c r="AA43" s="433"/>
      <c r="AB43" s="433"/>
      <c r="AC43" s="433"/>
      <c r="AD43" s="433"/>
      <c r="AE43" s="433"/>
      <c r="AF43" s="433"/>
      <c r="AG43" s="433"/>
      <c r="AH43" s="433"/>
      <c r="AI43" s="433"/>
      <c r="AJ43" s="433"/>
      <c r="AK43" s="433"/>
      <c r="AL43" s="433"/>
    </row>
    <row r="44" customFormat="false" ht="12.75" hidden="false" customHeight="false" outlineLevel="0" collapsed="false">
      <c r="A44" s="716"/>
      <c r="B44" s="717"/>
      <c r="C44" s="717"/>
      <c r="D44" s="717"/>
      <c r="E44" s="717"/>
      <c r="F44" s="717"/>
      <c r="G44" s="717"/>
      <c r="H44" s="717"/>
      <c r="I44" s="717"/>
      <c r="J44" s="717"/>
      <c r="K44" s="717"/>
      <c r="L44" s="717"/>
      <c r="M44" s="717"/>
      <c r="N44" s="717"/>
      <c r="O44" s="717"/>
      <c r="P44" s="717"/>
      <c r="Q44" s="717"/>
      <c r="R44" s="717"/>
      <c r="S44" s="881"/>
      <c r="T44" s="432"/>
      <c r="U44" s="433"/>
      <c r="V44" s="433"/>
      <c r="W44" s="433"/>
      <c r="X44" s="433"/>
      <c r="Y44" s="433"/>
      <c r="Z44" s="433"/>
      <c r="AA44" s="433"/>
      <c r="AB44" s="433"/>
      <c r="AC44" s="433"/>
      <c r="AD44" s="433"/>
      <c r="AE44" s="433"/>
      <c r="AF44" s="433"/>
      <c r="AG44" s="433"/>
      <c r="AH44" s="433"/>
      <c r="AI44" s="433"/>
      <c r="AJ44" s="433"/>
      <c r="AK44" s="433"/>
      <c r="AL44" s="433"/>
    </row>
    <row r="45" customFormat="false" ht="12.75" hidden="false" customHeight="false" outlineLevel="0" collapsed="false">
      <c r="A45" s="716"/>
      <c r="B45" s="886" t="s">
        <v>716</v>
      </c>
      <c r="C45" s="717"/>
      <c r="D45" s="717"/>
      <c r="E45" s="717"/>
      <c r="F45" s="717"/>
      <c r="G45" s="717"/>
      <c r="H45" s="717"/>
      <c r="I45" s="717"/>
      <c r="J45" s="717"/>
      <c r="K45" s="717"/>
      <c r="L45" s="717"/>
      <c r="M45" s="717"/>
      <c r="N45" s="717"/>
      <c r="O45" s="717"/>
      <c r="P45" s="717"/>
      <c r="Q45" s="717"/>
      <c r="R45" s="717"/>
      <c r="S45" s="881"/>
      <c r="T45" s="432"/>
      <c r="U45" s="433"/>
      <c r="V45" s="433"/>
      <c r="W45" s="433"/>
      <c r="X45" s="433"/>
      <c r="Y45" s="433"/>
      <c r="Z45" s="433"/>
      <c r="AA45" s="433"/>
      <c r="AB45" s="433"/>
      <c r="AC45" s="433"/>
      <c r="AD45" s="433"/>
      <c r="AE45" s="433"/>
      <c r="AF45" s="433"/>
      <c r="AG45" s="433"/>
      <c r="AH45" s="433"/>
      <c r="AI45" s="433"/>
      <c r="AJ45" s="433"/>
      <c r="AK45" s="433"/>
      <c r="AL45" s="433"/>
    </row>
    <row r="46" customFormat="false" ht="12.75" hidden="false" customHeight="false" outlineLevel="0" collapsed="false">
      <c r="A46" s="716"/>
      <c r="B46" s="717"/>
      <c r="C46" s="717"/>
      <c r="D46" s="717"/>
      <c r="E46" s="717"/>
      <c r="F46" s="717"/>
      <c r="G46" s="717"/>
      <c r="H46" s="717"/>
      <c r="I46" s="717"/>
      <c r="J46" s="717"/>
      <c r="K46" s="717"/>
      <c r="L46" s="717"/>
      <c r="M46" s="717"/>
      <c r="N46" s="717"/>
      <c r="O46" s="717"/>
      <c r="P46" s="717"/>
      <c r="Q46" s="717"/>
      <c r="R46" s="717"/>
      <c r="S46" s="881"/>
      <c r="T46" s="432"/>
      <c r="U46" s="433"/>
      <c r="V46" s="433"/>
      <c r="W46" s="433"/>
      <c r="X46" s="433"/>
      <c r="Y46" s="433"/>
      <c r="Z46" s="433"/>
      <c r="AA46" s="433"/>
      <c r="AB46" s="433"/>
      <c r="AC46" s="433"/>
      <c r="AD46" s="433"/>
      <c r="AE46" s="433"/>
      <c r="AF46" s="433"/>
      <c r="AG46" s="433"/>
      <c r="AH46" s="433"/>
      <c r="AI46" s="433"/>
      <c r="AJ46" s="433"/>
      <c r="AK46" s="433"/>
      <c r="AL46" s="433"/>
    </row>
    <row r="47" customFormat="false" ht="12.75" hidden="false" customHeight="false" outlineLevel="0" collapsed="false">
      <c r="A47" s="716"/>
      <c r="B47" s="717"/>
      <c r="C47" s="717"/>
      <c r="D47" s="717"/>
      <c r="E47" s="717"/>
      <c r="F47" s="717"/>
      <c r="G47" s="717"/>
      <c r="H47" s="717"/>
      <c r="I47" s="717"/>
      <c r="J47" s="717"/>
      <c r="K47" s="717"/>
      <c r="L47" s="717"/>
      <c r="M47" s="717"/>
      <c r="N47" s="717"/>
      <c r="O47" s="717"/>
      <c r="P47" s="717"/>
      <c r="Q47" s="717"/>
      <c r="R47" s="717"/>
      <c r="S47" s="881"/>
      <c r="T47" s="432"/>
      <c r="U47" s="433"/>
      <c r="V47" s="433"/>
      <c r="W47" s="433"/>
      <c r="X47" s="433"/>
      <c r="Y47" s="433"/>
      <c r="Z47" s="433"/>
      <c r="AA47" s="433"/>
      <c r="AB47" s="433"/>
      <c r="AC47" s="433"/>
      <c r="AD47" s="433"/>
      <c r="AE47" s="433"/>
      <c r="AF47" s="433"/>
      <c r="AG47" s="433"/>
      <c r="AH47" s="433"/>
      <c r="AI47" s="433"/>
      <c r="AJ47" s="433"/>
      <c r="AK47" s="433"/>
      <c r="AL47" s="433"/>
    </row>
    <row r="48" customFormat="false" ht="12.75" hidden="false" customHeight="false" outlineLevel="0" collapsed="false">
      <c r="A48" s="716"/>
      <c r="B48" s="717"/>
      <c r="C48" s="717"/>
      <c r="D48" s="717"/>
      <c r="E48" s="717"/>
      <c r="F48" s="717"/>
      <c r="G48" s="717"/>
      <c r="H48" s="717"/>
      <c r="I48" s="717"/>
      <c r="J48" s="717"/>
      <c r="K48" s="717"/>
      <c r="L48" s="717"/>
      <c r="M48" s="717"/>
      <c r="N48" s="717"/>
      <c r="O48" s="717"/>
      <c r="P48" s="717"/>
      <c r="Q48" s="717"/>
      <c r="R48" s="717"/>
      <c r="S48" s="881"/>
      <c r="T48" s="432"/>
      <c r="U48" s="433"/>
      <c r="V48" s="433"/>
      <c r="W48" s="433"/>
      <c r="X48" s="433"/>
      <c r="Y48" s="433"/>
      <c r="Z48" s="433"/>
      <c r="AA48" s="433"/>
      <c r="AB48" s="433"/>
      <c r="AC48" s="433"/>
      <c r="AD48" s="433"/>
      <c r="AE48" s="433"/>
      <c r="AF48" s="433"/>
      <c r="AG48" s="433"/>
      <c r="AH48" s="433"/>
      <c r="AI48" s="433"/>
      <c r="AJ48" s="433"/>
      <c r="AK48" s="433"/>
      <c r="AL48" s="433"/>
    </row>
    <row r="49" customFormat="false" ht="12.75" hidden="false" customHeight="false" outlineLevel="0" collapsed="false">
      <c r="A49" s="716"/>
      <c r="B49" s="880"/>
      <c r="C49" s="717"/>
      <c r="D49" s="717"/>
      <c r="E49" s="717"/>
      <c r="F49" s="717"/>
      <c r="G49" s="717"/>
      <c r="H49" s="717"/>
      <c r="I49" s="717"/>
      <c r="J49" s="717"/>
      <c r="K49" s="717"/>
      <c r="L49" s="717"/>
      <c r="M49" s="717"/>
      <c r="N49" s="717"/>
      <c r="O49" s="717"/>
      <c r="P49" s="717"/>
      <c r="Q49" s="717"/>
      <c r="R49" s="717"/>
      <c r="S49" s="881"/>
      <c r="T49" s="432"/>
      <c r="U49" s="433"/>
      <c r="V49" s="433"/>
      <c r="W49" s="433"/>
      <c r="X49" s="433"/>
      <c r="Y49" s="433"/>
      <c r="Z49" s="433"/>
      <c r="AA49" s="433"/>
      <c r="AB49" s="433"/>
      <c r="AC49" s="433"/>
      <c r="AD49" s="433"/>
      <c r="AE49" s="433"/>
      <c r="AF49" s="433"/>
      <c r="AG49" s="433"/>
      <c r="AH49" s="433"/>
      <c r="AI49" s="433"/>
      <c r="AJ49" s="433"/>
      <c r="AK49" s="433"/>
      <c r="AL49" s="433"/>
    </row>
    <row r="50" customFormat="false" ht="12.75" hidden="false" customHeight="false" outlineLevel="0" collapsed="false">
      <c r="A50" s="716"/>
      <c r="B50" s="880"/>
      <c r="C50" s="717"/>
      <c r="D50" s="717"/>
      <c r="E50" s="717"/>
      <c r="F50" s="717"/>
      <c r="G50" s="717"/>
      <c r="H50" s="717"/>
      <c r="I50" s="717"/>
      <c r="J50" s="717"/>
      <c r="K50" s="717"/>
      <c r="L50" s="717"/>
      <c r="M50" s="717"/>
      <c r="N50" s="717"/>
      <c r="O50" s="717"/>
      <c r="P50" s="717"/>
      <c r="Q50" s="717"/>
      <c r="R50" s="717"/>
      <c r="S50" s="881"/>
      <c r="T50" s="432"/>
      <c r="U50" s="433"/>
      <c r="V50" s="433"/>
      <c r="W50" s="433"/>
      <c r="X50" s="433"/>
      <c r="Y50" s="433"/>
      <c r="Z50" s="433"/>
      <c r="AA50" s="433"/>
      <c r="AB50" s="433"/>
      <c r="AC50" s="433"/>
      <c r="AD50" s="433"/>
      <c r="AE50" s="433"/>
      <c r="AF50" s="433"/>
      <c r="AG50" s="433"/>
      <c r="AH50" s="433"/>
      <c r="AI50" s="433"/>
      <c r="AJ50" s="433"/>
      <c r="AK50" s="433"/>
      <c r="AL50" s="433"/>
    </row>
    <row r="51" customFormat="false" ht="12.75" hidden="false" customHeight="false" outlineLevel="0" collapsed="false">
      <c r="A51" s="716"/>
      <c r="B51" s="717"/>
      <c r="C51" s="717"/>
      <c r="D51" s="717"/>
      <c r="E51" s="717"/>
      <c r="F51" s="717"/>
      <c r="G51" s="717"/>
      <c r="H51" s="717"/>
      <c r="I51" s="717"/>
      <c r="J51" s="717"/>
      <c r="K51" s="717"/>
      <c r="L51" s="717"/>
      <c r="M51" s="717"/>
      <c r="N51" s="717"/>
      <c r="O51" s="717"/>
      <c r="P51" s="717"/>
      <c r="Q51" s="717"/>
      <c r="R51" s="717"/>
      <c r="S51" s="881"/>
      <c r="T51" s="432"/>
      <c r="U51" s="433"/>
      <c r="V51" s="433"/>
      <c r="W51" s="433"/>
      <c r="X51" s="433"/>
      <c r="Y51" s="433"/>
      <c r="Z51" s="433"/>
      <c r="AA51" s="433"/>
      <c r="AB51" s="433"/>
      <c r="AC51" s="433"/>
      <c r="AD51" s="433"/>
      <c r="AE51" s="433"/>
      <c r="AF51" s="433"/>
      <c r="AG51" s="433"/>
      <c r="AH51" s="433"/>
      <c r="AI51" s="433"/>
      <c r="AJ51" s="433"/>
      <c r="AK51" s="433"/>
      <c r="AL51" s="433"/>
    </row>
    <row r="52" customFormat="false" ht="12.75" hidden="false" customHeight="false" outlineLevel="0" collapsed="false">
      <c r="A52" s="716"/>
      <c r="B52" s="717"/>
      <c r="C52" s="717"/>
      <c r="D52" s="717"/>
      <c r="E52" s="717"/>
      <c r="F52" s="717"/>
      <c r="G52" s="717"/>
      <c r="H52" s="717"/>
      <c r="I52" s="717"/>
      <c r="J52" s="717"/>
      <c r="K52" s="717"/>
      <c r="L52" s="717"/>
      <c r="M52" s="717"/>
      <c r="N52" s="717"/>
      <c r="O52" s="717"/>
      <c r="P52" s="717"/>
      <c r="Q52" s="717"/>
      <c r="R52" s="717"/>
      <c r="S52" s="881"/>
      <c r="T52" s="432"/>
      <c r="U52" s="433"/>
      <c r="V52" s="433"/>
      <c r="W52" s="433"/>
      <c r="X52" s="433"/>
      <c r="Y52" s="433"/>
      <c r="Z52" s="433"/>
      <c r="AA52" s="433"/>
      <c r="AB52" s="433"/>
      <c r="AC52" s="433"/>
      <c r="AD52" s="433"/>
      <c r="AE52" s="433"/>
      <c r="AF52" s="433"/>
      <c r="AG52" s="433"/>
      <c r="AH52" s="433"/>
      <c r="AI52" s="433"/>
      <c r="AJ52" s="433"/>
      <c r="AK52" s="433"/>
      <c r="AL52" s="433"/>
    </row>
    <row r="53" customFormat="false" ht="12.75" hidden="false" customHeight="false" outlineLevel="0" collapsed="false">
      <c r="A53" s="716"/>
      <c r="B53" s="717"/>
      <c r="C53" s="717"/>
      <c r="D53" s="717"/>
      <c r="E53" s="717"/>
      <c r="F53" s="717"/>
      <c r="G53" s="717"/>
      <c r="H53" s="717"/>
      <c r="I53" s="717"/>
      <c r="J53" s="717"/>
      <c r="K53" s="717"/>
      <c r="L53" s="717"/>
      <c r="M53" s="717"/>
      <c r="N53" s="717"/>
      <c r="O53" s="717"/>
      <c r="P53" s="717"/>
      <c r="Q53" s="717"/>
      <c r="R53" s="717"/>
      <c r="S53" s="881"/>
      <c r="T53" s="432"/>
      <c r="U53" s="433"/>
      <c r="V53" s="433"/>
      <c r="W53" s="433"/>
      <c r="X53" s="433"/>
      <c r="Y53" s="433"/>
      <c r="Z53" s="433"/>
      <c r="AA53" s="433"/>
      <c r="AB53" s="433"/>
      <c r="AC53" s="433"/>
      <c r="AD53" s="433"/>
      <c r="AE53" s="433"/>
      <c r="AF53" s="433"/>
      <c r="AG53" s="433"/>
      <c r="AH53" s="433"/>
      <c r="AI53" s="433"/>
      <c r="AJ53" s="433"/>
      <c r="AK53" s="433"/>
      <c r="AL53" s="433"/>
    </row>
    <row r="54" customFormat="false" ht="12.75" hidden="false" customHeight="false" outlineLevel="0" collapsed="false">
      <c r="A54" s="716"/>
      <c r="B54" s="717"/>
      <c r="C54" s="717"/>
      <c r="D54" s="717"/>
      <c r="E54" s="717"/>
      <c r="F54" s="717"/>
      <c r="G54" s="717"/>
      <c r="H54" s="717"/>
      <c r="I54" s="717"/>
      <c r="J54" s="717"/>
      <c r="K54" s="717"/>
      <c r="L54" s="717"/>
      <c r="M54" s="717"/>
      <c r="N54" s="717"/>
      <c r="O54" s="717"/>
      <c r="P54" s="717"/>
      <c r="Q54" s="717"/>
      <c r="R54" s="717"/>
      <c r="S54" s="881"/>
      <c r="T54" s="432"/>
      <c r="U54" s="433"/>
      <c r="V54" s="433"/>
      <c r="W54" s="433"/>
      <c r="X54" s="433"/>
      <c r="Y54" s="433"/>
      <c r="Z54" s="433"/>
      <c r="AA54" s="433"/>
      <c r="AB54" s="433"/>
      <c r="AC54" s="433"/>
      <c r="AD54" s="433"/>
      <c r="AE54" s="433"/>
      <c r="AF54" s="433"/>
      <c r="AG54" s="433"/>
      <c r="AH54" s="433"/>
      <c r="AI54" s="433"/>
      <c r="AJ54" s="433"/>
      <c r="AK54" s="433"/>
      <c r="AL54" s="433"/>
    </row>
    <row r="55" customFormat="false" ht="12.75" hidden="false" customHeight="false" outlineLevel="0" collapsed="false">
      <c r="A55" s="716"/>
      <c r="B55" s="880"/>
      <c r="C55" s="717"/>
      <c r="D55" s="717"/>
      <c r="E55" s="717"/>
      <c r="F55" s="717"/>
      <c r="G55" s="717"/>
      <c r="H55" s="717"/>
      <c r="I55" s="717"/>
      <c r="J55" s="717"/>
      <c r="K55" s="717"/>
      <c r="L55" s="717"/>
      <c r="M55" s="717"/>
      <c r="N55" s="717"/>
      <c r="O55" s="717"/>
      <c r="P55" s="717"/>
      <c r="Q55" s="717"/>
      <c r="R55" s="717"/>
      <c r="S55" s="881"/>
      <c r="T55" s="432"/>
      <c r="U55" s="433"/>
      <c r="V55" s="433"/>
      <c r="W55" s="433"/>
      <c r="X55" s="433"/>
      <c r="Y55" s="433"/>
      <c r="Z55" s="433"/>
      <c r="AA55" s="433"/>
      <c r="AB55" s="433"/>
      <c r="AC55" s="433"/>
      <c r="AD55" s="433"/>
      <c r="AE55" s="433"/>
      <c r="AF55" s="433"/>
      <c r="AG55" s="433"/>
      <c r="AH55" s="433"/>
      <c r="AI55" s="433"/>
      <c r="AJ55" s="433"/>
      <c r="AK55" s="433"/>
      <c r="AL55" s="433"/>
    </row>
    <row r="56" customFormat="false" ht="12.75" hidden="false" customHeight="false" outlineLevel="0" collapsed="false">
      <c r="A56" s="716"/>
      <c r="B56" s="880"/>
      <c r="C56" s="717"/>
      <c r="D56" s="717"/>
      <c r="E56" s="717"/>
      <c r="F56" s="717"/>
      <c r="G56" s="717"/>
      <c r="H56" s="717"/>
      <c r="I56" s="717"/>
      <c r="J56" s="717"/>
      <c r="K56" s="717"/>
      <c r="L56" s="717"/>
      <c r="M56" s="717"/>
      <c r="N56" s="717"/>
      <c r="O56" s="717"/>
      <c r="P56" s="717"/>
      <c r="Q56" s="717"/>
      <c r="R56" s="717"/>
      <c r="S56" s="881"/>
      <c r="T56" s="432"/>
      <c r="U56" s="433"/>
      <c r="V56" s="433"/>
      <c r="W56" s="433"/>
      <c r="X56" s="433"/>
      <c r="Y56" s="433"/>
      <c r="Z56" s="433"/>
      <c r="AA56" s="433"/>
      <c r="AB56" s="433"/>
      <c r="AC56" s="433"/>
      <c r="AD56" s="433"/>
      <c r="AE56" s="433"/>
      <c r="AF56" s="433"/>
      <c r="AG56" s="433"/>
      <c r="AH56" s="433"/>
      <c r="AI56" s="433"/>
      <c r="AJ56" s="433"/>
      <c r="AK56" s="433"/>
      <c r="AL56" s="433"/>
    </row>
    <row r="57" customFormat="false" ht="12.75" hidden="false" customHeight="false" outlineLevel="0" collapsed="false">
      <c r="A57" s="882"/>
      <c r="B57" s="727"/>
      <c r="C57" s="727"/>
      <c r="D57" s="727"/>
      <c r="E57" s="727"/>
      <c r="F57" s="727"/>
      <c r="G57" s="727"/>
      <c r="H57" s="727"/>
      <c r="I57" s="727"/>
      <c r="J57" s="727"/>
      <c r="K57" s="727"/>
      <c r="L57" s="727"/>
      <c r="M57" s="727"/>
      <c r="N57" s="727"/>
      <c r="O57" s="727"/>
      <c r="P57" s="727"/>
      <c r="Q57" s="727"/>
      <c r="R57" s="727"/>
      <c r="S57" s="883"/>
      <c r="T57" s="432"/>
      <c r="U57" s="433"/>
      <c r="V57" s="433"/>
      <c r="W57" s="433"/>
      <c r="X57" s="433"/>
      <c r="Y57" s="433"/>
      <c r="Z57" s="433"/>
      <c r="AA57" s="433"/>
      <c r="AB57" s="433"/>
      <c r="AC57" s="433"/>
      <c r="AD57" s="433"/>
      <c r="AE57" s="433"/>
      <c r="AF57" s="433"/>
      <c r="AG57" s="433"/>
      <c r="AH57" s="433"/>
      <c r="AI57" s="433"/>
      <c r="AJ57" s="433"/>
      <c r="AK57" s="433"/>
      <c r="AL57" s="433"/>
    </row>
  </sheetData>
  <sheetProtection algorithmName="SHA-512" hashValue="u6uFBw7F1codPew715ywqt9RwH7t9FcHI35xR3DsdzLQ0V22sHWULGyoYR8hH9Uf8tB4ukKFJgbps/vauhb1iA==" saltValue="4Osk2VgitW+sz2hCWVBaeQ==" spinCount="100000" sheet="true" scenarios="true"/>
  <mergeCells count="1">
    <mergeCell ref="A1:S1"/>
  </mergeCells>
  <hyperlinks>
    <hyperlink ref="B45" location="'T3.11 T3.5 FHoop Bracing'!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6.xml><?xml version="1.0" encoding="utf-8"?>
<worksheet xmlns="http://schemas.openxmlformats.org/spreadsheetml/2006/main" xmlns:r="http://schemas.openxmlformats.org/officeDocument/2006/relationships">
  <sheetPr filterMode="false">
    <pageSetUpPr fitToPage="true"/>
  </sheetPr>
  <dimension ref="A1:AL57"/>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21" min="1" style="0" width="5.01"/>
    <col collapsed="false" customWidth="true" hidden="false" outlineLevel="0" max="22" min="22" style="0" width="6.4"/>
    <col collapsed="false" customWidth="true" hidden="false" outlineLevel="0" max="38" min="23" style="0" width="5.01"/>
    <col collapsed="false" customWidth="true" hidden="false" outlineLevel="0" max="1025" min="39" style="0" width="11.4"/>
  </cols>
  <sheetData>
    <row r="1" customFormat="false" ht="13.15" hidden="false" customHeight="false" outlineLevel="0" collapsed="false">
      <c r="A1" s="26" t="s">
        <v>758</v>
      </c>
      <c r="B1" s="26"/>
      <c r="C1" s="26"/>
      <c r="D1" s="26"/>
      <c r="E1" s="26"/>
      <c r="F1" s="26"/>
      <c r="G1" s="26"/>
      <c r="H1" s="26"/>
      <c r="I1" s="26"/>
      <c r="J1" s="26"/>
      <c r="K1" s="26"/>
      <c r="L1" s="26"/>
      <c r="M1" s="26"/>
      <c r="N1" s="26"/>
      <c r="O1" s="26"/>
      <c r="P1" s="26"/>
      <c r="Q1" s="26"/>
      <c r="R1" s="26"/>
      <c r="S1" s="26"/>
      <c r="T1" s="523"/>
      <c r="U1" s="524"/>
      <c r="V1" s="524"/>
      <c r="W1" s="524"/>
      <c r="X1" s="524"/>
      <c r="Y1" s="524"/>
      <c r="Z1" s="524"/>
      <c r="AA1" s="524"/>
      <c r="AB1" s="524"/>
      <c r="AC1" s="524"/>
      <c r="AD1" s="524"/>
      <c r="AE1" s="524"/>
      <c r="AF1" s="524"/>
      <c r="AG1" s="524"/>
      <c r="AH1" s="524"/>
      <c r="AI1" s="524"/>
      <c r="AJ1" s="524"/>
      <c r="AK1" s="524"/>
      <c r="AL1" s="528"/>
    </row>
    <row r="2" customFormat="false" ht="12.75" hidden="false" customHeight="false" outlineLevel="0" collapsed="false">
      <c r="A2" s="877"/>
      <c r="B2" s="878"/>
      <c r="C2" s="878"/>
      <c r="D2" s="878"/>
      <c r="E2" s="878"/>
      <c r="F2" s="878"/>
      <c r="G2" s="878"/>
      <c r="H2" s="878"/>
      <c r="I2" s="878"/>
      <c r="J2" s="878"/>
      <c r="K2" s="878"/>
      <c r="L2" s="878"/>
      <c r="M2" s="878"/>
      <c r="N2" s="878"/>
      <c r="O2" s="878"/>
      <c r="P2" s="878"/>
      <c r="Q2" s="878"/>
      <c r="R2" s="878"/>
      <c r="S2" s="879"/>
      <c r="T2" s="346"/>
      <c r="AL2" s="347"/>
    </row>
    <row r="3" customFormat="false" ht="12.75" hidden="false" customHeight="false" outlineLevel="0" collapsed="false">
      <c r="A3" s="716"/>
      <c r="B3" s="880" t="s">
        <v>759</v>
      </c>
      <c r="C3" s="717"/>
      <c r="D3" s="717"/>
      <c r="E3" s="717"/>
      <c r="F3" s="717"/>
      <c r="G3" s="717"/>
      <c r="H3" s="717"/>
      <c r="I3" s="717"/>
      <c r="J3" s="717"/>
      <c r="K3" s="717"/>
      <c r="L3" s="717"/>
      <c r="M3" s="717"/>
      <c r="N3" s="717"/>
      <c r="O3" s="717"/>
      <c r="P3" s="717"/>
      <c r="Q3" s="717"/>
      <c r="R3" s="717"/>
      <c r="S3" s="881"/>
      <c r="T3" s="346"/>
      <c r="AL3" s="347"/>
    </row>
    <row r="4" customFormat="false" ht="12.75" hidden="false" customHeight="false" outlineLevel="0" collapsed="false">
      <c r="A4" s="716"/>
      <c r="B4" s="880"/>
      <c r="C4" s="717"/>
      <c r="D4" s="717"/>
      <c r="E4" s="717"/>
      <c r="F4" s="717"/>
      <c r="G4" s="717"/>
      <c r="H4" s="717"/>
      <c r="I4" s="717"/>
      <c r="J4" s="717"/>
      <c r="K4" s="717"/>
      <c r="L4" s="717"/>
      <c r="M4" s="717"/>
      <c r="N4" s="717"/>
      <c r="O4" s="717"/>
      <c r="P4" s="717"/>
      <c r="Q4" s="717"/>
      <c r="R4" s="717"/>
      <c r="S4" s="881"/>
      <c r="T4" s="346"/>
      <c r="AL4" s="347"/>
    </row>
    <row r="5" customFormat="false" ht="12.75" hidden="false" customHeight="false" outlineLevel="0" collapsed="false">
      <c r="A5" s="716"/>
      <c r="B5" s="880" t="s">
        <v>760</v>
      </c>
      <c r="C5" s="717"/>
      <c r="D5" s="717"/>
      <c r="E5" s="717"/>
      <c r="F5" s="717"/>
      <c r="G5" s="717"/>
      <c r="H5" s="717"/>
      <c r="I5" s="717"/>
      <c r="J5" s="717"/>
      <c r="K5" s="717"/>
      <c r="L5" s="717"/>
      <c r="M5" s="717"/>
      <c r="N5" s="717"/>
      <c r="O5" s="717"/>
      <c r="P5" s="717"/>
      <c r="Q5" s="717"/>
      <c r="R5" s="717"/>
      <c r="S5" s="881"/>
      <c r="T5" s="346"/>
      <c r="AL5" s="347"/>
    </row>
    <row r="6" customFormat="false" ht="12.75" hidden="false" customHeight="false" outlineLevel="0" collapsed="false">
      <c r="A6" s="716"/>
      <c r="B6" s="880" t="s">
        <v>761</v>
      </c>
      <c r="C6" s="717"/>
      <c r="D6" s="717"/>
      <c r="E6" s="717"/>
      <c r="F6" s="717"/>
      <c r="G6" s="717"/>
      <c r="H6" s="717"/>
      <c r="J6" s="717"/>
      <c r="K6" s="717"/>
      <c r="L6" s="717"/>
      <c r="M6" s="717"/>
      <c r="N6" s="717"/>
      <c r="O6" s="717"/>
      <c r="P6" s="717"/>
      <c r="Q6" s="717"/>
      <c r="R6" s="717"/>
      <c r="S6" s="881"/>
      <c r="T6" s="346"/>
      <c r="AL6" s="347"/>
    </row>
    <row r="7" customFormat="false" ht="12.75" hidden="false" customHeight="false" outlineLevel="0" collapsed="false">
      <c r="A7" s="716"/>
      <c r="B7" s="880"/>
      <c r="C7" s="717"/>
      <c r="D7" s="717"/>
      <c r="E7" s="717"/>
      <c r="F7" s="717"/>
      <c r="G7" s="717"/>
      <c r="H7" s="717"/>
      <c r="I7" s="717"/>
      <c r="J7" s="717"/>
      <c r="K7" s="717"/>
      <c r="L7" s="723"/>
      <c r="M7" s="717"/>
      <c r="N7" s="717"/>
      <c r="O7" s="717"/>
      <c r="P7" s="717"/>
      <c r="Q7" s="717"/>
      <c r="R7" s="717"/>
      <c r="S7" s="881"/>
      <c r="T7" s="346"/>
      <c r="AL7" s="347"/>
    </row>
    <row r="8" customFormat="false" ht="12.75" hidden="false" customHeight="false" outlineLevel="0" collapsed="false">
      <c r="A8" s="716"/>
      <c r="B8" s="880" t="s">
        <v>762</v>
      </c>
      <c r="C8" s="717"/>
      <c r="D8" s="717"/>
      <c r="E8" s="717"/>
      <c r="F8" s="717"/>
      <c r="G8" s="717"/>
      <c r="H8" s="717"/>
      <c r="I8" s="717"/>
      <c r="J8" s="717"/>
      <c r="K8" s="717"/>
      <c r="L8" s="717"/>
      <c r="M8" s="717"/>
      <c r="N8" s="717"/>
      <c r="O8" s="717"/>
      <c r="P8" s="717"/>
      <c r="Q8" s="717"/>
      <c r="R8" s="717"/>
      <c r="S8" s="881"/>
      <c r="T8" s="346"/>
      <c r="AL8" s="347"/>
    </row>
    <row r="9" customFormat="false" ht="12.75" hidden="false" customHeight="false" outlineLevel="0" collapsed="false">
      <c r="A9" s="716"/>
      <c r="B9" s="880" t="s">
        <v>763</v>
      </c>
      <c r="C9" s="717"/>
      <c r="D9" s="717"/>
      <c r="E9" s="717"/>
      <c r="F9" s="717"/>
      <c r="G9" s="717"/>
      <c r="H9" s="717"/>
      <c r="I9" s="717"/>
      <c r="J9" s="717"/>
      <c r="K9" s="717"/>
      <c r="L9" s="717"/>
      <c r="M9" s="717"/>
      <c r="N9" s="717"/>
      <c r="O9" s="717"/>
      <c r="P9" s="717"/>
      <c r="Q9" s="717"/>
      <c r="R9" s="717"/>
      <c r="S9" s="881"/>
      <c r="T9" s="346"/>
      <c r="AL9" s="347"/>
    </row>
    <row r="10" customFormat="false" ht="12.75" hidden="false" customHeight="false" outlineLevel="0" collapsed="false">
      <c r="A10" s="716"/>
      <c r="B10" s="880"/>
      <c r="C10" s="717"/>
      <c r="D10" s="717"/>
      <c r="E10" s="717"/>
      <c r="F10" s="717"/>
      <c r="G10" s="717"/>
      <c r="H10" s="717"/>
      <c r="I10" s="717"/>
      <c r="J10" s="717"/>
      <c r="K10" s="717"/>
      <c r="L10" s="717"/>
      <c r="M10" s="717"/>
      <c r="N10" s="717"/>
      <c r="O10" s="717"/>
      <c r="P10" s="717"/>
      <c r="Q10" s="717"/>
      <c r="R10" s="717"/>
      <c r="S10" s="881"/>
      <c r="T10" s="346"/>
      <c r="AL10" s="347"/>
    </row>
    <row r="11" customFormat="false" ht="12.75" hidden="false" customHeight="false" outlineLevel="0" collapsed="false">
      <c r="A11" s="716"/>
      <c r="B11" s="880"/>
      <c r="C11" s="717"/>
      <c r="D11" s="717"/>
      <c r="E11" s="717"/>
      <c r="F11" s="717"/>
      <c r="G11" s="717"/>
      <c r="H11" s="717"/>
      <c r="I11" s="717"/>
      <c r="J11" s="717"/>
      <c r="K11" s="717"/>
      <c r="L11" s="717"/>
      <c r="M11" s="717"/>
      <c r="N11" s="717"/>
      <c r="O11" s="717"/>
      <c r="P11" s="717"/>
      <c r="Q11" s="717"/>
      <c r="R11" s="717"/>
      <c r="S11" s="881"/>
      <c r="T11" s="346"/>
      <c r="AL11" s="347"/>
    </row>
    <row r="12" customFormat="false" ht="12.75" hidden="false" customHeight="false" outlineLevel="0" collapsed="false">
      <c r="A12" s="716"/>
      <c r="B12" s="880"/>
      <c r="C12" s="717"/>
      <c r="D12" s="717"/>
      <c r="E12" s="717"/>
      <c r="F12" s="717"/>
      <c r="G12" s="717"/>
      <c r="H12" s="717"/>
      <c r="I12" s="717"/>
      <c r="J12" s="717"/>
      <c r="K12" s="717"/>
      <c r="L12" s="717"/>
      <c r="M12" s="717"/>
      <c r="N12" s="717"/>
      <c r="O12" s="717"/>
      <c r="P12" s="717"/>
      <c r="Q12" s="717"/>
      <c r="R12" s="717"/>
      <c r="S12" s="881"/>
      <c r="T12" s="346"/>
      <c r="AL12" s="347"/>
    </row>
    <row r="13" customFormat="false" ht="12.75" hidden="false" customHeight="false" outlineLevel="0" collapsed="false">
      <c r="A13" s="716"/>
      <c r="B13" s="880"/>
      <c r="C13" s="717"/>
      <c r="D13" s="717"/>
      <c r="E13" s="717"/>
      <c r="F13" s="717"/>
      <c r="G13" s="717"/>
      <c r="H13" s="717"/>
      <c r="I13" s="717"/>
      <c r="J13" s="717"/>
      <c r="K13" s="717"/>
      <c r="L13" s="717"/>
      <c r="M13" s="717"/>
      <c r="N13" s="717"/>
      <c r="O13" s="717"/>
      <c r="P13" s="717"/>
      <c r="Q13" s="717"/>
      <c r="R13" s="717"/>
      <c r="S13" s="881"/>
      <c r="T13" s="346"/>
      <c r="AL13" s="347"/>
    </row>
    <row r="14" customFormat="false" ht="12.75" hidden="false" customHeight="false" outlineLevel="0" collapsed="false">
      <c r="A14" s="716"/>
      <c r="B14" s="880"/>
      <c r="C14" s="717"/>
      <c r="D14" s="717"/>
      <c r="E14" s="717"/>
      <c r="F14" s="717"/>
      <c r="G14" s="717"/>
      <c r="H14" s="717"/>
      <c r="I14" s="717"/>
      <c r="J14" s="717"/>
      <c r="K14" s="717"/>
      <c r="L14" s="717"/>
      <c r="M14" s="717"/>
      <c r="N14" s="717"/>
      <c r="O14" s="717"/>
      <c r="P14" s="717"/>
      <c r="Q14" s="717"/>
      <c r="R14" s="717"/>
      <c r="S14" s="881"/>
      <c r="T14" s="346"/>
      <c r="AL14" s="347"/>
    </row>
    <row r="15" customFormat="false" ht="12.75" hidden="false" customHeight="false" outlineLevel="0" collapsed="false">
      <c r="A15" s="716"/>
      <c r="B15" s="717"/>
      <c r="C15" s="717"/>
      <c r="D15" s="717"/>
      <c r="E15" s="717"/>
      <c r="F15" s="717"/>
      <c r="G15" s="717"/>
      <c r="H15" s="717"/>
      <c r="I15" s="717"/>
      <c r="J15" s="717"/>
      <c r="K15" s="717"/>
      <c r="L15" s="717"/>
      <c r="M15" s="717"/>
      <c r="N15" s="717"/>
      <c r="O15" s="717"/>
      <c r="P15" s="717"/>
      <c r="Q15" s="717"/>
      <c r="R15" s="717"/>
      <c r="S15" s="881"/>
      <c r="T15" s="346"/>
      <c r="AL15" s="347"/>
    </row>
    <row r="16" customFormat="false" ht="12.75" hidden="false" customHeight="false" outlineLevel="0" collapsed="false">
      <c r="A16" s="716"/>
      <c r="B16" s="390"/>
      <c r="C16" s="717"/>
      <c r="D16" s="717"/>
      <c r="E16" s="717"/>
      <c r="F16" s="717"/>
      <c r="G16" s="717"/>
      <c r="H16" s="717"/>
      <c r="I16" s="717"/>
      <c r="J16" s="717"/>
      <c r="K16" s="717"/>
      <c r="L16" s="717"/>
      <c r="M16" s="717"/>
      <c r="N16" s="717"/>
      <c r="O16" s="717"/>
      <c r="P16" s="717"/>
      <c r="Q16" s="717"/>
      <c r="R16" s="717"/>
      <c r="S16" s="881"/>
      <c r="T16" s="346"/>
      <c r="AL16" s="347"/>
    </row>
    <row r="17" customFormat="false" ht="12.75" hidden="false" customHeight="false" outlineLevel="0" collapsed="false">
      <c r="A17" s="716"/>
      <c r="B17" s="390"/>
      <c r="C17" s="717"/>
      <c r="D17" s="717"/>
      <c r="E17" s="717"/>
      <c r="F17" s="717"/>
      <c r="G17" s="717"/>
      <c r="H17" s="717"/>
      <c r="I17" s="717"/>
      <c r="J17" s="717"/>
      <c r="K17" s="717"/>
      <c r="L17" s="717"/>
      <c r="M17" s="717"/>
      <c r="N17" s="717"/>
      <c r="O17" s="717"/>
      <c r="P17" s="717"/>
      <c r="Q17" s="717"/>
      <c r="R17" s="717"/>
      <c r="S17" s="881"/>
      <c r="T17" s="346"/>
      <c r="AL17" s="347"/>
    </row>
    <row r="18" customFormat="false" ht="12.75" hidden="false" customHeight="false" outlineLevel="0" collapsed="false">
      <c r="A18" s="716"/>
      <c r="C18" s="717"/>
      <c r="D18" s="717"/>
      <c r="E18" s="717"/>
      <c r="F18" s="717"/>
      <c r="G18" s="717"/>
      <c r="H18" s="717"/>
      <c r="I18" s="717"/>
      <c r="J18" s="717"/>
      <c r="K18" s="717"/>
      <c r="L18" s="717"/>
      <c r="M18" s="717"/>
      <c r="N18" s="717"/>
      <c r="O18" s="717"/>
      <c r="P18" s="717"/>
      <c r="Q18" s="717"/>
      <c r="R18" s="717"/>
      <c r="S18" s="881"/>
      <c r="T18" s="346"/>
      <c r="AL18" s="347"/>
    </row>
    <row r="19" customFormat="false" ht="12.75" hidden="false" customHeight="false" outlineLevel="0" collapsed="false">
      <c r="A19" s="716"/>
      <c r="B19" s="880"/>
      <c r="C19" s="717"/>
      <c r="D19" s="717"/>
      <c r="E19" s="717"/>
      <c r="F19" s="717"/>
      <c r="G19" s="717"/>
      <c r="H19" s="717"/>
      <c r="I19" s="717"/>
      <c r="J19" s="717"/>
      <c r="K19" s="717"/>
      <c r="L19" s="717"/>
      <c r="M19" s="717"/>
      <c r="N19" s="717"/>
      <c r="O19" s="717"/>
      <c r="P19" s="717"/>
      <c r="Q19" s="717"/>
      <c r="R19" s="717"/>
      <c r="S19" s="881"/>
      <c r="T19" s="346"/>
      <c r="AL19" s="347"/>
    </row>
    <row r="20" customFormat="false" ht="12.75" hidden="false" customHeight="false" outlineLevel="0" collapsed="false">
      <c r="A20" s="716"/>
      <c r="B20" s="880"/>
      <c r="C20" s="717"/>
      <c r="D20" s="717"/>
      <c r="E20" s="717"/>
      <c r="F20" s="717"/>
      <c r="G20" s="717"/>
      <c r="H20" s="717"/>
      <c r="I20" s="717"/>
      <c r="J20" s="717"/>
      <c r="K20" s="717"/>
      <c r="L20" s="717"/>
      <c r="M20" s="717"/>
      <c r="N20" s="717"/>
      <c r="O20" s="717"/>
      <c r="P20" s="717"/>
      <c r="Q20" s="717"/>
      <c r="R20" s="717"/>
      <c r="S20" s="881"/>
      <c r="T20" s="346"/>
      <c r="AL20" s="347"/>
    </row>
    <row r="21" customFormat="false" ht="12.75" hidden="false" customHeight="false" outlineLevel="0" collapsed="false">
      <c r="A21" s="716"/>
      <c r="B21" s="717"/>
      <c r="C21" s="717"/>
      <c r="D21" s="717"/>
      <c r="E21" s="717"/>
      <c r="F21" s="717"/>
      <c r="G21" s="717"/>
      <c r="H21" s="717"/>
      <c r="I21" s="717"/>
      <c r="J21" s="717"/>
      <c r="K21" s="717"/>
      <c r="L21" s="717"/>
      <c r="M21" s="717"/>
      <c r="N21" s="717"/>
      <c r="O21" s="717"/>
      <c r="P21" s="717"/>
      <c r="Q21" s="717"/>
      <c r="R21" s="717"/>
      <c r="S21" s="881"/>
      <c r="T21" s="346"/>
      <c r="AL21" s="347"/>
    </row>
    <row r="22" customFormat="false" ht="12.75" hidden="false" customHeight="false" outlineLevel="0" collapsed="false">
      <c r="A22" s="716"/>
      <c r="B22" s="880"/>
      <c r="C22" s="717"/>
      <c r="D22" s="717"/>
      <c r="E22" s="717"/>
      <c r="F22" s="717"/>
      <c r="G22" s="717"/>
      <c r="H22" s="717"/>
      <c r="I22" s="717"/>
      <c r="J22" s="717"/>
      <c r="K22" s="717"/>
      <c r="L22" s="717"/>
      <c r="M22" s="717"/>
      <c r="N22" s="717"/>
      <c r="O22" s="717"/>
      <c r="P22" s="717"/>
      <c r="Q22" s="717"/>
      <c r="R22" s="717"/>
      <c r="S22" s="881"/>
      <c r="T22" s="346"/>
      <c r="AL22" s="347"/>
    </row>
    <row r="23" customFormat="false" ht="12.75" hidden="false" customHeight="false" outlineLevel="0" collapsed="false">
      <c r="A23" s="716"/>
      <c r="B23" s="880"/>
      <c r="C23" s="717"/>
      <c r="D23" s="717"/>
      <c r="E23" s="717"/>
      <c r="F23" s="717"/>
      <c r="G23" s="717"/>
      <c r="H23" s="717"/>
      <c r="I23" s="717"/>
      <c r="J23" s="717"/>
      <c r="K23" s="717"/>
      <c r="L23" s="717"/>
      <c r="M23" s="717"/>
      <c r="N23" s="717"/>
      <c r="O23" s="717"/>
      <c r="P23" s="717"/>
      <c r="Q23" s="717"/>
      <c r="R23" s="717"/>
      <c r="S23" s="881"/>
      <c r="T23" s="346"/>
      <c r="AL23" s="347"/>
    </row>
    <row r="24" customFormat="false" ht="12.75" hidden="false" customHeight="false" outlineLevel="0" collapsed="false">
      <c r="A24" s="716"/>
      <c r="B24" s="717"/>
      <c r="C24" s="717"/>
      <c r="D24" s="717"/>
      <c r="E24" s="717"/>
      <c r="F24" s="717"/>
      <c r="G24" s="717"/>
      <c r="H24" s="717"/>
      <c r="I24" s="717"/>
      <c r="J24" s="717"/>
      <c r="K24" s="717"/>
      <c r="L24" s="717"/>
      <c r="M24" s="717"/>
      <c r="N24" s="717"/>
      <c r="O24" s="717"/>
      <c r="P24" s="717"/>
      <c r="Q24" s="717"/>
      <c r="R24" s="717"/>
      <c r="S24" s="881"/>
      <c r="T24" s="346"/>
      <c r="AL24" s="347"/>
    </row>
    <row r="25" customFormat="false" ht="12.75" hidden="false" customHeight="false" outlineLevel="0" collapsed="false">
      <c r="A25" s="716"/>
      <c r="B25" s="880"/>
      <c r="C25" s="717"/>
      <c r="D25" s="717"/>
      <c r="E25" s="717"/>
      <c r="F25" s="717"/>
      <c r="G25" s="717"/>
      <c r="H25" s="717"/>
      <c r="I25" s="717"/>
      <c r="J25" s="717"/>
      <c r="K25" s="717"/>
      <c r="L25" s="717"/>
      <c r="M25" s="717"/>
      <c r="N25" s="717"/>
      <c r="O25" s="717"/>
      <c r="P25" s="717"/>
      <c r="Q25" s="717"/>
      <c r="R25" s="717"/>
      <c r="S25" s="881"/>
      <c r="T25" s="346"/>
      <c r="AL25" s="347"/>
    </row>
    <row r="26" customFormat="false" ht="12.75" hidden="false" customHeight="false" outlineLevel="0" collapsed="false">
      <c r="A26" s="716"/>
      <c r="B26" s="880"/>
      <c r="C26" s="717"/>
      <c r="D26" s="717"/>
      <c r="E26" s="717"/>
      <c r="F26" s="717"/>
      <c r="G26" s="717"/>
      <c r="H26" s="717"/>
      <c r="I26" s="717"/>
      <c r="J26" s="717"/>
      <c r="K26" s="717"/>
      <c r="L26" s="717"/>
      <c r="M26" s="717"/>
      <c r="N26" s="717"/>
      <c r="O26" s="717"/>
      <c r="P26" s="717"/>
      <c r="Q26" s="717"/>
      <c r="R26" s="717"/>
      <c r="S26" s="881"/>
      <c r="T26" s="346"/>
      <c r="AL26" s="347"/>
    </row>
    <row r="27" customFormat="false" ht="12.75" hidden="false" customHeight="false" outlineLevel="0" collapsed="false">
      <c r="A27" s="716"/>
      <c r="B27" s="880"/>
      <c r="C27" s="717"/>
      <c r="D27" s="717"/>
      <c r="E27" s="717"/>
      <c r="F27" s="717"/>
      <c r="G27" s="717"/>
      <c r="H27" s="717"/>
      <c r="I27" s="717"/>
      <c r="J27" s="717"/>
      <c r="K27" s="717"/>
      <c r="L27" s="717"/>
      <c r="M27" s="717"/>
      <c r="N27" s="717"/>
      <c r="O27" s="717"/>
      <c r="P27" s="717"/>
      <c r="Q27" s="717"/>
      <c r="R27" s="717"/>
      <c r="S27" s="881"/>
      <c r="T27" s="346"/>
      <c r="AL27" s="347"/>
    </row>
    <row r="28" customFormat="false" ht="12.75" hidden="false" customHeight="false" outlineLevel="0" collapsed="false">
      <c r="A28" s="716"/>
      <c r="C28" s="717"/>
      <c r="D28" s="717"/>
      <c r="E28" s="717"/>
      <c r="F28" s="717"/>
      <c r="G28" s="717"/>
      <c r="H28" s="717"/>
      <c r="I28" s="717"/>
      <c r="J28" s="717"/>
      <c r="K28" s="717"/>
      <c r="L28" s="717"/>
      <c r="M28" s="717"/>
      <c r="N28" s="717"/>
      <c r="O28" s="717"/>
      <c r="P28" s="717"/>
      <c r="Q28" s="717"/>
      <c r="R28" s="717"/>
      <c r="S28" s="881"/>
      <c r="T28" s="346"/>
      <c r="AL28" s="347"/>
    </row>
    <row r="29" customFormat="false" ht="12.75" hidden="false" customHeight="false" outlineLevel="0" collapsed="false">
      <c r="A29" s="716"/>
      <c r="B29" s="880" t="s">
        <v>764</v>
      </c>
      <c r="C29" s="717"/>
      <c r="D29" s="717"/>
      <c r="E29" s="717"/>
      <c r="F29" s="717"/>
      <c r="G29" s="717"/>
      <c r="H29" s="717"/>
      <c r="I29" s="717"/>
      <c r="J29" s="717"/>
      <c r="K29" s="717"/>
      <c r="L29" s="717"/>
      <c r="M29" s="717"/>
      <c r="N29" s="717"/>
      <c r="O29" s="717"/>
      <c r="P29" s="717"/>
      <c r="Q29" s="717"/>
      <c r="R29" s="717"/>
      <c r="S29" s="881"/>
      <c r="T29" s="346"/>
      <c r="AL29" s="347"/>
    </row>
    <row r="30" customFormat="false" ht="12.75" hidden="false" customHeight="false" outlineLevel="0" collapsed="false">
      <c r="A30" s="716"/>
      <c r="B30" s="880" t="s">
        <v>765</v>
      </c>
      <c r="C30" s="717"/>
      <c r="D30" s="717"/>
      <c r="E30" s="717"/>
      <c r="F30" s="717"/>
      <c r="G30" s="717"/>
      <c r="H30" s="717"/>
      <c r="I30" s="717"/>
      <c r="J30" s="717"/>
      <c r="K30" s="717"/>
      <c r="L30" s="717"/>
      <c r="M30" s="717"/>
      <c r="N30" s="717"/>
      <c r="O30" s="717"/>
      <c r="P30" s="717"/>
      <c r="Q30" s="717"/>
      <c r="R30" s="717"/>
      <c r="S30" s="881"/>
      <c r="T30" s="346"/>
      <c r="AL30" s="347"/>
    </row>
    <row r="31" customFormat="false" ht="12.75" hidden="false" customHeight="false" outlineLevel="0" collapsed="false">
      <c r="A31" s="716"/>
      <c r="B31" s="880" t="s">
        <v>766</v>
      </c>
      <c r="C31" s="717"/>
      <c r="D31" s="717"/>
      <c r="E31" s="717"/>
      <c r="F31" s="717"/>
      <c r="G31" s="717"/>
      <c r="H31" s="717"/>
      <c r="I31" s="717"/>
      <c r="J31" s="717"/>
      <c r="K31" s="717"/>
      <c r="L31" s="717"/>
      <c r="M31" s="717"/>
      <c r="N31" s="717"/>
      <c r="O31" s="717"/>
      <c r="P31" s="717"/>
      <c r="Q31" s="717"/>
      <c r="R31" s="717"/>
      <c r="S31" s="881"/>
      <c r="T31" s="346"/>
      <c r="AL31" s="347"/>
    </row>
    <row r="32" customFormat="false" ht="12.75" hidden="false" customHeight="false" outlineLevel="0" collapsed="false">
      <c r="A32" s="716"/>
      <c r="B32" s="880" t="s">
        <v>767</v>
      </c>
      <c r="C32" s="717"/>
      <c r="D32" s="717"/>
      <c r="E32" s="717"/>
      <c r="F32" s="717"/>
      <c r="G32" s="717"/>
      <c r="H32" s="717"/>
      <c r="I32" s="717"/>
      <c r="J32" s="717"/>
      <c r="K32" s="717"/>
      <c r="L32" s="717"/>
      <c r="M32" s="717"/>
      <c r="N32" s="717"/>
      <c r="O32" s="717"/>
      <c r="P32" s="717"/>
      <c r="Q32" s="717"/>
      <c r="R32" s="717"/>
      <c r="S32" s="881"/>
      <c r="T32" s="346"/>
      <c r="AL32" s="347"/>
    </row>
    <row r="33" customFormat="false" ht="12.75" hidden="false" customHeight="false" outlineLevel="0" collapsed="false">
      <c r="A33" s="716"/>
      <c r="B33" s="717"/>
      <c r="C33" s="717"/>
      <c r="D33" s="717"/>
      <c r="E33" s="717"/>
      <c r="F33" s="717"/>
      <c r="G33" s="717"/>
      <c r="H33" s="717"/>
      <c r="I33" s="717"/>
      <c r="J33" s="717"/>
      <c r="K33" s="717"/>
      <c r="L33" s="717"/>
      <c r="M33" s="717"/>
      <c r="N33" s="717"/>
      <c r="O33" s="717"/>
      <c r="P33" s="717"/>
      <c r="Q33" s="717"/>
      <c r="R33" s="717"/>
      <c r="S33" s="881"/>
      <c r="T33" s="346"/>
      <c r="AL33" s="347"/>
    </row>
    <row r="34" customFormat="false" ht="12.75" hidden="false" customHeight="false" outlineLevel="0" collapsed="false">
      <c r="A34" s="716"/>
      <c r="B34" s="390" t="s">
        <v>733</v>
      </c>
      <c r="C34" s="717"/>
      <c r="D34" s="717"/>
      <c r="E34" s="717"/>
      <c r="F34" s="717"/>
      <c r="G34" s="717"/>
      <c r="H34" s="717"/>
      <c r="I34" s="717"/>
      <c r="J34" s="717"/>
      <c r="K34" s="717"/>
      <c r="L34" s="717"/>
      <c r="M34" s="717"/>
      <c r="N34" s="717"/>
      <c r="O34" s="717"/>
      <c r="P34" s="717"/>
      <c r="Q34" s="717"/>
      <c r="R34" s="717"/>
      <c r="S34" s="881"/>
      <c r="T34" s="346"/>
      <c r="AL34" s="347"/>
    </row>
    <row r="35" customFormat="false" ht="12.75" hidden="false" customHeight="false" outlineLevel="0" collapsed="false">
      <c r="A35" s="716"/>
      <c r="B35" s="390" t="s">
        <v>754</v>
      </c>
      <c r="C35" s="717"/>
      <c r="D35" s="717"/>
      <c r="E35" s="717"/>
      <c r="F35" s="717"/>
      <c r="G35" s="717"/>
      <c r="H35" s="717"/>
      <c r="I35" s="717"/>
      <c r="J35" s="717"/>
      <c r="K35" s="717"/>
      <c r="L35" s="717"/>
      <c r="M35" s="717"/>
      <c r="N35" s="717"/>
      <c r="O35" s="717"/>
      <c r="P35" s="717"/>
      <c r="Q35" s="717"/>
      <c r="R35" s="717"/>
      <c r="S35" s="881"/>
      <c r="T35" s="346"/>
      <c r="AL35" s="347"/>
    </row>
    <row r="36" customFormat="false" ht="12.75" hidden="false" customHeight="false" outlineLevel="0" collapsed="false">
      <c r="A36" s="716"/>
      <c r="C36" s="717"/>
      <c r="D36" s="717"/>
      <c r="E36" s="717"/>
      <c r="F36" s="717"/>
      <c r="G36" s="717"/>
      <c r="H36" s="717"/>
      <c r="I36" s="717"/>
      <c r="J36" s="717"/>
      <c r="K36" s="717"/>
      <c r="L36" s="717"/>
      <c r="M36" s="717"/>
      <c r="N36" s="717"/>
      <c r="O36" s="717"/>
      <c r="P36" s="717"/>
      <c r="Q36" s="717"/>
      <c r="R36" s="717"/>
      <c r="S36" s="881"/>
      <c r="T36" s="346"/>
      <c r="AL36" s="347"/>
    </row>
    <row r="37" customFormat="false" ht="12.75" hidden="false" customHeight="false" outlineLevel="0" collapsed="false">
      <c r="A37" s="716"/>
      <c r="B37" s="880" t="s">
        <v>755</v>
      </c>
      <c r="C37" s="717"/>
      <c r="D37" s="717"/>
      <c r="E37" s="717"/>
      <c r="F37" s="717"/>
      <c r="G37" s="717"/>
      <c r="H37" s="717"/>
      <c r="I37" s="717"/>
      <c r="J37" s="717"/>
      <c r="K37" s="717"/>
      <c r="L37" s="717"/>
      <c r="M37" s="717"/>
      <c r="N37" s="717"/>
      <c r="O37" s="717"/>
      <c r="P37" s="717"/>
      <c r="Q37" s="717"/>
      <c r="R37" s="717"/>
      <c r="S37" s="881"/>
      <c r="T37" s="346"/>
      <c r="AL37" s="347"/>
    </row>
    <row r="38" customFormat="false" ht="12.75" hidden="false" customHeight="false" outlineLevel="0" collapsed="false">
      <c r="A38" s="716"/>
      <c r="B38" s="880" t="s">
        <v>756</v>
      </c>
      <c r="C38" s="717"/>
      <c r="D38" s="717"/>
      <c r="E38" s="717"/>
      <c r="F38" s="717"/>
      <c r="G38" s="717"/>
      <c r="H38" s="717"/>
      <c r="I38" s="717"/>
      <c r="J38" s="717"/>
      <c r="K38" s="717"/>
      <c r="L38" s="717"/>
      <c r="M38" s="717"/>
      <c r="N38" s="717"/>
      <c r="O38" s="717"/>
      <c r="P38" s="717"/>
      <c r="Q38" s="717"/>
      <c r="R38" s="717"/>
      <c r="S38" s="881"/>
      <c r="T38" s="346"/>
      <c r="V38" s="48" t="s">
        <v>716</v>
      </c>
      <c r="AL38" s="347"/>
    </row>
    <row r="39" customFormat="false" ht="12.75" hidden="false" customHeight="false" outlineLevel="0" collapsed="false">
      <c r="A39" s="716"/>
      <c r="B39" s="717"/>
      <c r="C39" s="717"/>
      <c r="D39" s="717"/>
      <c r="E39" s="717"/>
      <c r="F39" s="717"/>
      <c r="G39" s="717"/>
      <c r="H39" s="717"/>
      <c r="I39" s="717"/>
      <c r="J39" s="717"/>
      <c r="K39" s="717"/>
      <c r="L39" s="717"/>
      <c r="M39" s="717"/>
      <c r="N39" s="717"/>
      <c r="O39" s="717"/>
      <c r="P39" s="717"/>
      <c r="Q39" s="717"/>
      <c r="R39" s="717"/>
      <c r="S39" s="881"/>
      <c r="T39" s="346"/>
      <c r="AL39" s="347"/>
    </row>
    <row r="40" customFormat="false" ht="12.75" hidden="false" customHeight="false" outlineLevel="0" collapsed="false">
      <c r="A40" s="716"/>
      <c r="B40" s="880" t="s">
        <v>768</v>
      </c>
      <c r="C40" s="717"/>
      <c r="D40" s="717"/>
      <c r="E40" s="717"/>
      <c r="F40" s="717"/>
      <c r="G40" s="717"/>
      <c r="H40" s="717"/>
      <c r="I40" s="717"/>
      <c r="J40" s="717"/>
      <c r="K40" s="717"/>
      <c r="L40" s="717"/>
      <c r="M40" s="717"/>
      <c r="N40" s="717"/>
      <c r="O40" s="717"/>
      <c r="P40" s="717"/>
      <c r="Q40" s="717"/>
      <c r="R40" s="717"/>
      <c r="S40" s="881"/>
      <c r="T40" s="346"/>
      <c r="AL40" s="347"/>
    </row>
    <row r="41" customFormat="false" ht="12.75" hidden="false" customHeight="false" outlineLevel="0" collapsed="false">
      <c r="A41" s="716"/>
      <c r="B41" s="880" t="s">
        <v>769</v>
      </c>
      <c r="C41" s="717"/>
      <c r="D41" s="717"/>
      <c r="E41" s="717"/>
      <c r="F41" s="717"/>
      <c r="G41" s="717"/>
      <c r="H41" s="717"/>
      <c r="I41" s="717"/>
      <c r="J41" s="717"/>
      <c r="K41" s="717"/>
      <c r="L41" s="717"/>
      <c r="M41" s="717"/>
      <c r="N41" s="717"/>
      <c r="O41" s="717"/>
      <c r="P41" s="717"/>
      <c r="Q41" s="717"/>
      <c r="R41" s="717"/>
      <c r="S41" s="881"/>
      <c r="T41" s="346"/>
      <c r="AL41" s="347"/>
    </row>
    <row r="42" customFormat="false" ht="12.75" hidden="false" customHeight="false" outlineLevel="0" collapsed="false">
      <c r="A42" s="716"/>
      <c r="B42" s="717"/>
      <c r="C42" s="717"/>
      <c r="D42" s="717"/>
      <c r="E42" s="717"/>
      <c r="F42" s="717"/>
      <c r="G42" s="717"/>
      <c r="H42" s="717"/>
      <c r="I42" s="717"/>
      <c r="J42" s="717"/>
      <c r="K42" s="717"/>
      <c r="L42" s="717"/>
      <c r="M42" s="717"/>
      <c r="N42" s="717"/>
      <c r="O42" s="717"/>
      <c r="P42" s="717"/>
      <c r="Q42" s="717"/>
      <c r="R42" s="717"/>
      <c r="S42" s="881"/>
      <c r="T42" s="346"/>
      <c r="AL42" s="347"/>
    </row>
    <row r="43" customFormat="false" ht="12.75" hidden="false" customHeight="false" outlineLevel="0" collapsed="false">
      <c r="A43" s="716"/>
      <c r="B43" s="880" t="s">
        <v>740</v>
      </c>
      <c r="C43" s="717"/>
      <c r="D43" s="717"/>
      <c r="E43" s="717"/>
      <c r="F43" s="717"/>
      <c r="G43" s="717"/>
      <c r="H43" s="717"/>
      <c r="I43" s="717"/>
      <c r="J43" s="717"/>
      <c r="K43" s="717"/>
      <c r="L43" s="717"/>
      <c r="M43" s="717"/>
      <c r="N43" s="717"/>
      <c r="O43" s="717"/>
      <c r="P43" s="717"/>
      <c r="Q43" s="717"/>
      <c r="R43" s="717"/>
      <c r="S43" s="881"/>
      <c r="T43" s="346"/>
      <c r="AL43" s="347"/>
    </row>
    <row r="44" customFormat="false" ht="12.75" hidden="false" customHeight="false" outlineLevel="0" collapsed="false">
      <c r="A44" s="716"/>
      <c r="B44" s="880" t="s">
        <v>741</v>
      </c>
      <c r="C44" s="717"/>
      <c r="D44" s="717"/>
      <c r="E44" s="717"/>
      <c r="F44" s="717"/>
      <c r="G44" s="717"/>
      <c r="H44" s="717"/>
      <c r="I44" s="717"/>
      <c r="J44" s="717"/>
      <c r="K44" s="717"/>
      <c r="L44" s="717"/>
      <c r="M44" s="717"/>
      <c r="N44" s="717"/>
      <c r="O44" s="717"/>
      <c r="P44" s="717"/>
      <c r="Q44" s="717"/>
      <c r="R44" s="717"/>
      <c r="S44" s="881"/>
      <c r="T44" s="346"/>
      <c r="AL44" s="347"/>
    </row>
    <row r="45" customFormat="false" ht="12.75" hidden="false" customHeight="false" outlineLevel="0" collapsed="false">
      <c r="A45" s="716"/>
      <c r="B45" s="880" t="s">
        <v>742</v>
      </c>
      <c r="C45" s="717"/>
      <c r="D45" s="717"/>
      <c r="E45" s="717"/>
      <c r="F45" s="717"/>
      <c r="G45" s="717"/>
      <c r="H45" s="717"/>
      <c r="I45" s="717"/>
      <c r="J45" s="717"/>
      <c r="K45" s="717"/>
      <c r="L45" s="717"/>
      <c r="M45" s="717"/>
      <c r="N45" s="717"/>
      <c r="O45" s="717"/>
      <c r="P45" s="717"/>
      <c r="Q45" s="717"/>
      <c r="R45" s="717"/>
      <c r="S45" s="881"/>
      <c r="T45" s="346"/>
      <c r="AL45" s="347"/>
    </row>
    <row r="46" customFormat="false" ht="12.75" hidden="false" customHeight="false" outlineLevel="0" collapsed="false">
      <c r="A46" s="716"/>
      <c r="S46" s="881"/>
      <c r="T46" s="346"/>
      <c r="AL46" s="347"/>
    </row>
    <row r="47" customFormat="false" ht="12.75" hidden="false" customHeight="false" outlineLevel="0" collapsed="false">
      <c r="A47" s="716"/>
      <c r="B47" s="880" t="s">
        <v>743</v>
      </c>
      <c r="S47" s="881"/>
      <c r="T47" s="346"/>
      <c r="AL47" s="347"/>
    </row>
    <row r="48" customFormat="false" ht="12.75" hidden="false" customHeight="false" outlineLevel="0" collapsed="false">
      <c r="A48" s="716"/>
      <c r="B48" s="880" t="s">
        <v>744</v>
      </c>
      <c r="S48" s="881"/>
      <c r="T48" s="346"/>
      <c r="AL48" s="347"/>
    </row>
    <row r="49" customFormat="false" ht="12.75" hidden="false" customHeight="false" outlineLevel="0" collapsed="false">
      <c r="A49" s="716"/>
      <c r="S49" s="881"/>
      <c r="T49" s="346"/>
      <c r="AL49" s="347"/>
    </row>
    <row r="50" customFormat="false" ht="12.75" hidden="false" customHeight="false" outlineLevel="0" collapsed="false">
      <c r="A50" s="716"/>
      <c r="B50" s="717"/>
      <c r="C50" s="717"/>
      <c r="D50" s="717"/>
      <c r="E50" s="717"/>
      <c r="F50" s="717"/>
      <c r="G50" s="717"/>
      <c r="H50" s="717"/>
      <c r="I50" s="717"/>
      <c r="J50" s="717"/>
      <c r="K50" s="717"/>
      <c r="L50" s="717"/>
      <c r="M50" s="717"/>
      <c r="N50" s="717"/>
      <c r="O50" s="717"/>
      <c r="P50" s="717"/>
      <c r="Q50" s="717"/>
      <c r="R50" s="717"/>
      <c r="S50" s="881"/>
      <c r="T50" s="346"/>
      <c r="AL50" s="347"/>
    </row>
    <row r="51" customFormat="false" ht="12.75" hidden="false" customHeight="false" outlineLevel="0" collapsed="false">
      <c r="A51" s="716"/>
      <c r="B51" s="717"/>
      <c r="C51" s="717"/>
      <c r="D51" s="717"/>
      <c r="E51" s="717"/>
      <c r="F51" s="717"/>
      <c r="G51" s="717"/>
      <c r="H51" s="717"/>
      <c r="I51" s="717"/>
      <c r="J51" s="717"/>
      <c r="K51" s="717"/>
      <c r="L51" s="717"/>
      <c r="M51" s="717"/>
      <c r="N51" s="717"/>
      <c r="O51" s="717"/>
      <c r="P51" s="717"/>
      <c r="Q51" s="717"/>
      <c r="R51" s="717"/>
      <c r="S51" s="881"/>
      <c r="T51" s="346"/>
      <c r="AL51" s="347"/>
    </row>
    <row r="52" customFormat="false" ht="12.75" hidden="false" customHeight="false" outlineLevel="0" collapsed="false">
      <c r="A52" s="716"/>
      <c r="B52" s="717"/>
      <c r="C52" s="717"/>
      <c r="D52" s="717"/>
      <c r="E52" s="717"/>
      <c r="F52" s="717"/>
      <c r="G52" s="717"/>
      <c r="H52" s="717"/>
      <c r="I52" s="717"/>
      <c r="J52" s="717"/>
      <c r="K52" s="717"/>
      <c r="L52" s="717"/>
      <c r="M52" s="717"/>
      <c r="N52" s="717"/>
      <c r="O52" s="717"/>
      <c r="P52" s="717"/>
      <c r="Q52" s="717"/>
      <c r="R52" s="717"/>
      <c r="S52" s="881"/>
      <c r="T52" s="346"/>
      <c r="AL52" s="347"/>
    </row>
    <row r="53" customFormat="false" ht="12.75" hidden="false" customHeight="false" outlineLevel="0" collapsed="false">
      <c r="A53" s="716"/>
      <c r="B53" s="717"/>
      <c r="C53" s="717"/>
      <c r="D53" s="717"/>
      <c r="E53" s="717"/>
      <c r="F53" s="717"/>
      <c r="G53" s="717"/>
      <c r="H53" s="717"/>
      <c r="I53" s="717"/>
      <c r="J53" s="717"/>
      <c r="K53" s="717"/>
      <c r="L53" s="717"/>
      <c r="M53" s="717"/>
      <c r="N53" s="717"/>
      <c r="O53" s="717"/>
      <c r="P53" s="717"/>
      <c r="Q53" s="717"/>
      <c r="R53" s="717"/>
      <c r="S53" s="881"/>
      <c r="T53" s="346"/>
      <c r="AL53" s="347"/>
    </row>
    <row r="54" customFormat="false" ht="12.75" hidden="false" customHeight="false" outlineLevel="0" collapsed="false">
      <c r="A54" s="716"/>
      <c r="B54" s="717"/>
      <c r="C54" s="717"/>
      <c r="D54" s="717"/>
      <c r="E54" s="717"/>
      <c r="F54" s="717"/>
      <c r="G54" s="717"/>
      <c r="H54" s="717"/>
      <c r="I54" s="717"/>
      <c r="J54" s="717"/>
      <c r="K54" s="717"/>
      <c r="L54" s="717"/>
      <c r="M54" s="717"/>
      <c r="N54" s="717"/>
      <c r="O54" s="717"/>
      <c r="P54" s="717"/>
      <c r="Q54" s="717"/>
      <c r="R54" s="717"/>
      <c r="S54" s="881"/>
      <c r="T54" s="346"/>
      <c r="AL54" s="347"/>
    </row>
    <row r="55" customFormat="false" ht="12.75" hidden="false" customHeight="false" outlineLevel="0" collapsed="false">
      <c r="A55" s="716"/>
      <c r="B55" s="880"/>
      <c r="C55" s="717"/>
      <c r="D55" s="717"/>
      <c r="E55" s="717"/>
      <c r="F55" s="717"/>
      <c r="G55" s="717"/>
      <c r="H55" s="717"/>
      <c r="I55" s="717"/>
      <c r="J55" s="717"/>
      <c r="K55" s="717"/>
      <c r="L55" s="717"/>
      <c r="M55" s="717"/>
      <c r="N55" s="717"/>
      <c r="O55" s="717"/>
      <c r="P55" s="717"/>
      <c r="Q55" s="717"/>
      <c r="R55" s="717"/>
      <c r="S55" s="881"/>
      <c r="T55" s="346"/>
      <c r="AL55" s="347"/>
    </row>
    <row r="56" customFormat="false" ht="12.75" hidden="false" customHeight="false" outlineLevel="0" collapsed="false">
      <c r="A56" s="716"/>
      <c r="B56" s="880"/>
      <c r="C56" s="717"/>
      <c r="D56" s="717"/>
      <c r="E56" s="717"/>
      <c r="F56" s="717"/>
      <c r="G56" s="717"/>
      <c r="H56" s="717"/>
      <c r="I56" s="717"/>
      <c r="J56" s="717"/>
      <c r="K56" s="717"/>
      <c r="L56" s="717"/>
      <c r="M56" s="717"/>
      <c r="N56" s="717"/>
      <c r="O56" s="717"/>
      <c r="P56" s="717"/>
      <c r="Q56" s="717"/>
      <c r="R56" s="717"/>
      <c r="S56" s="881"/>
      <c r="T56" s="346"/>
      <c r="AL56" s="347"/>
    </row>
    <row r="57" customFormat="false" ht="12.75" hidden="false" customHeight="false" outlineLevel="0" collapsed="false">
      <c r="A57" s="882"/>
      <c r="B57" s="727"/>
      <c r="C57" s="727"/>
      <c r="D57" s="727"/>
      <c r="E57" s="727"/>
      <c r="F57" s="727"/>
      <c r="G57" s="727"/>
      <c r="H57" s="727"/>
      <c r="I57" s="727"/>
      <c r="J57" s="727"/>
      <c r="K57" s="727"/>
      <c r="L57" s="727"/>
      <c r="M57" s="727"/>
      <c r="N57" s="727"/>
      <c r="O57" s="727"/>
      <c r="P57" s="727"/>
      <c r="Q57" s="727"/>
      <c r="R57" s="727"/>
      <c r="S57" s="883"/>
      <c r="T57" s="354"/>
      <c r="U57" s="20"/>
      <c r="V57" s="20"/>
      <c r="W57" s="20"/>
      <c r="X57" s="20"/>
      <c r="Y57" s="20"/>
      <c r="Z57" s="20"/>
      <c r="AA57" s="20"/>
      <c r="AB57" s="20"/>
      <c r="AC57" s="20"/>
      <c r="AD57" s="20"/>
      <c r="AE57" s="20"/>
      <c r="AF57" s="20"/>
      <c r="AG57" s="20"/>
      <c r="AH57" s="20"/>
      <c r="AI57" s="20"/>
      <c r="AJ57" s="20"/>
      <c r="AK57" s="20"/>
      <c r="AL57" s="355"/>
    </row>
  </sheetData>
  <sheetProtection algorithmName="SHA-512" hashValue="K/BiPgzHSkvN/yUa+5VKRX+UmDt+cS+VJAYNOOiRPngFIYMC8nLDzuQLJbiQW8LcuZRPiIM1xWqsLhBTX95qPA==" saltValue="j6n/jNZxk4cnCGn8T04qrA==" spinCount="100000" sheet="true" scenarios="true"/>
  <mergeCells count="1">
    <mergeCell ref="A1:S1"/>
  </mergeCells>
  <hyperlinks>
    <hyperlink ref="V38" location="'T3.14 T3.5 FBH Spt Structure'!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7.xml><?xml version="1.0" encoding="utf-8"?>
<worksheet xmlns="http://schemas.openxmlformats.org/spreadsheetml/2006/main" xmlns:r="http://schemas.openxmlformats.org/officeDocument/2006/relationships">
  <sheetPr filterMode="false">
    <pageSetUpPr fitToPage="true"/>
  </sheetPr>
  <dimension ref="A1:AL57"/>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0" width="5.01"/>
    <col collapsed="false" customWidth="true" hidden="false" outlineLevel="0" max="2" min="2" style="0" width="6.27"/>
    <col collapsed="false" customWidth="true" hidden="false" outlineLevel="0" max="38" min="3" style="0" width="5.01"/>
    <col collapsed="false" customWidth="true" hidden="false" outlineLevel="0" max="1025" min="39" style="0" width="11.4"/>
  </cols>
  <sheetData>
    <row r="1" customFormat="false" ht="13.15" hidden="false" customHeight="false" outlineLevel="0" collapsed="false">
      <c r="A1" s="26" t="s">
        <v>770</v>
      </c>
      <c r="B1" s="26"/>
      <c r="C1" s="26"/>
      <c r="D1" s="26"/>
      <c r="E1" s="26"/>
      <c r="F1" s="26"/>
      <c r="G1" s="26"/>
      <c r="H1" s="26"/>
      <c r="I1" s="26"/>
      <c r="J1" s="26"/>
      <c r="K1" s="26"/>
      <c r="L1" s="26"/>
      <c r="M1" s="26"/>
      <c r="N1" s="26"/>
      <c r="O1" s="26"/>
      <c r="P1" s="26"/>
      <c r="Q1" s="26"/>
      <c r="R1" s="26"/>
      <c r="S1" s="26"/>
      <c r="T1" s="887"/>
      <c r="U1" s="593"/>
      <c r="V1" s="593"/>
      <c r="W1" s="593"/>
      <c r="X1" s="593"/>
      <c r="Y1" s="593"/>
      <c r="Z1" s="593"/>
      <c r="AA1" s="593"/>
      <c r="AB1" s="593"/>
      <c r="AC1" s="593"/>
      <c r="AD1" s="593"/>
      <c r="AE1" s="593"/>
      <c r="AF1" s="593"/>
      <c r="AG1" s="593"/>
      <c r="AH1" s="593"/>
      <c r="AI1" s="593"/>
      <c r="AJ1" s="593"/>
      <c r="AK1" s="593"/>
      <c r="AL1" s="888"/>
    </row>
    <row r="2" customFormat="false" ht="12.75" hidden="false" customHeight="false" outlineLevel="0" collapsed="false">
      <c r="A2" s="877"/>
      <c r="B2" s="878"/>
      <c r="C2" s="878"/>
      <c r="D2" s="878"/>
      <c r="E2" s="878"/>
      <c r="F2" s="878"/>
      <c r="G2" s="878"/>
      <c r="H2" s="878"/>
      <c r="I2" s="878"/>
      <c r="J2" s="878"/>
      <c r="K2" s="878"/>
      <c r="L2" s="878"/>
      <c r="M2" s="878"/>
      <c r="N2" s="878"/>
      <c r="O2" s="878"/>
      <c r="P2" s="878"/>
      <c r="Q2" s="878"/>
      <c r="R2" s="878"/>
      <c r="S2" s="879"/>
      <c r="T2" s="432"/>
      <c r="U2" s="433"/>
      <c r="V2" s="433"/>
      <c r="W2" s="433"/>
      <c r="X2" s="433"/>
      <c r="Y2" s="433"/>
      <c r="Z2" s="433"/>
      <c r="AA2" s="433"/>
      <c r="AB2" s="433"/>
      <c r="AC2" s="433"/>
      <c r="AD2" s="433"/>
      <c r="AE2" s="433"/>
      <c r="AF2" s="433"/>
      <c r="AG2" s="433"/>
      <c r="AH2" s="433"/>
      <c r="AI2" s="433"/>
      <c r="AJ2" s="433"/>
      <c r="AK2" s="433"/>
      <c r="AL2" s="434"/>
    </row>
    <row r="3" customFormat="false" ht="12.75" hidden="false" customHeight="false" outlineLevel="0" collapsed="false">
      <c r="A3" s="716"/>
      <c r="B3" s="880" t="s">
        <v>771</v>
      </c>
      <c r="C3" s="717"/>
      <c r="D3" s="717"/>
      <c r="E3" s="717"/>
      <c r="F3" s="717"/>
      <c r="G3" s="717"/>
      <c r="H3" s="717"/>
      <c r="I3" s="717"/>
      <c r="J3" s="717"/>
      <c r="K3" s="717"/>
      <c r="L3" s="717"/>
      <c r="M3" s="717"/>
      <c r="N3" s="717"/>
      <c r="O3" s="717"/>
      <c r="P3" s="717"/>
      <c r="Q3" s="717"/>
      <c r="R3" s="717"/>
      <c r="S3" s="881"/>
      <c r="T3" s="432"/>
      <c r="U3" s="884"/>
      <c r="V3" s="433"/>
      <c r="W3" s="433"/>
      <c r="X3" s="433"/>
      <c r="Y3" s="433"/>
      <c r="Z3" s="433"/>
      <c r="AA3" s="433"/>
      <c r="AB3" s="433"/>
      <c r="AC3" s="433"/>
      <c r="AD3" s="433"/>
      <c r="AE3" s="433"/>
      <c r="AF3" s="433"/>
      <c r="AG3" s="433"/>
      <c r="AH3" s="433"/>
      <c r="AI3" s="433"/>
      <c r="AJ3" s="433"/>
      <c r="AK3" s="433"/>
      <c r="AL3" s="434"/>
    </row>
    <row r="4" customFormat="false" ht="12.75" hidden="false" customHeight="false" outlineLevel="0" collapsed="false">
      <c r="A4" s="716"/>
      <c r="B4" s="880"/>
      <c r="C4" s="717"/>
      <c r="D4" s="717"/>
      <c r="E4" s="717"/>
      <c r="F4" s="717"/>
      <c r="G4" s="717"/>
      <c r="H4" s="717"/>
      <c r="I4" s="717"/>
      <c r="J4" s="717"/>
      <c r="K4" s="717"/>
      <c r="L4" s="717"/>
      <c r="M4" s="717"/>
      <c r="N4" s="717"/>
      <c r="O4" s="717"/>
      <c r="P4" s="717"/>
      <c r="Q4" s="717"/>
      <c r="R4" s="717"/>
      <c r="S4" s="881"/>
      <c r="T4" s="432"/>
      <c r="U4" s="884"/>
      <c r="V4" s="433"/>
      <c r="W4" s="433"/>
      <c r="X4" s="433"/>
      <c r="Y4" s="433"/>
      <c r="Z4" s="433"/>
      <c r="AA4" s="433"/>
      <c r="AB4" s="433"/>
      <c r="AC4" s="433"/>
      <c r="AD4" s="433"/>
      <c r="AE4" s="433"/>
      <c r="AF4" s="433"/>
      <c r="AG4" s="433"/>
      <c r="AH4" s="433"/>
      <c r="AI4" s="433"/>
      <c r="AJ4" s="433"/>
      <c r="AK4" s="433"/>
      <c r="AL4" s="434"/>
    </row>
    <row r="5" customFormat="false" ht="12.75" hidden="false" customHeight="false" outlineLevel="0" collapsed="false">
      <c r="A5" s="716"/>
      <c r="B5" s="885" t="s">
        <v>772</v>
      </c>
      <c r="C5" s="717"/>
      <c r="D5" s="717"/>
      <c r="E5" s="717"/>
      <c r="F5" s="717"/>
      <c r="G5" s="717"/>
      <c r="H5" s="717"/>
      <c r="I5" s="717"/>
      <c r="J5" s="717"/>
      <c r="K5" s="717"/>
      <c r="L5" s="717"/>
      <c r="M5" s="717"/>
      <c r="N5" s="717"/>
      <c r="O5" s="717"/>
      <c r="P5" s="717"/>
      <c r="Q5" s="717"/>
      <c r="R5" s="717"/>
      <c r="S5" s="881"/>
      <c r="T5" s="432"/>
      <c r="U5" s="884"/>
      <c r="V5" s="433"/>
      <c r="W5" s="433"/>
      <c r="X5" s="433"/>
      <c r="Y5" s="433"/>
      <c r="Z5" s="433"/>
      <c r="AA5" s="433"/>
      <c r="AB5" s="433"/>
      <c r="AC5" s="433"/>
      <c r="AD5" s="433"/>
      <c r="AE5" s="433"/>
      <c r="AF5" s="433"/>
      <c r="AG5" s="433"/>
      <c r="AH5" s="433"/>
      <c r="AI5" s="433"/>
      <c r="AJ5" s="433"/>
      <c r="AK5" s="433"/>
      <c r="AL5" s="434"/>
    </row>
    <row r="6" customFormat="false" ht="12.75" hidden="false" customHeight="false" outlineLevel="0" collapsed="false">
      <c r="A6" s="716"/>
      <c r="B6" s="880"/>
      <c r="C6" s="717"/>
      <c r="D6" s="717"/>
      <c r="E6" s="717"/>
      <c r="F6" s="717"/>
      <c r="G6" s="717"/>
      <c r="H6" s="717"/>
      <c r="I6" s="717"/>
      <c r="J6" s="717"/>
      <c r="K6" s="717"/>
      <c r="L6" s="717"/>
      <c r="M6" s="717"/>
      <c r="N6" s="717"/>
      <c r="O6" s="717"/>
      <c r="P6" s="717"/>
      <c r="Q6" s="717"/>
      <c r="R6" s="717"/>
      <c r="S6" s="881"/>
      <c r="T6" s="432"/>
      <c r="U6" s="433"/>
      <c r="V6" s="433"/>
      <c r="W6" s="433"/>
      <c r="X6" s="433"/>
      <c r="Y6" s="433"/>
      <c r="Z6" s="433"/>
      <c r="AA6" s="433"/>
      <c r="AB6" s="433"/>
      <c r="AC6" s="433"/>
      <c r="AD6" s="433"/>
      <c r="AE6" s="433"/>
      <c r="AF6" s="433"/>
      <c r="AG6" s="433"/>
      <c r="AH6" s="433"/>
      <c r="AI6" s="433"/>
      <c r="AJ6" s="433"/>
      <c r="AK6" s="433"/>
      <c r="AL6" s="434"/>
    </row>
    <row r="7" customFormat="false" ht="12.75" hidden="false" customHeight="false" outlineLevel="0" collapsed="false">
      <c r="A7" s="716"/>
      <c r="B7" s="880" t="s">
        <v>773</v>
      </c>
      <c r="C7" s="717"/>
      <c r="D7" s="717"/>
      <c r="E7" s="717"/>
      <c r="F7" s="717"/>
      <c r="G7" s="717"/>
      <c r="H7" s="717"/>
      <c r="I7" s="717"/>
      <c r="J7" s="717"/>
      <c r="K7" s="717"/>
      <c r="L7" s="723"/>
      <c r="M7" s="717"/>
      <c r="N7" s="717"/>
      <c r="O7" s="717"/>
      <c r="P7" s="717"/>
      <c r="Q7" s="717"/>
      <c r="R7" s="717"/>
      <c r="S7" s="881"/>
      <c r="T7" s="432"/>
      <c r="U7" s="433"/>
      <c r="V7" s="433"/>
      <c r="W7" s="433"/>
      <c r="X7" s="433"/>
      <c r="Y7" s="433"/>
      <c r="Z7" s="433"/>
      <c r="AA7" s="433"/>
      <c r="AB7" s="433"/>
      <c r="AC7" s="433"/>
      <c r="AD7" s="433"/>
      <c r="AE7" s="433"/>
      <c r="AF7" s="433"/>
      <c r="AG7" s="433"/>
      <c r="AH7" s="433"/>
      <c r="AI7" s="433"/>
      <c r="AJ7" s="433"/>
      <c r="AK7" s="433"/>
      <c r="AL7" s="434"/>
    </row>
    <row r="8" customFormat="false" ht="12.75" hidden="false" customHeight="false" outlineLevel="0" collapsed="false">
      <c r="A8" s="716"/>
      <c r="C8" s="717"/>
      <c r="D8" s="717"/>
      <c r="E8" s="717"/>
      <c r="F8" s="717"/>
      <c r="G8" s="717"/>
      <c r="H8" s="717"/>
      <c r="I8" s="717"/>
      <c r="J8" s="717"/>
      <c r="K8" s="717"/>
      <c r="L8" s="717"/>
      <c r="M8" s="717"/>
      <c r="N8" s="717"/>
      <c r="O8" s="717"/>
      <c r="P8" s="717"/>
      <c r="Q8" s="717"/>
      <c r="R8" s="717"/>
      <c r="S8" s="881"/>
      <c r="T8" s="432"/>
      <c r="U8" s="433"/>
      <c r="V8" s="433"/>
      <c r="W8" s="433"/>
      <c r="X8" s="433"/>
      <c r="Y8" s="433"/>
      <c r="Z8" s="433"/>
      <c r="AA8" s="433"/>
      <c r="AB8" s="433"/>
      <c r="AC8" s="433"/>
      <c r="AD8" s="433"/>
      <c r="AE8" s="433"/>
      <c r="AF8" s="433"/>
      <c r="AG8" s="433"/>
      <c r="AH8" s="433"/>
      <c r="AI8" s="433"/>
      <c r="AJ8" s="433"/>
      <c r="AK8" s="433"/>
      <c r="AL8" s="434"/>
    </row>
    <row r="9" customFormat="false" ht="12.75" hidden="false" customHeight="false" outlineLevel="0" collapsed="false">
      <c r="A9" s="716"/>
      <c r="B9" s="885" t="s">
        <v>774</v>
      </c>
      <c r="C9" s="717"/>
      <c r="D9" s="717"/>
      <c r="E9" s="717"/>
      <c r="F9" s="717"/>
      <c r="G9" s="717"/>
      <c r="H9" s="717"/>
      <c r="I9" s="717"/>
      <c r="J9" s="717"/>
      <c r="K9" s="717"/>
      <c r="L9" s="717"/>
      <c r="M9" s="717"/>
      <c r="N9" s="717"/>
      <c r="O9" s="717"/>
      <c r="P9" s="717"/>
      <c r="Q9" s="717"/>
      <c r="R9" s="717"/>
      <c r="S9" s="881"/>
      <c r="T9" s="432"/>
      <c r="U9" s="433"/>
      <c r="V9" s="433"/>
      <c r="W9" s="433"/>
      <c r="X9" s="433"/>
      <c r="Y9" s="433"/>
      <c r="Z9" s="433"/>
      <c r="AA9" s="433"/>
      <c r="AB9" s="433"/>
      <c r="AC9" s="433"/>
      <c r="AD9" s="433"/>
      <c r="AE9" s="433"/>
      <c r="AF9" s="433"/>
      <c r="AG9" s="433"/>
      <c r="AH9" s="433"/>
      <c r="AI9" s="433"/>
      <c r="AJ9" s="433"/>
      <c r="AK9" s="433"/>
      <c r="AL9" s="434"/>
    </row>
    <row r="10" customFormat="false" ht="12.75" hidden="false" customHeight="false" outlineLevel="0" collapsed="false">
      <c r="A10" s="716"/>
      <c r="B10" s="880"/>
      <c r="C10" s="717"/>
      <c r="D10" s="717"/>
      <c r="E10" s="717"/>
      <c r="F10" s="717"/>
      <c r="G10" s="717"/>
      <c r="H10" s="717"/>
      <c r="I10" s="717"/>
      <c r="J10" s="717"/>
      <c r="K10" s="717"/>
      <c r="L10" s="717"/>
      <c r="M10" s="717"/>
      <c r="N10" s="717"/>
      <c r="O10" s="717"/>
      <c r="P10" s="717"/>
      <c r="Q10" s="717"/>
      <c r="R10" s="717"/>
      <c r="S10" s="881"/>
      <c r="T10" s="432"/>
      <c r="U10" s="433"/>
      <c r="V10" s="433"/>
      <c r="W10" s="433"/>
      <c r="X10" s="433"/>
      <c r="Y10" s="433"/>
      <c r="Z10" s="433"/>
      <c r="AA10" s="433"/>
      <c r="AB10" s="433"/>
      <c r="AC10" s="433"/>
      <c r="AD10" s="433"/>
      <c r="AE10" s="433"/>
      <c r="AF10" s="433"/>
      <c r="AG10" s="433"/>
      <c r="AH10" s="433"/>
      <c r="AI10" s="433"/>
      <c r="AJ10" s="433"/>
      <c r="AK10" s="433"/>
      <c r="AL10" s="434"/>
    </row>
    <row r="11" customFormat="false" ht="12.75" hidden="false" customHeight="false" outlineLevel="0" collapsed="false">
      <c r="A11" s="716"/>
      <c r="B11" s="880" t="s">
        <v>775</v>
      </c>
      <c r="C11" s="717"/>
      <c r="D11" s="717"/>
      <c r="E11" s="717"/>
      <c r="F11" s="717"/>
      <c r="G11" s="717"/>
      <c r="H11" s="717"/>
      <c r="I11" s="717"/>
      <c r="J11" s="717"/>
      <c r="K11" s="717"/>
      <c r="L11" s="717"/>
      <c r="M11" s="717"/>
      <c r="N11" s="717"/>
      <c r="O11" s="717"/>
      <c r="P11" s="717"/>
      <c r="Q11" s="717"/>
      <c r="R11" s="717"/>
      <c r="S11" s="881"/>
      <c r="T11" s="432"/>
      <c r="U11" s="433"/>
      <c r="V11" s="433"/>
      <c r="W11" s="433"/>
      <c r="X11" s="433"/>
      <c r="Y11" s="433"/>
      <c r="Z11" s="433"/>
      <c r="AA11" s="433"/>
      <c r="AB11" s="433"/>
      <c r="AC11" s="433"/>
      <c r="AD11" s="433"/>
      <c r="AE11" s="433"/>
      <c r="AF11" s="433"/>
      <c r="AG11" s="433"/>
      <c r="AH11" s="433"/>
      <c r="AI11" s="433"/>
      <c r="AJ11" s="433"/>
      <c r="AK11" s="433"/>
      <c r="AL11" s="434"/>
    </row>
    <row r="12" customFormat="false" ht="12.75" hidden="false" customHeight="false" outlineLevel="0" collapsed="false">
      <c r="A12" s="716"/>
      <c r="C12" s="717"/>
      <c r="D12" s="717"/>
      <c r="E12" s="717"/>
      <c r="F12" s="717"/>
      <c r="G12" s="717"/>
      <c r="H12" s="717"/>
      <c r="I12" s="717"/>
      <c r="J12" s="717"/>
      <c r="K12" s="717"/>
      <c r="L12" s="717"/>
      <c r="M12" s="717"/>
      <c r="N12" s="717"/>
      <c r="O12" s="717"/>
      <c r="P12" s="717"/>
      <c r="Q12" s="717"/>
      <c r="R12" s="717"/>
      <c r="S12" s="881"/>
      <c r="T12" s="432"/>
      <c r="U12" s="433"/>
      <c r="V12" s="433"/>
      <c r="W12" s="433"/>
      <c r="X12" s="433"/>
      <c r="Y12" s="433"/>
      <c r="Z12" s="433"/>
      <c r="AA12" s="433"/>
      <c r="AB12" s="433"/>
      <c r="AC12" s="433"/>
      <c r="AD12" s="433"/>
      <c r="AE12" s="433"/>
      <c r="AF12" s="433"/>
      <c r="AG12" s="433"/>
      <c r="AH12" s="433"/>
      <c r="AI12" s="433"/>
      <c r="AJ12" s="433"/>
      <c r="AK12" s="433"/>
      <c r="AL12" s="434"/>
    </row>
    <row r="13" customFormat="false" ht="12.75" hidden="false" customHeight="false" outlineLevel="0" collapsed="false">
      <c r="A13" s="716"/>
      <c r="B13" s="880" t="s">
        <v>776</v>
      </c>
      <c r="C13" s="717"/>
      <c r="D13" s="717"/>
      <c r="E13" s="717"/>
      <c r="F13" s="717"/>
      <c r="G13" s="717"/>
      <c r="H13" s="717"/>
      <c r="I13" s="717"/>
      <c r="J13" s="717"/>
      <c r="K13" s="717"/>
      <c r="L13" s="717"/>
      <c r="M13" s="717"/>
      <c r="N13" s="717"/>
      <c r="O13" s="717"/>
      <c r="P13" s="717"/>
      <c r="Q13" s="717"/>
      <c r="R13" s="717"/>
      <c r="S13" s="881"/>
      <c r="T13" s="432"/>
      <c r="U13" s="433"/>
      <c r="V13" s="433"/>
      <c r="W13" s="433"/>
      <c r="X13" s="433"/>
      <c r="Y13" s="433"/>
      <c r="Z13" s="433"/>
      <c r="AA13" s="433"/>
      <c r="AB13" s="433"/>
      <c r="AC13" s="433"/>
      <c r="AD13" s="433"/>
      <c r="AE13" s="433"/>
      <c r="AF13" s="433"/>
      <c r="AG13" s="433"/>
      <c r="AH13" s="433"/>
      <c r="AI13" s="433"/>
      <c r="AJ13" s="433"/>
      <c r="AK13" s="433"/>
      <c r="AL13" s="434"/>
    </row>
    <row r="14" customFormat="false" ht="12.75" hidden="false" customHeight="false" outlineLevel="0" collapsed="false">
      <c r="A14" s="716"/>
      <c r="B14" s="880" t="s">
        <v>777</v>
      </c>
      <c r="C14" s="717"/>
      <c r="D14" s="717"/>
      <c r="E14" s="717"/>
      <c r="F14" s="717"/>
      <c r="G14" s="717"/>
      <c r="H14" s="717"/>
      <c r="I14" s="717"/>
      <c r="J14" s="717"/>
      <c r="K14" s="717"/>
      <c r="L14" s="717"/>
      <c r="M14" s="717"/>
      <c r="N14" s="717"/>
      <c r="O14" s="717"/>
      <c r="P14" s="717"/>
      <c r="Q14" s="717"/>
      <c r="R14" s="717"/>
      <c r="S14" s="881"/>
      <c r="T14" s="432"/>
      <c r="U14" s="433"/>
      <c r="V14" s="433"/>
      <c r="W14" s="433"/>
      <c r="X14" s="433"/>
      <c r="Y14" s="433"/>
      <c r="Z14" s="433"/>
      <c r="AA14" s="433"/>
      <c r="AB14" s="433"/>
      <c r="AC14" s="433"/>
      <c r="AD14" s="433"/>
      <c r="AE14" s="433"/>
      <c r="AF14" s="433"/>
      <c r="AG14" s="433"/>
      <c r="AH14" s="433"/>
      <c r="AI14" s="433"/>
      <c r="AJ14" s="433"/>
      <c r="AK14" s="433"/>
      <c r="AL14" s="434"/>
    </row>
    <row r="15" customFormat="false" ht="12.75" hidden="false" customHeight="false" outlineLevel="0" collapsed="false">
      <c r="A15" s="716"/>
      <c r="B15" s="390" t="s">
        <v>778</v>
      </c>
      <c r="C15" s="717"/>
      <c r="D15" s="717"/>
      <c r="E15" s="717"/>
      <c r="F15" s="717"/>
      <c r="G15" s="717"/>
      <c r="H15" s="717"/>
      <c r="I15" s="717"/>
      <c r="J15" s="717"/>
      <c r="K15" s="717"/>
      <c r="L15" s="717"/>
      <c r="M15" s="717"/>
      <c r="N15" s="717"/>
      <c r="O15" s="717"/>
      <c r="P15" s="717"/>
      <c r="Q15" s="717"/>
      <c r="R15" s="717"/>
      <c r="S15" s="881"/>
      <c r="T15" s="432"/>
      <c r="U15" s="433"/>
      <c r="V15" s="433"/>
      <c r="W15" s="433"/>
      <c r="X15" s="433"/>
      <c r="Y15" s="433"/>
      <c r="Z15" s="433"/>
      <c r="AA15" s="433"/>
      <c r="AB15" s="433"/>
      <c r="AC15" s="433"/>
      <c r="AD15" s="433"/>
      <c r="AE15" s="433"/>
      <c r="AF15" s="433"/>
      <c r="AG15" s="433"/>
      <c r="AH15" s="433"/>
      <c r="AI15" s="433"/>
      <c r="AJ15" s="433"/>
      <c r="AK15" s="433"/>
      <c r="AL15" s="434"/>
    </row>
    <row r="16" customFormat="false" ht="12.75" hidden="false" customHeight="false" outlineLevel="0" collapsed="false">
      <c r="A16" s="716"/>
      <c r="B16" s="390" t="s">
        <v>779</v>
      </c>
      <c r="C16" s="717"/>
      <c r="D16" s="717"/>
      <c r="E16" s="717"/>
      <c r="F16" s="717"/>
      <c r="G16" s="717"/>
      <c r="H16" s="717"/>
      <c r="I16" s="717"/>
      <c r="J16" s="717"/>
      <c r="K16" s="717"/>
      <c r="L16" s="717"/>
      <c r="M16" s="717"/>
      <c r="N16" s="717"/>
      <c r="O16" s="717"/>
      <c r="P16" s="717"/>
      <c r="Q16" s="717"/>
      <c r="R16" s="717"/>
      <c r="S16" s="881"/>
      <c r="T16" s="432"/>
      <c r="U16" s="433"/>
      <c r="V16" s="433"/>
      <c r="W16" s="433"/>
      <c r="X16" s="433"/>
      <c r="Y16" s="433"/>
      <c r="Z16" s="433"/>
      <c r="AA16" s="433"/>
      <c r="AB16" s="433"/>
      <c r="AC16" s="433"/>
      <c r="AD16" s="433"/>
      <c r="AE16" s="433"/>
      <c r="AF16" s="433"/>
      <c r="AG16" s="433"/>
      <c r="AH16" s="433"/>
      <c r="AI16" s="433"/>
      <c r="AJ16" s="433"/>
      <c r="AK16" s="433"/>
      <c r="AL16" s="434"/>
    </row>
    <row r="17" customFormat="false" ht="12.75" hidden="false" customHeight="false" outlineLevel="0" collapsed="false">
      <c r="A17" s="716"/>
      <c r="B17" s="390"/>
      <c r="C17" s="717"/>
      <c r="D17" s="717"/>
      <c r="E17" s="717"/>
      <c r="F17" s="717"/>
      <c r="G17" s="717"/>
      <c r="H17" s="717"/>
      <c r="I17" s="717"/>
      <c r="J17" s="717"/>
      <c r="K17" s="717"/>
      <c r="L17" s="717"/>
      <c r="M17" s="717"/>
      <c r="N17" s="717"/>
      <c r="O17" s="717"/>
      <c r="P17" s="717"/>
      <c r="Q17" s="717"/>
      <c r="R17" s="717"/>
      <c r="S17" s="881"/>
      <c r="T17" s="432"/>
      <c r="U17" s="433"/>
      <c r="V17" s="433"/>
      <c r="W17" s="433"/>
      <c r="X17" s="433"/>
      <c r="Y17" s="433"/>
      <c r="Z17" s="433"/>
      <c r="AA17" s="433"/>
      <c r="AB17" s="433"/>
      <c r="AC17" s="433"/>
      <c r="AD17" s="433"/>
      <c r="AE17" s="433"/>
      <c r="AF17" s="433"/>
      <c r="AG17" s="433"/>
      <c r="AH17" s="433"/>
      <c r="AI17" s="433"/>
      <c r="AJ17" s="433"/>
      <c r="AK17" s="433"/>
      <c r="AL17" s="434"/>
    </row>
    <row r="18" customFormat="false" ht="12.75" hidden="false" customHeight="false" outlineLevel="0" collapsed="false">
      <c r="A18" s="716"/>
      <c r="B18" s="889" t="s">
        <v>716</v>
      </c>
      <c r="C18" s="717"/>
      <c r="D18" s="717"/>
      <c r="E18" s="717"/>
      <c r="F18" s="717"/>
      <c r="G18" s="717"/>
      <c r="H18" s="717"/>
      <c r="I18" s="717"/>
      <c r="J18" s="717"/>
      <c r="K18" s="717"/>
      <c r="L18" s="717"/>
      <c r="M18" s="717"/>
      <c r="N18" s="717"/>
      <c r="O18" s="717"/>
      <c r="P18" s="717"/>
      <c r="Q18" s="717"/>
      <c r="R18" s="717"/>
      <c r="S18" s="881"/>
      <c r="T18" s="432"/>
      <c r="U18" s="433"/>
      <c r="V18" s="433"/>
      <c r="W18" s="433"/>
      <c r="X18" s="433"/>
      <c r="Y18" s="433"/>
      <c r="Z18" s="433"/>
      <c r="AA18" s="433"/>
      <c r="AB18" s="433"/>
      <c r="AC18" s="433"/>
      <c r="AD18" s="433"/>
      <c r="AE18" s="433"/>
      <c r="AF18" s="433"/>
      <c r="AG18" s="433"/>
      <c r="AH18" s="433"/>
      <c r="AI18" s="433"/>
      <c r="AJ18" s="433"/>
      <c r="AK18" s="433"/>
      <c r="AL18" s="434"/>
    </row>
    <row r="19" customFormat="false" ht="12.75" hidden="false" customHeight="false" outlineLevel="0" collapsed="false">
      <c r="A19" s="716"/>
      <c r="B19" s="880"/>
      <c r="C19" s="880"/>
      <c r="D19" s="717"/>
      <c r="E19" s="717"/>
      <c r="F19" s="717"/>
      <c r="G19" s="717"/>
      <c r="H19" s="717"/>
      <c r="I19" s="717"/>
      <c r="J19" s="717"/>
      <c r="K19" s="717"/>
      <c r="L19" s="717"/>
      <c r="M19" s="717"/>
      <c r="N19" s="717"/>
      <c r="O19" s="717"/>
      <c r="P19" s="717"/>
      <c r="Q19" s="717"/>
      <c r="R19" s="717"/>
      <c r="S19" s="881"/>
      <c r="T19" s="432"/>
      <c r="U19" s="433"/>
      <c r="V19" s="433"/>
      <c r="W19" s="433"/>
      <c r="X19" s="433"/>
      <c r="Y19" s="433"/>
      <c r="Z19" s="433"/>
      <c r="AA19" s="433"/>
      <c r="AB19" s="433"/>
      <c r="AC19" s="433"/>
      <c r="AD19" s="433"/>
      <c r="AE19" s="433"/>
      <c r="AF19" s="433"/>
      <c r="AG19" s="433"/>
      <c r="AH19" s="433"/>
      <c r="AI19" s="433"/>
      <c r="AJ19" s="433"/>
      <c r="AK19" s="433"/>
      <c r="AL19" s="434"/>
    </row>
    <row r="20" customFormat="false" ht="12.75" hidden="false" customHeight="false" outlineLevel="0" collapsed="false">
      <c r="A20" s="716"/>
      <c r="B20" s="880"/>
      <c r="C20" s="880"/>
      <c r="D20" s="717"/>
      <c r="E20" s="717"/>
      <c r="F20" s="717"/>
      <c r="G20" s="717"/>
      <c r="H20" s="717"/>
      <c r="I20" s="717"/>
      <c r="J20" s="717"/>
      <c r="K20" s="717"/>
      <c r="L20" s="717"/>
      <c r="M20" s="717"/>
      <c r="N20" s="717"/>
      <c r="O20" s="717"/>
      <c r="P20" s="717"/>
      <c r="Q20" s="717"/>
      <c r="R20" s="717"/>
      <c r="S20" s="881"/>
      <c r="T20" s="432"/>
      <c r="U20" s="433"/>
      <c r="V20" s="433"/>
      <c r="W20" s="433"/>
      <c r="X20" s="433"/>
      <c r="Y20" s="433"/>
      <c r="Z20" s="433"/>
      <c r="AA20" s="433"/>
      <c r="AB20" s="433"/>
      <c r="AC20" s="433"/>
      <c r="AD20" s="433"/>
      <c r="AE20" s="433"/>
      <c r="AF20" s="433"/>
      <c r="AG20" s="433"/>
      <c r="AH20" s="433"/>
      <c r="AI20" s="433"/>
      <c r="AJ20" s="433"/>
      <c r="AK20" s="433"/>
      <c r="AL20" s="434"/>
    </row>
    <row r="21" customFormat="false" ht="12.75" hidden="false" customHeight="false" outlineLevel="0" collapsed="false">
      <c r="A21" s="716"/>
      <c r="B21" s="717"/>
      <c r="C21" s="717"/>
      <c r="D21" s="717"/>
      <c r="E21" s="717"/>
      <c r="F21" s="717"/>
      <c r="G21" s="717"/>
      <c r="H21" s="717"/>
      <c r="I21" s="717"/>
      <c r="J21" s="717"/>
      <c r="K21" s="717"/>
      <c r="L21" s="717"/>
      <c r="M21" s="717"/>
      <c r="N21" s="717"/>
      <c r="O21" s="717"/>
      <c r="P21" s="717"/>
      <c r="Q21" s="717"/>
      <c r="R21" s="717"/>
      <c r="S21" s="881"/>
      <c r="T21" s="432"/>
      <c r="U21" s="433"/>
      <c r="V21" s="433"/>
      <c r="W21" s="433"/>
      <c r="X21" s="433"/>
      <c r="Y21" s="433"/>
      <c r="Z21" s="433"/>
      <c r="AA21" s="433"/>
      <c r="AB21" s="433"/>
      <c r="AC21" s="433"/>
      <c r="AD21" s="433"/>
      <c r="AE21" s="433"/>
      <c r="AF21" s="433"/>
      <c r="AG21" s="433"/>
      <c r="AH21" s="433"/>
      <c r="AI21" s="433"/>
      <c r="AJ21" s="433"/>
      <c r="AK21" s="433"/>
      <c r="AL21" s="434"/>
    </row>
    <row r="22" customFormat="false" ht="12.75" hidden="false" customHeight="false" outlineLevel="0" collapsed="false">
      <c r="R22" s="717"/>
      <c r="S22" s="881"/>
      <c r="T22" s="432"/>
      <c r="U22" s="433"/>
      <c r="V22" s="433"/>
      <c r="W22" s="433"/>
      <c r="X22" s="433"/>
      <c r="Y22" s="433"/>
      <c r="Z22" s="433"/>
      <c r="AA22" s="433"/>
      <c r="AB22" s="433"/>
      <c r="AC22" s="433"/>
      <c r="AD22" s="433"/>
      <c r="AE22" s="433"/>
      <c r="AF22" s="433"/>
      <c r="AG22" s="433"/>
      <c r="AH22" s="433"/>
      <c r="AI22" s="433"/>
      <c r="AJ22" s="433"/>
      <c r="AK22" s="433"/>
      <c r="AL22" s="434"/>
    </row>
    <row r="23" customFormat="false" ht="12.75" hidden="false" customHeight="false" outlineLevel="0" collapsed="false">
      <c r="R23" s="717"/>
      <c r="S23" s="881"/>
      <c r="T23" s="432"/>
      <c r="U23" s="433"/>
      <c r="V23" s="433"/>
      <c r="W23" s="433"/>
      <c r="X23" s="433"/>
      <c r="Y23" s="433"/>
      <c r="Z23" s="433"/>
      <c r="AA23" s="433"/>
      <c r="AB23" s="433"/>
      <c r="AC23" s="433"/>
      <c r="AD23" s="433"/>
      <c r="AE23" s="433"/>
      <c r="AF23" s="433"/>
      <c r="AG23" s="433"/>
      <c r="AH23" s="433"/>
      <c r="AI23" s="433"/>
      <c r="AJ23" s="433"/>
      <c r="AK23" s="433"/>
      <c r="AL23" s="434"/>
    </row>
    <row r="24" customFormat="false" ht="12.75" hidden="false" customHeight="false" outlineLevel="0" collapsed="false">
      <c r="R24" s="717"/>
      <c r="S24" s="881"/>
      <c r="T24" s="432"/>
      <c r="U24" s="433"/>
      <c r="V24" s="433"/>
      <c r="W24" s="433"/>
      <c r="X24" s="433"/>
      <c r="Y24" s="433"/>
      <c r="Z24" s="433"/>
      <c r="AA24" s="433"/>
      <c r="AB24" s="433"/>
      <c r="AC24" s="433"/>
      <c r="AD24" s="433"/>
      <c r="AE24" s="433"/>
      <c r="AF24" s="433"/>
      <c r="AG24" s="433"/>
      <c r="AH24" s="433"/>
      <c r="AI24" s="433"/>
      <c r="AJ24" s="433"/>
      <c r="AK24" s="433"/>
      <c r="AL24" s="434"/>
    </row>
    <row r="25" customFormat="false" ht="12.75" hidden="false" customHeight="false" outlineLevel="0" collapsed="false">
      <c r="R25" s="717"/>
      <c r="S25" s="881"/>
      <c r="T25" s="432"/>
      <c r="U25" s="433"/>
      <c r="V25" s="433"/>
      <c r="W25" s="433"/>
      <c r="X25" s="433"/>
      <c r="Y25" s="433"/>
      <c r="Z25" s="433"/>
      <c r="AA25" s="433"/>
      <c r="AB25" s="433"/>
      <c r="AC25" s="433"/>
      <c r="AD25" s="433"/>
      <c r="AE25" s="433"/>
      <c r="AF25" s="433"/>
      <c r="AG25" s="433"/>
      <c r="AH25" s="433"/>
      <c r="AI25" s="433"/>
      <c r="AJ25" s="433"/>
      <c r="AK25" s="433"/>
      <c r="AL25" s="434"/>
    </row>
    <row r="26" customFormat="false" ht="12.75" hidden="false" customHeight="false" outlineLevel="0" collapsed="false">
      <c r="R26" s="717"/>
      <c r="S26" s="881"/>
      <c r="T26" s="432"/>
      <c r="U26" s="433"/>
      <c r="V26" s="433"/>
      <c r="W26" s="433"/>
      <c r="X26" s="433"/>
      <c r="Y26" s="433"/>
      <c r="Z26" s="433"/>
      <c r="AA26" s="433"/>
      <c r="AB26" s="433"/>
      <c r="AC26" s="433"/>
      <c r="AD26" s="433"/>
      <c r="AE26" s="433"/>
      <c r="AF26" s="433"/>
      <c r="AG26" s="433"/>
      <c r="AH26" s="433"/>
      <c r="AI26" s="433"/>
      <c r="AJ26" s="433"/>
      <c r="AK26" s="433"/>
      <c r="AL26" s="434"/>
    </row>
    <row r="27" customFormat="false" ht="12.75" hidden="false" customHeight="false" outlineLevel="0" collapsed="false">
      <c r="R27" s="717"/>
      <c r="S27" s="881"/>
      <c r="T27" s="432"/>
      <c r="U27" s="433"/>
      <c r="V27" s="433"/>
      <c r="W27" s="433"/>
      <c r="X27" s="433"/>
      <c r="Y27" s="433"/>
      <c r="Z27" s="433"/>
      <c r="AA27" s="433"/>
      <c r="AB27" s="433"/>
      <c r="AC27" s="433"/>
      <c r="AD27" s="433"/>
      <c r="AE27" s="433"/>
      <c r="AF27" s="433"/>
      <c r="AG27" s="433"/>
      <c r="AH27" s="433"/>
      <c r="AI27" s="433"/>
      <c r="AJ27" s="433"/>
      <c r="AK27" s="433"/>
      <c r="AL27" s="434"/>
    </row>
    <row r="28" customFormat="false" ht="12.75" hidden="false" customHeight="false" outlineLevel="0" collapsed="false">
      <c r="R28" s="717"/>
      <c r="S28" s="881"/>
      <c r="T28" s="432"/>
      <c r="U28" s="433"/>
      <c r="V28" s="433"/>
      <c r="W28" s="433"/>
      <c r="X28" s="433"/>
      <c r="Y28" s="433"/>
      <c r="Z28" s="433"/>
      <c r="AA28" s="433"/>
      <c r="AB28" s="433"/>
      <c r="AC28" s="433"/>
      <c r="AD28" s="433"/>
      <c r="AE28" s="433"/>
      <c r="AF28" s="433"/>
      <c r="AG28" s="433"/>
      <c r="AH28" s="433"/>
      <c r="AI28" s="433"/>
      <c r="AJ28" s="433"/>
      <c r="AK28" s="433"/>
      <c r="AL28" s="434"/>
    </row>
    <row r="29" customFormat="false" ht="12.75" hidden="false" customHeight="false" outlineLevel="0" collapsed="false">
      <c r="R29" s="717"/>
      <c r="S29" s="881"/>
      <c r="T29" s="432"/>
      <c r="U29" s="433"/>
      <c r="V29" s="433"/>
      <c r="W29" s="433"/>
      <c r="X29" s="433"/>
      <c r="Y29" s="433"/>
      <c r="Z29" s="433"/>
      <c r="AA29" s="433"/>
      <c r="AB29" s="433"/>
      <c r="AC29" s="433"/>
      <c r="AD29" s="433"/>
      <c r="AE29" s="433"/>
      <c r="AF29" s="433"/>
      <c r="AG29" s="433"/>
      <c r="AH29" s="433"/>
      <c r="AI29" s="433"/>
      <c r="AJ29" s="433"/>
      <c r="AK29" s="433"/>
      <c r="AL29" s="434"/>
    </row>
    <row r="30" customFormat="false" ht="12.75" hidden="false" customHeight="false" outlineLevel="0" collapsed="false">
      <c r="R30" s="717"/>
      <c r="S30" s="881"/>
      <c r="T30" s="432"/>
      <c r="U30" s="433"/>
      <c r="V30" s="433"/>
      <c r="W30" s="433"/>
      <c r="X30" s="433"/>
      <c r="Y30" s="433"/>
      <c r="Z30" s="433"/>
      <c r="AA30" s="433"/>
      <c r="AB30" s="433"/>
      <c r="AC30" s="433"/>
      <c r="AD30" s="433"/>
      <c r="AE30" s="433"/>
      <c r="AF30" s="433"/>
      <c r="AG30" s="433"/>
      <c r="AH30" s="433"/>
      <c r="AI30" s="433"/>
      <c r="AJ30" s="433"/>
      <c r="AK30" s="433"/>
      <c r="AL30" s="434"/>
    </row>
    <row r="31" customFormat="false" ht="12.75" hidden="false" customHeight="false" outlineLevel="0" collapsed="false">
      <c r="R31" s="717"/>
      <c r="S31" s="881"/>
      <c r="T31" s="432"/>
      <c r="U31" s="433"/>
      <c r="V31" s="433"/>
      <c r="W31" s="433"/>
      <c r="X31" s="433"/>
      <c r="Y31" s="433"/>
      <c r="Z31" s="433"/>
      <c r="AA31" s="433"/>
      <c r="AB31" s="433"/>
      <c r="AC31" s="433"/>
      <c r="AD31" s="433"/>
      <c r="AE31" s="433"/>
      <c r="AF31" s="433"/>
      <c r="AG31" s="433"/>
      <c r="AH31" s="433"/>
      <c r="AI31" s="433"/>
      <c r="AJ31" s="433"/>
      <c r="AK31" s="433"/>
      <c r="AL31" s="434"/>
    </row>
    <row r="32" customFormat="false" ht="12.75" hidden="false" customHeight="false" outlineLevel="0" collapsed="false">
      <c r="R32" s="717"/>
      <c r="S32" s="881"/>
      <c r="T32" s="432"/>
      <c r="U32" s="433"/>
      <c r="V32" s="433"/>
      <c r="W32" s="433"/>
      <c r="X32" s="433"/>
      <c r="Y32" s="433"/>
      <c r="Z32" s="433"/>
      <c r="AA32" s="433"/>
      <c r="AB32" s="433"/>
      <c r="AC32" s="433"/>
      <c r="AD32" s="433"/>
      <c r="AE32" s="433"/>
      <c r="AF32" s="433"/>
      <c r="AG32" s="433"/>
      <c r="AH32" s="433"/>
      <c r="AI32" s="433"/>
      <c r="AJ32" s="433"/>
      <c r="AK32" s="433"/>
      <c r="AL32" s="434"/>
    </row>
    <row r="33" customFormat="false" ht="12.75" hidden="false" customHeight="false" outlineLevel="0" collapsed="false">
      <c r="A33" s="716"/>
      <c r="B33" s="717"/>
      <c r="C33" s="717"/>
      <c r="D33" s="717"/>
      <c r="E33" s="717"/>
      <c r="F33" s="717"/>
      <c r="G33" s="717"/>
      <c r="H33" s="717"/>
      <c r="I33" s="717"/>
      <c r="J33" s="717"/>
      <c r="K33" s="717"/>
      <c r="L33" s="717"/>
      <c r="M33" s="717"/>
      <c r="N33" s="717"/>
      <c r="O33" s="717"/>
      <c r="P33" s="717"/>
      <c r="Q33" s="717"/>
      <c r="R33" s="717"/>
      <c r="S33" s="881"/>
      <c r="T33" s="432"/>
      <c r="U33" s="433"/>
      <c r="V33" s="433"/>
      <c r="W33" s="433"/>
      <c r="X33" s="433"/>
      <c r="Y33" s="433"/>
      <c r="Z33" s="433"/>
      <c r="AA33" s="433"/>
      <c r="AB33" s="433"/>
      <c r="AC33" s="433"/>
      <c r="AD33" s="433"/>
      <c r="AE33" s="433"/>
      <c r="AF33" s="433"/>
      <c r="AG33" s="433"/>
      <c r="AH33" s="433"/>
      <c r="AI33" s="433"/>
      <c r="AJ33" s="433"/>
      <c r="AK33" s="433"/>
      <c r="AL33" s="434"/>
    </row>
    <row r="34" customFormat="false" ht="12.75" hidden="false" customHeight="false" outlineLevel="0" collapsed="false">
      <c r="A34" s="716"/>
      <c r="B34" s="717"/>
      <c r="C34" s="717"/>
      <c r="D34" s="717"/>
      <c r="E34" s="717"/>
      <c r="F34" s="717"/>
      <c r="G34" s="717"/>
      <c r="H34" s="717"/>
      <c r="I34" s="717"/>
      <c r="J34" s="717"/>
      <c r="K34" s="717"/>
      <c r="L34" s="717"/>
      <c r="M34" s="717"/>
      <c r="N34" s="717"/>
      <c r="O34" s="717"/>
      <c r="P34" s="717"/>
      <c r="Q34" s="717"/>
      <c r="R34" s="717"/>
      <c r="S34" s="881"/>
      <c r="T34" s="432"/>
      <c r="U34" s="433"/>
      <c r="V34" s="433"/>
      <c r="W34" s="433"/>
      <c r="X34" s="433"/>
      <c r="Y34" s="433"/>
      <c r="Z34" s="433"/>
      <c r="AA34" s="433"/>
      <c r="AB34" s="433"/>
      <c r="AC34" s="433"/>
      <c r="AD34" s="433"/>
      <c r="AE34" s="433"/>
      <c r="AF34" s="433"/>
      <c r="AG34" s="433"/>
      <c r="AH34" s="433"/>
      <c r="AI34" s="433"/>
      <c r="AJ34" s="433"/>
      <c r="AK34" s="433"/>
      <c r="AL34" s="434"/>
    </row>
    <row r="35" customFormat="false" ht="12.75" hidden="false" customHeight="false" outlineLevel="0" collapsed="false">
      <c r="A35" s="716"/>
      <c r="B35" s="717"/>
      <c r="C35" s="717"/>
      <c r="D35" s="717"/>
      <c r="E35" s="717"/>
      <c r="F35" s="717"/>
      <c r="G35" s="717"/>
      <c r="H35" s="717"/>
      <c r="I35" s="717"/>
      <c r="J35" s="717"/>
      <c r="K35" s="717"/>
      <c r="L35" s="717"/>
      <c r="M35" s="717"/>
      <c r="N35" s="717"/>
      <c r="O35" s="717"/>
      <c r="P35" s="717"/>
      <c r="Q35" s="717"/>
      <c r="R35" s="717"/>
      <c r="S35" s="881"/>
      <c r="T35" s="432"/>
      <c r="U35" s="433"/>
      <c r="V35" s="433"/>
      <c r="W35" s="433"/>
      <c r="X35" s="433"/>
      <c r="Y35" s="433"/>
      <c r="Z35" s="433"/>
      <c r="AA35" s="433"/>
      <c r="AB35" s="433"/>
      <c r="AC35" s="433"/>
      <c r="AD35" s="433"/>
      <c r="AE35" s="433"/>
      <c r="AF35" s="433"/>
      <c r="AG35" s="433"/>
      <c r="AH35" s="433"/>
      <c r="AI35" s="433"/>
      <c r="AJ35" s="433"/>
      <c r="AK35" s="433"/>
      <c r="AL35" s="434"/>
    </row>
    <row r="36" customFormat="false" ht="12.75" hidden="false" customHeight="false" outlineLevel="0" collapsed="false">
      <c r="A36" s="716"/>
      <c r="B36" s="717"/>
      <c r="C36" s="717"/>
      <c r="D36" s="717"/>
      <c r="E36" s="717"/>
      <c r="F36" s="717"/>
      <c r="G36" s="717"/>
      <c r="H36" s="717"/>
      <c r="I36" s="717"/>
      <c r="J36" s="717"/>
      <c r="K36" s="717"/>
      <c r="L36" s="717"/>
      <c r="M36" s="717"/>
      <c r="N36" s="717"/>
      <c r="O36" s="717"/>
      <c r="P36" s="717"/>
      <c r="Q36" s="717"/>
      <c r="R36" s="717"/>
      <c r="S36" s="881"/>
      <c r="T36" s="432"/>
      <c r="U36" s="433"/>
      <c r="V36" s="433"/>
      <c r="W36" s="433"/>
      <c r="X36" s="433"/>
      <c r="Y36" s="433"/>
      <c r="Z36" s="433"/>
      <c r="AA36" s="433"/>
      <c r="AB36" s="433"/>
      <c r="AC36" s="433"/>
      <c r="AD36" s="433"/>
      <c r="AE36" s="433"/>
      <c r="AF36" s="433"/>
      <c r="AG36" s="433"/>
      <c r="AH36" s="433"/>
      <c r="AI36" s="433"/>
      <c r="AJ36" s="433"/>
      <c r="AK36" s="433"/>
      <c r="AL36" s="434"/>
    </row>
    <row r="37" customFormat="false" ht="12.75" hidden="false" customHeight="false" outlineLevel="0" collapsed="false">
      <c r="A37" s="716"/>
      <c r="B37" s="717"/>
      <c r="C37" s="717"/>
      <c r="D37" s="717"/>
      <c r="E37" s="717"/>
      <c r="F37" s="717"/>
      <c r="G37" s="717"/>
      <c r="H37" s="717"/>
      <c r="I37" s="717"/>
      <c r="J37" s="717"/>
      <c r="K37" s="717"/>
      <c r="L37" s="717"/>
      <c r="M37" s="717"/>
      <c r="N37" s="717"/>
      <c r="O37" s="717"/>
      <c r="P37" s="717"/>
      <c r="Q37" s="717"/>
      <c r="R37" s="717"/>
      <c r="S37" s="881"/>
      <c r="T37" s="432"/>
      <c r="U37" s="433"/>
      <c r="V37" s="433"/>
      <c r="W37" s="433"/>
      <c r="X37" s="433"/>
      <c r="Y37" s="433"/>
      <c r="Z37" s="433"/>
      <c r="AA37" s="433"/>
      <c r="AB37" s="433"/>
      <c r="AC37" s="433"/>
      <c r="AD37" s="433"/>
      <c r="AE37" s="433"/>
      <c r="AF37" s="433"/>
      <c r="AG37" s="433"/>
      <c r="AH37" s="433"/>
      <c r="AI37" s="433"/>
      <c r="AJ37" s="433"/>
      <c r="AK37" s="433"/>
      <c r="AL37" s="434"/>
    </row>
    <row r="38" customFormat="false" ht="12.75" hidden="false" customHeight="false" outlineLevel="0" collapsed="false">
      <c r="A38" s="716"/>
      <c r="B38" s="717"/>
      <c r="C38" s="717"/>
      <c r="D38" s="717"/>
      <c r="E38" s="717"/>
      <c r="F38" s="717"/>
      <c r="G38" s="717"/>
      <c r="H38" s="717"/>
      <c r="I38" s="717"/>
      <c r="J38" s="717"/>
      <c r="K38" s="717"/>
      <c r="L38" s="717"/>
      <c r="M38" s="717"/>
      <c r="N38" s="717"/>
      <c r="O38" s="717"/>
      <c r="P38" s="717"/>
      <c r="Q38" s="717"/>
      <c r="R38" s="717"/>
      <c r="S38" s="881"/>
      <c r="T38" s="432"/>
      <c r="U38" s="433"/>
      <c r="V38" s="433"/>
      <c r="W38" s="433"/>
      <c r="X38" s="433"/>
      <c r="Y38" s="433"/>
      <c r="Z38" s="433"/>
      <c r="AA38" s="433"/>
      <c r="AB38" s="433"/>
      <c r="AC38" s="433"/>
      <c r="AD38" s="433"/>
      <c r="AE38" s="433"/>
      <c r="AF38" s="433"/>
      <c r="AG38" s="433"/>
      <c r="AH38" s="433"/>
      <c r="AI38" s="433"/>
      <c r="AJ38" s="433"/>
      <c r="AK38" s="433"/>
      <c r="AL38" s="434"/>
    </row>
    <row r="39" customFormat="false" ht="12.75" hidden="false" customHeight="false" outlineLevel="0" collapsed="false">
      <c r="A39" s="716"/>
      <c r="B39" s="717"/>
      <c r="C39" s="717"/>
      <c r="D39" s="717"/>
      <c r="E39" s="717"/>
      <c r="F39" s="717"/>
      <c r="G39" s="717"/>
      <c r="H39" s="717"/>
      <c r="I39" s="717"/>
      <c r="J39" s="717"/>
      <c r="K39" s="717"/>
      <c r="L39" s="717"/>
      <c r="M39" s="717"/>
      <c r="N39" s="717"/>
      <c r="O39" s="717"/>
      <c r="P39" s="717"/>
      <c r="Q39" s="717"/>
      <c r="R39" s="717"/>
      <c r="S39" s="881"/>
      <c r="T39" s="432"/>
      <c r="U39" s="433"/>
      <c r="V39" s="433"/>
      <c r="W39" s="433"/>
      <c r="X39" s="433"/>
      <c r="Y39" s="433"/>
      <c r="Z39" s="433"/>
      <c r="AA39" s="433"/>
      <c r="AB39" s="433"/>
      <c r="AC39" s="433"/>
      <c r="AD39" s="433"/>
      <c r="AE39" s="433"/>
      <c r="AF39" s="433"/>
      <c r="AG39" s="433"/>
      <c r="AH39" s="433"/>
      <c r="AI39" s="433"/>
      <c r="AJ39" s="433"/>
      <c r="AK39" s="433"/>
      <c r="AL39" s="434"/>
    </row>
    <row r="40" customFormat="false" ht="12.75" hidden="false" customHeight="false" outlineLevel="0" collapsed="false">
      <c r="A40" s="716"/>
      <c r="B40" s="717"/>
      <c r="C40" s="717"/>
      <c r="D40" s="717"/>
      <c r="E40" s="717"/>
      <c r="F40" s="717"/>
      <c r="G40" s="717"/>
      <c r="H40" s="717"/>
      <c r="I40" s="717"/>
      <c r="J40" s="717"/>
      <c r="K40" s="717"/>
      <c r="L40" s="717"/>
      <c r="M40" s="717"/>
      <c r="N40" s="717"/>
      <c r="O40" s="717"/>
      <c r="P40" s="717"/>
      <c r="Q40" s="717"/>
      <c r="R40" s="717"/>
      <c r="S40" s="881"/>
      <c r="T40" s="432"/>
      <c r="U40" s="433"/>
      <c r="V40" s="433"/>
      <c r="W40" s="433"/>
      <c r="X40" s="433"/>
      <c r="Y40" s="433"/>
      <c r="Z40" s="433"/>
      <c r="AA40" s="433"/>
      <c r="AB40" s="433"/>
      <c r="AC40" s="433"/>
      <c r="AD40" s="433"/>
      <c r="AE40" s="433"/>
      <c r="AF40" s="433"/>
      <c r="AG40" s="433"/>
      <c r="AH40" s="433"/>
      <c r="AI40" s="433"/>
      <c r="AJ40" s="433"/>
      <c r="AK40" s="433"/>
      <c r="AL40" s="434"/>
    </row>
    <row r="41" customFormat="false" ht="12.75" hidden="false" customHeight="false" outlineLevel="0" collapsed="false">
      <c r="A41" s="716"/>
      <c r="B41" s="717"/>
      <c r="C41" s="717"/>
      <c r="D41" s="717"/>
      <c r="E41" s="717"/>
      <c r="F41" s="717"/>
      <c r="G41" s="717"/>
      <c r="H41" s="717"/>
      <c r="I41" s="717"/>
      <c r="J41" s="717"/>
      <c r="K41" s="717"/>
      <c r="L41" s="717"/>
      <c r="M41" s="717"/>
      <c r="N41" s="717"/>
      <c r="O41" s="717"/>
      <c r="P41" s="717"/>
      <c r="Q41" s="717"/>
      <c r="R41" s="717"/>
      <c r="S41" s="881"/>
      <c r="T41" s="432"/>
      <c r="U41" s="433"/>
      <c r="V41" s="433"/>
      <c r="W41" s="433"/>
      <c r="X41" s="433"/>
      <c r="Y41" s="433"/>
      <c r="Z41" s="433"/>
      <c r="AA41" s="433"/>
      <c r="AB41" s="433"/>
      <c r="AC41" s="433"/>
      <c r="AD41" s="433"/>
      <c r="AE41" s="433"/>
      <c r="AF41" s="433"/>
      <c r="AG41" s="433"/>
      <c r="AH41" s="433"/>
      <c r="AI41" s="433"/>
      <c r="AJ41" s="433"/>
      <c r="AK41" s="433"/>
      <c r="AL41" s="434"/>
    </row>
    <row r="42" customFormat="false" ht="12.75" hidden="false" customHeight="false" outlineLevel="0" collapsed="false">
      <c r="A42" s="716"/>
      <c r="B42" s="717"/>
      <c r="C42" s="717"/>
      <c r="D42" s="717"/>
      <c r="E42" s="717"/>
      <c r="F42" s="717"/>
      <c r="G42" s="717"/>
      <c r="H42" s="717"/>
      <c r="I42" s="717"/>
      <c r="J42" s="717"/>
      <c r="K42" s="717"/>
      <c r="L42" s="717"/>
      <c r="M42" s="717"/>
      <c r="N42" s="717"/>
      <c r="O42" s="717"/>
      <c r="P42" s="717"/>
      <c r="Q42" s="717"/>
      <c r="R42" s="717"/>
      <c r="S42" s="881"/>
      <c r="T42" s="432"/>
      <c r="U42" s="433"/>
      <c r="V42" s="433"/>
      <c r="W42" s="433"/>
      <c r="X42" s="433"/>
      <c r="Y42" s="433"/>
      <c r="Z42" s="433"/>
      <c r="AA42" s="433"/>
      <c r="AB42" s="433"/>
      <c r="AC42" s="433"/>
      <c r="AD42" s="433"/>
      <c r="AE42" s="433"/>
      <c r="AF42" s="433"/>
      <c r="AG42" s="433"/>
      <c r="AH42" s="433"/>
      <c r="AI42" s="433"/>
      <c r="AJ42" s="433"/>
      <c r="AK42" s="433"/>
      <c r="AL42" s="434"/>
    </row>
    <row r="43" customFormat="false" ht="12.75" hidden="false" customHeight="false" outlineLevel="0" collapsed="false">
      <c r="A43" s="716"/>
      <c r="B43" s="717"/>
      <c r="C43" s="717"/>
      <c r="D43" s="717"/>
      <c r="E43" s="717"/>
      <c r="F43" s="717"/>
      <c r="G43" s="717"/>
      <c r="H43" s="717"/>
      <c r="I43" s="717"/>
      <c r="J43" s="717"/>
      <c r="K43" s="717"/>
      <c r="L43" s="717"/>
      <c r="M43" s="717"/>
      <c r="N43" s="717"/>
      <c r="O43" s="717"/>
      <c r="P43" s="717"/>
      <c r="Q43" s="717"/>
      <c r="R43" s="717"/>
      <c r="S43" s="881"/>
      <c r="T43" s="432"/>
      <c r="U43" s="433"/>
      <c r="V43" s="433"/>
      <c r="W43" s="433"/>
      <c r="X43" s="433"/>
      <c r="Y43" s="433"/>
      <c r="Z43" s="433"/>
      <c r="AA43" s="433"/>
      <c r="AB43" s="433"/>
      <c r="AC43" s="433"/>
      <c r="AD43" s="433"/>
      <c r="AE43" s="433"/>
      <c r="AF43" s="433"/>
      <c r="AG43" s="433"/>
      <c r="AH43" s="433"/>
      <c r="AI43" s="433"/>
      <c r="AJ43" s="433"/>
      <c r="AK43" s="433"/>
      <c r="AL43" s="434"/>
    </row>
    <row r="44" customFormat="false" ht="12.75" hidden="false" customHeight="false" outlineLevel="0" collapsed="false">
      <c r="A44" s="716"/>
      <c r="B44" s="717"/>
      <c r="C44" s="717"/>
      <c r="D44" s="717"/>
      <c r="E44" s="717"/>
      <c r="F44" s="717"/>
      <c r="G44" s="717"/>
      <c r="H44" s="717"/>
      <c r="I44" s="717"/>
      <c r="J44" s="717"/>
      <c r="K44" s="717"/>
      <c r="L44" s="717"/>
      <c r="M44" s="717"/>
      <c r="N44" s="717"/>
      <c r="O44" s="717"/>
      <c r="P44" s="717"/>
      <c r="Q44" s="717"/>
      <c r="R44" s="717"/>
      <c r="S44" s="881"/>
      <c r="T44" s="432"/>
      <c r="U44" s="433"/>
      <c r="V44" s="433"/>
      <c r="W44" s="433"/>
      <c r="X44" s="433"/>
      <c r="Y44" s="433"/>
      <c r="Z44" s="433"/>
      <c r="AA44" s="433"/>
      <c r="AB44" s="433"/>
      <c r="AC44" s="433"/>
      <c r="AD44" s="433"/>
      <c r="AE44" s="433"/>
      <c r="AF44" s="433"/>
      <c r="AG44" s="433"/>
      <c r="AH44" s="433"/>
      <c r="AI44" s="433"/>
      <c r="AJ44" s="433"/>
      <c r="AK44" s="433"/>
      <c r="AL44" s="434"/>
    </row>
    <row r="45" customFormat="false" ht="12.75" hidden="false" customHeight="false" outlineLevel="0" collapsed="false">
      <c r="A45" s="716"/>
      <c r="B45" s="717"/>
      <c r="C45" s="717"/>
      <c r="D45" s="717"/>
      <c r="E45" s="717"/>
      <c r="F45" s="717"/>
      <c r="G45" s="717"/>
      <c r="H45" s="717"/>
      <c r="I45" s="717"/>
      <c r="J45" s="717"/>
      <c r="K45" s="717"/>
      <c r="L45" s="717"/>
      <c r="M45" s="717"/>
      <c r="N45" s="717"/>
      <c r="O45" s="717"/>
      <c r="P45" s="717"/>
      <c r="Q45" s="717"/>
      <c r="R45" s="717"/>
      <c r="S45" s="881"/>
      <c r="T45" s="432"/>
      <c r="U45" s="433"/>
      <c r="V45" s="433"/>
      <c r="W45" s="433"/>
      <c r="X45" s="433"/>
      <c r="Y45" s="433"/>
      <c r="Z45" s="433"/>
      <c r="AA45" s="433"/>
      <c r="AB45" s="433"/>
      <c r="AC45" s="433"/>
      <c r="AD45" s="433"/>
      <c r="AE45" s="433"/>
      <c r="AF45" s="433"/>
      <c r="AG45" s="433"/>
      <c r="AH45" s="433"/>
      <c r="AI45" s="433"/>
      <c r="AJ45" s="433"/>
      <c r="AK45" s="433"/>
      <c r="AL45" s="434"/>
    </row>
    <row r="46" customFormat="false" ht="12.75" hidden="false" customHeight="false" outlineLevel="0" collapsed="false">
      <c r="A46" s="716"/>
      <c r="B46" s="717"/>
      <c r="C46" s="717"/>
      <c r="D46" s="717"/>
      <c r="E46" s="717"/>
      <c r="F46" s="717"/>
      <c r="G46" s="717"/>
      <c r="H46" s="717"/>
      <c r="I46" s="717"/>
      <c r="J46" s="717"/>
      <c r="K46" s="717"/>
      <c r="L46" s="717"/>
      <c r="M46" s="717"/>
      <c r="N46" s="717"/>
      <c r="O46" s="717"/>
      <c r="P46" s="717"/>
      <c r="Q46" s="717"/>
      <c r="R46" s="717"/>
      <c r="S46" s="881"/>
      <c r="T46" s="432"/>
      <c r="U46" s="433"/>
      <c r="V46" s="433"/>
      <c r="W46" s="433"/>
      <c r="X46" s="433"/>
      <c r="Y46" s="433"/>
      <c r="Z46" s="433"/>
      <c r="AA46" s="433"/>
      <c r="AB46" s="433"/>
      <c r="AC46" s="433"/>
      <c r="AD46" s="433"/>
      <c r="AE46" s="433"/>
      <c r="AF46" s="433"/>
      <c r="AG46" s="433"/>
      <c r="AH46" s="433"/>
      <c r="AI46" s="433"/>
      <c r="AJ46" s="433"/>
      <c r="AK46" s="433"/>
      <c r="AL46" s="434"/>
    </row>
    <row r="47" customFormat="false" ht="12.75" hidden="false" customHeight="false" outlineLevel="0" collapsed="false">
      <c r="A47" s="716"/>
      <c r="B47" s="717"/>
      <c r="C47" s="717"/>
      <c r="D47" s="717"/>
      <c r="E47" s="717"/>
      <c r="F47" s="717"/>
      <c r="G47" s="717"/>
      <c r="H47" s="717"/>
      <c r="I47" s="717"/>
      <c r="J47" s="717"/>
      <c r="K47" s="717"/>
      <c r="L47" s="717"/>
      <c r="M47" s="717"/>
      <c r="N47" s="717"/>
      <c r="O47" s="717"/>
      <c r="P47" s="717"/>
      <c r="Q47" s="717"/>
      <c r="R47" s="717"/>
      <c r="S47" s="881"/>
      <c r="T47" s="432"/>
      <c r="U47" s="433"/>
      <c r="V47" s="433"/>
      <c r="W47" s="433"/>
      <c r="X47" s="433"/>
      <c r="Y47" s="433"/>
      <c r="Z47" s="433"/>
      <c r="AA47" s="433"/>
      <c r="AB47" s="433"/>
      <c r="AC47" s="433"/>
      <c r="AD47" s="433"/>
      <c r="AE47" s="433"/>
      <c r="AF47" s="433"/>
      <c r="AG47" s="433"/>
      <c r="AH47" s="433"/>
      <c r="AI47" s="433"/>
      <c r="AJ47" s="433"/>
      <c r="AK47" s="433"/>
      <c r="AL47" s="434"/>
    </row>
    <row r="48" customFormat="false" ht="12.75" hidden="false" customHeight="false" outlineLevel="0" collapsed="false">
      <c r="A48" s="716"/>
      <c r="B48" s="717"/>
      <c r="C48" s="717"/>
      <c r="D48" s="717"/>
      <c r="E48" s="717"/>
      <c r="F48" s="717"/>
      <c r="G48" s="717"/>
      <c r="H48" s="717"/>
      <c r="I48" s="717"/>
      <c r="J48" s="717"/>
      <c r="K48" s="717"/>
      <c r="L48" s="717"/>
      <c r="M48" s="717"/>
      <c r="N48" s="717"/>
      <c r="O48" s="717"/>
      <c r="P48" s="717"/>
      <c r="Q48" s="717"/>
      <c r="R48" s="717"/>
      <c r="S48" s="881"/>
      <c r="T48" s="432"/>
      <c r="U48" s="433"/>
      <c r="V48" s="433"/>
      <c r="W48" s="433"/>
      <c r="X48" s="433"/>
      <c r="Y48" s="433"/>
      <c r="Z48" s="433"/>
      <c r="AA48" s="433"/>
      <c r="AB48" s="433"/>
      <c r="AC48" s="433"/>
      <c r="AD48" s="433"/>
      <c r="AE48" s="433"/>
      <c r="AF48" s="433"/>
      <c r="AG48" s="433"/>
      <c r="AH48" s="433"/>
      <c r="AI48" s="433"/>
      <c r="AJ48" s="433"/>
      <c r="AK48" s="433"/>
      <c r="AL48" s="434"/>
    </row>
    <row r="49" customFormat="false" ht="12.75" hidden="false" customHeight="false" outlineLevel="0" collapsed="false">
      <c r="A49" s="716"/>
      <c r="B49" s="717"/>
      <c r="C49" s="717"/>
      <c r="D49" s="717"/>
      <c r="E49" s="717"/>
      <c r="F49" s="717"/>
      <c r="G49" s="717"/>
      <c r="H49" s="717"/>
      <c r="I49" s="717"/>
      <c r="J49" s="717"/>
      <c r="K49" s="717"/>
      <c r="L49" s="717"/>
      <c r="M49" s="717"/>
      <c r="N49" s="717"/>
      <c r="O49" s="717"/>
      <c r="P49" s="717"/>
      <c r="Q49" s="717"/>
      <c r="R49" s="717"/>
      <c r="S49" s="881"/>
      <c r="T49" s="432"/>
      <c r="U49" s="433"/>
      <c r="V49" s="433"/>
      <c r="W49" s="433"/>
      <c r="X49" s="433"/>
      <c r="Y49" s="433"/>
      <c r="Z49" s="433"/>
      <c r="AA49" s="433"/>
      <c r="AB49" s="433"/>
      <c r="AC49" s="433"/>
      <c r="AD49" s="433"/>
      <c r="AE49" s="433"/>
      <c r="AF49" s="433"/>
      <c r="AG49" s="433"/>
      <c r="AH49" s="433"/>
      <c r="AI49" s="433"/>
      <c r="AJ49" s="433"/>
      <c r="AK49" s="433"/>
      <c r="AL49" s="434"/>
    </row>
    <row r="50" customFormat="false" ht="12.75" hidden="false" customHeight="false" outlineLevel="0" collapsed="false">
      <c r="A50" s="716"/>
      <c r="B50" s="717"/>
      <c r="C50" s="717"/>
      <c r="D50" s="717"/>
      <c r="E50" s="717"/>
      <c r="F50" s="717"/>
      <c r="G50" s="717"/>
      <c r="H50" s="717"/>
      <c r="I50" s="717"/>
      <c r="J50" s="717"/>
      <c r="K50" s="717"/>
      <c r="L50" s="717"/>
      <c r="M50" s="717"/>
      <c r="N50" s="717"/>
      <c r="O50" s="717"/>
      <c r="P50" s="717"/>
      <c r="Q50" s="717"/>
      <c r="R50" s="717"/>
      <c r="S50" s="881"/>
      <c r="T50" s="432"/>
      <c r="U50" s="433"/>
      <c r="V50" s="433"/>
      <c r="W50" s="433"/>
      <c r="X50" s="433"/>
      <c r="Y50" s="433"/>
      <c r="Z50" s="433"/>
      <c r="AA50" s="433"/>
      <c r="AB50" s="433"/>
      <c r="AC50" s="433"/>
      <c r="AD50" s="433"/>
      <c r="AE50" s="433"/>
      <c r="AF50" s="433"/>
      <c r="AG50" s="433"/>
      <c r="AH50" s="433"/>
      <c r="AI50" s="433"/>
      <c r="AJ50" s="433"/>
      <c r="AK50" s="433"/>
      <c r="AL50" s="434"/>
    </row>
    <row r="51" customFormat="false" ht="12.75" hidden="false" customHeight="false" outlineLevel="0" collapsed="false">
      <c r="A51" s="716"/>
      <c r="B51" s="717"/>
      <c r="C51" s="717"/>
      <c r="D51" s="717"/>
      <c r="E51" s="717"/>
      <c r="F51" s="717"/>
      <c r="G51" s="717"/>
      <c r="H51" s="717"/>
      <c r="I51" s="717"/>
      <c r="J51" s="717"/>
      <c r="K51" s="717"/>
      <c r="L51" s="717"/>
      <c r="M51" s="717"/>
      <c r="N51" s="717"/>
      <c r="O51" s="717"/>
      <c r="P51" s="717"/>
      <c r="Q51" s="717"/>
      <c r="R51" s="717"/>
      <c r="S51" s="881"/>
      <c r="T51" s="432"/>
      <c r="U51" s="433"/>
      <c r="V51" s="433"/>
      <c r="W51" s="433"/>
      <c r="X51" s="433"/>
      <c r="Y51" s="433"/>
      <c r="Z51" s="433"/>
      <c r="AA51" s="433"/>
      <c r="AB51" s="433"/>
      <c r="AC51" s="433"/>
      <c r="AD51" s="433"/>
      <c r="AE51" s="433"/>
      <c r="AF51" s="433"/>
      <c r="AG51" s="433"/>
      <c r="AH51" s="433"/>
      <c r="AI51" s="433"/>
      <c r="AJ51" s="433"/>
      <c r="AK51" s="433"/>
      <c r="AL51" s="434"/>
    </row>
    <row r="52" customFormat="false" ht="12.75" hidden="false" customHeight="false" outlineLevel="0" collapsed="false">
      <c r="A52" s="716"/>
      <c r="B52" s="717"/>
      <c r="C52" s="717"/>
      <c r="D52" s="717"/>
      <c r="E52" s="717"/>
      <c r="F52" s="717"/>
      <c r="G52" s="717"/>
      <c r="H52" s="717"/>
      <c r="I52" s="717"/>
      <c r="J52" s="717"/>
      <c r="K52" s="717"/>
      <c r="L52" s="717"/>
      <c r="M52" s="717"/>
      <c r="N52" s="717"/>
      <c r="O52" s="717"/>
      <c r="P52" s="717"/>
      <c r="Q52" s="717"/>
      <c r="R52" s="717"/>
      <c r="S52" s="881"/>
      <c r="T52" s="432"/>
      <c r="U52" s="433"/>
      <c r="V52" s="433"/>
      <c r="W52" s="433"/>
      <c r="X52" s="433"/>
      <c r="Y52" s="433"/>
      <c r="Z52" s="433"/>
      <c r="AA52" s="433"/>
      <c r="AB52" s="433"/>
      <c r="AC52" s="433"/>
      <c r="AD52" s="433"/>
      <c r="AE52" s="433"/>
      <c r="AF52" s="433"/>
      <c r="AG52" s="433"/>
      <c r="AH52" s="433"/>
      <c r="AI52" s="433"/>
      <c r="AJ52" s="433"/>
      <c r="AK52" s="433"/>
      <c r="AL52" s="434"/>
    </row>
    <row r="53" customFormat="false" ht="12.75" hidden="false" customHeight="false" outlineLevel="0" collapsed="false">
      <c r="A53" s="716"/>
      <c r="B53" s="717"/>
      <c r="C53" s="717"/>
      <c r="D53" s="717"/>
      <c r="E53" s="717"/>
      <c r="F53" s="717"/>
      <c r="G53" s="717"/>
      <c r="H53" s="717"/>
      <c r="I53" s="717"/>
      <c r="J53" s="717"/>
      <c r="K53" s="717"/>
      <c r="L53" s="717"/>
      <c r="M53" s="717"/>
      <c r="N53" s="717"/>
      <c r="O53" s="717"/>
      <c r="P53" s="717"/>
      <c r="Q53" s="717"/>
      <c r="R53" s="717"/>
      <c r="S53" s="881"/>
      <c r="T53" s="432"/>
      <c r="U53" s="433"/>
      <c r="V53" s="433"/>
      <c r="W53" s="433"/>
      <c r="X53" s="433"/>
      <c r="Y53" s="433"/>
      <c r="Z53" s="433"/>
      <c r="AA53" s="433"/>
      <c r="AB53" s="433"/>
      <c r="AC53" s="433"/>
      <c r="AD53" s="433"/>
      <c r="AE53" s="433"/>
      <c r="AF53" s="433"/>
      <c r="AG53" s="433"/>
      <c r="AH53" s="433"/>
      <c r="AI53" s="433"/>
      <c r="AJ53" s="433"/>
      <c r="AK53" s="433"/>
      <c r="AL53" s="434"/>
    </row>
    <row r="54" customFormat="false" ht="12.75" hidden="false" customHeight="false" outlineLevel="0" collapsed="false">
      <c r="A54" s="716"/>
      <c r="B54" s="717"/>
      <c r="C54" s="717"/>
      <c r="D54" s="717"/>
      <c r="E54" s="717"/>
      <c r="F54" s="717"/>
      <c r="G54" s="717"/>
      <c r="H54" s="717"/>
      <c r="I54" s="717"/>
      <c r="J54" s="717"/>
      <c r="K54" s="717"/>
      <c r="L54" s="717"/>
      <c r="M54" s="717"/>
      <c r="N54" s="717"/>
      <c r="O54" s="717"/>
      <c r="P54" s="717"/>
      <c r="Q54" s="717"/>
      <c r="R54" s="717"/>
      <c r="S54" s="881"/>
      <c r="T54" s="432"/>
      <c r="U54" s="433"/>
      <c r="V54" s="433"/>
      <c r="W54" s="433"/>
      <c r="X54" s="433"/>
      <c r="Y54" s="433"/>
      <c r="Z54" s="433"/>
      <c r="AA54" s="433"/>
      <c r="AB54" s="433"/>
      <c r="AC54" s="433"/>
      <c r="AD54" s="433"/>
      <c r="AE54" s="433"/>
      <c r="AF54" s="433"/>
      <c r="AG54" s="433"/>
      <c r="AH54" s="433"/>
      <c r="AI54" s="433"/>
      <c r="AJ54" s="433"/>
      <c r="AK54" s="433"/>
      <c r="AL54" s="434"/>
    </row>
    <row r="55" customFormat="false" ht="12.75" hidden="false" customHeight="false" outlineLevel="0" collapsed="false">
      <c r="A55" s="716"/>
      <c r="B55" s="880"/>
      <c r="C55" s="717"/>
      <c r="D55" s="717"/>
      <c r="E55" s="717"/>
      <c r="F55" s="717"/>
      <c r="G55" s="717"/>
      <c r="H55" s="717"/>
      <c r="I55" s="717"/>
      <c r="J55" s="717"/>
      <c r="K55" s="717"/>
      <c r="L55" s="717"/>
      <c r="M55" s="717"/>
      <c r="N55" s="717"/>
      <c r="O55" s="717"/>
      <c r="P55" s="717"/>
      <c r="Q55" s="717"/>
      <c r="R55" s="717"/>
      <c r="S55" s="881"/>
      <c r="T55" s="432"/>
      <c r="U55" s="433"/>
      <c r="V55" s="433"/>
      <c r="W55" s="433"/>
      <c r="X55" s="433"/>
      <c r="Y55" s="433"/>
      <c r="Z55" s="433"/>
      <c r="AA55" s="433"/>
      <c r="AB55" s="433"/>
      <c r="AC55" s="433"/>
      <c r="AD55" s="433"/>
      <c r="AE55" s="433"/>
      <c r="AF55" s="433"/>
      <c r="AG55" s="433"/>
      <c r="AH55" s="433"/>
      <c r="AI55" s="433"/>
      <c r="AJ55" s="433"/>
      <c r="AK55" s="433"/>
      <c r="AL55" s="434"/>
    </row>
    <row r="56" customFormat="false" ht="12.75" hidden="false" customHeight="false" outlineLevel="0" collapsed="false">
      <c r="A56" s="716"/>
      <c r="B56" s="880"/>
      <c r="C56" s="717"/>
      <c r="D56" s="717"/>
      <c r="E56" s="717"/>
      <c r="F56" s="717"/>
      <c r="G56" s="717"/>
      <c r="H56" s="717"/>
      <c r="I56" s="717"/>
      <c r="J56" s="717"/>
      <c r="K56" s="717"/>
      <c r="L56" s="717"/>
      <c r="M56" s="717"/>
      <c r="N56" s="717"/>
      <c r="O56" s="717"/>
      <c r="P56" s="717"/>
      <c r="Q56" s="717"/>
      <c r="R56" s="717"/>
      <c r="S56" s="881"/>
      <c r="T56" s="432"/>
      <c r="U56" s="433"/>
      <c r="V56" s="433"/>
      <c r="W56" s="433"/>
      <c r="X56" s="433"/>
      <c r="Y56" s="433"/>
      <c r="Z56" s="433"/>
      <c r="AA56" s="433"/>
      <c r="AB56" s="433"/>
      <c r="AC56" s="433"/>
      <c r="AD56" s="433"/>
      <c r="AE56" s="433"/>
      <c r="AF56" s="433"/>
      <c r="AG56" s="433"/>
      <c r="AH56" s="433"/>
      <c r="AI56" s="433"/>
      <c r="AJ56" s="433"/>
      <c r="AK56" s="433"/>
      <c r="AL56" s="434"/>
    </row>
    <row r="57" customFormat="false" ht="12.75" hidden="false" customHeight="false" outlineLevel="0" collapsed="false">
      <c r="A57" s="882"/>
      <c r="B57" s="727"/>
      <c r="C57" s="727"/>
      <c r="D57" s="727"/>
      <c r="E57" s="727"/>
      <c r="F57" s="727"/>
      <c r="G57" s="727"/>
      <c r="H57" s="727"/>
      <c r="I57" s="727"/>
      <c r="J57" s="727"/>
      <c r="K57" s="727"/>
      <c r="L57" s="727"/>
      <c r="M57" s="727"/>
      <c r="N57" s="727"/>
      <c r="O57" s="727"/>
      <c r="P57" s="727"/>
      <c r="Q57" s="727"/>
      <c r="R57" s="727"/>
      <c r="S57" s="883"/>
      <c r="T57" s="890"/>
      <c r="U57" s="891"/>
      <c r="V57" s="891"/>
      <c r="W57" s="891"/>
      <c r="X57" s="891"/>
      <c r="Y57" s="891"/>
      <c r="Z57" s="891"/>
      <c r="AA57" s="891"/>
      <c r="AB57" s="891"/>
      <c r="AC57" s="891"/>
      <c r="AD57" s="891"/>
      <c r="AE57" s="891"/>
      <c r="AF57" s="891"/>
      <c r="AG57" s="891"/>
      <c r="AH57" s="891"/>
      <c r="AI57" s="891"/>
      <c r="AJ57" s="891"/>
      <c r="AK57" s="891"/>
      <c r="AL57" s="892"/>
    </row>
  </sheetData>
  <sheetProtection algorithmName="SHA-512" hashValue="UGFyl38+6KbVveBFDEkWyPil3YxL+JHkHRa1k+yqAsrd8Uwa+SlzhuC6cQDpRrkrd5tdksqA0lAj0rnbBPF5/A==" saltValue="+biUBoWfv6ZAC6hbiO/00Q==" spinCount="100000" sheet="true" scenarios="true"/>
  <mergeCells count="1">
    <mergeCell ref="A1:S1"/>
  </mergeCells>
  <hyperlinks>
    <hyperlink ref="B18" location="'T3.17.3 IA AI Plate'!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true"/>
  </sheetPr>
  <dimension ref="A1:AL54"/>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B25" activeCellId="0" sqref="B25"/>
    </sheetView>
  </sheetViews>
  <sheetFormatPr defaultRowHeight="12.75" zeroHeight="false" outlineLevelRow="0" outlineLevelCol="0"/>
  <cols>
    <col collapsed="false" customWidth="true" hidden="false" outlineLevel="0" max="1" min="1" style="0" width="5.01"/>
    <col collapsed="false" customWidth="true" hidden="false" outlineLevel="0" max="2" min="2" style="0" width="5.86"/>
    <col collapsed="false" customWidth="true" hidden="false" outlineLevel="0" max="38" min="3" style="0" width="5.01"/>
    <col collapsed="false" customWidth="true" hidden="false" outlineLevel="0" max="1025" min="39" style="0" width="11.4"/>
  </cols>
  <sheetData>
    <row r="1" customFormat="false" ht="13.15" hidden="false" customHeight="false" outlineLevel="0" collapsed="false">
      <c r="A1" s="26" t="s">
        <v>780</v>
      </c>
      <c r="B1" s="26"/>
      <c r="C1" s="26"/>
      <c r="D1" s="26"/>
      <c r="E1" s="26"/>
      <c r="F1" s="26"/>
      <c r="G1" s="26"/>
      <c r="H1" s="26"/>
      <c r="I1" s="26"/>
      <c r="J1" s="26"/>
      <c r="K1" s="26"/>
      <c r="L1" s="26"/>
      <c r="M1" s="26"/>
      <c r="N1" s="26"/>
      <c r="O1" s="26"/>
      <c r="P1" s="26"/>
      <c r="Q1" s="26"/>
      <c r="R1" s="26"/>
      <c r="S1" s="26"/>
      <c r="T1" s="887"/>
      <c r="U1" s="593"/>
      <c r="V1" s="593"/>
      <c r="W1" s="593"/>
      <c r="X1" s="593"/>
      <c r="Y1" s="593"/>
      <c r="Z1" s="593"/>
      <c r="AA1" s="593"/>
      <c r="AB1" s="593"/>
      <c r="AC1" s="593"/>
      <c r="AD1" s="593"/>
      <c r="AE1" s="593"/>
      <c r="AF1" s="593"/>
      <c r="AG1" s="593"/>
      <c r="AH1" s="593"/>
      <c r="AI1" s="593"/>
      <c r="AJ1" s="593"/>
      <c r="AK1" s="593"/>
      <c r="AL1" s="888"/>
    </row>
    <row r="2" customFormat="false" ht="12.75" hidden="false" customHeight="false" outlineLevel="0" collapsed="false">
      <c r="A2" s="877"/>
      <c r="B2" s="878"/>
      <c r="C2" s="878"/>
      <c r="D2" s="878"/>
      <c r="E2" s="878"/>
      <c r="F2" s="878"/>
      <c r="G2" s="878"/>
      <c r="H2" s="878"/>
      <c r="I2" s="878"/>
      <c r="J2" s="878"/>
      <c r="K2" s="878"/>
      <c r="L2" s="878"/>
      <c r="M2" s="878"/>
      <c r="N2" s="878"/>
      <c r="O2" s="878"/>
      <c r="P2" s="878"/>
      <c r="Q2" s="878"/>
      <c r="R2" s="878"/>
      <c r="S2" s="879"/>
      <c r="T2" s="432"/>
      <c r="U2" s="433"/>
      <c r="V2" s="433"/>
      <c r="W2" s="433"/>
      <c r="X2" s="433"/>
      <c r="Y2" s="433"/>
      <c r="Z2" s="433"/>
      <c r="AA2" s="433"/>
      <c r="AB2" s="433"/>
      <c r="AC2" s="433"/>
      <c r="AD2" s="433"/>
      <c r="AE2" s="433"/>
      <c r="AF2" s="433"/>
      <c r="AG2" s="433"/>
      <c r="AH2" s="433"/>
      <c r="AI2" s="433"/>
      <c r="AJ2" s="433"/>
      <c r="AK2" s="433"/>
      <c r="AL2" s="434"/>
    </row>
    <row r="3" customFormat="false" ht="12.75" hidden="false" customHeight="false" outlineLevel="0" collapsed="false">
      <c r="A3" s="716"/>
      <c r="B3" s="880" t="s">
        <v>781</v>
      </c>
      <c r="C3" s="717"/>
      <c r="D3" s="717"/>
      <c r="E3" s="717"/>
      <c r="F3" s="717"/>
      <c r="G3" s="717"/>
      <c r="H3" s="717"/>
      <c r="I3" s="717"/>
      <c r="J3" s="717"/>
      <c r="K3" s="717"/>
      <c r="L3" s="717"/>
      <c r="M3" s="717"/>
      <c r="N3" s="717"/>
      <c r="O3" s="717"/>
      <c r="P3" s="717"/>
      <c r="Q3" s="717"/>
      <c r="R3" s="717"/>
      <c r="S3" s="881"/>
      <c r="T3" s="432"/>
      <c r="U3" s="884"/>
      <c r="V3" s="433"/>
      <c r="W3" s="433"/>
      <c r="X3" s="433"/>
      <c r="Y3" s="433"/>
      <c r="Z3" s="433"/>
      <c r="AA3" s="433"/>
      <c r="AB3" s="433"/>
      <c r="AC3" s="433"/>
      <c r="AD3" s="433"/>
      <c r="AE3" s="433"/>
      <c r="AF3" s="433"/>
      <c r="AG3" s="433"/>
      <c r="AH3" s="433"/>
      <c r="AI3" s="433"/>
      <c r="AJ3" s="433"/>
      <c r="AK3" s="433"/>
      <c r="AL3" s="434"/>
    </row>
    <row r="4" customFormat="false" ht="12.75" hidden="false" customHeight="false" outlineLevel="0" collapsed="false">
      <c r="A4" s="716"/>
      <c r="B4" s="880"/>
      <c r="C4" s="717"/>
      <c r="D4" s="717"/>
      <c r="E4" s="717"/>
      <c r="F4" s="717"/>
      <c r="G4" s="717"/>
      <c r="H4" s="717"/>
      <c r="I4" s="717"/>
      <c r="J4" s="717"/>
      <c r="K4" s="717"/>
      <c r="L4" s="717"/>
      <c r="M4" s="717"/>
      <c r="N4" s="717"/>
      <c r="O4" s="717"/>
      <c r="P4" s="717"/>
      <c r="Q4" s="717"/>
      <c r="R4" s="717"/>
      <c r="S4" s="881"/>
      <c r="T4" s="432"/>
      <c r="U4" s="884"/>
      <c r="V4" s="433"/>
      <c r="W4" s="433"/>
      <c r="X4" s="433"/>
      <c r="Y4" s="433"/>
      <c r="Z4" s="433"/>
      <c r="AA4" s="433"/>
      <c r="AB4" s="433"/>
      <c r="AC4" s="433"/>
      <c r="AD4" s="433"/>
      <c r="AE4" s="433"/>
      <c r="AF4" s="433"/>
      <c r="AG4" s="433"/>
      <c r="AH4" s="433"/>
      <c r="AI4" s="433"/>
      <c r="AJ4" s="433"/>
      <c r="AK4" s="433"/>
      <c r="AL4" s="434"/>
    </row>
    <row r="5" customFormat="false" ht="12.75" hidden="false" customHeight="false" outlineLevel="0" collapsed="false">
      <c r="A5" s="716"/>
      <c r="B5" s="893" t="s">
        <v>782</v>
      </c>
      <c r="C5" s="717"/>
      <c r="D5" s="717"/>
      <c r="E5" s="717"/>
      <c r="F5" s="717"/>
      <c r="G5" s="717"/>
      <c r="H5" s="717"/>
      <c r="I5" s="717"/>
      <c r="J5" s="717"/>
      <c r="K5" s="717"/>
      <c r="L5" s="717"/>
      <c r="M5" s="717"/>
      <c r="N5" s="717"/>
      <c r="O5" s="717"/>
      <c r="P5" s="717"/>
      <c r="Q5" s="717"/>
      <c r="R5" s="717"/>
      <c r="S5" s="881"/>
      <c r="T5" s="432"/>
      <c r="U5" s="884"/>
      <c r="V5" s="433"/>
      <c r="W5" s="433"/>
      <c r="X5" s="433"/>
      <c r="Y5" s="433"/>
      <c r="Z5" s="433"/>
      <c r="AA5" s="433"/>
      <c r="AB5" s="433"/>
      <c r="AC5" s="433"/>
      <c r="AD5" s="433"/>
      <c r="AE5" s="433"/>
      <c r="AF5" s="433"/>
      <c r="AG5" s="433"/>
      <c r="AH5" s="433"/>
      <c r="AI5" s="433"/>
      <c r="AJ5" s="433"/>
      <c r="AK5" s="433"/>
      <c r="AL5" s="434"/>
    </row>
    <row r="6" customFormat="false" ht="12.75" hidden="false" customHeight="false" outlineLevel="0" collapsed="false">
      <c r="A6" s="716"/>
      <c r="B6" s="880"/>
      <c r="C6" s="717"/>
      <c r="D6" s="717"/>
      <c r="E6" s="717"/>
      <c r="F6" s="717"/>
      <c r="G6" s="717"/>
      <c r="H6" s="717"/>
      <c r="I6" s="717"/>
      <c r="J6" s="717"/>
      <c r="K6" s="717"/>
      <c r="L6" s="717"/>
      <c r="M6" s="717"/>
      <c r="N6" s="717"/>
      <c r="O6" s="717"/>
      <c r="P6" s="717"/>
      <c r="Q6" s="717"/>
      <c r="R6" s="717"/>
      <c r="S6" s="881"/>
      <c r="T6" s="432"/>
      <c r="U6" s="884"/>
      <c r="V6" s="433"/>
      <c r="W6" s="433"/>
      <c r="X6" s="433"/>
      <c r="Y6" s="433"/>
      <c r="Z6" s="433"/>
      <c r="AA6" s="433"/>
      <c r="AB6" s="433"/>
      <c r="AC6" s="433"/>
      <c r="AD6" s="433"/>
      <c r="AE6" s="433"/>
      <c r="AF6" s="433"/>
      <c r="AG6" s="433"/>
      <c r="AH6" s="433"/>
      <c r="AI6" s="433"/>
      <c r="AJ6" s="433"/>
      <c r="AK6" s="433"/>
      <c r="AL6" s="434"/>
    </row>
    <row r="7" customFormat="false" ht="12.75" hidden="false" customHeight="false" outlineLevel="0" collapsed="false">
      <c r="A7" s="716"/>
      <c r="B7" s="880"/>
      <c r="C7" s="717"/>
      <c r="D7" s="717"/>
      <c r="E7" s="717"/>
      <c r="F7" s="717"/>
      <c r="G7" s="717"/>
      <c r="H7" s="717"/>
      <c r="I7" s="717"/>
      <c r="J7" s="717"/>
      <c r="K7" s="717"/>
      <c r="L7" s="723"/>
      <c r="M7" s="717"/>
      <c r="N7" s="717"/>
      <c r="O7" s="717"/>
      <c r="P7" s="717"/>
      <c r="Q7" s="717"/>
      <c r="R7" s="717"/>
      <c r="S7" s="881"/>
      <c r="T7" s="432"/>
      <c r="U7" s="433"/>
      <c r="V7" s="433"/>
      <c r="W7" s="433"/>
      <c r="X7" s="433"/>
      <c r="Y7" s="433"/>
      <c r="Z7" s="433"/>
      <c r="AA7" s="433"/>
      <c r="AB7" s="433"/>
      <c r="AC7" s="433"/>
      <c r="AD7" s="433"/>
      <c r="AE7" s="433"/>
      <c r="AF7" s="433"/>
      <c r="AG7" s="433"/>
      <c r="AH7" s="433"/>
      <c r="AI7" s="433"/>
      <c r="AJ7" s="433"/>
      <c r="AK7" s="433"/>
      <c r="AL7" s="434"/>
    </row>
    <row r="8" customFormat="false" ht="12.75" hidden="false" customHeight="false" outlineLevel="0" collapsed="false">
      <c r="A8" s="716"/>
      <c r="B8" s="880" t="s">
        <v>783</v>
      </c>
      <c r="C8" s="717"/>
      <c r="D8" s="717"/>
      <c r="E8" s="717"/>
      <c r="F8" s="717"/>
      <c r="G8" s="717"/>
      <c r="H8" s="717"/>
      <c r="I8" s="717"/>
      <c r="J8" s="717"/>
      <c r="K8" s="717"/>
      <c r="L8" s="717"/>
      <c r="M8" s="717"/>
      <c r="N8" s="717"/>
      <c r="O8" s="717"/>
      <c r="P8" s="717"/>
      <c r="Q8" s="717"/>
      <c r="R8" s="717"/>
      <c r="S8" s="881"/>
      <c r="T8" s="432"/>
      <c r="U8" s="433"/>
      <c r="V8" s="433"/>
      <c r="W8" s="433"/>
      <c r="X8" s="433"/>
      <c r="Y8" s="433"/>
      <c r="Z8" s="433"/>
      <c r="AA8" s="433"/>
      <c r="AB8" s="433"/>
      <c r="AC8" s="433"/>
      <c r="AD8" s="433"/>
      <c r="AE8" s="433"/>
      <c r="AF8" s="433"/>
      <c r="AG8" s="433"/>
      <c r="AH8" s="433"/>
      <c r="AI8" s="433"/>
      <c r="AJ8" s="433"/>
      <c r="AK8" s="433"/>
      <c r="AL8" s="434"/>
    </row>
    <row r="9" customFormat="false" ht="12.75" hidden="false" customHeight="false" outlineLevel="0" collapsed="false">
      <c r="A9" s="716"/>
      <c r="B9" s="880" t="s">
        <v>784</v>
      </c>
      <c r="C9" s="717"/>
      <c r="D9" s="717"/>
      <c r="E9" s="717"/>
      <c r="F9" s="717"/>
      <c r="G9" s="717"/>
      <c r="H9" s="717"/>
      <c r="I9" s="717"/>
      <c r="J9" s="717"/>
      <c r="K9" s="717"/>
      <c r="L9" s="717"/>
      <c r="M9" s="717"/>
      <c r="N9" s="717"/>
      <c r="O9" s="717"/>
      <c r="P9" s="717"/>
      <c r="Q9" s="717"/>
      <c r="R9" s="717"/>
      <c r="S9" s="881"/>
      <c r="T9" s="432"/>
      <c r="U9" s="433"/>
      <c r="V9" s="433"/>
      <c r="W9" s="433"/>
      <c r="X9" s="433"/>
      <c r="Y9" s="433"/>
      <c r="Z9" s="433"/>
      <c r="AA9" s="433"/>
      <c r="AB9" s="433"/>
      <c r="AC9" s="433"/>
      <c r="AD9" s="433"/>
      <c r="AE9" s="433"/>
      <c r="AF9" s="433"/>
      <c r="AG9" s="433"/>
      <c r="AH9" s="433"/>
      <c r="AI9" s="433"/>
      <c r="AJ9" s="433"/>
      <c r="AK9" s="433"/>
      <c r="AL9" s="434"/>
    </row>
    <row r="10" customFormat="false" ht="12.75" hidden="false" customHeight="false" outlineLevel="0" collapsed="false">
      <c r="A10" s="716"/>
      <c r="B10" s="880"/>
      <c r="C10" s="717"/>
      <c r="D10" s="717"/>
      <c r="E10" s="717"/>
      <c r="F10" s="717"/>
      <c r="G10" s="717"/>
      <c r="H10" s="717"/>
      <c r="I10" s="717"/>
      <c r="J10" s="717"/>
      <c r="K10" s="717"/>
      <c r="L10" s="717"/>
      <c r="M10" s="717"/>
      <c r="N10" s="717"/>
      <c r="O10" s="717"/>
      <c r="P10" s="717"/>
      <c r="Q10" s="717"/>
      <c r="R10" s="717"/>
      <c r="S10" s="881"/>
      <c r="T10" s="432"/>
      <c r="U10" s="433"/>
      <c r="V10" s="433"/>
      <c r="W10" s="433"/>
      <c r="X10" s="433"/>
      <c r="Y10" s="433"/>
      <c r="Z10" s="433"/>
      <c r="AA10" s="433"/>
      <c r="AB10" s="433"/>
      <c r="AC10" s="433"/>
      <c r="AD10" s="433"/>
      <c r="AE10" s="433"/>
      <c r="AF10" s="433"/>
      <c r="AG10" s="433"/>
      <c r="AH10" s="433"/>
      <c r="AI10" s="433"/>
      <c r="AJ10" s="433"/>
      <c r="AK10" s="433"/>
      <c r="AL10" s="434"/>
    </row>
    <row r="11" customFormat="false" ht="12.75" hidden="false" customHeight="false" outlineLevel="0" collapsed="false">
      <c r="A11" s="716"/>
      <c r="B11" s="880" t="s">
        <v>785</v>
      </c>
      <c r="C11" s="717"/>
      <c r="D11" s="717"/>
      <c r="E11" s="717"/>
      <c r="F11" s="717"/>
      <c r="G11" s="717"/>
      <c r="H11" s="717"/>
      <c r="I11" s="717"/>
      <c r="J11" s="717"/>
      <c r="K11" s="717"/>
      <c r="L11" s="717"/>
      <c r="M11" s="717"/>
      <c r="N11" s="717"/>
      <c r="O11" s="717"/>
      <c r="P11" s="717"/>
      <c r="Q11" s="717"/>
      <c r="R11" s="717"/>
      <c r="S11" s="881"/>
      <c r="T11" s="432"/>
      <c r="U11" s="433"/>
      <c r="V11" s="433"/>
      <c r="W11" s="433"/>
      <c r="X11" s="433"/>
      <c r="Y11" s="433"/>
      <c r="Z11" s="433"/>
      <c r="AA11" s="433"/>
      <c r="AB11" s="433"/>
      <c r="AC11" s="433"/>
      <c r="AD11" s="433"/>
      <c r="AE11" s="433"/>
      <c r="AF11" s="433"/>
      <c r="AG11" s="433"/>
      <c r="AH11" s="433"/>
      <c r="AI11" s="433"/>
      <c r="AJ11" s="433"/>
      <c r="AK11" s="433"/>
      <c r="AL11" s="434"/>
    </row>
    <row r="12" customFormat="false" ht="12.75" hidden="false" customHeight="false" outlineLevel="0" collapsed="false">
      <c r="A12" s="716"/>
      <c r="B12" s="880" t="s">
        <v>786</v>
      </c>
      <c r="C12" s="717"/>
      <c r="D12" s="717"/>
      <c r="E12" s="717"/>
      <c r="F12" s="717"/>
      <c r="G12" s="717"/>
      <c r="H12" s="717"/>
      <c r="I12" s="717"/>
      <c r="J12" s="717"/>
      <c r="K12" s="717"/>
      <c r="L12" s="717"/>
      <c r="M12" s="717"/>
      <c r="N12" s="717"/>
      <c r="O12" s="717"/>
      <c r="P12" s="717"/>
      <c r="Q12" s="717"/>
      <c r="R12" s="717"/>
      <c r="S12" s="881"/>
      <c r="T12" s="432"/>
      <c r="U12" s="433"/>
      <c r="V12" s="433"/>
      <c r="W12" s="433"/>
      <c r="X12" s="433"/>
      <c r="Y12" s="433"/>
      <c r="Z12" s="433"/>
      <c r="AA12" s="433"/>
      <c r="AB12" s="433"/>
      <c r="AC12" s="433"/>
      <c r="AD12" s="433"/>
      <c r="AE12" s="433"/>
      <c r="AF12" s="433"/>
      <c r="AG12" s="433"/>
      <c r="AH12" s="433"/>
      <c r="AI12" s="433"/>
      <c r="AJ12" s="433"/>
      <c r="AK12" s="433"/>
      <c r="AL12" s="434"/>
    </row>
    <row r="13" customFormat="false" ht="12.75" hidden="false" customHeight="false" outlineLevel="0" collapsed="false">
      <c r="A13" s="716"/>
      <c r="C13" s="717"/>
      <c r="D13" s="717"/>
      <c r="E13" s="717"/>
      <c r="F13" s="717"/>
      <c r="G13" s="717"/>
      <c r="H13" s="717"/>
      <c r="I13" s="717"/>
      <c r="J13" s="717"/>
      <c r="K13" s="717"/>
      <c r="L13" s="717"/>
      <c r="M13" s="717"/>
      <c r="N13" s="717"/>
      <c r="O13" s="717"/>
      <c r="P13" s="717"/>
      <c r="Q13" s="717"/>
      <c r="R13" s="717"/>
      <c r="S13" s="881"/>
      <c r="T13" s="432"/>
      <c r="U13" s="433"/>
      <c r="V13" s="433"/>
      <c r="W13" s="433"/>
      <c r="X13" s="433"/>
      <c r="Y13" s="433"/>
      <c r="Z13" s="433"/>
      <c r="AA13" s="433"/>
      <c r="AB13" s="433"/>
      <c r="AC13" s="433"/>
      <c r="AD13" s="433"/>
      <c r="AE13" s="433"/>
      <c r="AF13" s="433"/>
      <c r="AG13" s="433"/>
      <c r="AH13" s="433"/>
      <c r="AI13" s="433"/>
      <c r="AJ13" s="433"/>
      <c r="AK13" s="433"/>
      <c r="AL13" s="434"/>
    </row>
    <row r="14" customFormat="false" ht="12.75" hidden="false" customHeight="false" outlineLevel="0" collapsed="false">
      <c r="A14" s="716"/>
      <c r="B14" s="880"/>
      <c r="C14" s="880" t="s">
        <v>787</v>
      </c>
      <c r="D14" s="717"/>
      <c r="E14" s="717"/>
      <c r="F14" s="717"/>
      <c r="G14" s="717"/>
      <c r="H14" s="717"/>
      <c r="I14" s="717"/>
      <c r="J14" s="717"/>
      <c r="K14" s="717"/>
      <c r="L14" s="717"/>
      <c r="M14" s="717"/>
      <c r="N14" s="717"/>
      <c r="O14" s="717"/>
      <c r="P14" s="717"/>
      <c r="Q14" s="717"/>
      <c r="R14" s="717"/>
      <c r="S14" s="881"/>
      <c r="T14" s="432"/>
      <c r="U14" s="433"/>
      <c r="V14" s="433"/>
      <c r="W14" s="433"/>
      <c r="X14" s="433"/>
      <c r="Y14" s="433"/>
      <c r="Z14" s="433"/>
      <c r="AA14" s="433"/>
      <c r="AB14" s="433"/>
      <c r="AC14" s="433"/>
      <c r="AD14" s="433"/>
      <c r="AE14" s="433"/>
      <c r="AF14" s="433"/>
      <c r="AG14" s="433"/>
      <c r="AH14" s="433"/>
      <c r="AI14" s="433"/>
      <c r="AJ14" s="433"/>
      <c r="AK14" s="433"/>
      <c r="AL14" s="434"/>
    </row>
    <row r="15" customFormat="false" ht="12.75" hidden="false" customHeight="false" outlineLevel="0" collapsed="false">
      <c r="A15" s="716"/>
      <c r="B15" s="880"/>
      <c r="C15" s="880" t="s">
        <v>788</v>
      </c>
      <c r="D15" s="717"/>
      <c r="E15" s="717"/>
      <c r="F15" s="717"/>
      <c r="G15" s="717"/>
      <c r="H15" s="717"/>
      <c r="I15" s="717"/>
      <c r="J15" s="717"/>
      <c r="K15" s="717"/>
      <c r="L15" s="717"/>
      <c r="M15" s="717"/>
      <c r="N15" s="717"/>
      <c r="O15" s="717"/>
      <c r="P15" s="717"/>
      <c r="Q15" s="717"/>
      <c r="R15" s="717"/>
      <c r="S15" s="881"/>
      <c r="T15" s="432"/>
      <c r="U15" s="433"/>
      <c r="V15" s="433"/>
      <c r="W15" s="433"/>
      <c r="X15" s="433"/>
      <c r="Y15" s="433"/>
      <c r="Z15" s="433"/>
      <c r="AA15" s="433"/>
      <c r="AB15" s="433"/>
      <c r="AC15" s="433"/>
      <c r="AD15" s="433"/>
      <c r="AE15" s="433"/>
      <c r="AF15" s="433"/>
      <c r="AG15" s="433"/>
      <c r="AH15" s="433"/>
      <c r="AI15" s="433"/>
      <c r="AJ15" s="433"/>
      <c r="AK15" s="433"/>
      <c r="AL15" s="434"/>
    </row>
    <row r="16" customFormat="false" ht="12.75" hidden="false" customHeight="false" outlineLevel="0" collapsed="false">
      <c r="A16" s="716"/>
      <c r="B16" s="390"/>
      <c r="C16" s="880" t="s">
        <v>789</v>
      </c>
      <c r="D16" s="717"/>
      <c r="E16" s="717"/>
      <c r="F16" s="717"/>
      <c r="G16" s="717"/>
      <c r="H16" s="717"/>
      <c r="I16" s="717"/>
      <c r="J16" s="717"/>
      <c r="K16" s="717"/>
      <c r="L16" s="717"/>
      <c r="M16" s="717"/>
      <c r="N16" s="717"/>
      <c r="O16" s="717"/>
      <c r="P16" s="717"/>
      <c r="Q16" s="717"/>
      <c r="R16" s="717"/>
      <c r="S16" s="881"/>
      <c r="T16" s="432"/>
      <c r="U16" s="433"/>
      <c r="V16" s="433"/>
      <c r="W16" s="433"/>
      <c r="X16" s="433"/>
      <c r="Y16" s="433"/>
      <c r="Z16" s="433"/>
      <c r="AA16" s="433"/>
      <c r="AB16" s="433"/>
      <c r="AC16" s="433"/>
      <c r="AD16" s="433"/>
      <c r="AE16" s="433"/>
      <c r="AF16" s="433"/>
      <c r="AG16" s="433"/>
      <c r="AH16" s="433"/>
      <c r="AI16" s="433"/>
      <c r="AJ16" s="433"/>
      <c r="AK16" s="433"/>
      <c r="AL16" s="434"/>
    </row>
    <row r="17" customFormat="false" ht="12.75" hidden="false" customHeight="false" outlineLevel="0" collapsed="false">
      <c r="A17" s="716"/>
      <c r="B17" s="390"/>
      <c r="C17" s="717"/>
      <c r="D17" s="717"/>
      <c r="E17" s="717"/>
      <c r="F17" s="717"/>
      <c r="G17" s="717"/>
      <c r="H17" s="717"/>
      <c r="I17" s="717"/>
      <c r="J17" s="717"/>
      <c r="K17" s="717"/>
      <c r="L17" s="717"/>
      <c r="M17" s="717"/>
      <c r="N17" s="717"/>
      <c r="O17" s="717"/>
      <c r="P17" s="717"/>
      <c r="Q17" s="717"/>
      <c r="R17" s="717"/>
      <c r="S17" s="881"/>
      <c r="T17" s="432"/>
      <c r="U17" s="433"/>
      <c r="V17" s="433"/>
      <c r="W17" s="433"/>
      <c r="X17" s="433"/>
      <c r="Y17" s="433"/>
      <c r="Z17" s="433"/>
      <c r="AA17" s="433"/>
      <c r="AB17" s="433"/>
      <c r="AC17" s="433"/>
      <c r="AD17" s="433"/>
      <c r="AE17" s="433"/>
      <c r="AF17" s="433"/>
      <c r="AG17" s="433"/>
      <c r="AH17" s="433"/>
      <c r="AI17" s="433"/>
      <c r="AJ17" s="433"/>
      <c r="AK17" s="433"/>
      <c r="AL17" s="434"/>
    </row>
    <row r="18" customFormat="false" ht="12.75" hidden="false" customHeight="false" outlineLevel="0" collapsed="false">
      <c r="A18" s="716"/>
      <c r="B18" s="390" t="s">
        <v>790</v>
      </c>
      <c r="C18" s="717"/>
      <c r="D18" s="717"/>
      <c r="E18" s="717"/>
      <c r="F18" s="717"/>
      <c r="G18" s="717"/>
      <c r="H18" s="717"/>
      <c r="I18" s="717"/>
      <c r="J18" s="717"/>
      <c r="K18" s="717"/>
      <c r="L18" s="717"/>
      <c r="M18" s="717"/>
      <c r="N18" s="717"/>
      <c r="O18" s="717"/>
      <c r="P18" s="717"/>
      <c r="Q18" s="717"/>
      <c r="R18" s="717"/>
      <c r="S18" s="881"/>
      <c r="T18" s="432"/>
      <c r="U18" s="433"/>
      <c r="V18" s="433"/>
      <c r="W18" s="433"/>
      <c r="X18" s="433"/>
      <c r="Y18" s="433"/>
      <c r="Z18" s="433"/>
      <c r="AA18" s="433"/>
      <c r="AB18" s="433"/>
      <c r="AC18" s="433"/>
      <c r="AD18" s="433"/>
      <c r="AE18" s="433"/>
      <c r="AF18" s="433"/>
      <c r="AG18" s="433"/>
      <c r="AH18" s="433"/>
      <c r="AI18" s="433"/>
      <c r="AJ18" s="433"/>
      <c r="AK18" s="433"/>
      <c r="AL18" s="434"/>
    </row>
    <row r="19" customFormat="false" ht="12.75" hidden="false" customHeight="false" outlineLevel="0" collapsed="false">
      <c r="A19" s="716"/>
      <c r="B19" s="880" t="s">
        <v>791</v>
      </c>
      <c r="C19" s="717"/>
      <c r="D19" s="717"/>
      <c r="E19" s="717"/>
      <c r="F19" s="717"/>
      <c r="G19" s="717"/>
      <c r="H19" s="717"/>
      <c r="I19" s="717"/>
      <c r="J19" s="717"/>
      <c r="K19" s="717"/>
      <c r="L19" s="717"/>
      <c r="M19" s="717"/>
      <c r="N19" s="717"/>
      <c r="O19" s="717"/>
      <c r="P19" s="717"/>
      <c r="Q19" s="717"/>
      <c r="R19" s="717"/>
      <c r="S19" s="881"/>
      <c r="T19" s="432"/>
      <c r="U19" s="433"/>
      <c r="V19" s="433"/>
      <c r="W19" s="433"/>
      <c r="X19" s="433"/>
      <c r="Y19" s="433"/>
      <c r="Z19" s="433"/>
      <c r="AA19" s="433"/>
      <c r="AB19" s="433"/>
      <c r="AC19" s="433"/>
      <c r="AD19" s="433"/>
      <c r="AE19" s="433"/>
      <c r="AF19" s="433"/>
      <c r="AG19" s="433"/>
      <c r="AH19" s="433"/>
      <c r="AI19" s="433"/>
      <c r="AJ19" s="433"/>
      <c r="AK19" s="433"/>
      <c r="AL19" s="434"/>
    </row>
    <row r="20" customFormat="false" ht="12.75" hidden="false" customHeight="false" outlineLevel="0" collapsed="false">
      <c r="A20" s="716"/>
      <c r="B20" s="880"/>
      <c r="C20" s="717"/>
      <c r="D20" s="717"/>
      <c r="E20" s="717"/>
      <c r="F20" s="717"/>
      <c r="G20" s="717"/>
      <c r="H20" s="717"/>
      <c r="I20" s="717"/>
      <c r="J20" s="717"/>
      <c r="K20" s="717"/>
      <c r="L20" s="717"/>
      <c r="M20" s="717"/>
      <c r="N20" s="717"/>
      <c r="O20" s="717"/>
      <c r="P20" s="717"/>
      <c r="Q20" s="717"/>
      <c r="R20" s="717"/>
      <c r="S20" s="881"/>
      <c r="T20" s="432"/>
      <c r="U20" s="433"/>
      <c r="V20" s="433"/>
      <c r="W20" s="433"/>
      <c r="X20" s="433"/>
      <c r="Y20" s="433"/>
      <c r="Z20" s="433"/>
      <c r="AA20" s="433"/>
      <c r="AB20" s="433"/>
      <c r="AC20" s="433"/>
      <c r="AD20" s="433"/>
      <c r="AE20" s="433"/>
      <c r="AF20" s="433"/>
      <c r="AG20" s="433"/>
      <c r="AH20" s="433"/>
      <c r="AI20" s="433"/>
      <c r="AJ20" s="433"/>
      <c r="AK20" s="433"/>
      <c r="AL20" s="434"/>
    </row>
    <row r="21" customFormat="false" ht="12.75" hidden="false" customHeight="false" outlineLevel="0" collapsed="false">
      <c r="A21" s="716"/>
      <c r="B21" s="880" t="s">
        <v>792</v>
      </c>
      <c r="C21" s="717"/>
      <c r="D21" s="717"/>
      <c r="E21" s="717"/>
      <c r="F21" s="717"/>
      <c r="G21" s="717"/>
      <c r="H21" s="717"/>
      <c r="I21" s="717"/>
      <c r="J21" s="717"/>
      <c r="K21" s="717"/>
      <c r="L21" s="717"/>
      <c r="M21" s="717"/>
      <c r="N21" s="717"/>
      <c r="O21" s="717"/>
      <c r="P21" s="717"/>
      <c r="Q21" s="717"/>
      <c r="R21" s="717"/>
      <c r="S21" s="881"/>
      <c r="T21" s="432"/>
      <c r="U21" s="433"/>
      <c r="V21" s="433"/>
      <c r="W21" s="433"/>
      <c r="X21" s="433"/>
      <c r="Y21" s="433"/>
      <c r="Z21" s="433"/>
      <c r="AA21" s="433"/>
      <c r="AB21" s="433"/>
      <c r="AC21" s="433"/>
      <c r="AD21" s="433"/>
      <c r="AE21" s="433"/>
      <c r="AF21" s="433"/>
      <c r="AG21" s="433"/>
      <c r="AH21" s="433"/>
      <c r="AI21" s="433"/>
      <c r="AJ21" s="433"/>
      <c r="AK21" s="433"/>
      <c r="AL21" s="434"/>
    </row>
    <row r="22" customFormat="false" ht="12.75" hidden="false" customHeight="false" outlineLevel="0" collapsed="false">
      <c r="A22" s="716"/>
      <c r="C22" s="717"/>
      <c r="D22" s="717"/>
      <c r="E22" s="717"/>
      <c r="F22" s="717"/>
      <c r="G22" s="717"/>
      <c r="H22" s="717"/>
      <c r="I22" s="717"/>
      <c r="J22" s="717"/>
      <c r="K22" s="717"/>
      <c r="L22" s="717"/>
      <c r="M22" s="717"/>
      <c r="N22" s="717"/>
      <c r="O22" s="717"/>
      <c r="P22" s="717"/>
      <c r="Q22" s="717"/>
      <c r="R22" s="717"/>
      <c r="S22" s="881"/>
      <c r="T22" s="432"/>
      <c r="U22" s="433"/>
      <c r="V22" s="433"/>
      <c r="W22" s="433"/>
      <c r="X22" s="433"/>
      <c r="Y22" s="433"/>
      <c r="Z22" s="433"/>
      <c r="AA22" s="433"/>
      <c r="AB22" s="433"/>
      <c r="AC22" s="433"/>
      <c r="AD22" s="433"/>
      <c r="AE22" s="433"/>
      <c r="AF22" s="433"/>
      <c r="AG22" s="433"/>
      <c r="AH22" s="433"/>
      <c r="AI22" s="433"/>
      <c r="AJ22" s="433"/>
      <c r="AK22" s="433"/>
      <c r="AL22" s="434"/>
    </row>
    <row r="23" customFormat="false" ht="12.75" hidden="false" customHeight="false" outlineLevel="0" collapsed="false">
      <c r="A23" s="716"/>
      <c r="B23" s="880"/>
      <c r="C23" s="717"/>
      <c r="D23" s="717"/>
      <c r="E23" s="717"/>
      <c r="F23" s="717"/>
      <c r="G23" s="717"/>
      <c r="H23" s="717"/>
      <c r="I23" s="717"/>
      <c r="J23" s="717"/>
      <c r="K23" s="717"/>
      <c r="L23" s="717"/>
      <c r="M23" s="717"/>
      <c r="N23" s="717"/>
      <c r="O23" s="717"/>
      <c r="P23" s="717"/>
      <c r="Q23" s="717"/>
      <c r="R23" s="717"/>
      <c r="S23" s="881"/>
      <c r="T23" s="432"/>
      <c r="U23" s="433"/>
      <c r="V23" s="433"/>
      <c r="W23" s="433"/>
      <c r="X23" s="433"/>
      <c r="Y23" s="433"/>
      <c r="Z23" s="433"/>
      <c r="AA23" s="433"/>
      <c r="AB23" s="433"/>
      <c r="AC23" s="433"/>
      <c r="AD23" s="433"/>
      <c r="AE23" s="433"/>
      <c r="AF23" s="433"/>
      <c r="AG23" s="433"/>
      <c r="AH23" s="433"/>
      <c r="AI23" s="433"/>
      <c r="AJ23" s="433"/>
      <c r="AK23" s="433"/>
      <c r="AL23" s="434"/>
    </row>
    <row r="24" customFormat="false" ht="12.75" hidden="false" customHeight="false" outlineLevel="0" collapsed="false">
      <c r="A24" s="716"/>
      <c r="B24" s="880"/>
      <c r="C24" s="717"/>
      <c r="D24" s="717"/>
      <c r="E24" s="717"/>
      <c r="F24" s="717"/>
      <c r="G24" s="717"/>
      <c r="H24" s="717"/>
      <c r="I24" s="717"/>
      <c r="J24" s="717"/>
      <c r="K24" s="717"/>
      <c r="L24" s="717"/>
      <c r="M24" s="717"/>
      <c r="N24" s="717"/>
      <c r="O24" s="717"/>
      <c r="P24" s="717"/>
      <c r="Q24" s="717"/>
      <c r="R24" s="717"/>
      <c r="S24" s="881"/>
      <c r="T24" s="432"/>
      <c r="U24" s="433"/>
      <c r="V24" s="433"/>
      <c r="W24" s="433"/>
      <c r="X24" s="433"/>
      <c r="Y24" s="433"/>
      <c r="Z24" s="433"/>
      <c r="AA24" s="433"/>
      <c r="AB24" s="433"/>
      <c r="AC24" s="433"/>
      <c r="AD24" s="433"/>
      <c r="AE24" s="433"/>
      <c r="AF24" s="433"/>
      <c r="AG24" s="433"/>
      <c r="AH24" s="433"/>
      <c r="AI24" s="433"/>
      <c r="AJ24" s="433"/>
      <c r="AK24" s="433"/>
      <c r="AL24" s="434"/>
    </row>
    <row r="25" customFormat="false" ht="12.75" hidden="false" customHeight="false" outlineLevel="0" collapsed="false">
      <c r="A25" s="716"/>
      <c r="B25" s="48" t="s">
        <v>716</v>
      </c>
      <c r="C25" s="717"/>
      <c r="D25" s="717"/>
      <c r="E25" s="717"/>
      <c r="F25" s="717"/>
      <c r="G25" s="717"/>
      <c r="H25" s="717"/>
      <c r="I25" s="717"/>
      <c r="J25" s="717"/>
      <c r="K25" s="717"/>
      <c r="L25" s="717"/>
      <c r="M25" s="717"/>
      <c r="N25" s="717"/>
      <c r="O25" s="717"/>
      <c r="P25" s="717"/>
      <c r="Q25" s="717"/>
      <c r="R25" s="717"/>
      <c r="S25" s="881"/>
      <c r="T25" s="432"/>
      <c r="U25" s="433"/>
      <c r="V25" s="433"/>
      <c r="W25" s="433"/>
      <c r="X25" s="433"/>
      <c r="Y25" s="433"/>
      <c r="Z25" s="433"/>
      <c r="AA25" s="433"/>
      <c r="AB25" s="433"/>
      <c r="AC25" s="433"/>
      <c r="AD25" s="433"/>
      <c r="AE25" s="433"/>
      <c r="AF25" s="433"/>
      <c r="AG25" s="433"/>
      <c r="AH25" s="433"/>
      <c r="AI25" s="433"/>
      <c r="AJ25" s="433"/>
      <c r="AK25" s="433"/>
      <c r="AL25" s="434"/>
    </row>
    <row r="26" customFormat="false" ht="12.75" hidden="false" customHeight="false" outlineLevel="0" collapsed="false">
      <c r="A26" s="716"/>
      <c r="B26" s="390"/>
      <c r="C26" s="717"/>
      <c r="D26" s="717"/>
      <c r="E26" s="717"/>
      <c r="F26" s="717"/>
      <c r="G26" s="717"/>
      <c r="H26" s="717"/>
      <c r="I26" s="717"/>
      <c r="J26" s="717"/>
      <c r="K26" s="717"/>
      <c r="L26" s="717"/>
      <c r="M26" s="717"/>
      <c r="N26" s="717"/>
      <c r="O26" s="717"/>
      <c r="P26" s="717"/>
      <c r="Q26" s="717"/>
      <c r="R26" s="717"/>
      <c r="S26" s="881"/>
      <c r="T26" s="432"/>
      <c r="U26" s="433"/>
      <c r="V26" s="433"/>
      <c r="W26" s="433"/>
      <c r="X26" s="433"/>
      <c r="Y26" s="433"/>
      <c r="Z26" s="433"/>
      <c r="AA26" s="433"/>
      <c r="AB26" s="433"/>
      <c r="AC26" s="433"/>
      <c r="AD26" s="433"/>
      <c r="AE26" s="433"/>
      <c r="AF26" s="433"/>
      <c r="AG26" s="433"/>
      <c r="AH26" s="433"/>
      <c r="AI26" s="433"/>
      <c r="AJ26" s="433"/>
      <c r="AK26" s="433"/>
      <c r="AL26" s="434"/>
    </row>
    <row r="27" customFormat="false" ht="12.75" hidden="false" customHeight="false" outlineLevel="0" collapsed="false">
      <c r="A27" s="716"/>
      <c r="B27" s="390"/>
      <c r="C27" s="717"/>
      <c r="D27" s="717"/>
      <c r="E27" s="717"/>
      <c r="F27" s="717"/>
      <c r="G27" s="717"/>
      <c r="H27" s="717"/>
      <c r="I27" s="717"/>
      <c r="J27" s="717"/>
      <c r="K27" s="717"/>
      <c r="L27" s="717"/>
      <c r="M27" s="717"/>
      <c r="N27" s="717"/>
      <c r="O27" s="717"/>
      <c r="P27" s="717"/>
      <c r="Q27" s="717"/>
      <c r="R27" s="717"/>
      <c r="S27" s="881"/>
      <c r="T27" s="432"/>
      <c r="U27" s="433"/>
      <c r="V27" s="433"/>
      <c r="W27" s="433"/>
      <c r="X27" s="433"/>
      <c r="Y27" s="433"/>
      <c r="Z27" s="433"/>
      <c r="AA27" s="433"/>
      <c r="AB27" s="433"/>
      <c r="AC27" s="433"/>
      <c r="AD27" s="433"/>
      <c r="AE27" s="433"/>
      <c r="AF27" s="433"/>
      <c r="AG27" s="433"/>
      <c r="AH27" s="433"/>
      <c r="AI27" s="433"/>
      <c r="AJ27" s="433"/>
      <c r="AK27" s="433"/>
      <c r="AL27" s="434"/>
    </row>
    <row r="28" customFormat="false" ht="12.75" hidden="false" customHeight="false" outlineLevel="0" collapsed="false">
      <c r="A28" s="716"/>
      <c r="B28" s="880"/>
      <c r="C28" s="717"/>
      <c r="D28" s="717"/>
      <c r="E28" s="717"/>
      <c r="F28" s="717"/>
      <c r="G28" s="717"/>
      <c r="H28" s="717"/>
      <c r="I28" s="717"/>
      <c r="J28" s="717"/>
      <c r="K28" s="717"/>
      <c r="L28" s="717"/>
      <c r="M28" s="717"/>
      <c r="N28" s="717"/>
      <c r="O28" s="717"/>
      <c r="P28" s="717"/>
      <c r="Q28" s="717"/>
      <c r="R28" s="717"/>
      <c r="S28" s="881"/>
      <c r="T28" s="432"/>
      <c r="U28" s="433"/>
      <c r="V28" s="433"/>
      <c r="W28" s="433"/>
      <c r="X28" s="433"/>
      <c r="Y28" s="433"/>
      <c r="Z28" s="433"/>
      <c r="AA28" s="433"/>
      <c r="AB28" s="433"/>
      <c r="AC28" s="433"/>
      <c r="AD28" s="433"/>
      <c r="AE28" s="433"/>
      <c r="AF28" s="433"/>
      <c r="AG28" s="433"/>
      <c r="AH28" s="433"/>
      <c r="AI28" s="433"/>
      <c r="AJ28" s="433"/>
      <c r="AK28" s="433"/>
      <c r="AL28" s="434"/>
    </row>
    <row r="29" customFormat="false" ht="12.75" hidden="false" customHeight="false" outlineLevel="0" collapsed="false">
      <c r="A29" s="716"/>
      <c r="B29" s="880"/>
      <c r="C29" s="880"/>
      <c r="D29" s="717"/>
      <c r="E29" s="717"/>
      <c r="F29" s="717"/>
      <c r="G29" s="717"/>
      <c r="H29" s="717"/>
      <c r="I29" s="717"/>
      <c r="J29" s="717"/>
      <c r="K29" s="717"/>
      <c r="L29" s="717"/>
      <c r="M29" s="717"/>
      <c r="N29" s="717"/>
      <c r="O29" s="717"/>
      <c r="P29" s="717"/>
      <c r="Q29" s="717"/>
      <c r="R29" s="717"/>
      <c r="S29" s="881"/>
      <c r="T29" s="432"/>
      <c r="U29" s="433"/>
      <c r="V29" s="433"/>
      <c r="W29" s="433"/>
      <c r="X29" s="433"/>
      <c r="Y29" s="433"/>
      <c r="Z29" s="433"/>
      <c r="AA29" s="433"/>
      <c r="AB29" s="433"/>
      <c r="AC29" s="433"/>
      <c r="AD29" s="433"/>
      <c r="AE29" s="433"/>
      <c r="AF29" s="433"/>
      <c r="AG29" s="433"/>
      <c r="AH29" s="433"/>
      <c r="AI29" s="433"/>
      <c r="AJ29" s="433"/>
      <c r="AK29" s="433"/>
      <c r="AL29" s="434"/>
    </row>
    <row r="30" customFormat="false" ht="12.75" hidden="false" customHeight="false" outlineLevel="0" collapsed="false">
      <c r="A30" s="716"/>
      <c r="B30" s="717"/>
      <c r="C30" s="717"/>
      <c r="D30" s="717"/>
      <c r="E30" s="717"/>
      <c r="F30" s="717"/>
      <c r="G30" s="717"/>
      <c r="H30" s="717"/>
      <c r="I30" s="717"/>
      <c r="J30" s="717"/>
      <c r="K30" s="717"/>
      <c r="L30" s="717"/>
      <c r="M30" s="717"/>
      <c r="N30" s="717"/>
      <c r="O30" s="717"/>
      <c r="P30" s="717"/>
      <c r="Q30" s="717"/>
      <c r="R30" s="717"/>
      <c r="S30" s="881"/>
      <c r="T30" s="432"/>
      <c r="U30" s="433"/>
      <c r="V30" s="433"/>
      <c r="W30" s="433"/>
      <c r="X30" s="433"/>
      <c r="Y30" s="433"/>
      <c r="Z30" s="433"/>
      <c r="AA30" s="433"/>
      <c r="AB30" s="433"/>
      <c r="AC30" s="433"/>
      <c r="AD30" s="433"/>
      <c r="AE30" s="433"/>
      <c r="AF30" s="433"/>
      <c r="AG30" s="433"/>
      <c r="AH30" s="433"/>
      <c r="AI30" s="433"/>
      <c r="AJ30" s="433"/>
      <c r="AK30" s="433"/>
      <c r="AL30" s="434"/>
    </row>
    <row r="31" customFormat="false" ht="12.75" hidden="false" customHeight="false" outlineLevel="0" collapsed="false">
      <c r="A31" s="716"/>
      <c r="B31" s="717"/>
      <c r="C31" s="717"/>
      <c r="D31" s="717"/>
      <c r="E31" s="717"/>
      <c r="F31" s="717"/>
      <c r="G31" s="717"/>
      <c r="H31" s="717"/>
      <c r="I31" s="717"/>
      <c r="J31" s="717"/>
      <c r="K31" s="717"/>
      <c r="L31" s="717"/>
      <c r="M31" s="717"/>
      <c r="N31" s="717"/>
      <c r="O31" s="717"/>
      <c r="P31" s="717"/>
      <c r="Q31" s="717"/>
      <c r="R31" s="717"/>
      <c r="S31" s="881"/>
      <c r="T31" s="432"/>
      <c r="U31" s="433"/>
      <c r="V31" s="433"/>
      <c r="W31" s="433"/>
      <c r="X31" s="433"/>
      <c r="Y31" s="433"/>
      <c r="Z31" s="433"/>
      <c r="AA31" s="433"/>
      <c r="AB31" s="433"/>
      <c r="AC31" s="433"/>
      <c r="AD31" s="433"/>
      <c r="AE31" s="433"/>
      <c r="AF31" s="433"/>
      <c r="AG31" s="433"/>
      <c r="AH31" s="433"/>
      <c r="AI31" s="433"/>
      <c r="AJ31" s="433"/>
      <c r="AK31" s="433"/>
      <c r="AL31" s="434"/>
    </row>
    <row r="32" customFormat="false" ht="12.75" hidden="false" customHeight="false" outlineLevel="0" collapsed="false">
      <c r="A32" s="716"/>
      <c r="B32" s="717"/>
      <c r="C32" s="717"/>
      <c r="D32" s="717"/>
      <c r="E32" s="717"/>
      <c r="F32" s="717"/>
      <c r="G32" s="717"/>
      <c r="H32" s="717"/>
      <c r="I32" s="717"/>
      <c r="J32" s="717"/>
      <c r="K32" s="717"/>
      <c r="L32" s="717"/>
      <c r="M32" s="717"/>
      <c r="N32" s="717"/>
      <c r="O32" s="717"/>
      <c r="P32" s="717"/>
      <c r="Q32" s="717"/>
      <c r="R32" s="717"/>
      <c r="S32" s="881"/>
      <c r="T32" s="432"/>
      <c r="U32" s="433"/>
      <c r="V32" s="433"/>
      <c r="W32" s="433"/>
      <c r="X32" s="433"/>
      <c r="Y32" s="433"/>
      <c r="Z32" s="433"/>
      <c r="AA32" s="433"/>
      <c r="AB32" s="433"/>
      <c r="AC32" s="433"/>
      <c r="AD32" s="433"/>
      <c r="AE32" s="433"/>
      <c r="AF32" s="433"/>
      <c r="AG32" s="433"/>
      <c r="AH32" s="433"/>
      <c r="AI32" s="433"/>
      <c r="AJ32" s="433"/>
      <c r="AK32" s="433"/>
      <c r="AL32" s="434"/>
    </row>
    <row r="33" customFormat="false" ht="12.75" hidden="false" customHeight="false" outlineLevel="0" collapsed="false">
      <c r="A33" s="716"/>
      <c r="B33" s="717"/>
      <c r="C33" s="717"/>
      <c r="D33" s="717"/>
      <c r="E33" s="717"/>
      <c r="F33" s="717"/>
      <c r="G33" s="717"/>
      <c r="H33" s="717"/>
      <c r="I33" s="717"/>
      <c r="J33" s="717"/>
      <c r="K33" s="717"/>
      <c r="L33" s="717"/>
      <c r="M33" s="717"/>
      <c r="N33" s="717"/>
      <c r="O33" s="717"/>
      <c r="P33" s="717"/>
      <c r="Q33" s="717"/>
      <c r="R33" s="717"/>
      <c r="S33" s="881"/>
      <c r="T33" s="432"/>
      <c r="U33" s="433"/>
      <c r="V33" s="433"/>
      <c r="W33" s="433"/>
      <c r="X33" s="433"/>
      <c r="Y33" s="433"/>
      <c r="Z33" s="433"/>
      <c r="AA33" s="433"/>
      <c r="AB33" s="433"/>
      <c r="AC33" s="433"/>
      <c r="AD33" s="433"/>
      <c r="AE33" s="433"/>
      <c r="AF33" s="433"/>
      <c r="AG33" s="433"/>
      <c r="AH33" s="433"/>
      <c r="AI33" s="433"/>
      <c r="AJ33" s="433"/>
      <c r="AK33" s="433"/>
      <c r="AL33" s="434"/>
    </row>
    <row r="34" customFormat="false" ht="12.75" hidden="false" customHeight="false" outlineLevel="0" collapsed="false">
      <c r="A34" s="716"/>
      <c r="B34" s="717"/>
      <c r="C34" s="717"/>
      <c r="D34" s="717"/>
      <c r="E34" s="717"/>
      <c r="F34" s="717"/>
      <c r="G34" s="717"/>
      <c r="H34" s="717"/>
      <c r="I34" s="717"/>
      <c r="J34" s="717"/>
      <c r="K34" s="717"/>
      <c r="L34" s="717"/>
      <c r="M34" s="717"/>
      <c r="N34" s="717"/>
      <c r="O34" s="717"/>
      <c r="P34" s="717"/>
      <c r="Q34" s="717"/>
      <c r="R34" s="717"/>
      <c r="S34" s="881"/>
      <c r="T34" s="432"/>
      <c r="U34" s="433"/>
      <c r="V34" s="433"/>
      <c r="W34" s="433"/>
      <c r="X34" s="433"/>
      <c r="Y34" s="433"/>
      <c r="Z34" s="433"/>
      <c r="AA34" s="433"/>
      <c r="AB34" s="433"/>
      <c r="AC34" s="433"/>
      <c r="AD34" s="433"/>
      <c r="AE34" s="433"/>
      <c r="AF34" s="433"/>
      <c r="AG34" s="433"/>
      <c r="AH34" s="433"/>
      <c r="AI34" s="433"/>
      <c r="AJ34" s="433"/>
      <c r="AK34" s="433"/>
      <c r="AL34" s="434"/>
    </row>
    <row r="35" customFormat="false" ht="12.75" hidden="false" customHeight="false" outlineLevel="0" collapsed="false">
      <c r="A35" s="716"/>
      <c r="B35" s="717"/>
      <c r="C35" s="717"/>
      <c r="D35" s="717"/>
      <c r="E35" s="717"/>
      <c r="F35" s="717"/>
      <c r="G35" s="717"/>
      <c r="H35" s="717"/>
      <c r="I35" s="717"/>
      <c r="J35" s="717"/>
      <c r="K35" s="717"/>
      <c r="L35" s="717"/>
      <c r="M35" s="717"/>
      <c r="N35" s="717"/>
      <c r="O35" s="717"/>
      <c r="P35" s="717"/>
      <c r="Q35" s="717"/>
      <c r="R35" s="717"/>
      <c r="S35" s="881"/>
      <c r="T35" s="432"/>
      <c r="U35" s="433"/>
      <c r="V35" s="433"/>
      <c r="W35" s="433"/>
      <c r="X35" s="433"/>
      <c r="Y35" s="433"/>
      <c r="Z35" s="433"/>
      <c r="AA35" s="433"/>
      <c r="AB35" s="433"/>
      <c r="AC35" s="433"/>
      <c r="AD35" s="433"/>
      <c r="AE35" s="433"/>
      <c r="AF35" s="433"/>
      <c r="AG35" s="433"/>
      <c r="AH35" s="433"/>
      <c r="AI35" s="433"/>
      <c r="AJ35" s="433"/>
      <c r="AK35" s="433"/>
      <c r="AL35" s="434"/>
    </row>
    <row r="36" customFormat="false" ht="12.75" hidden="false" customHeight="false" outlineLevel="0" collapsed="false">
      <c r="A36" s="716"/>
      <c r="B36" s="717"/>
      <c r="C36" s="717"/>
      <c r="D36" s="717"/>
      <c r="E36" s="717"/>
      <c r="F36" s="717"/>
      <c r="G36" s="717"/>
      <c r="H36" s="717"/>
      <c r="I36" s="717"/>
      <c r="J36" s="717"/>
      <c r="K36" s="717"/>
      <c r="L36" s="717"/>
      <c r="M36" s="717"/>
      <c r="N36" s="717"/>
      <c r="O36" s="717"/>
      <c r="P36" s="717"/>
      <c r="Q36" s="717"/>
      <c r="R36" s="717"/>
      <c r="S36" s="881"/>
      <c r="T36" s="432"/>
      <c r="U36" s="433"/>
      <c r="V36" s="433"/>
      <c r="W36" s="433"/>
      <c r="X36" s="433"/>
      <c r="Y36" s="433"/>
      <c r="Z36" s="433"/>
      <c r="AA36" s="433"/>
      <c r="AB36" s="433"/>
      <c r="AC36" s="433"/>
      <c r="AD36" s="433"/>
      <c r="AE36" s="433"/>
      <c r="AF36" s="433"/>
      <c r="AG36" s="433"/>
      <c r="AH36" s="433"/>
      <c r="AI36" s="433"/>
      <c r="AJ36" s="433"/>
      <c r="AK36" s="433"/>
      <c r="AL36" s="434"/>
    </row>
    <row r="37" customFormat="false" ht="12.75" hidden="false" customHeight="false" outlineLevel="0" collapsed="false">
      <c r="A37" s="716"/>
      <c r="B37" s="717"/>
      <c r="C37" s="717"/>
      <c r="D37" s="717"/>
      <c r="E37" s="717"/>
      <c r="F37" s="717"/>
      <c r="G37" s="717"/>
      <c r="H37" s="717"/>
      <c r="I37" s="717"/>
      <c r="J37" s="717"/>
      <c r="K37" s="717"/>
      <c r="L37" s="717"/>
      <c r="M37" s="717"/>
      <c r="N37" s="717"/>
      <c r="O37" s="717"/>
      <c r="P37" s="717"/>
      <c r="Q37" s="717"/>
      <c r="R37" s="717"/>
      <c r="S37" s="881"/>
      <c r="T37" s="432"/>
      <c r="U37" s="433"/>
      <c r="V37" s="433"/>
      <c r="W37" s="433"/>
      <c r="X37" s="433"/>
      <c r="Y37" s="433"/>
      <c r="Z37" s="433"/>
      <c r="AA37" s="433"/>
      <c r="AB37" s="433"/>
      <c r="AC37" s="433"/>
      <c r="AD37" s="433"/>
      <c r="AE37" s="433"/>
      <c r="AF37" s="433"/>
      <c r="AG37" s="433"/>
      <c r="AH37" s="433"/>
      <c r="AI37" s="433"/>
      <c r="AJ37" s="433"/>
      <c r="AK37" s="433"/>
      <c r="AL37" s="434"/>
    </row>
    <row r="38" customFormat="false" ht="12.75" hidden="false" customHeight="false" outlineLevel="0" collapsed="false">
      <c r="A38" s="716"/>
      <c r="B38" s="717"/>
      <c r="C38" s="717"/>
      <c r="D38" s="717"/>
      <c r="E38" s="717"/>
      <c r="F38" s="717"/>
      <c r="G38" s="717"/>
      <c r="H38" s="717"/>
      <c r="I38" s="717"/>
      <c r="J38" s="717"/>
      <c r="K38" s="717"/>
      <c r="L38" s="717"/>
      <c r="M38" s="717"/>
      <c r="N38" s="717"/>
      <c r="O38" s="717"/>
      <c r="P38" s="717"/>
      <c r="Q38" s="717"/>
      <c r="R38" s="717"/>
      <c r="S38" s="881"/>
      <c r="T38" s="432"/>
      <c r="U38" s="433"/>
      <c r="V38" s="433"/>
      <c r="W38" s="433"/>
      <c r="X38" s="433"/>
      <c r="Y38" s="433"/>
      <c r="Z38" s="433"/>
      <c r="AA38" s="433"/>
      <c r="AB38" s="433"/>
      <c r="AC38" s="433"/>
      <c r="AD38" s="433"/>
      <c r="AE38" s="433"/>
      <c r="AF38" s="433"/>
      <c r="AG38" s="433"/>
      <c r="AH38" s="433"/>
      <c r="AI38" s="433"/>
      <c r="AJ38" s="433"/>
      <c r="AK38" s="433"/>
      <c r="AL38" s="434"/>
    </row>
    <row r="39" customFormat="false" ht="12.75" hidden="false" customHeight="false" outlineLevel="0" collapsed="false">
      <c r="A39" s="716"/>
      <c r="B39" s="717"/>
      <c r="C39" s="717"/>
      <c r="D39" s="717"/>
      <c r="E39" s="717"/>
      <c r="F39" s="717"/>
      <c r="G39" s="717"/>
      <c r="H39" s="717"/>
      <c r="I39" s="717"/>
      <c r="J39" s="717"/>
      <c r="K39" s="717"/>
      <c r="L39" s="717"/>
      <c r="M39" s="717"/>
      <c r="N39" s="717"/>
      <c r="O39" s="717"/>
      <c r="P39" s="717"/>
      <c r="Q39" s="717"/>
      <c r="R39" s="717"/>
      <c r="S39" s="881"/>
      <c r="T39" s="432"/>
      <c r="U39" s="433"/>
      <c r="V39" s="433"/>
      <c r="W39" s="433"/>
      <c r="X39" s="433"/>
      <c r="Y39" s="433"/>
      <c r="Z39" s="433"/>
      <c r="AA39" s="433"/>
      <c r="AB39" s="433"/>
      <c r="AC39" s="433"/>
      <c r="AD39" s="433"/>
      <c r="AE39" s="433"/>
      <c r="AF39" s="433"/>
      <c r="AG39" s="433"/>
      <c r="AH39" s="433"/>
      <c r="AI39" s="433"/>
      <c r="AJ39" s="433"/>
      <c r="AK39" s="433"/>
      <c r="AL39" s="434"/>
    </row>
    <row r="40" customFormat="false" ht="12.75" hidden="false" customHeight="false" outlineLevel="0" collapsed="false">
      <c r="A40" s="716"/>
      <c r="B40" s="717"/>
      <c r="C40" s="717"/>
      <c r="D40" s="717"/>
      <c r="E40" s="717"/>
      <c r="F40" s="717"/>
      <c r="G40" s="717"/>
      <c r="H40" s="717"/>
      <c r="I40" s="717"/>
      <c r="J40" s="717"/>
      <c r="K40" s="717"/>
      <c r="L40" s="717"/>
      <c r="M40" s="717"/>
      <c r="N40" s="717"/>
      <c r="O40" s="717"/>
      <c r="P40" s="717"/>
      <c r="Q40" s="717"/>
      <c r="R40" s="717"/>
      <c r="S40" s="881"/>
      <c r="T40" s="432"/>
      <c r="U40" s="433"/>
      <c r="V40" s="433"/>
      <c r="W40" s="433"/>
      <c r="X40" s="433"/>
      <c r="Y40" s="433"/>
      <c r="Z40" s="433"/>
      <c r="AA40" s="433"/>
      <c r="AB40" s="433"/>
      <c r="AC40" s="433"/>
      <c r="AD40" s="433"/>
      <c r="AE40" s="433"/>
      <c r="AF40" s="433"/>
      <c r="AG40" s="433"/>
      <c r="AH40" s="433"/>
      <c r="AI40" s="433"/>
      <c r="AJ40" s="433"/>
      <c r="AK40" s="433"/>
      <c r="AL40" s="434"/>
    </row>
    <row r="41" customFormat="false" ht="12.75" hidden="false" customHeight="false" outlineLevel="0" collapsed="false">
      <c r="A41" s="716"/>
      <c r="B41" s="717"/>
      <c r="C41" s="717"/>
      <c r="D41" s="717"/>
      <c r="E41" s="717"/>
      <c r="F41" s="717"/>
      <c r="G41" s="717"/>
      <c r="H41" s="717"/>
      <c r="I41" s="717"/>
      <c r="J41" s="717"/>
      <c r="K41" s="717"/>
      <c r="L41" s="717"/>
      <c r="M41" s="717"/>
      <c r="N41" s="717"/>
      <c r="O41" s="717"/>
      <c r="P41" s="717"/>
      <c r="Q41" s="717"/>
      <c r="R41" s="717"/>
      <c r="S41" s="881"/>
      <c r="T41" s="432"/>
      <c r="U41" s="433"/>
      <c r="V41" s="433"/>
      <c r="W41" s="433"/>
      <c r="X41" s="433"/>
      <c r="Y41" s="433"/>
      <c r="Z41" s="433"/>
      <c r="AA41" s="433"/>
      <c r="AB41" s="433"/>
      <c r="AC41" s="433"/>
      <c r="AD41" s="433"/>
      <c r="AE41" s="433"/>
      <c r="AF41" s="433"/>
      <c r="AG41" s="433"/>
      <c r="AH41" s="433"/>
      <c r="AI41" s="433"/>
      <c r="AJ41" s="433"/>
      <c r="AK41" s="433"/>
      <c r="AL41" s="434"/>
    </row>
    <row r="42" customFormat="false" ht="12.75" hidden="false" customHeight="false" outlineLevel="0" collapsed="false">
      <c r="A42" s="716"/>
      <c r="B42" s="717"/>
      <c r="C42" s="717"/>
      <c r="D42" s="717"/>
      <c r="E42" s="717"/>
      <c r="F42" s="717"/>
      <c r="G42" s="717"/>
      <c r="H42" s="717"/>
      <c r="I42" s="717"/>
      <c r="J42" s="717"/>
      <c r="K42" s="717"/>
      <c r="L42" s="717"/>
      <c r="M42" s="717"/>
      <c r="N42" s="717"/>
      <c r="O42" s="717"/>
      <c r="P42" s="717"/>
      <c r="Q42" s="717"/>
      <c r="R42" s="717"/>
      <c r="S42" s="881"/>
      <c r="T42" s="432"/>
      <c r="U42" s="433"/>
      <c r="V42" s="433"/>
      <c r="W42" s="433"/>
      <c r="X42" s="433"/>
      <c r="Y42" s="433"/>
      <c r="Z42" s="433"/>
      <c r="AA42" s="433"/>
      <c r="AB42" s="433"/>
      <c r="AC42" s="433"/>
      <c r="AD42" s="433"/>
      <c r="AE42" s="433"/>
      <c r="AF42" s="433"/>
      <c r="AG42" s="433"/>
      <c r="AH42" s="433"/>
      <c r="AI42" s="433"/>
      <c r="AJ42" s="433"/>
      <c r="AK42" s="433"/>
      <c r="AL42" s="434"/>
    </row>
    <row r="43" customFormat="false" ht="12.75" hidden="false" customHeight="false" outlineLevel="0" collapsed="false">
      <c r="A43" s="716"/>
      <c r="B43" s="717"/>
      <c r="C43" s="717"/>
      <c r="D43" s="717"/>
      <c r="E43" s="717"/>
      <c r="F43" s="717"/>
      <c r="G43" s="717"/>
      <c r="H43" s="717"/>
      <c r="I43" s="717"/>
      <c r="J43" s="717"/>
      <c r="K43" s="717"/>
      <c r="L43" s="717"/>
      <c r="M43" s="717"/>
      <c r="N43" s="717"/>
      <c r="O43" s="717"/>
      <c r="P43" s="717"/>
      <c r="Q43" s="717"/>
      <c r="R43" s="717"/>
      <c r="S43" s="881"/>
      <c r="T43" s="432"/>
      <c r="U43" s="433"/>
      <c r="V43" s="433"/>
      <c r="W43" s="433"/>
      <c r="X43" s="433"/>
      <c r="Y43" s="433"/>
      <c r="Z43" s="433"/>
      <c r="AA43" s="433"/>
      <c r="AB43" s="433"/>
      <c r="AC43" s="433"/>
      <c r="AD43" s="433"/>
      <c r="AE43" s="433"/>
      <c r="AF43" s="433"/>
      <c r="AG43" s="433"/>
      <c r="AH43" s="433"/>
      <c r="AI43" s="433"/>
      <c r="AJ43" s="433"/>
      <c r="AK43" s="433"/>
      <c r="AL43" s="434"/>
    </row>
    <row r="44" customFormat="false" ht="12.75" hidden="false" customHeight="false" outlineLevel="0" collapsed="false">
      <c r="A44" s="716"/>
      <c r="B44" s="717"/>
      <c r="C44" s="717"/>
      <c r="D44" s="717"/>
      <c r="E44" s="717"/>
      <c r="F44" s="717"/>
      <c r="G44" s="717"/>
      <c r="H44" s="717"/>
      <c r="I44" s="717"/>
      <c r="J44" s="717"/>
      <c r="K44" s="717"/>
      <c r="L44" s="717"/>
      <c r="M44" s="717"/>
      <c r="N44" s="717"/>
      <c r="O44" s="717"/>
      <c r="P44" s="717"/>
      <c r="Q44" s="717"/>
      <c r="R44" s="717"/>
      <c r="S44" s="881"/>
      <c r="T44" s="432"/>
      <c r="U44" s="433"/>
      <c r="V44" s="433"/>
      <c r="W44" s="433"/>
      <c r="X44" s="433"/>
      <c r="Y44" s="433"/>
      <c r="Z44" s="433"/>
      <c r="AA44" s="433"/>
      <c r="AB44" s="433"/>
      <c r="AC44" s="433"/>
      <c r="AD44" s="433"/>
      <c r="AE44" s="433"/>
      <c r="AF44" s="433"/>
      <c r="AG44" s="433"/>
      <c r="AH44" s="433"/>
      <c r="AI44" s="433"/>
      <c r="AJ44" s="433"/>
      <c r="AK44" s="433"/>
      <c r="AL44" s="434"/>
    </row>
    <row r="45" customFormat="false" ht="12.75" hidden="false" customHeight="false" outlineLevel="0" collapsed="false">
      <c r="A45" s="716"/>
      <c r="B45" s="717"/>
      <c r="C45" s="717"/>
      <c r="D45" s="717"/>
      <c r="E45" s="717"/>
      <c r="F45" s="717"/>
      <c r="G45" s="717"/>
      <c r="H45" s="717"/>
      <c r="I45" s="717"/>
      <c r="J45" s="717"/>
      <c r="K45" s="717"/>
      <c r="L45" s="717"/>
      <c r="M45" s="717"/>
      <c r="N45" s="717"/>
      <c r="O45" s="717"/>
      <c r="P45" s="717"/>
      <c r="Q45" s="717"/>
      <c r="R45" s="717"/>
      <c r="S45" s="881"/>
      <c r="T45" s="432"/>
      <c r="U45" s="433"/>
      <c r="V45" s="433"/>
      <c r="W45" s="433"/>
      <c r="X45" s="433"/>
      <c r="Y45" s="433"/>
      <c r="Z45" s="433"/>
      <c r="AA45" s="433"/>
      <c r="AB45" s="433"/>
      <c r="AC45" s="433"/>
      <c r="AD45" s="433"/>
      <c r="AE45" s="433"/>
      <c r="AF45" s="433"/>
      <c r="AG45" s="433"/>
      <c r="AH45" s="433"/>
      <c r="AI45" s="433"/>
      <c r="AJ45" s="433"/>
      <c r="AK45" s="433"/>
      <c r="AL45" s="434"/>
    </row>
    <row r="46" customFormat="false" ht="12.75" hidden="false" customHeight="false" outlineLevel="0" collapsed="false">
      <c r="A46" s="716"/>
      <c r="B46" s="717"/>
      <c r="C46" s="717"/>
      <c r="D46" s="717"/>
      <c r="E46" s="717"/>
      <c r="F46" s="717"/>
      <c r="G46" s="717"/>
      <c r="H46" s="717"/>
      <c r="I46" s="717"/>
      <c r="J46" s="717"/>
      <c r="K46" s="717"/>
      <c r="L46" s="717"/>
      <c r="M46" s="717"/>
      <c r="N46" s="717"/>
      <c r="O46" s="717"/>
      <c r="P46" s="717"/>
      <c r="Q46" s="717"/>
      <c r="R46" s="717"/>
      <c r="S46" s="881"/>
      <c r="T46" s="432"/>
      <c r="U46" s="433"/>
      <c r="V46" s="433"/>
      <c r="W46" s="433"/>
      <c r="X46" s="433"/>
      <c r="Y46" s="433"/>
      <c r="Z46" s="433"/>
      <c r="AA46" s="433"/>
      <c r="AB46" s="433"/>
      <c r="AC46" s="433"/>
      <c r="AD46" s="433"/>
      <c r="AE46" s="433"/>
      <c r="AF46" s="433"/>
      <c r="AG46" s="433"/>
      <c r="AH46" s="433"/>
      <c r="AI46" s="433"/>
      <c r="AJ46" s="433"/>
      <c r="AK46" s="433"/>
      <c r="AL46" s="434"/>
    </row>
    <row r="47" customFormat="false" ht="12.75" hidden="false" customHeight="false" outlineLevel="0" collapsed="false">
      <c r="A47" s="716"/>
      <c r="B47" s="717"/>
      <c r="C47" s="717"/>
      <c r="D47" s="717"/>
      <c r="E47" s="717"/>
      <c r="F47" s="717"/>
      <c r="G47" s="717"/>
      <c r="H47" s="717"/>
      <c r="I47" s="717"/>
      <c r="J47" s="717"/>
      <c r="K47" s="717"/>
      <c r="L47" s="717"/>
      <c r="M47" s="717"/>
      <c r="N47" s="717"/>
      <c r="O47" s="717"/>
      <c r="P47" s="717"/>
      <c r="Q47" s="717"/>
      <c r="R47" s="717"/>
      <c r="S47" s="881"/>
      <c r="T47" s="432"/>
      <c r="U47" s="433"/>
      <c r="V47" s="433"/>
      <c r="W47" s="433"/>
      <c r="X47" s="433"/>
      <c r="Y47" s="433"/>
      <c r="Z47" s="433"/>
      <c r="AA47" s="433"/>
      <c r="AB47" s="433"/>
      <c r="AC47" s="433"/>
      <c r="AD47" s="433"/>
      <c r="AE47" s="433"/>
      <c r="AF47" s="433"/>
      <c r="AG47" s="433"/>
      <c r="AH47" s="433"/>
      <c r="AI47" s="433"/>
      <c r="AJ47" s="433"/>
      <c r="AK47" s="433"/>
      <c r="AL47" s="434"/>
    </row>
    <row r="48" customFormat="false" ht="12.75" hidden="false" customHeight="false" outlineLevel="0" collapsed="false">
      <c r="A48" s="716"/>
      <c r="B48" s="717"/>
      <c r="C48" s="717"/>
      <c r="D48" s="717"/>
      <c r="E48" s="717"/>
      <c r="F48" s="717"/>
      <c r="G48" s="717"/>
      <c r="H48" s="717"/>
      <c r="I48" s="717"/>
      <c r="J48" s="717"/>
      <c r="K48" s="717"/>
      <c r="L48" s="717"/>
      <c r="M48" s="717"/>
      <c r="N48" s="717"/>
      <c r="O48" s="717"/>
      <c r="P48" s="717"/>
      <c r="Q48" s="717"/>
      <c r="R48" s="717"/>
      <c r="S48" s="881"/>
      <c r="T48" s="432"/>
      <c r="U48" s="433"/>
      <c r="V48" s="433"/>
      <c r="W48" s="433"/>
      <c r="X48" s="433"/>
      <c r="Y48" s="433"/>
      <c r="Z48" s="433"/>
      <c r="AA48" s="433"/>
      <c r="AB48" s="433"/>
      <c r="AC48" s="433"/>
      <c r="AD48" s="433"/>
      <c r="AE48" s="433"/>
      <c r="AF48" s="433"/>
      <c r="AG48" s="433"/>
      <c r="AH48" s="433"/>
      <c r="AI48" s="433"/>
      <c r="AJ48" s="433"/>
      <c r="AK48" s="433"/>
      <c r="AL48" s="434"/>
    </row>
    <row r="49" customFormat="false" ht="12.75" hidden="false" customHeight="false" outlineLevel="0" collapsed="false">
      <c r="A49" s="716"/>
      <c r="B49" s="717"/>
      <c r="C49" s="717"/>
      <c r="D49" s="717"/>
      <c r="E49" s="717"/>
      <c r="F49" s="717"/>
      <c r="G49" s="717"/>
      <c r="H49" s="717"/>
      <c r="I49" s="717"/>
      <c r="J49" s="717"/>
      <c r="K49" s="717"/>
      <c r="L49" s="717"/>
      <c r="M49" s="717"/>
      <c r="N49" s="717"/>
      <c r="O49" s="717"/>
      <c r="P49" s="717"/>
      <c r="Q49" s="717"/>
      <c r="R49" s="717"/>
      <c r="S49" s="881"/>
      <c r="T49" s="432"/>
      <c r="U49" s="433"/>
      <c r="V49" s="433"/>
      <c r="W49" s="433"/>
      <c r="X49" s="433"/>
      <c r="Y49" s="433"/>
      <c r="Z49" s="433"/>
      <c r="AA49" s="433"/>
      <c r="AB49" s="433"/>
      <c r="AC49" s="433"/>
      <c r="AD49" s="433"/>
      <c r="AE49" s="433"/>
      <c r="AF49" s="433"/>
      <c r="AG49" s="433"/>
      <c r="AH49" s="433"/>
      <c r="AI49" s="433"/>
      <c r="AJ49" s="433"/>
      <c r="AK49" s="433"/>
      <c r="AL49" s="434"/>
    </row>
    <row r="50" customFormat="false" ht="12.75" hidden="false" customHeight="false" outlineLevel="0" collapsed="false">
      <c r="A50" s="716"/>
      <c r="B50" s="717"/>
      <c r="C50" s="717"/>
      <c r="D50" s="717"/>
      <c r="E50" s="717"/>
      <c r="F50" s="717"/>
      <c r="G50" s="717"/>
      <c r="H50" s="717"/>
      <c r="I50" s="717"/>
      <c r="J50" s="717"/>
      <c r="K50" s="717"/>
      <c r="L50" s="717"/>
      <c r="M50" s="717"/>
      <c r="N50" s="717"/>
      <c r="O50" s="717"/>
      <c r="P50" s="717"/>
      <c r="Q50" s="717"/>
      <c r="R50" s="717"/>
      <c r="S50" s="881"/>
      <c r="T50" s="432"/>
      <c r="U50" s="433"/>
      <c r="V50" s="433"/>
      <c r="W50" s="433"/>
      <c r="X50" s="433"/>
      <c r="Y50" s="433"/>
      <c r="Z50" s="433"/>
      <c r="AA50" s="433"/>
      <c r="AB50" s="433"/>
      <c r="AC50" s="433"/>
      <c r="AD50" s="433"/>
      <c r="AE50" s="433"/>
      <c r="AF50" s="433"/>
      <c r="AG50" s="433"/>
      <c r="AH50" s="433"/>
      <c r="AI50" s="433"/>
      <c r="AJ50" s="433"/>
      <c r="AK50" s="433"/>
      <c r="AL50" s="434"/>
    </row>
    <row r="51" customFormat="false" ht="12.75" hidden="false" customHeight="false" outlineLevel="0" collapsed="false">
      <c r="A51" s="716"/>
      <c r="B51" s="717"/>
      <c r="C51" s="717"/>
      <c r="D51" s="717"/>
      <c r="E51" s="717"/>
      <c r="F51" s="717"/>
      <c r="G51" s="717"/>
      <c r="H51" s="717"/>
      <c r="I51" s="717"/>
      <c r="J51" s="717"/>
      <c r="K51" s="717"/>
      <c r="L51" s="717"/>
      <c r="M51" s="717"/>
      <c r="N51" s="717"/>
      <c r="O51" s="717"/>
      <c r="P51" s="717"/>
      <c r="Q51" s="717"/>
      <c r="R51" s="717"/>
      <c r="S51" s="881"/>
      <c r="T51" s="432"/>
      <c r="U51" s="433"/>
      <c r="V51" s="433"/>
      <c r="W51" s="433"/>
      <c r="X51" s="433"/>
      <c r="Y51" s="433"/>
      <c r="Z51" s="433"/>
      <c r="AA51" s="433"/>
      <c r="AB51" s="433"/>
      <c r="AC51" s="433"/>
      <c r="AD51" s="433"/>
      <c r="AE51" s="433"/>
      <c r="AF51" s="433"/>
      <c r="AG51" s="433"/>
      <c r="AH51" s="433"/>
      <c r="AI51" s="433"/>
      <c r="AJ51" s="433"/>
      <c r="AK51" s="433"/>
      <c r="AL51" s="434"/>
    </row>
    <row r="52" customFormat="false" ht="12.75" hidden="false" customHeight="false" outlineLevel="0" collapsed="false">
      <c r="A52" s="716"/>
      <c r="B52" s="880"/>
      <c r="C52" s="717"/>
      <c r="D52" s="717"/>
      <c r="E52" s="717"/>
      <c r="F52" s="717"/>
      <c r="G52" s="717"/>
      <c r="H52" s="717"/>
      <c r="I52" s="717"/>
      <c r="J52" s="717"/>
      <c r="K52" s="717"/>
      <c r="L52" s="717"/>
      <c r="M52" s="717"/>
      <c r="N52" s="717"/>
      <c r="O52" s="717"/>
      <c r="P52" s="717"/>
      <c r="Q52" s="717"/>
      <c r="R52" s="717"/>
      <c r="S52" s="881"/>
      <c r="T52" s="432"/>
      <c r="U52" s="433"/>
      <c r="V52" s="433"/>
      <c r="W52" s="433"/>
      <c r="X52" s="433"/>
      <c r="Y52" s="433"/>
      <c r="Z52" s="433"/>
      <c r="AA52" s="433"/>
      <c r="AB52" s="433"/>
      <c r="AC52" s="433"/>
      <c r="AD52" s="433"/>
      <c r="AE52" s="433"/>
      <c r="AF52" s="433"/>
      <c r="AG52" s="433"/>
      <c r="AH52" s="433"/>
      <c r="AI52" s="433"/>
      <c r="AJ52" s="433"/>
      <c r="AK52" s="433"/>
      <c r="AL52" s="434"/>
    </row>
    <row r="53" customFormat="false" ht="12.75" hidden="false" customHeight="false" outlineLevel="0" collapsed="false">
      <c r="A53" s="716"/>
      <c r="B53" s="880"/>
      <c r="C53" s="717"/>
      <c r="D53" s="717"/>
      <c r="E53" s="717"/>
      <c r="F53" s="717"/>
      <c r="G53" s="717"/>
      <c r="H53" s="717"/>
      <c r="I53" s="717"/>
      <c r="J53" s="717"/>
      <c r="K53" s="717"/>
      <c r="L53" s="717"/>
      <c r="M53" s="717"/>
      <c r="N53" s="717"/>
      <c r="O53" s="717"/>
      <c r="P53" s="717"/>
      <c r="Q53" s="717"/>
      <c r="R53" s="717"/>
      <c r="S53" s="881"/>
      <c r="T53" s="432"/>
      <c r="U53" s="433"/>
      <c r="V53" s="433"/>
      <c r="W53" s="433"/>
      <c r="X53" s="433"/>
      <c r="Y53" s="433"/>
      <c r="Z53" s="433"/>
      <c r="AA53" s="433"/>
      <c r="AB53" s="433"/>
      <c r="AC53" s="433"/>
      <c r="AD53" s="433"/>
      <c r="AE53" s="433"/>
      <c r="AF53" s="433"/>
      <c r="AG53" s="433"/>
      <c r="AH53" s="433"/>
      <c r="AI53" s="433"/>
      <c r="AJ53" s="433"/>
      <c r="AK53" s="433"/>
      <c r="AL53" s="434"/>
    </row>
    <row r="54" customFormat="false" ht="12.75" hidden="false" customHeight="false" outlineLevel="0" collapsed="false">
      <c r="A54" s="882"/>
      <c r="B54" s="727"/>
      <c r="C54" s="727"/>
      <c r="D54" s="727"/>
      <c r="E54" s="727"/>
      <c r="F54" s="727"/>
      <c r="G54" s="727"/>
      <c r="H54" s="727"/>
      <c r="I54" s="727"/>
      <c r="J54" s="727"/>
      <c r="K54" s="727"/>
      <c r="L54" s="727"/>
      <c r="M54" s="727"/>
      <c r="N54" s="727"/>
      <c r="O54" s="727"/>
      <c r="P54" s="727"/>
      <c r="Q54" s="727"/>
      <c r="R54" s="727"/>
      <c r="S54" s="883"/>
      <c r="T54" s="890"/>
      <c r="U54" s="891"/>
      <c r="V54" s="891"/>
      <c r="W54" s="891"/>
      <c r="X54" s="891"/>
      <c r="Y54" s="891"/>
      <c r="Z54" s="891"/>
      <c r="AA54" s="891"/>
      <c r="AB54" s="891"/>
      <c r="AC54" s="891"/>
      <c r="AD54" s="891"/>
      <c r="AE54" s="891"/>
      <c r="AF54" s="891"/>
      <c r="AG54" s="891"/>
      <c r="AH54" s="891"/>
      <c r="AI54" s="891"/>
      <c r="AJ54" s="891"/>
      <c r="AK54" s="891"/>
      <c r="AL54" s="892"/>
    </row>
  </sheetData>
  <sheetProtection algorithmName="SHA-512" hashValue="cIx8pAm856sfKuYuM4jhZPj9HDAfgEA/JdrjOxKQnKi07np44UKPX8oM7Jj7iM6mSRlCQGkJw0nVxxU7ZO2DXQ==" saltValue="E2x1+bIGia9MQUFHoJhfoQ==" spinCount="100000" sheet="true" scenarios="true"/>
  <mergeCells count="1">
    <mergeCell ref="A1:S1"/>
  </mergeCells>
  <hyperlinks>
    <hyperlink ref="B25" location="'T3.15 T3.5 SIS'!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9.xml><?xml version="1.0" encoding="utf-8"?>
<worksheet xmlns="http://schemas.openxmlformats.org/spreadsheetml/2006/main" xmlns:r="http://schemas.openxmlformats.org/officeDocument/2006/relationships">
  <sheetPr filterMode="false">
    <pageSetUpPr fitToPage="true"/>
  </sheetPr>
  <dimension ref="A1:AL56"/>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C40" activeCellId="0" sqref="C40"/>
    </sheetView>
  </sheetViews>
  <sheetFormatPr defaultRowHeight="12.75" zeroHeight="false" outlineLevelRow="0" outlineLevelCol="0"/>
  <cols>
    <col collapsed="false" customWidth="true" hidden="false" outlineLevel="0" max="2" min="1" style="0" width="5.01"/>
    <col collapsed="false" customWidth="true" hidden="false" outlineLevel="0" max="3" min="3" style="0" width="6.6"/>
    <col collapsed="false" customWidth="true" hidden="false" outlineLevel="0" max="38" min="4" style="0" width="5.01"/>
    <col collapsed="false" customWidth="true" hidden="false" outlineLevel="0" max="1025" min="39" style="0" width="11.4"/>
  </cols>
  <sheetData>
    <row r="1" customFormat="false" ht="13.15" hidden="false" customHeight="false" outlineLevel="0" collapsed="false">
      <c r="A1" s="26" t="s">
        <v>793</v>
      </c>
      <c r="B1" s="26"/>
      <c r="C1" s="26"/>
      <c r="D1" s="26"/>
      <c r="E1" s="26"/>
      <c r="F1" s="26"/>
      <c r="G1" s="26"/>
      <c r="H1" s="26"/>
      <c r="I1" s="26"/>
      <c r="J1" s="26"/>
      <c r="K1" s="26"/>
      <c r="L1" s="26"/>
      <c r="M1" s="26"/>
      <c r="N1" s="26"/>
      <c r="O1" s="26"/>
      <c r="P1" s="26"/>
      <c r="Q1" s="26"/>
      <c r="R1" s="26"/>
      <c r="S1" s="26"/>
      <c r="T1" s="887"/>
      <c r="U1" s="593"/>
      <c r="V1" s="593"/>
      <c r="W1" s="593"/>
      <c r="X1" s="593"/>
      <c r="Y1" s="593"/>
      <c r="Z1" s="593"/>
      <c r="AA1" s="593"/>
      <c r="AB1" s="593"/>
      <c r="AC1" s="593"/>
      <c r="AD1" s="593"/>
      <c r="AE1" s="593"/>
      <c r="AF1" s="593"/>
      <c r="AG1" s="593"/>
      <c r="AH1" s="593"/>
      <c r="AI1" s="593"/>
      <c r="AJ1" s="593"/>
      <c r="AK1" s="593"/>
      <c r="AL1" s="888"/>
    </row>
    <row r="2" customFormat="false" ht="12.75" hidden="false" customHeight="false" outlineLevel="0" collapsed="false">
      <c r="A2" s="877"/>
      <c r="B2" s="878"/>
      <c r="C2" s="878"/>
      <c r="D2" s="878"/>
      <c r="E2" s="878"/>
      <c r="F2" s="878"/>
      <c r="G2" s="878"/>
      <c r="H2" s="878"/>
      <c r="I2" s="878"/>
      <c r="J2" s="878"/>
      <c r="K2" s="878"/>
      <c r="L2" s="878"/>
      <c r="M2" s="878"/>
      <c r="N2" s="878"/>
      <c r="O2" s="878"/>
      <c r="P2" s="878"/>
      <c r="Q2" s="878"/>
      <c r="R2" s="878"/>
      <c r="S2" s="879"/>
      <c r="T2" s="432"/>
      <c r="U2" s="433"/>
      <c r="V2" s="433"/>
      <c r="W2" s="433"/>
      <c r="X2" s="433"/>
      <c r="Y2" s="433"/>
      <c r="Z2" s="433"/>
      <c r="AA2" s="433"/>
      <c r="AB2" s="433"/>
      <c r="AC2" s="433"/>
      <c r="AD2" s="433"/>
      <c r="AE2" s="433"/>
      <c r="AF2" s="433"/>
      <c r="AG2" s="433"/>
      <c r="AH2" s="433"/>
      <c r="AI2" s="433"/>
      <c r="AJ2" s="433"/>
      <c r="AK2" s="433"/>
      <c r="AL2" s="434"/>
    </row>
    <row r="3" customFormat="false" ht="12.75" hidden="false" customHeight="false" outlineLevel="0" collapsed="false">
      <c r="A3" s="716"/>
      <c r="B3" s="880" t="s">
        <v>794</v>
      </c>
      <c r="C3" s="717"/>
      <c r="D3" s="717"/>
      <c r="E3" s="717"/>
      <c r="F3" s="717"/>
      <c r="G3" s="717"/>
      <c r="H3" s="717"/>
      <c r="I3" s="717"/>
      <c r="J3" s="717"/>
      <c r="K3" s="717"/>
      <c r="L3" s="717"/>
      <c r="M3" s="717"/>
      <c r="N3" s="717"/>
      <c r="O3" s="717"/>
      <c r="P3" s="717"/>
      <c r="Q3" s="717"/>
      <c r="R3" s="717"/>
      <c r="S3" s="881"/>
      <c r="T3" s="432"/>
      <c r="U3" s="884"/>
      <c r="V3" s="433"/>
      <c r="W3" s="433"/>
      <c r="X3" s="433"/>
      <c r="Y3" s="433"/>
      <c r="Z3" s="433"/>
      <c r="AA3" s="433"/>
      <c r="AB3" s="433"/>
      <c r="AC3" s="433"/>
      <c r="AD3" s="433"/>
      <c r="AE3" s="433"/>
      <c r="AF3" s="433"/>
      <c r="AG3" s="433"/>
      <c r="AH3" s="433"/>
      <c r="AI3" s="433"/>
      <c r="AJ3" s="433"/>
      <c r="AK3" s="433"/>
      <c r="AL3" s="434"/>
    </row>
    <row r="4" customFormat="false" ht="12.75" hidden="false" customHeight="false" outlineLevel="0" collapsed="false">
      <c r="A4" s="716"/>
      <c r="B4" s="880"/>
      <c r="C4" s="717"/>
      <c r="D4" s="717"/>
      <c r="E4" s="717"/>
      <c r="F4" s="717"/>
      <c r="G4" s="717"/>
      <c r="H4" s="717"/>
      <c r="I4" s="717"/>
      <c r="J4" s="717"/>
      <c r="K4" s="717"/>
      <c r="L4" s="717"/>
      <c r="M4" s="717"/>
      <c r="N4" s="717"/>
      <c r="O4" s="717"/>
      <c r="P4" s="717"/>
      <c r="Q4" s="717"/>
      <c r="R4" s="717"/>
      <c r="S4" s="881"/>
      <c r="T4" s="432"/>
      <c r="U4" s="884"/>
      <c r="V4" s="433"/>
      <c r="W4" s="433"/>
      <c r="X4" s="433"/>
      <c r="Y4" s="433"/>
      <c r="Z4" s="433"/>
      <c r="AA4" s="433"/>
      <c r="AB4" s="433"/>
      <c r="AC4" s="433"/>
      <c r="AD4" s="433"/>
      <c r="AE4" s="433"/>
      <c r="AF4" s="433"/>
      <c r="AG4" s="433"/>
      <c r="AH4" s="433"/>
      <c r="AI4" s="433"/>
      <c r="AJ4" s="433"/>
      <c r="AK4" s="433"/>
      <c r="AL4" s="434"/>
    </row>
    <row r="5" customFormat="false" ht="12.75" hidden="false" customHeight="false" outlineLevel="0" collapsed="false">
      <c r="A5" s="716"/>
      <c r="B5" s="390" t="s">
        <v>795</v>
      </c>
      <c r="C5" s="717"/>
      <c r="D5" s="717"/>
      <c r="E5" s="717"/>
      <c r="F5" s="717"/>
      <c r="G5" s="717"/>
      <c r="H5" s="717"/>
      <c r="I5" s="717"/>
      <c r="J5" s="717"/>
      <c r="K5" s="717"/>
      <c r="L5" s="717"/>
      <c r="M5" s="717"/>
      <c r="N5" s="717"/>
      <c r="O5" s="717"/>
      <c r="P5" s="717"/>
      <c r="Q5" s="717"/>
      <c r="R5" s="717"/>
      <c r="S5" s="881"/>
      <c r="T5" s="432"/>
      <c r="U5" s="884"/>
      <c r="V5" s="433"/>
      <c r="W5" s="433"/>
      <c r="X5" s="433"/>
      <c r="Y5" s="433"/>
      <c r="Z5" s="433"/>
      <c r="AA5" s="433"/>
      <c r="AB5" s="433"/>
      <c r="AC5" s="433"/>
      <c r="AD5" s="433"/>
      <c r="AE5" s="433"/>
      <c r="AF5" s="433"/>
      <c r="AG5" s="433"/>
      <c r="AH5" s="433"/>
      <c r="AI5" s="433"/>
      <c r="AJ5" s="433"/>
      <c r="AK5" s="433"/>
      <c r="AL5" s="434"/>
    </row>
    <row r="6" customFormat="false" ht="12.75" hidden="false" customHeight="false" outlineLevel="0" collapsed="false">
      <c r="A6" s="716"/>
      <c r="B6" s="880"/>
      <c r="C6" s="717"/>
      <c r="D6" s="717"/>
      <c r="E6" s="717"/>
      <c r="F6" s="717"/>
      <c r="G6" s="717"/>
      <c r="H6" s="717"/>
      <c r="I6" s="717"/>
      <c r="J6" s="717"/>
      <c r="K6" s="717"/>
      <c r="L6" s="723"/>
      <c r="M6" s="717"/>
      <c r="N6" s="717"/>
      <c r="O6" s="717"/>
      <c r="P6" s="717"/>
      <c r="Q6" s="717"/>
      <c r="R6" s="717"/>
      <c r="S6" s="881"/>
      <c r="T6" s="432"/>
      <c r="U6" s="433"/>
      <c r="V6" s="433"/>
      <c r="W6" s="433"/>
      <c r="X6" s="433"/>
      <c r="Y6" s="433"/>
      <c r="Z6" s="433"/>
      <c r="AA6" s="433"/>
      <c r="AB6" s="433"/>
      <c r="AC6" s="433"/>
      <c r="AD6" s="433"/>
      <c r="AE6" s="433"/>
      <c r="AF6" s="433"/>
      <c r="AG6" s="433"/>
      <c r="AH6" s="433"/>
      <c r="AI6" s="433"/>
      <c r="AJ6" s="433"/>
      <c r="AK6" s="433"/>
      <c r="AL6" s="434"/>
    </row>
    <row r="7" customFormat="false" ht="12.75" hidden="false" customHeight="false" outlineLevel="0" collapsed="false">
      <c r="A7" s="716"/>
      <c r="B7" s="880" t="s">
        <v>796</v>
      </c>
      <c r="C7" s="717"/>
      <c r="D7" s="717"/>
      <c r="E7" s="717"/>
      <c r="F7" s="717"/>
      <c r="G7" s="717"/>
      <c r="H7" s="717"/>
      <c r="I7" s="717"/>
      <c r="J7" s="717"/>
      <c r="K7" s="717"/>
      <c r="L7" s="717"/>
      <c r="M7" s="717"/>
      <c r="N7" s="717"/>
      <c r="O7" s="717"/>
      <c r="P7" s="717"/>
      <c r="Q7" s="717"/>
      <c r="R7" s="717"/>
      <c r="S7" s="881"/>
      <c r="T7" s="432"/>
      <c r="U7" s="433"/>
      <c r="V7" s="433"/>
      <c r="W7" s="433"/>
      <c r="X7" s="433"/>
      <c r="Y7" s="433"/>
      <c r="Z7" s="433"/>
      <c r="AA7" s="433"/>
      <c r="AB7" s="433"/>
      <c r="AC7" s="433"/>
      <c r="AD7" s="433"/>
      <c r="AE7" s="433"/>
      <c r="AF7" s="433"/>
      <c r="AG7" s="433"/>
      <c r="AH7" s="433"/>
      <c r="AI7" s="433"/>
      <c r="AJ7" s="433"/>
      <c r="AK7" s="433"/>
      <c r="AL7" s="434"/>
    </row>
    <row r="8" customFormat="false" ht="12.75" hidden="false" customHeight="false" outlineLevel="0" collapsed="false">
      <c r="A8" s="716"/>
      <c r="B8" s="880" t="s">
        <v>797</v>
      </c>
      <c r="C8" s="717"/>
      <c r="D8" s="717"/>
      <c r="E8" s="717"/>
      <c r="F8" s="717"/>
      <c r="G8" s="717"/>
      <c r="H8" s="717"/>
      <c r="I8" s="717"/>
      <c r="J8" s="717"/>
      <c r="K8" s="717"/>
      <c r="L8" s="717"/>
      <c r="M8" s="717"/>
      <c r="N8" s="717"/>
      <c r="O8" s="717"/>
      <c r="P8" s="717"/>
      <c r="Q8" s="717"/>
      <c r="R8" s="717"/>
      <c r="S8" s="881"/>
      <c r="T8" s="432"/>
      <c r="U8" s="433"/>
      <c r="V8" s="433"/>
      <c r="W8" s="433"/>
      <c r="X8" s="433"/>
      <c r="Y8" s="433"/>
      <c r="Z8" s="433"/>
      <c r="AA8" s="433"/>
      <c r="AB8" s="433"/>
      <c r="AC8" s="433"/>
      <c r="AD8" s="433"/>
      <c r="AE8" s="433"/>
      <c r="AF8" s="433"/>
      <c r="AG8" s="433"/>
      <c r="AH8" s="433"/>
      <c r="AI8" s="433"/>
      <c r="AJ8" s="433"/>
      <c r="AK8" s="433"/>
      <c r="AL8" s="434"/>
    </row>
    <row r="9" customFormat="false" ht="12.75" hidden="false" customHeight="false" outlineLevel="0" collapsed="false">
      <c r="A9" s="716"/>
      <c r="B9" s="880"/>
      <c r="C9" s="717"/>
      <c r="D9" s="717"/>
      <c r="E9" s="717"/>
      <c r="F9" s="717"/>
      <c r="G9" s="717"/>
      <c r="H9" s="717"/>
      <c r="I9" s="717"/>
      <c r="J9" s="717"/>
      <c r="K9" s="717"/>
      <c r="L9" s="717"/>
      <c r="M9" s="717"/>
      <c r="N9" s="717"/>
      <c r="O9" s="717"/>
      <c r="P9" s="717"/>
      <c r="Q9" s="717"/>
      <c r="R9" s="717"/>
      <c r="S9" s="881"/>
      <c r="T9" s="432"/>
      <c r="U9" s="433"/>
      <c r="V9" s="433"/>
      <c r="W9" s="433"/>
      <c r="X9" s="433"/>
      <c r="Y9" s="433"/>
      <c r="Z9" s="433"/>
      <c r="AA9" s="433"/>
      <c r="AB9" s="433"/>
      <c r="AC9" s="433"/>
      <c r="AD9" s="433"/>
      <c r="AE9" s="433"/>
      <c r="AF9" s="433"/>
      <c r="AG9" s="433"/>
      <c r="AH9" s="433"/>
      <c r="AI9" s="433"/>
      <c r="AJ9" s="433"/>
      <c r="AK9" s="433"/>
      <c r="AL9" s="434"/>
    </row>
    <row r="10" customFormat="false" ht="12.75" hidden="false" customHeight="false" outlineLevel="0" collapsed="false">
      <c r="A10" s="716"/>
      <c r="C10" s="717"/>
      <c r="D10" s="717"/>
      <c r="E10" s="717"/>
      <c r="F10" s="717"/>
      <c r="G10" s="717"/>
      <c r="H10" s="717"/>
      <c r="I10" s="717"/>
      <c r="J10" s="717"/>
      <c r="K10" s="717"/>
      <c r="L10" s="717"/>
      <c r="M10" s="717"/>
      <c r="N10" s="717"/>
      <c r="O10" s="717"/>
      <c r="P10" s="717"/>
      <c r="Q10" s="717"/>
      <c r="R10" s="717"/>
      <c r="S10" s="881"/>
      <c r="T10" s="432"/>
      <c r="U10" s="433"/>
      <c r="V10" s="433"/>
      <c r="W10" s="433"/>
      <c r="X10" s="433"/>
      <c r="Y10" s="433"/>
      <c r="Z10" s="433"/>
      <c r="AA10" s="433"/>
      <c r="AB10" s="433"/>
      <c r="AC10" s="433"/>
      <c r="AD10" s="433"/>
      <c r="AE10" s="433"/>
      <c r="AF10" s="433"/>
      <c r="AG10" s="433"/>
      <c r="AH10" s="433"/>
      <c r="AI10" s="433"/>
      <c r="AJ10" s="433"/>
      <c r="AK10" s="433"/>
      <c r="AL10" s="434"/>
    </row>
    <row r="11" customFormat="false" ht="12.75" hidden="false" customHeight="false" outlineLevel="0" collapsed="false">
      <c r="A11" s="716"/>
      <c r="B11" s="880"/>
      <c r="C11" s="717"/>
      <c r="D11" s="717"/>
      <c r="E11" s="717"/>
      <c r="F11" s="717"/>
      <c r="G11" s="717"/>
      <c r="H11" s="717"/>
      <c r="I11" s="717"/>
      <c r="J11" s="717"/>
      <c r="K11" s="717"/>
      <c r="L11" s="717"/>
      <c r="M11" s="717"/>
      <c r="N11" s="717"/>
      <c r="O11" s="717"/>
      <c r="P11" s="717"/>
      <c r="Q11" s="717"/>
      <c r="R11" s="717"/>
      <c r="S11" s="881"/>
      <c r="T11" s="432"/>
      <c r="U11" s="433"/>
      <c r="V11" s="433"/>
      <c r="W11" s="433"/>
      <c r="X11" s="433"/>
      <c r="Y11" s="433"/>
      <c r="Z11" s="433"/>
      <c r="AA11" s="433"/>
      <c r="AB11" s="433"/>
      <c r="AC11" s="433"/>
      <c r="AD11" s="433"/>
      <c r="AE11" s="433"/>
      <c r="AF11" s="433"/>
      <c r="AG11" s="433"/>
      <c r="AH11" s="433"/>
      <c r="AI11" s="433"/>
      <c r="AJ11" s="433"/>
      <c r="AK11" s="433"/>
      <c r="AL11" s="434"/>
    </row>
    <row r="12" customFormat="false" ht="12.75" hidden="false" customHeight="false" outlineLevel="0" collapsed="false">
      <c r="A12" s="716"/>
      <c r="C12" s="717"/>
      <c r="D12" s="717"/>
      <c r="E12" s="717"/>
      <c r="F12" s="717"/>
      <c r="G12" s="717"/>
      <c r="H12" s="717"/>
      <c r="I12" s="717"/>
      <c r="J12" s="717"/>
      <c r="K12" s="717"/>
      <c r="L12" s="717"/>
      <c r="M12" s="717"/>
      <c r="N12" s="717"/>
      <c r="O12" s="717"/>
      <c r="P12" s="717"/>
      <c r="Q12" s="717"/>
      <c r="R12" s="717"/>
      <c r="S12" s="881"/>
      <c r="T12" s="432"/>
      <c r="U12" s="433"/>
      <c r="V12" s="433"/>
      <c r="W12" s="433"/>
      <c r="X12" s="433"/>
      <c r="Y12" s="433"/>
      <c r="Z12" s="433"/>
      <c r="AA12" s="433"/>
      <c r="AB12" s="433"/>
      <c r="AC12" s="433"/>
      <c r="AD12" s="433"/>
      <c r="AE12" s="433"/>
      <c r="AF12" s="433"/>
      <c r="AG12" s="433"/>
      <c r="AH12" s="433"/>
      <c r="AI12" s="433"/>
      <c r="AJ12" s="433"/>
      <c r="AK12" s="433"/>
      <c r="AL12" s="434"/>
    </row>
    <row r="13" customFormat="false" ht="12.75" hidden="false" customHeight="false" outlineLevel="0" collapsed="false">
      <c r="A13" s="716"/>
      <c r="B13" s="880"/>
      <c r="C13" s="717"/>
      <c r="D13" s="717"/>
      <c r="E13" s="717"/>
      <c r="F13" s="717"/>
      <c r="G13" s="717"/>
      <c r="H13" s="717"/>
      <c r="I13" s="717"/>
      <c r="J13" s="717"/>
      <c r="K13" s="717"/>
      <c r="L13" s="717"/>
      <c r="M13" s="717"/>
      <c r="N13" s="717"/>
      <c r="O13" s="717"/>
      <c r="P13" s="717"/>
      <c r="Q13" s="717"/>
      <c r="R13" s="717"/>
      <c r="S13" s="881"/>
      <c r="T13" s="432"/>
      <c r="U13" s="433"/>
      <c r="V13" s="433"/>
      <c r="W13" s="433"/>
      <c r="X13" s="433"/>
      <c r="Y13" s="433"/>
      <c r="Z13" s="433"/>
      <c r="AA13" s="433"/>
      <c r="AB13" s="433"/>
      <c r="AC13" s="433"/>
      <c r="AD13" s="433"/>
      <c r="AE13" s="433"/>
      <c r="AF13" s="433"/>
      <c r="AG13" s="433"/>
      <c r="AH13" s="433"/>
      <c r="AI13" s="433"/>
      <c r="AJ13" s="433"/>
      <c r="AK13" s="433"/>
      <c r="AL13" s="434"/>
    </row>
    <row r="14" customFormat="false" ht="12.75" hidden="false" customHeight="false" outlineLevel="0" collapsed="false">
      <c r="A14" s="716"/>
      <c r="B14" s="880"/>
      <c r="C14" s="717"/>
      <c r="D14" s="717"/>
      <c r="E14" s="717"/>
      <c r="F14" s="717"/>
      <c r="G14" s="717"/>
      <c r="H14" s="717"/>
      <c r="I14" s="717"/>
      <c r="J14" s="717"/>
      <c r="K14" s="717"/>
      <c r="L14" s="717"/>
      <c r="M14" s="717"/>
      <c r="N14" s="717"/>
      <c r="O14" s="717"/>
      <c r="P14" s="717"/>
      <c r="Q14" s="717"/>
      <c r="R14" s="717"/>
      <c r="S14" s="881"/>
      <c r="T14" s="432"/>
      <c r="U14" s="433"/>
      <c r="V14" s="433"/>
      <c r="W14" s="433"/>
      <c r="X14" s="433"/>
      <c r="Y14" s="433"/>
      <c r="Z14" s="433"/>
      <c r="AA14" s="433"/>
      <c r="AB14" s="433"/>
      <c r="AC14" s="433"/>
      <c r="AD14" s="433"/>
      <c r="AE14" s="433"/>
      <c r="AF14" s="433"/>
      <c r="AG14" s="433"/>
      <c r="AH14" s="433"/>
      <c r="AI14" s="433"/>
      <c r="AJ14" s="433"/>
      <c r="AK14" s="433"/>
      <c r="AL14" s="434"/>
    </row>
    <row r="15" customFormat="false" ht="12.75" hidden="false" customHeight="false" outlineLevel="0" collapsed="false">
      <c r="A15" s="716"/>
      <c r="B15" s="390"/>
      <c r="C15" s="717"/>
      <c r="D15" s="717"/>
      <c r="E15" s="717"/>
      <c r="F15" s="717"/>
      <c r="G15" s="717"/>
      <c r="H15" s="717"/>
      <c r="I15" s="717"/>
      <c r="J15" s="717"/>
      <c r="K15" s="717"/>
      <c r="L15" s="717"/>
      <c r="M15" s="717"/>
      <c r="N15" s="717"/>
      <c r="O15" s="717"/>
      <c r="P15" s="717"/>
      <c r="Q15" s="717"/>
      <c r="R15" s="717"/>
      <c r="S15" s="881"/>
      <c r="T15" s="432"/>
      <c r="U15" s="433"/>
      <c r="V15" s="433"/>
      <c r="W15" s="433"/>
      <c r="X15" s="433"/>
      <c r="Y15" s="433"/>
      <c r="Z15" s="433"/>
      <c r="AA15" s="433"/>
      <c r="AB15" s="433"/>
      <c r="AC15" s="433"/>
      <c r="AD15" s="433"/>
      <c r="AE15" s="433"/>
      <c r="AF15" s="433"/>
      <c r="AG15" s="433"/>
      <c r="AH15" s="433"/>
      <c r="AI15" s="433"/>
      <c r="AJ15" s="433"/>
      <c r="AK15" s="433"/>
      <c r="AL15" s="434"/>
    </row>
    <row r="16" customFormat="false" ht="12.75" hidden="false" customHeight="false" outlineLevel="0" collapsed="false">
      <c r="A16" s="716"/>
      <c r="B16" s="390"/>
      <c r="C16" s="717"/>
      <c r="D16" s="717"/>
      <c r="E16" s="717"/>
      <c r="F16" s="717"/>
      <c r="G16" s="717"/>
      <c r="H16" s="717"/>
      <c r="I16" s="717"/>
      <c r="J16" s="717"/>
      <c r="K16" s="717"/>
      <c r="L16" s="717"/>
      <c r="M16" s="717"/>
      <c r="N16" s="717"/>
      <c r="O16" s="717"/>
      <c r="P16" s="717"/>
      <c r="Q16" s="717"/>
      <c r="R16" s="717"/>
      <c r="S16" s="881"/>
      <c r="T16" s="432"/>
      <c r="U16" s="433"/>
      <c r="V16" s="433"/>
      <c r="W16" s="433"/>
      <c r="X16" s="433"/>
      <c r="Y16" s="433"/>
      <c r="Z16" s="433"/>
      <c r="AA16" s="433"/>
      <c r="AB16" s="433"/>
      <c r="AC16" s="433"/>
      <c r="AD16" s="433"/>
      <c r="AE16" s="433"/>
      <c r="AF16" s="433"/>
      <c r="AG16" s="433"/>
      <c r="AH16" s="433"/>
      <c r="AI16" s="433"/>
      <c r="AJ16" s="433"/>
      <c r="AK16" s="433"/>
      <c r="AL16" s="434"/>
    </row>
    <row r="17" customFormat="false" ht="12.75" hidden="false" customHeight="false" outlineLevel="0" collapsed="false">
      <c r="A17" s="716"/>
      <c r="B17" s="390"/>
      <c r="C17" s="717"/>
      <c r="D17" s="717"/>
      <c r="E17" s="717"/>
      <c r="F17" s="717"/>
      <c r="G17" s="717"/>
      <c r="H17" s="717"/>
      <c r="I17" s="717"/>
      <c r="J17" s="717"/>
      <c r="K17" s="717"/>
      <c r="L17" s="717"/>
      <c r="M17" s="717"/>
      <c r="N17" s="717"/>
      <c r="O17" s="717"/>
      <c r="P17" s="717"/>
      <c r="Q17" s="717"/>
      <c r="R17" s="717"/>
      <c r="S17" s="881"/>
      <c r="T17" s="432"/>
      <c r="U17" s="433"/>
      <c r="V17" s="433"/>
      <c r="W17" s="433"/>
      <c r="X17" s="433"/>
      <c r="Y17" s="433"/>
      <c r="Z17" s="433"/>
      <c r="AA17" s="433"/>
      <c r="AB17" s="433"/>
      <c r="AC17" s="433"/>
      <c r="AD17" s="433"/>
      <c r="AE17" s="433"/>
      <c r="AF17" s="433"/>
      <c r="AG17" s="433"/>
      <c r="AH17" s="433"/>
      <c r="AI17" s="433"/>
      <c r="AJ17" s="433"/>
      <c r="AK17" s="433"/>
      <c r="AL17" s="434"/>
    </row>
    <row r="18" customFormat="false" ht="12.75" hidden="false" customHeight="false" outlineLevel="0" collapsed="false">
      <c r="A18" s="716"/>
      <c r="B18" s="880"/>
      <c r="C18" s="717"/>
      <c r="D18" s="717"/>
      <c r="E18" s="717"/>
      <c r="F18" s="717"/>
      <c r="G18" s="717"/>
      <c r="H18" s="717"/>
      <c r="I18" s="717"/>
      <c r="J18" s="717"/>
      <c r="K18" s="717"/>
      <c r="L18" s="717"/>
      <c r="M18" s="717"/>
      <c r="N18" s="717"/>
      <c r="O18" s="717"/>
      <c r="P18" s="717"/>
      <c r="Q18" s="717"/>
      <c r="R18" s="717"/>
      <c r="S18" s="881"/>
      <c r="T18" s="432"/>
      <c r="U18" s="433"/>
      <c r="V18" s="433"/>
      <c r="W18" s="433"/>
      <c r="X18" s="433"/>
      <c r="Y18" s="433"/>
      <c r="Z18" s="433"/>
      <c r="AA18" s="433"/>
      <c r="AB18" s="433"/>
      <c r="AC18" s="433"/>
      <c r="AD18" s="433"/>
      <c r="AE18" s="433"/>
      <c r="AF18" s="433"/>
      <c r="AG18" s="433"/>
      <c r="AH18" s="433"/>
      <c r="AI18" s="433"/>
      <c r="AJ18" s="433"/>
      <c r="AK18" s="433"/>
      <c r="AL18" s="434"/>
    </row>
    <row r="19" customFormat="false" ht="12.75" hidden="false" customHeight="false" outlineLevel="0" collapsed="false">
      <c r="A19" s="716"/>
      <c r="B19" s="880"/>
      <c r="C19" s="880"/>
      <c r="D19" s="717"/>
      <c r="E19" s="717"/>
      <c r="F19" s="717"/>
      <c r="G19" s="717"/>
      <c r="H19" s="717"/>
      <c r="I19" s="717"/>
      <c r="J19" s="717"/>
      <c r="K19" s="717"/>
      <c r="L19" s="717"/>
      <c r="M19" s="717"/>
      <c r="N19" s="717"/>
      <c r="O19" s="717"/>
      <c r="P19" s="717"/>
      <c r="Q19" s="717"/>
      <c r="R19" s="717"/>
      <c r="S19" s="881"/>
      <c r="T19" s="432"/>
      <c r="U19" s="433"/>
      <c r="V19" s="433"/>
      <c r="W19" s="433"/>
      <c r="X19" s="433"/>
      <c r="Y19" s="433"/>
      <c r="Z19" s="433"/>
      <c r="AA19" s="433"/>
      <c r="AB19" s="433"/>
      <c r="AC19" s="433"/>
      <c r="AD19" s="433"/>
      <c r="AE19" s="433"/>
      <c r="AF19" s="433"/>
      <c r="AG19" s="433"/>
      <c r="AH19" s="433"/>
      <c r="AI19" s="433"/>
      <c r="AJ19" s="433"/>
      <c r="AK19" s="433"/>
      <c r="AL19" s="434"/>
    </row>
    <row r="20" customFormat="false" ht="12.75" hidden="false" customHeight="false" outlineLevel="0" collapsed="false">
      <c r="A20" s="716"/>
      <c r="B20" s="717"/>
      <c r="C20" s="717"/>
      <c r="D20" s="717"/>
      <c r="E20" s="717"/>
      <c r="F20" s="717"/>
      <c r="G20" s="717"/>
      <c r="H20" s="717"/>
      <c r="I20" s="717"/>
      <c r="J20" s="717"/>
      <c r="K20" s="717"/>
      <c r="L20" s="717"/>
      <c r="M20" s="717"/>
      <c r="N20" s="717"/>
      <c r="O20" s="717"/>
      <c r="P20" s="717"/>
      <c r="Q20" s="717"/>
      <c r="R20" s="717"/>
      <c r="S20" s="881"/>
      <c r="T20" s="432"/>
      <c r="U20" s="433"/>
      <c r="V20" s="433"/>
      <c r="W20" s="433"/>
      <c r="X20" s="433"/>
      <c r="Y20" s="433"/>
      <c r="Z20" s="433"/>
      <c r="AA20" s="433"/>
      <c r="AB20" s="433"/>
      <c r="AC20" s="433"/>
      <c r="AD20" s="433"/>
      <c r="AE20" s="433"/>
      <c r="AF20" s="433"/>
      <c r="AG20" s="433"/>
      <c r="AH20" s="433"/>
      <c r="AI20" s="433"/>
      <c r="AJ20" s="433"/>
      <c r="AK20" s="433"/>
      <c r="AL20" s="434"/>
    </row>
    <row r="21" customFormat="false" ht="12.75" hidden="false" customHeight="false" outlineLevel="0" collapsed="false">
      <c r="A21" s="716"/>
      <c r="B21" s="880"/>
      <c r="C21" s="717"/>
      <c r="D21" s="717"/>
      <c r="E21" s="717"/>
      <c r="F21" s="717"/>
      <c r="G21" s="717"/>
      <c r="H21" s="717"/>
      <c r="I21" s="717"/>
      <c r="J21" s="717"/>
      <c r="K21" s="717"/>
      <c r="L21" s="717"/>
      <c r="M21" s="717"/>
      <c r="N21" s="717"/>
      <c r="O21" s="717"/>
      <c r="P21" s="717"/>
      <c r="Q21" s="717"/>
      <c r="R21" s="717"/>
      <c r="S21" s="881"/>
      <c r="T21" s="432"/>
      <c r="U21" s="433"/>
      <c r="V21" s="433"/>
      <c r="W21" s="433"/>
      <c r="X21" s="433"/>
      <c r="Y21" s="433"/>
      <c r="Z21" s="433"/>
      <c r="AA21" s="433"/>
      <c r="AB21" s="433"/>
      <c r="AC21" s="433"/>
      <c r="AD21" s="433"/>
      <c r="AE21" s="433"/>
      <c r="AF21" s="433"/>
      <c r="AG21" s="433"/>
      <c r="AH21" s="433"/>
      <c r="AI21" s="433"/>
      <c r="AJ21" s="433"/>
      <c r="AK21" s="433"/>
      <c r="AL21" s="434"/>
    </row>
    <row r="22" customFormat="false" ht="12.75" hidden="false" customHeight="false" outlineLevel="0" collapsed="false">
      <c r="A22" s="716"/>
      <c r="B22" s="880"/>
      <c r="C22" s="717"/>
      <c r="D22" s="717"/>
      <c r="E22" s="717"/>
      <c r="F22" s="717"/>
      <c r="G22" s="717"/>
      <c r="H22" s="717"/>
      <c r="I22" s="717"/>
      <c r="J22" s="717"/>
      <c r="K22" s="717"/>
      <c r="L22" s="717"/>
      <c r="M22" s="717"/>
      <c r="N22" s="717"/>
      <c r="O22" s="717"/>
      <c r="P22" s="717"/>
      <c r="Q22" s="717"/>
      <c r="R22" s="717"/>
      <c r="S22" s="881"/>
      <c r="T22" s="432"/>
      <c r="U22" s="433"/>
      <c r="V22" s="433"/>
      <c r="W22" s="433"/>
      <c r="X22" s="433"/>
      <c r="Y22" s="433"/>
      <c r="Z22" s="433"/>
      <c r="AA22" s="433"/>
      <c r="AB22" s="433"/>
      <c r="AC22" s="433"/>
      <c r="AD22" s="433"/>
      <c r="AE22" s="433"/>
      <c r="AF22" s="433"/>
      <c r="AG22" s="433"/>
      <c r="AH22" s="433"/>
      <c r="AI22" s="433"/>
      <c r="AJ22" s="433"/>
      <c r="AK22" s="433"/>
      <c r="AL22" s="434"/>
    </row>
    <row r="23" customFormat="false" ht="12.75" hidden="false" customHeight="false" outlineLevel="0" collapsed="false">
      <c r="A23" s="716"/>
      <c r="B23" s="880"/>
      <c r="C23" s="717"/>
      <c r="D23" s="717"/>
      <c r="E23" s="717"/>
      <c r="F23" s="717"/>
      <c r="G23" s="717"/>
      <c r="H23" s="717"/>
      <c r="I23" s="717"/>
      <c r="J23" s="717"/>
      <c r="K23" s="717"/>
      <c r="L23" s="717"/>
      <c r="M23" s="717"/>
      <c r="N23" s="717"/>
      <c r="O23" s="717"/>
      <c r="P23" s="717"/>
      <c r="Q23" s="717"/>
      <c r="R23" s="717"/>
      <c r="S23" s="881"/>
      <c r="T23" s="432"/>
      <c r="U23" s="433"/>
      <c r="V23" s="433"/>
      <c r="W23" s="433"/>
      <c r="X23" s="433"/>
      <c r="Y23" s="433"/>
      <c r="Z23" s="433"/>
      <c r="AA23" s="433"/>
      <c r="AB23" s="433"/>
      <c r="AC23" s="433"/>
      <c r="AD23" s="433"/>
      <c r="AE23" s="433"/>
      <c r="AF23" s="433"/>
      <c r="AG23" s="433"/>
      <c r="AH23" s="433"/>
      <c r="AI23" s="433"/>
      <c r="AJ23" s="433"/>
      <c r="AK23" s="433"/>
      <c r="AL23" s="434"/>
    </row>
    <row r="24" customFormat="false" ht="12.75" hidden="false" customHeight="false" outlineLevel="0" collapsed="false">
      <c r="A24" s="716"/>
      <c r="C24" s="717"/>
      <c r="D24" s="717"/>
      <c r="E24" s="717"/>
      <c r="F24" s="717"/>
      <c r="G24" s="717"/>
      <c r="H24" s="717"/>
      <c r="I24" s="717"/>
      <c r="J24" s="717"/>
      <c r="K24" s="717"/>
      <c r="L24" s="717"/>
      <c r="M24" s="717"/>
      <c r="N24" s="717"/>
      <c r="O24" s="717"/>
      <c r="P24" s="717"/>
      <c r="Q24" s="717"/>
      <c r="R24" s="717"/>
      <c r="S24" s="881"/>
      <c r="T24" s="432"/>
      <c r="U24" s="433"/>
      <c r="V24" s="433"/>
      <c r="W24" s="433"/>
      <c r="X24" s="433"/>
      <c r="Y24" s="433"/>
      <c r="Z24" s="433"/>
      <c r="AA24" s="433"/>
      <c r="AB24" s="433"/>
      <c r="AC24" s="433"/>
      <c r="AD24" s="433"/>
      <c r="AE24" s="433"/>
      <c r="AF24" s="433"/>
      <c r="AG24" s="433"/>
      <c r="AH24" s="433"/>
      <c r="AI24" s="433"/>
      <c r="AJ24" s="433"/>
      <c r="AK24" s="433"/>
      <c r="AL24" s="434"/>
    </row>
    <row r="25" customFormat="false" ht="12.75" hidden="false" customHeight="false" outlineLevel="0" collapsed="false">
      <c r="A25" s="716"/>
      <c r="B25" s="880"/>
      <c r="C25" s="717"/>
      <c r="D25" s="717"/>
      <c r="E25" s="717"/>
      <c r="F25" s="717"/>
      <c r="G25" s="717"/>
      <c r="H25" s="717"/>
      <c r="I25" s="717"/>
      <c r="J25" s="717"/>
      <c r="K25" s="717"/>
      <c r="L25" s="717"/>
      <c r="M25" s="717"/>
      <c r="N25" s="717"/>
      <c r="O25" s="717"/>
      <c r="P25" s="717"/>
      <c r="Q25" s="717"/>
      <c r="R25" s="717"/>
      <c r="S25" s="881"/>
      <c r="T25" s="432"/>
      <c r="U25" s="433"/>
      <c r="V25" s="433"/>
      <c r="W25" s="433"/>
      <c r="X25" s="433"/>
      <c r="Y25" s="433"/>
      <c r="Z25" s="433"/>
      <c r="AA25" s="433"/>
      <c r="AB25" s="433"/>
      <c r="AC25" s="433"/>
      <c r="AD25" s="433"/>
      <c r="AE25" s="433"/>
      <c r="AF25" s="433"/>
      <c r="AG25" s="433"/>
      <c r="AH25" s="433"/>
      <c r="AI25" s="433"/>
      <c r="AJ25" s="433"/>
      <c r="AK25" s="433"/>
      <c r="AL25" s="434"/>
    </row>
    <row r="26" customFormat="false" ht="12.75" hidden="false" customHeight="false" outlineLevel="0" collapsed="false">
      <c r="A26" s="716"/>
      <c r="B26" s="880"/>
      <c r="C26" s="717"/>
      <c r="D26" s="717"/>
      <c r="E26" s="717"/>
      <c r="F26" s="717"/>
      <c r="G26" s="717"/>
      <c r="H26" s="717"/>
      <c r="I26" s="717"/>
      <c r="J26" s="717"/>
      <c r="K26" s="717"/>
      <c r="L26" s="717"/>
      <c r="M26" s="717"/>
      <c r="N26" s="717"/>
      <c r="O26" s="717"/>
      <c r="P26" s="717"/>
      <c r="Q26" s="717"/>
      <c r="R26" s="717"/>
      <c r="S26" s="881"/>
      <c r="T26" s="432"/>
      <c r="U26" s="433"/>
      <c r="V26" s="433"/>
      <c r="W26" s="433"/>
      <c r="X26" s="433"/>
      <c r="Y26" s="433"/>
      <c r="Z26" s="433"/>
      <c r="AA26" s="433"/>
      <c r="AB26" s="433"/>
      <c r="AC26" s="433"/>
      <c r="AD26" s="433"/>
      <c r="AE26" s="433"/>
      <c r="AF26" s="433"/>
      <c r="AG26" s="433"/>
      <c r="AH26" s="433"/>
      <c r="AI26" s="433"/>
      <c r="AJ26" s="433"/>
      <c r="AK26" s="433"/>
      <c r="AL26" s="434"/>
    </row>
    <row r="27" customFormat="false" ht="12.75" hidden="false" customHeight="false" outlineLevel="0" collapsed="false">
      <c r="A27" s="716"/>
      <c r="B27" s="390"/>
      <c r="C27" s="717"/>
      <c r="D27" s="717"/>
      <c r="E27" s="717"/>
      <c r="F27" s="717"/>
      <c r="G27" s="717"/>
      <c r="H27" s="717"/>
      <c r="I27" s="717"/>
      <c r="J27" s="717"/>
      <c r="K27" s="717"/>
      <c r="L27" s="717"/>
      <c r="M27" s="717"/>
      <c r="N27" s="717"/>
      <c r="O27" s="717"/>
      <c r="P27" s="717"/>
      <c r="Q27" s="717"/>
      <c r="R27" s="717"/>
      <c r="S27" s="881"/>
      <c r="T27" s="432"/>
      <c r="U27" s="433"/>
      <c r="V27" s="433"/>
      <c r="W27" s="433"/>
      <c r="X27" s="433"/>
      <c r="Y27" s="433"/>
      <c r="Z27" s="433"/>
      <c r="AA27" s="433"/>
      <c r="AB27" s="433"/>
      <c r="AC27" s="433"/>
      <c r="AD27" s="433"/>
      <c r="AE27" s="433"/>
      <c r="AF27" s="433"/>
      <c r="AG27" s="433"/>
      <c r="AH27" s="433"/>
      <c r="AI27" s="433"/>
      <c r="AJ27" s="433"/>
      <c r="AK27" s="433"/>
      <c r="AL27" s="434"/>
    </row>
    <row r="28" customFormat="false" ht="12.75" hidden="false" customHeight="false" outlineLevel="0" collapsed="false">
      <c r="A28" s="716"/>
      <c r="B28" s="390"/>
      <c r="C28" s="717"/>
      <c r="D28" s="717"/>
      <c r="E28" s="717"/>
      <c r="F28" s="717"/>
      <c r="G28" s="717"/>
      <c r="H28" s="717"/>
      <c r="I28" s="717"/>
      <c r="J28" s="717"/>
      <c r="K28" s="717"/>
      <c r="L28" s="717"/>
      <c r="M28" s="717"/>
      <c r="N28" s="717"/>
      <c r="O28" s="717"/>
      <c r="P28" s="717"/>
      <c r="Q28" s="717"/>
      <c r="R28" s="717"/>
      <c r="S28" s="881"/>
      <c r="T28" s="432"/>
      <c r="U28" s="433"/>
      <c r="V28" s="433"/>
      <c r="W28" s="433"/>
      <c r="X28" s="433"/>
      <c r="Y28" s="433"/>
      <c r="Z28" s="433"/>
      <c r="AA28" s="433"/>
      <c r="AB28" s="433"/>
      <c r="AC28" s="433"/>
      <c r="AD28" s="433"/>
      <c r="AE28" s="433"/>
      <c r="AF28" s="433"/>
      <c r="AG28" s="433"/>
      <c r="AH28" s="433"/>
      <c r="AI28" s="433"/>
      <c r="AJ28" s="433"/>
      <c r="AK28" s="433"/>
      <c r="AL28" s="434"/>
    </row>
    <row r="29" customFormat="false" ht="12.75" hidden="false" customHeight="false" outlineLevel="0" collapsed="false">
      <c r="A29" s="716"/>
      <c r="B29" s="390"/>
      <c r="C29" s="717"/>
      <c r="D29" s="717"/>
      <c r="E29" s="717"/>
      <c r="F29" s="717"/>
      <c r="G29" s="717"/>
      <c r="H29" s="717"/>
      <c r="I29" s="717"/>
      <c r="J29" s="717"/>
      <c r="K29" s="717"/>
      <c r="L29" s="717"/>
      <c r="M29" s="717"/>
      <c r="N29" s="717"/>
      <c r="O29" s="717"/>
      <c r="P29" s="717"/>
      <c r="Q29" s="717"/>
      <c r="R29" s="717"/>
      <c r="S29" s="881"/>
      <c r="T29" s="432"/>
      <c r="U29" s="433"/>
      <c r="V29" s="433"/>
      <c r="W29" s="433"/>
      <c r="X29" s="433"/>
      <c r="Y29" s="433"/>
      <c r="Z29" s="433"/>
      <c r="AA29" s="433"/>
      <c r="AB29" s="433"/>
      <c r="AC29" s="433"/>
      <c r="AD29" s="433"/>
      <c r="AE29" s="433"/>
      <c r="AF29" s="433"/>
      <c r="AG29" s="433"/>
      <c r="AH29" s="433"/>
      <c r="AI29" s="433"/>
      <c r="AJ29" s="433"/>
      <c r="AK29" s="433"/>
      <c r="AL29" s="434"/>
    </row>
    <row r="30" customFormat="false" ht="12.75" hidden="false" customHeight="false" outlineLevel="0" collapsed="false">
      <c r="A30" s="716"/>
      <c r="B30" s="880"/>
      <c r="C30" s="717"/>
      <c r="D30" s="717"/>
      <c r="E30" s="717"/>
      <c r="F30" s="717"/>
      <c r="G30" s="717"/>
      <c r="H30" s="717"/>
      <c r="I30" s="717"/>
      <c r="J30" s="717"/>
      <c r="K30" s="717"/>
      <c r="L30" s="717"/>
      <c r="M30" s="717"/>
      <c r="N30" s="717"/>
      <c r="O30" s="717"/>
      <c r="P30" s="717"/>
      <c r="Q30" s="717"/>
      <c r="R30" s="717"/>
      <c r="S30" s="881"/>
      <c r="T30" s="432"/>
      <c r="U30" s="433"/>
      <c r="V30" s="433"/>
      <c r="W30" s="433"/>
      <c r="X30" s="433"/>
      <c r="Y30" s="433"/>
      <c r="Z30" s="433"/>
      <c r="AA30" s="433"/>
      <c r="AB30" s="433"/>
      <c r="AC30" s="433"/>
      <c r="AD30" s="433"/>
      <c r="AE30" s="433"/>
      <c r="AF30" s="433"/>
      <c r="AG30" s="433"/>
      <c r="AH30" s="433"/>
      <c r="AI30" s="433"/>
      <c r="AJ30" s="433"/>
      <c r="AK30" s="433"/>
      <c r="AL30" s="434"/>
    </row>
    <row r="31" customFormat="false" ht="12.75" hidden="false" customHeight="false" outlineLevel="0" collapsed="false">
      <c r="A31" s="716"/>
      <c r="B31" s="880"/>
      <c r="C31" s="880"/>
      <c r="D31" s="717"/>
      <c r="E31" s="717"/>
      <c r="F31" s="717"/>
      <c r="G31" s="717"/>
      <c r="H31" s="717"/>
      <c r="I31" s="717"/>
      <c r="J31" s="717"/>
      <c r="K31" s="717"/>
      <c r="L31" s="717"/>
      <c r="M31" s="717"/>
      <c r="N31" s="717"/>
      <c r="O31" s="717"/>
      <c r="P31" s="717"/>
      <c r="Q31" s="717"/>
      <c r="R31" s="717"/>
      <c r="S31" s="881"/>
      <c r="T31" s="432"/>
      <c r="U31" s="433"/>
      <c r="V31" s="433"/>
      <c r="W31" s="433"/>
      <c r="X31" s="433"/>
      <c r="Y31" s="433"/>
      <c r="Z31" s="433"/>
      <c r="AA31" s="433"/>
      <c r="AB31" s="433"/>
      <c r="AC31" s="433"/>
      <c r="AD31" s="433"/>
      <c r="AE31" s="433"/>
      <c r="AF31" s="433"/>
      <c r="AG31" s="433"/>
      <c r="AH31" s="433"/>
      <c r="AI31" s="433"/>
      <c r="AJ31" s="433"/>
      <c r="AK31" s="433"/>
      <c r="AL31" s="434"/>
    </row>
    <row r="32" customFormat="false" ht="12.75" hidden="false" customHeight="false" outlineLevel="0" collapsed="false">
      <c r="A32" s="716"/>
      <c r="B32" s="717"/>
      <c r="C32" s="717"/>
      <c r="D32" s="717"/>
      <c r="E32" s="717"/>
      <c r="F32" s="717"/>
      <c r="G32" s="717"/>
      <c r="H32" s="717"/>
      <c r="I32" s="717"/>
      <c r="J32" s="717"/>
      <c r="K32" s="717"/>
      <c r="L32" s="717"/>
      <c r="M32" s="717"/>
      <c r="N32" s="717"/>
      <c r="O32" s="717"/>
      <c r="P32" s="717"/>
      <c r="Q32" s="717"/>
      <c r="R32" s="717"/>
      <c r="S32" s="881"/>
      <c r="T32" s="432"/>
      <c r="U32" s="433"/>
      <c r="V32" s="433"/>
      <c r="W32" s="433"/>
      <c r="X32" s="433"/>
      <c r="Y32" s="433"/>
      <c r="Z32" s="433"/>
      <c r="AA32" s="433"/>
      <c r="AB32" s="433"/>
      <c r="AC32" s="433"/>
      <c r="AD32" s="433"/>
      <c r="AE32" s="433"/>
      <c r="AF32" s="433"/>
      <c r="AG32" s="433"/>
      <c r="AH32" s="433"/>
      <c r="AI32" s="433"/>
      <c r="AJ32" s="433"/>
      <c r="AK32" s="433"/>
      <c r="AL32" s="434"/>
    </row>
    <row r="33" customFormat="false" ht="12.75" hidden="false" customHeight="false" outlineLevel="0" collapsed="false">
      <c r="A33" s="716"/>
      <c r="B33" s="717"/>
      <c r="C33" s="717"/>
      <c r="D33" s="717"/>
      <c r="E33" s="717"/>
      <c r="F33" s="717"/>
      <c r="G33" s="717"/>
      <c r="H33" s="717"/>
      <c r="I33" s="717"/>
      <c r="J33" s="717"/>
      <c r="K33" s="717"/>
      <c r="L33" s="717"/>
      <c r="M33" s="717"/>
      <c r="N33" s="717"/>
      <c r="O33" s="717"/>
      <c r="P33" s="717"/>
      <c r="Q33" s="717"/>
      <c r="R33" s="717"/>
      <c r="S33" s="881"/>
      <c r="T33" s="432"/>
      <c r="U33" s="433"/>
      <c r="V33" s="433"/>
      <c r="W33" s="433"/>
      <c r="X33" s="433"/>
      <c r="Y33" s="433"/>
      <c r="Z33" s="433"/>
      <c r="AA33" s="433"/>
      <c r="AB33" s="433"/>
      <c r="AC33" s="433"/>
      <c r="AD33" s="433"/>
      <c r="AE33" s="433"/>
      <c r="AF33" s="433"/>
      <c r="AG33" s="433"/>
      <c r="AH33" s="433"/>
      <c r="AI33" s="433"/>
      <c r="AJ33" s="433"/>
      <c r="AK33" s="433"/>
      <c r="AL33" s="434"/>
    </row>
    <row r="34" customFormat="false" ht="12.75" hidden="false" customHeight="false" outlineLevel="0" collapsed="false">
      <c r="A34" s="716"/>
      <c r="B34" s="717"/>
      <c r="C34" s="717"/>
      <c r="D34" s="717"/>
      <c r="E34" s="717"/>
      <c r="F34" s="717"/>
      <c r="G34" s="717"/>
      <c r="H34" s="717"/>
      <c r="I34" s="717"/>
      <c r="J34" s="717"/>
      <c r="K34" s="717"/>
      <c r="L34" s="717"/>
      <c r="M34" s="717"/>
      <c r="N34" s="717"/>
      <c r="O34" s="717"/>
      <c r="P34" s="717"/>
      <c r="Q34" s="717"/>
      <c r="R34" s="717"/>
      <c r="S34" s="881"/>
      <c r="T34" s="432"/>
      <c r="U34" s="433"/>
      <c r="V34" s="433"/>
      <c r="W34" s="433"/>
      <c r="X34" s="433"/>
      <c r="Y34" s="433"/>
      <c r="Z34" s="433"/>
      <c r="AA34" s="433"/>
      <c r="AB34" s="433"/>
      <c r="AC34" s="433"/>
      <c r="AD34" s="433"/>
      <c r="AE34" s="433"/>
      <c r="AF34" s="433"/>
      <c r="AG34" s="433"/>
      <c r="AH34" s="433"/>
      <c r="AI34" s="433"/>
      <c r="AJ34" s="433"/>
      <c r="AK34" s="433"/>
      <c r="AL34" s="434"/>
    </row>
    <row r="35" customFormat="false" ht="12.75" hidden="false" customHeight="false" outlineLevel="0" collapsed="false">
      <c r="A35" s="716"/>
      <c r="B35" s="717"/>
      <c r="C35" s="717"/>
      <c r="D35" s="717"/>
      <c r="E35" s="717"/>
      <c r="F35" s="717"/>
      <c r="G35" s="717"/>
      <c r="H35" s="717"/>
      <c r="I35" s="717"/>
      <c r="J35" s="717"/>
      <c r="K35" s="717"/>
      <c r="L35" s="717"/>
      <c r="M35" s="717"/>
      <c r="N35" s="717"/>
      <c r="O35" s="717"/>
      <c r="P35" s="717"/>
      <c r="Q35" s="717"/>
      <c r="R35" s="717"/>
      <c r="S35" s="881"/>
      <c r="T35" s="432"/>
      <c r="U35" s="433"/>
      <c r="V35" s="433"/>
      <c r="W35" s="433"/>
      <c r="X35" s="433"/>
      <c r="Y35" s="433"/>
      <c r="Z35" s="433"/>
      <c r="AA35" s="433"/>
      <c r="AB35" s="433"/>
      <c r="AC35" s="433"/>
      <c r="AD35" s="433"/>
      <c r="AE35" s="433"/>
      <c r="AF35" s="433"/>
      <c r="AG35" s="433"/>
      <c r="AH35" s="433"/>
      <c r="AI35" s="433"/>
      <c r="AJ35" s="433"/>
      <c r="AK35" s="433"/>
      <c r="AL35" s="434"/>
    </row>
    <row r="36" customFormat="false" ht="12.75" hidden="false" customHeight="false" outlineLevel="0" collapsed="false">
      <c r="A36" s="716"/>
      <c r="B36" s="717"/>
      <c r="C36" s="717"/>
      <c r="D36" s="717"/>
      <c r="E36" s="717"/>
      <c r="F36" s="717"/>
      <c r="G36" s="717"/>
      <c r="H36" s="717"/>
      <c r="I36" s="717"/>
      <c r="J36" s="717"/>
      <c r="K36" s="717"/>
      <c r="L36" s="717"/>
      <c r="M36" s="717"/>
      <c r="N36" s="717"/>
      <c r="O36" s="717"/>
      <c r="P36" s="717"/>
      <c r="Q36" s="717"/>
      <c r="R36" s="717"/>
      <c r="S36" s="881"/>
      <c r="T36" s="432"/>
      <c r="U36" s="433"/>
      <c r="V36" s="433"/>
      <c r="W36" s="433"/>
      <c r="X36" s="433"/>
      <c r="Y36" s="433"/>
      <c r="Z36" s="433"/>
      <c r="AA36" s="433"/>
      <c r="AB36" s="433"/>
      <c r="AC36" s="433"/>
      <c r="AD36" s="433"/>
      <c r="AE36" s="433"/>
      <c r="AF36" s="433"/>
      <c r="AG36" s="433"/>
      <c r="AH36" s="433"/>
      <c r="AI36" s="433"/>
      <c r="AJ36" s="433"/>
      <c r="AK36" s="433"/>
      <c r="AL36" s="434"/>
    </row>
    <row r="37" customFormat="false" ht="12.75" hidden="false" customHeight="false" outlineLevel="0" collapsed="false">
      <c r="A37" s="716"/>
      <c r="B37" s="717"/>
      <c r="C37" s="717"/>
      <c r="D37" s="717"/>
      <c r="E37" s="717"/>
      <c r="F37" s="717"/>
      <c r="G37" s="717"/>
      <c r="H37" s="717"/>
      <c r="I37" s="717"/>
      <c r="J37" s="717"/>
      <c r="K37" s="717"/>
      <c r="L37" s="717"/>
      <c r="M37" s="717"/>
      <c r="N37" s="717"/>
      <c r="O37" s="717"/>
      <c r="P37" s="717"/>
      <c r="Q37" s="717"/>
      <c r="R37" s="717"/>
      <c r="S37" s="881"/>
      <c r="T37" s="432"/>
      <c r="U37" s="433"/>
      <c r="V37" s="433"/>
      <c r="W37" s="433"/>
      <c r="X37" s="433"/>
      <c r="Y37" s="433"/>
      <c r="Z37" s="433"/>
      <c r="AA37" s="433"/>
      <c r="AB37" s="433"/>
      <c r="AC37" s="433"/>
      <c r="AD37" s="433"/>
      <c r="AE37" s="433"/>
      <c r="AF37" s="433"/>
      <c r="AG37" s="433"/>
      <c r="AH37" s="433"/>
      <c r="AI37" s="433"/>
      <c r="AJ37" s="433"/>
      <c r="AK37" s="433"/>
      <c r="AL37" s="434"/>
    </row>
    <row r="38" customFormat="false" ht="12.75" hidden="false" customHeight="false" outlineLevel="0" collapsed="false">
      <c r="A38" s="716"/>
      <c r="B38" s="717"/>
      <c r="D38" s="717"/>
      <c r="E38" s="717"/>
      <c r="F38" s="717"/>
      <c r="G38" s="717"/>
      <c r="H38" s="717"/>
      <c r="I38" s="717"/>
      <c r="J38" s="717"/>
      <c r="K38" s="717"/>
      <c r="L38" s="717"/>
      <c r="M38" s="717"/>
      <c r="N38" s="717"/>
      <c r="O38" s="717"/>
      <c r="P38" s="717"/>
      <c r="Q38" s="717"/>
      <c r="R38" s="717"/>
      <c r="S38" s="881"/>
      <c r="T38" s="432"/>
      <c r="U38" s="433"/>
      <c r="V38" s="433"/>
      <c r="W38" s="433"/>
      <c r="X38" s="433"/>
      <c r="Y38" s="433"/>
      <c r="Z38" s="433"/>
      <c r="AA38" s="433"/>
      <c r="AB38" s="433"/>
      <c r="AC38" s="433"/>
      <c r="AD38" s="433"/>
      <c r="AE38" s="433"/>
      <c r="AF38" s="433"/>
      <c r="AG38" s="433"/>
      <c r="AH38" s="433"/>
      <c r="AI38" s="433"/>
      <c r="AJ38" s="433"/>
      <c r="AK38" s="433"/>
      <c r="AL38" s="434"/>
    </row>
    <row r="39" customFormat="false" ht="12.75" hidden="false" customHeight="false" outlineLevel="0" collapsed="false">
      <c r="A39" s="716"/>
      <c r="B39" s="717"/>
      <c r="C39" s="717"/>
      <c r="D39" s="717"/>
      <c r="E39" s="717"/>
      <c r="F39" s="717"/>
      <c r="G39" s="717"/>
      <c r="H39" s="717"/>
      <c r="I39" s="717"/>
      <c r="J39" s="717"/>
      <c r="K39" s="717"/>
      <c r="L39" s="717"/>
      <c r="M39" s="717"/>
      <c r="N39" s="717"/>
      <c r="O39" s="717"/>
      <c r="P39" s="717"/>
      <c r="Q39" s="717"/>
      <c r="R39" s="717"/>
      <c r="S39" s="881"/>
      <c r="T39" s="432"/>
      <c r="U39" s="433"/>
      <c r="V39" s="433"/>
      <c r="W39" s="433"/>
      <c r="X39" s="433"/>
      <c r="Y39" s="433"/>
      <c r="Z39" s="433"/>
      <c r="AA39" s="433"/>
      <c r="AB39" s="433"/>
      <c r="AC39" s="433"/>
      <c r="AD39" s="433"/>
      <c r="AE39" s="433"/>
      <c r="AF39" s="433"/>
      <c r="AG39" s="433"/>
      <c r="AH39" s="433"/>
      <c r="AI39" s="433"/>
      <c r="AJ39" s="433"/>
      <c r="AK39" s="433"/>
      <c r="AL39" s="434"/>
    </row>
    <row r="40" customFormat="false" ht="12.75" hidden="false" customHeight="false" outlineLevel="0" collapsed="false">
      <c r="A40" s="716"/>
      <c r="B40" s="717"/>
      <c r="C40" s="886" t="s">
        <v>716</v>
      </c>
      <c r="D40" s="717"/>
      <c r="E40" s="717"/>
      <c r="F40" s="717"/>
      <c r="G40" s="717"/>
      <c r="H40" s="717"/>
      <c r="I40" s="717"/>
      <c r="J40" s="717"/>
      <c r="K40" s="717"/>
      <c r="L40" s="717"/>
      <c r="M40" s="717"/>
      <c r="N40" s="717"/>
      <c r="O40" s="717"/>
      <c r="P40" s="717"/>
      <c r="Q40" s="717"/>
      <c r="R40" s="717"/>
      <c r="S40" s="881"/>
      <c r="T40" s="432"/>
      <c r="U40" s="433"/>
      <c r="V40" s="433"/>
      <c r="W40" s="433"/>
      <c r="X40" s="433"/>
      <c r="Y40" s="433"/>
      <c r="Z40" s="433"/>
      <c r="AA40" s="433"/>
      <c r="AB40" s="433"/>
      <c r="AC40" s="433"/>
      <c r="AD40" s="433"/>
      <c r="AE40" s="433"/>
      <c r="AF40" s="433"/>
      <c r="AG40" s="433"/>
      <c r="AH40" s="433"/>
      <c r="AI40" s="433"/>
      <c r="AJ40" s="433"/>
      <c r="AK40" s="433"/>
      <c r="AL40" s="434"/>
    </row>
    <row r="41" customFormat="false" ht="12.75" hidden="false" customHeight="false" outlineLevel="0" collapsed="false">
      <c r="A41" s="716"/>
      <c r="B41" s="717"/>
      <c r="C41" s="717"/>
      <c r="D41" s="717"/>
      <c r="E41" s="717"/>
      <c r="F41" s="717"/>
      <c r="G41" s="717"/>
      <c r="H41" s="717"/>
      <c r="I41" s="717"/>
      <c r="J41" s="717"/>
      <c r="K41" s="717"/>
      <c r="L41" s="717"/>
      <c r="M41" s="717"/>
      <c r="N41" s="717"/>
      <c r="O41" s="717"/>
      <c r="P41" s="717"/>
      <c r="Q41" s="717"/>
      <c r="R41" s="717"/>
      <c r="S41" s="881"/>
      <c r="T41" s="432"/>
      <c r="U41" s="433"/>
      <c r="V41" s="433"/>
      <c r="W41" s="433"/>
      <c r="X41" s="433"/>
      <c r="Y41" s="433"/>
      <c r="Z41" s="433"/>
      <c r="AA41" s="433"/>
      <c r="AB41" s="433"/>
      <c r="AC41" s="433"/>
      <c r="AD41" s="433"/>
      <c r="AE41" s="433"/>
      <c r="AF41" s="433"/>
      <c r="AG41" s="433"/>
      <c r="AH41" s="433"/>
      <c r="AI41" s="433"/>
      <c r="AJ41" s="433"/>
      <c r="AK41" s="433"/>
      <c r="AL41" s="434"/>
    </row>
    <row r="42" customFormat="false" ht="12.75" hidden="false" customHeight="false" outlineLevel="0" collapsed="false">
      <c r="A42" s="716"/>
      <c r="B42" s="717"/>
      <c r="C42" s="717"/>
      <c r="D42" s="717"/>
      <c r="E42" s="717"/>
      <c r="F42" s="717"/>
      <c r="G42" s="717"/>
      <c r="H42" s="717"/>
      <c r="I42" s="717"/>
      <c r="J42" s="717"/>
      <c r="K42" s="717"/>
      <c r="L42" s="717"/>
      <c r="M42" s="717"/>
      <c r="N42" s="717"/>
      <c r="O42" s="717"/>
      <c r="P42" s="717"/>
      <c r="Q42" s="717"/>
      <c r="R42" s="717"/>
      <c r="S42" s="881"/>
      <c r="T42" s="432"/>
      <c r="U42" s="433"/>
      <c r="V42" s="433"/>
      <c r="W42" s="433"/>
      <c r="X42" s="433"/>
      <c r="Y42" s="433"/>
      <c r="Z42" s="433"/>
      <c r="AA42" s="433"/>
      <c r="AB42" s="433"/>
      <c r="AC42" s="433"/>
      <c r="AD42" s="433"/>
      <c r="AE42" s="433"/>
      <c r="AF42" s="433"/>
      <c r="AG42" s="433"/>
      <c r="AH42" s="433"/>
      <c r="AI42" s="433"/>
      <c r="AJ42" s="433"/>
      <c r="AK42" s="433"/>
      <c r="AL42" s="434"/>
    </row>
    <row r="43" customFormat="false" ht="12.75" hidden="false" customHeight="false" outlineLevel="0" collapsed="false">
      <c r="A43" s="716"/>
      <c r="B43" s="717"/>
      <c r="C43" s="717"/>
      <c r="D43" s="717"/>
      <c r="E43" s="717"/>
      <c r="F43" s="717"/>
      <c r="G43" s="717"/>
      <c r="H43" s="717"/>
      <c r="I43" s="717"/>
      <c r="J43" s="717"/>
      <c r="K43" s="717"/>
      <c r="L43" s="717"/>
      <c r="M43" s="717"/>
      <c r="N43" s="717"/>
      <c r="O43" s="717"/>
      <c r="P43" s="717"/>
      <c r="Q43" s="717"/>
      <c r="R43" s="717"/>
      <c r="S43" s="881"/>
      <c r="T43" s="432"/>
      <c r="U43" s="433"/>
      <c r="V43" s="433"/>
      <c r="W43" s="433"/>
      <c r="X43" s="433"/>
      <c r="Y43" s="433"/>
      <c r="Z43" s="433"/>
      <c r="AA43" s="433"/>
      <c r="AB43" s="433"/>
      <c r="AC43" s="433"/>
      <c r="AD43" s="433"/>
      <c r="AE43" s="433"/>
      <c r="AF43" s="433"/>
      <c r="AG43" s="433"/>
      <c r="AH43" s="433"/>
      <c r="AI43" s="433"/>
      <c r="AJ43" s="433"/>
      <c r="AK43" s="433"/>
      <c r="AL43" s="434"/>
    </row>
    <row r="44" customFormat="false" ht="12.75" hidden="false" customHeight="false" outlineLevel="0" collapsed="false">
      <c r="A44" s="716"/>
      <c r="B44" s="717"/>
      <c r="C44" s="717"/>
      <c r="D44" s="717"/>
      <c r="E44" s="717"/>
      <c r="F44" s="717"/>
      <c r="G44" s="717"/>
      <c r="H44" s="717"/>
      <c r="I44" s="717"/>
      <c r="J44" s="717"/>
      <c r="K44" s="717"/>
      <c r="L44" s="717"/>
      <c r="M44" s="717"/>
      <c r="N44" s="717"/>
      <c r="O44" s="717"/>
      <c r="P44" s="717"/>
      <c r="Q44" s="717"/>
      <c r="R44" s="717"/>
      <c r="S44" s="881"/>
      <c r="T44" s="432"/>
      <c r="U44" s="433"/>
      <c r="V44" s="433"/>
      <c r="W44" s="433"/>
      <c r="X44" s="433"/>
      <c r="Y44" s="433"/>
      <c r="Z44" s="433"/>
      <c r="AA44" s="433"/>
      <c r="AB44" s="433"/>
      <c r="AC44" s="433"/>
      <c r="AD44" s="433"/>
      <c r="AE44" s="433"/>
      <c r="AF44" s="433"/>
      <c r="AG44" s="433"/>
      <c r="AH44" s="433"/>
      <c r="AI44" s="433"/>
      <c r="AJ44" s="433"/>
      <c r="AK44" s="433"/>
      <c r="AL44" s="434"/>
    </row>
    <row r="45" customFormat="false" ht="12.75" hidden="false" customHeight="false" outlineLevel="0" collapsed="false">
      <c r="A45" s="716"/>
      <c r="B45" s="717"/>
      <c r="C45" s="717"/>
      <c r="D45" s="717"/>
      <c r="E45" s="717"/>
      <c r="F45" s="717"/>
      <c r="G45" s="717"/>
      <c r="H45" s="717"/>
      <c r="I45" s="717"/>
      <c r="J45" s="717"/>
      <c r="K45" s="717"/>
      <c r="L45" s="717"/>
      <c r="M45" s="717"/>
      <c r="N45" s="717"/>
      <c r="O45" s="717"/>
      <c r="P45" s="717"/>
      <c r="Q45" s="717"/>
      <c r="R45" s="717"/>
      <c r="S45" s="881"/>
      <c r="T45" s="432"/>
      <c r="U45" s="433"/>
      <c r="V45" s="433"/>
      <c r="W45" s="433"/>
      <c r="X45" s="433"/>
      <c r="Y45" s="433"/>
      <c r="Z45" s="433"/>
      <c r="AA45" s="433"/>
      <c r="AB45" s="433"/>
      <c r="AC45" s="433"/>
      <c r="AD45" s="433"/>
      <c r="AE45" s="433"/>
      <c r="AF45" s="433"/>
      <c r="AG45" s="433"/>
      <c r="AH45" s="433"/>
      <c r="AI45" s="433"/>
      <c r="AJ45" s="433"/>
      <c r="AK45" s="433"/>
      <c r="AL45" s="434"/>
    </row>
    <row r="46" customFormat="false" ht="12.75" hidden="false" customHeight="false" outlineLevel="0" collapsed="false">
      <c r="A46" s="716"/>
      <c r="B46" s="717"/>
      <c r="C46" s="717"/>
      <c r="D46" s="717"/>
      <c r="E46" s="717"/>
      <c r="F46" s="717"/>
      <c r="G46" s="717"/>
      <c r="H46" s="717"/>
      <c r="I46" s="717"/>
      <c r="J46" s="717"/>
      <c r="K46" s="717"/>
      <c r="L46" s="717"/>
      <c r="M46" s="717"/>
      <c r="N46" s="717"/>
      <c r="O46" s="717"/>
      <c r="P46" s="717"/>
      <c r="Q46" s="717"/>
      <c r="R46" s="717"/>
      <c r="S46" s="881"/>
      <c r="T46" s="432"/>
      <c r="U46" s="433"/>
      <c r="V46" s="433"/>
      <c r="W46" s="433"/>
      <c r="X46" s="433"/>
      <c r="Y46" s="433"/>
      <c r="Z46" s="433"/>
      <c r="AA46" s="433"/>
      <c r="AB46" s="433"/>
      <c r="AC46" s="433"/>
      <c r="AD46" s="433"/>
      <c r="AE46" s="433"/>
      <c r="AF46" s="433"/>
      <c r="AG46" s="433"/>
      <c r="AH46" s="433"/>
      <c r="AI46" s="433"/>
      <c r="AJ46" s="433"/>
      <c r="AK46" s="433"/>
      <c r="AL46" s="434"/>
    </row>
    <row r="47" customFormat="false" ht="12.75" hidden="false" customHeight="false" outlineLevel="0" collapsed="false">
      <c r="A47" s="716"/>
      <c r="B47" s="717"/>
      <c r="C47" s="717"/>
      <c r="D47" s="717"/>
      <c r="E47" s="717"/>
      <c r="F47" s="717"/>
      <c r="G47" s="717"/>
      <c r="H47" s="717"/>
      <c r="I47" s="717"/>
      <c r="J47" s="717"/>
      <c r="K47" s="717"/>
      <c r="L47" s="717"/>
      <c r="M47" s="717"/>
      <c r="N47" s="717"/>
      <c r="O47" s="717"/>
      <c r="P47" s="717"/>
      <c r="Q47" s="717"/>
      <c r="R47" s="717"/>
      <c r="S47" s="881"/>
      <c r="T47" s="432"/>
      <c r="U47" s="433"/>
      <c r="V47" s="433"/>
      <c r="W47" s="433"/>
      <c r="X47" s="433"/>
      <c r="Y47" s="433"/>
      <c r="Z47" s="433"/>
      <c r="AA47" s="433"/>
      <c r="AB47" s="433"/>
      <c r="AC47" s="433"/>
      <c r="AD47" s="433"/>
      <c r="AE47" s="433"/>
      <c r="AF47" s="433"/>
      <c r="AG47" s="433"/>
      <c r="AH47" s="433"/>
      <c r="AI47" s="433"/>
      <c r="AJ47" s="433"/>
      <c r="AK47" s="433"/>
      <c r="AL47" s="434"/>
    </row>
    <row r="48" customFormat="false" ht="12.75" hidden="false" customHeight="false" outlineLevel="0" collapsed="false">
      <c r="A48" s="716"/>
      <c r="B48" s="717"/>
      <c r="C48" s="717"/>
      <c r="D48" s="717"/>
      <c r="E48" s="717"/>
      <c r="F48" s="717"/>
      <c r="G48" s="717"/>
      <c r="H48" s="717"/>
      <c r="I48" s="717"/>
      <c r="J48" s="717"/>
      <c r="K48" s="717"/>
      <c r="L48" s="717"/>
      <c r="M48" s="717"/>
      <c r="N48" s="717"/>
      <c r="O48" s="717"/>
      <c r="P48" s="717"/>
      <c r="Q48" s="717"/>
      <c r="R48" s="717"/>
      <c r="S48" s="881"/>
      <c r="T48" s="432"/>
      <c r="U48" s="433"/>
      <c r="V48" s="433"/>
      <c r="W48" s="433"/>
      <c r="X48" s="433"/>
      <c r="Y48" s="433"/>
      <c r="Z48" s="433"/>
      <c r="AA48" s="433"/>
      <c r="AB48" s="433"/>
      <c r="AC48" s="433"/>
      <c r="AD48" s="433"/>
      <c r="AE48" s="433"/>
      <c r="AF48" s="433"/>
      <c r="AG48" s="433"/>
      <c r="AH48" s="433"/>
      <c r="AI48" s="433"/>
      <c r="AJ48" s="433"/>
      <c r="AK48" s="433"/>
      <c r="AL48" s="434"/>
    </row>
    <row r="49" customFormat="false" ht="12.75" hidden="false" customHeight="false" outlineLevel="0" collapsed="false">
      <c r="A49" s="716"/>
      <c r="B49" s="717"/>
      <c r="C49" s="717"/>
      <c r="D49" s="717"/>
      <c r="E49" s="717"/>
      <c r="F49" s="717"/>
      <c r="G49" s="717"/>
      <c r="H49" s="717"/>
      <c r="I49" s="717"/>
      <c r="J49" s="717"/>
      <c r="K49" s="717"/>
      <c r="L49" s="717"/>
      <c r="M49" s="717"/>
      <c r="N49" s="717"/>
      <c r="O49" s="717"/>
      <c r="P49" s="717"/>
      <c r="Q49" s="717"/>
      <c r="R49" s="717"/>
      <c r="S49" s="881"/>
      <c r="T49" s="432"/>
      <c r="U49" s="433"/>
      <c r="V49" s="433"/>
      <c r="W49" s="433"/>
      <c r="X49" s="433"/>
      <c r="Y49" s="433"/>
      <c r="Z49" s="433"/>
      <c r="AA49" s="433"/>
      <c r="AB49" s="433"/>
      <c r="AC49" s="433"/>
      <c r="AD49" s="433"/>
      <c r="AE49" s="433"/>
      <c r="AF49" s="433"/>
      <c r="AG49" s="433"/>
      <c r="AH49" s="433"/>
      <c r="AI49" s="433"/>
      <c r="AJ49" s="433"/>
      <c r="AK49" s="433"/>
      <c r="AL49" s="434"/>
    </row>
    <row r="50" customFormat="false" ht="12.75" hidden="false" customHeight="false" outlineLevel="0" collapsed="false">
      <c r="A50" s="716"/>
      <c r="B50" s="717"/>
      <c r="C50" s="717"/>
      <c r="D50" s="717"/>
      <c r="E50" s="717"/>
      <c r="F50" s="717"/>
      <c r="G50" s="717"/>
      <c r="H50" s="717"/>
      <c r="I50" s="717"/>
      <c r="J50" s="717"/>
      <c r="K50" s="717"/>
      <c r="L50" s="717"/>
      <c r="M50" s="717"/>
      <c r="N50" s="717"/>
      <c r="O50" s="717"/>
      <c r="P50" s="717"/>
      <c r="Q50" s="717"/>
      <c r="R50" s="717"/>
      <c r="S50" s="881"/>
      <c r="T50" s="432"/>
      <c r="U50" s="433"/>
      <c r="V50" s="433"/>
      <c r="W50" s="433"/>
      <c r="X50" s="433"/>
      <c r="Y50" s="433"/>
      <c r="Z50" s="433"/>
      <c r="AA50" s="433"/>
      <c r="AB50" s="433"/>
      <c r="AC50" s="433"/>
      <c r="AD50" s="433"/>
      <c r="AE50" s="433"/>
      <c r="AF50" s="433"/>
      <c r="AG50" s="433"/>
      <c r="AH50" s="433"/>
      <c r="AI50" s="433"/>
      <c r="AJ50" s="433"/>
      <c r="AK50" s="433"/>
      <c r="AL50" s="434"/>
    </row>
    <row r="51" customFormat="false" ht="12.75" hidden="false" customHeight="false" outlineLevel="0" collapsed="false">
      <c r="A51" s="716"/>
      <c r="B51" s="717"/>
      <c r="C51" s="717"/>
      <c r="D51" s="717"/>
      <c r="E51" s="717"/>
      <c r="F51" s="717"/>
      <c r="G51" s="717"/>
      <c r="H51" s="717"/>
      <c r="I51" s="717"/>
      <c r="J51" s="717"/>
      <c r="K51" s="717"/>
      <c r="L51" s="717"/>
      <c r="M51" s="717"/>
      <c r="N51" s="717"/>
      <c r="O51" s="717"/>
      <c r="P51" s="717"/>
      <c r="Q51" s="717"/>
      <c r="R51" s="717"/>
      <c r="S51" s="881"/>
      <c r="T51" s="432"/>
      <c r="U51" s="433"/>
      <c r="V51" s="433"/>
      <c r="W51" s="433"/>
      <c r="X51" s="433"/>
      <c r="Y51" s="433"/>
      <c r="Z51" s="433"/>
      <c r="AA51" s="433"/>
      <c r="AB51" s="433"/>
      <c r="AC51" s="433"/>
      <c r="AD51" s="433"/>
      <c r="AE51" s="433"/>
      <c r="AF51" s="433"/>
      <c r="AG51" s="433"/>
      <c r="AH51" s="433"/>
      <c r="AI51" s="433"/>
      <c r="AJ51" s="433"/>
      <c r="AK51" s="433"/>
      <c r="AL51" s="434"/>
    </row>
    <row r="52" customFormat="false" ht="12.75" hidden="false" customHeight="false" outlineLevel="0" collapsed="false">
      <c r="A52" s="716"/>
      <c r="B52" s="717"/>
      <c r="C52" s="717"/>
      <c r="D52" s="717"/>
      <c r="E52" s="717"/>
      <c r="F52" s="717"/>
      <c r="G52" s="717"/>
      <c r="H52" s="717"/>
      <c r="I52" s="717"/>
      <c r="J52" s="717"/>
      <c r="K52" s="717"/>
      <c r="L52" s="717"/>
      <c r="M52" s="717"/>
      <c r="N52" s="717"/>
      <c r="O52" s="717"/>
      <c r="P52" s="717"/>
      <c r="Q52" s="717"/>
      <c r="R52" s="717"/>
      <c r="S52" s="881"/>
      <c r="T52" s="432"/>
      <c r="U52" s="433"/>
      <c r="V52" s="433"/>
      <c r="W52" s="433"/>
      <c r="X52" s="433"/>
      <c r="Y52" s="433"/>
      <c r="Z52" s="433"/>
      <c r="AA52" s="433"/>
      <c r="AB52" s="433"/>
      <c r="AC52" s="433"/>
      <c r="AD52" s="433"/>
      <c r="AE52" s="433"/>
      <c r="AF52" s="433"/>
      <c r="AG52" s="433"/>
      <c r="AH52" s="433"/>
      <c r="AI52" s="433"/>
      <c r="AJ52" s="433"/>
      <c r="AK52" s="433"/>
      <c r="AL52" s="434"/>
    </row>
    <row r="53" customFormat="false" ht="12.75" hidden="false" customHeight="false" outlineLevel="0" collapsed="false">
      <c r="A53" s="716"/>
      <c r="B53" s="717"/>
      <c r="C53" s="717"/>
      <c r="D53" s="717"/>
      <c r="E53" s="717"/>
      <c r="F53" s="717"/>
      <c r="G53" s="717"/>
      <c r="H53" s="717"/>
      <c r="I53" s="717"/>
      <c r="J53" s="717"/>
      <c r="K53" s="717"/>
      <c r="L53" s="717"/>
      <c r="M53" s="717"/>
      <c r="N53" s="717"/>
      <c r="O53" s="717"/>
      <c r="P53" s="717"/>
      <c r="Q53" s="717"/>
      <c r="R53" s="717"/>
      <c r="S53" s="881"/>
      <c r="T53" s="432"/>
      <c r="U53" s="433"/>
      <c r="V53" s="433"/>
      <c r="W53" s="433"/>
      <c r="X53" s="433"/>
      <c r="Y53" s="433"/>
      <c r="Z53" s="433"/>
      <c r="AA53" s="433"/>
      <c r="AB53" s="433"/>
      <c r="AC53" s="433"/>
      <c r="AD53" s="433"/>
      <c r="AE53" s="433"/>
      <c r="AF53" s="433"/>
      <c r="AG53" s="433"/>
      <c r="AH53" s="433"/>
      <c r="AI53" s="433"/>
      <c r="AJ53" s="433"/>
      <c r="AK53" s="433"/>
      <c r="AL53" s="434"/>
    </row>
    <row r="54" customFormat="false" ht="12.75" hidden="false" customHeight="false" outlineLevel="0" collapsed="false">
      <c r="A54" s="716"/>
      <c r="B54" s="880"/>
      <c r="C54" s="717"/>
      <c r="D54" s="717"/>
      <c r="E54" s="717"/>
      <c r="F54" s="717"/>
      <c r="G54" s="717"/>
      <c r="H54" s="717"/>
      <c r="I54" s="717"/>
      <c r="J54" s="717"/>
      <c r="K54" s="717"/>
      <c r="L54" s="717"/>
      <c r="M54" s="717"/>
      <c r="N54" s="717"/>
      <c r="O54" s="717"/>
      <c r="P54" s="717"/>
      <c r="Q54" s="717"/>
      <c r="R54" s="717"/>
      <c r="S54" s="881"/>
      <c r="T54" s="432"/>
      <c r="U54" s="433"/>
      <c r="V54" s="433"/>
      <c r="W54" s="433"/>
      <c r="X54" s="433"/>
      <c r="Y54" s="433"/>
      <c r="Z54" s="433"/>
      <c r="AA54" s="433"/>
      <c r="AB54" s="433"/>
      <c r="AC54" s="433"/>
      <c r="AD54" s="433"/>
      <c r="AE54" s="433"/>
      <c r="AF54" s="433"/>
      <c r="AG54" s="433"/>
      <c r="AH54" s="433"/>
      <c r="AI54" s="433"/>
      <c r="AJ54" s="433"/>
      <c r="AK54" s="433"/>
      <c r="AL54" s="434"/>
    </row>
    <row r="55" customFormat="false" ht="12.75" hidden="false" customHeight="false" outlineLevel="0" collapsed="false">
      <c r="A55" s="716"/>
      <c r="B55" s="880"/>
      <c r="C55" s="717"/>
      <c r="D55" s="717"/>
      <c r="E55" s="717"/>
      <c r="F55" s="717"/>
      <c r="G55" s="717"/>
      <c r="H55" s="717"/>
      <c r="I55" s="717"/>
      <c r="J55" s="717"/>
      <c r="K55" s="717"/>
      <c r="L55" s="717"/>
      <c r="M55" s="717"/>
      <c r="N55" s="717"/>
      <c r="O55" s="717"/>
      <c r="P55" s="717"/>
      <c r="Q55" s="717"/>
      <c r="R55" s="717"/>
      <c r="S55" s="881"/>
      <c r="T55" s="432"/>
      <c r="U55" s="433"/>
      <c r="V55" s="433"/>
      <c r="W55" s="433"/>
      <c r="X55" s="433"/>
      <c r="Y55" s="433"/>
      <c r="Z55" s="433"/>
      <c r="AA55" s="433"/>
      <c r="AB55" s="433"/>
      <c r="AC55" s="433"/>
      <c r="AD55" s="433"/>
      <c r="AE55" s="433"/>
      <c r="AF55" s="433"/>
      <c r="AG55" s="433"/>
      <c r="AH55" s="433"/>
      <c r="AI55" s="433"/>
      <c r="AJ55" s="433"/>
      <c r="AK55" s="433"/>
      <c r="AL55" s="434"/>
    </row>
    <row r="56" customFormat="false" ht="12.75" hidden="false" customHeight="false" outlineLevel="0" collapsed="false">
      <c r="A56" s="882"/>
      <c r="B56" s="727"/>
      <c r="C56" s="727"/>
      <c r="D56" s="727"/>
      <c r="E56" s="727"/>
      <c r="F56" s="727"/>
      <c r="G56" s="727"/>
      <c r="H56" s="727"/>
      <c r="I56" s="727"/>
      <c r="J56" s="727"/>
      <c r="K56" s="727"/>
      <c r="L56" s="727"/>
      <c r="M56" s="727"/>
      <c r="N56" s="727"/>
      <c r="O56" s="727"/>
      <c r="P56" s="727"/>
      <c r="Q56" s="727"/>
      <c r="R56" s="727"/>
      <c r="S56" s="883"/>
      <c r="T56" s="890"/>
      <c r="U56" s="891"/>
      <c r="V56" s="891"/>
      <c r="W56" s="891"/>
      <c r="X56" s="891"/>
      <c r="Y56" s="891"/>
      <c r="Z56" s="891"/>
      <c r="AA56" s="891"/>
      <c r="AB56" s="891"/>
      <c r="AC56" s="891"/>
      <c r="AD56" s="891"/>
      <c r="AE56" s="891"/>
      <c r="AF56" s="891"/>
      <c r="AG56" s="891"/>
      <c r="AH56" s="891"/>
      <c r="AI56" s="891"/>
      <c r="AJ56" s="891"/>
      <c r="AK56" s="891"/>
      <c r="AL56" s="892"/>
    </row>
  </sheetData>
  <sheetProtection algorithmName="SHA-512" hashValue="+6IqkafCQwdcdF251SG6LdNFCe0M5VxqQq8IuSPdGbfLWznbTDBlTccOKiK8TTrkT/l6K9ca86oBl6edWFNaXw==" saltValue="/blPcbuqlJcnZeSwKb6Pwg==" spinCount="100000" sheet="true" scenarios="true"/>
  <mergeCells count="1">
    <mergeCell ref="A1:S1"/>
  </mergeCells>
  <hyperlinks>
    <hyperlink ref="C40" location="'T3.5.9 Shear Tests'!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0.xml><?xml version="1.0" encoding="utf-8"?>
<worksheet xmlns="http://schemas.openxmlformats.org/spreadsheetml/2006/main" xmlns:r="http://schemas.openxmlformats.org/officeDocument/2006/relationships">
  <sheetPr filterMode="false">
    <pageSetUpPr fitToPage="true"/>
  </sheetPr>
  <dimension ref="A1:AL56"/>
  <sheetViews>
    <sheetView showFormulas="false" showGridLines="false" showRowColHeaders="true" showZeros="true" rightToLeft="false" tabSelected="false" showOutlineSymbols="true" defaultGridColor="true" view="pageBreakPreview" topLeftCell="A3" colorId="64" zoomScale="140" zoomScaleNormal="100" zoomScalePageLayoutView="140" workbookViewId="0">
      <selection pane="topLeft" activeCell="T1" activeCellId="0" sqref="T1"/>
    </sheetView>
  </sheetViews>
  <sheetFormatPr defaultRowHeight="12.75" zeroHeight="false" outlineLevelRow="0" outlineLevelCol="0"/>
  <cols>
    <col collapsed="false" customWidth="true" hidden="false" outlineLevel="0" max="2" min="1" style="0" width="5.01"/>
    <col collapsed="false" customWidth="true" hidden="false" outlineLevel="0" max="3" min="3" style="0" width="6.6"/>
    <col collapsed="false" customWidth="true" hidden="false" outlineLevel="0" max="38" min="4" style="0" width="5.01"/>
    <col collapsed="false" customWidth="true" hidden="false" outlineLevel="0" max="1025" min="39" style="0" width="11.4"/>
  </cols>
  <sheetData>
    <row r="1" customFormat="false" ht="13.15" hidden="false" customHeight="false" outlineLevel="0" collapsed="false">
      <c r="A1" s="894" t="s">
        <v>798</v>
      </c>
      <c r="B1" s="894"/>
      <c r="C1" s="894"/>
      <c r="D1" s="894"/>
      <c r="E1" s="894"/>
      <c r="F1" s="894"/>
      <c r="G1" s="894"/>
      <c r="H1" s="894"/>
      <c r="I1" s="894"/>
      <c r="J1" s="894"/>
      <c r="K1" s="894"/>
      <c r="L1" s="894"/>
      <c r="M1" s="894"/>
      <c r="N1" s="894"/>
      <c r="O1" s="894"/>
      <c r="P1" s="894"/>
      <c r="Q1" s="894"/>
      <c r="R1" s="894"/>
      <c r="S1" s="894"/>
      <c r="T1" s="895" t="s">
        <v>799</v>
      </c>
      <c r="U1" s="895"/>
      <c r="V1" s="895"/>
      <c r="W1" s="895"/>
      <c r="X1" s="895"/>
      <c r="Y1" s="895"/>
      <c r="Z1" s="895"/>
      <c r="AA1" s="895"/>
      <c r="AB1" s="895"/>
      <c r="AC1" s="895"/>
      <c r="AD1" s="895"/>
      <c r="AE1" s="895"/>
      <c r="AF1" s="895"/>
      <c r="AG1" s="895"/>
      <c r="AH1" s="895"/>
      <c r="AI1" s="895"/>
      <c r="AJ1" s="895"/>
      <c r="AK1" s="895"/>
      <c r="AL1" s="895"/>
    </row>
    <row r="2" customFormat="false" ht="14.25" hidden="false" customHeight="false" outlineLevel="0" collapsed="false">
      <c r="A2" s="346" t="s">
        <v>800</v>
      </c>
      <c r="B2" s="0" t="s">
        <v>800</v>
      </c>
      <c r="C2" s="0" t="s">
        <v>800</v>
      </c>
      <c r="D2" s="0" t="s">
        <v>800</v>
      </c>
      <c r="E2" s="0" t="s">
        <v>800</v>
      </c>
      <c r="F2" s="0" t="s">
        <v>800</v>
      </c>
      <c r="G2" s="0" t="s">
        <v>800</v>
      </c>
      <c r="H2" s="0" t="s">
        <v>800</v>
      </c>
      <c r="I2" s="0" t="s">
        <v>800</v>
      </c>
      <c r="J2" s="0" t="s">
        <v>800</v>
      </c>
      <c r="K2" s="0" t="s">
        <v>800</v>
      </c>
      <c r="L2" s="0" t="s">
        <v>800</v>
      </c>
      <c r="M2" s="0" t="s">
        <v>800</v>
      </c>
      <c r="N2" s="0" t="s">
        <v>800</v>
      </c>
      <c r="O2" s="0" t="s">
        <v>800</v>
      </c>
      <c r="P2" s="0" t="s">
        <v>800</v>
      </c>
      <c r="Q2" s="0" t="s">
        <v>800</v>
      </c>
      <c r="R2" s="0" t="s">
        <v>800</v>
      </c>
      <c r="S2" s="347" t="s">
        <v>800</v>
      </c>
      <c r="T2" s="896" t="s">
        <v>800</v>
      </c>
      <c r="U2" s="896" t="s">
        <v>800</v>
      </c>
      <c r="V2" s="896" t="s">
        <v>800</v>
      </c>
      <c r="W2" s="896" t="s">
        <v>800</v>
      </c>
      <c r="X2" s="896" t="s">
        <v>800</v>
      </c>
      <c r="Y2" s="896" t="s">
        <v>800</v>
      </c>
      <c r="Z2" s="896" t="s">
        <v>800</v>
      </c>
      <c r="AA2" s="896" t="s">
        <v>800</v>
      </c>
      <c r="AB2" s="896" t="s">
        <v>800</v>
      </c>
      <c r="AC2" s="896" t="s">
        <v>800</v>
      </c>
      <c r="AD2" s="896" t="s">
        <v>800</v>
      </c>
      <c r="AE2" s="896" t="s">
        <v>800</v>
      </c>
      <c r="AF2" s="896" t="s">
        <v>800</v>
      </c>
      <c r="AG2" s="896" t="s">
        <v>800</v>
      </c>
      <c r="AH2" s="896" t="s">
        <v>800</v>
      </c>
      <c r="AI2" s="896" t="s">
        <v>800</v>
      </c>
      <c r="AJ2" s="896" t="s">
        <v>800</v>
      </c>
      <c r="AK2" s="896" t="s">
        <v>800</v>
      </c>
      <c r="AL2" s="897" t="s">
        <v>800</v>
      </c>
    </row>
    <row r="3" customFormat="false" ht="14.25" hidden="false" customHeight="false" outlineLevel="0" collapsed="false">
      <c r="A3" s="346" t="s">
        <v>800</v>
      </c>
      <c r="B3" s="390" t="s">
        <v>801</v>
      </c>
      <c r="C3" s="390"/>
      <c r="D3" s="390"/>
      <c r="E3" s="390"/>
      <c r="F3" s="390"/>
      <c r="G3" s="390"/>
      <c r="H3" s="390"/>
      <c r="I3" s="390"/>
      <c r="J3" s="390"/>
      <c r="K3" s="390"/>
      <c r="L3" s="390"/>
      <c r="M3" s="390"/>
      <c r="N3" s="390"/>
      <c r="O3" s="390"/>
      <c r="P3" s="390"/>
      <c r="Q3" s="390"/>
      <c r="R3" s="390"/>
      <c r="S3" s="347" t="s">
        <v>800</v>
      </c>
      <c r="T3" s="896" t="s">
        <v>800</v>
      </c>
      <c r="U3" s="898" t="s">
        <v>802</v>
      </c>
      <c r="V3" s="898"/>
      <c r="W3" s="898"/>
      <c r="X3" s="898"/>
      <c r="Y3" s="898"/>
      <c r="Z3" s="898"/>
      <c r="AA3" s="898"/>
      <c r="AB3" s="898"/>
      <c r="AC3" s="898"/>
      <c r="AD3" s="898"/>
      <c r="AE3" s="898"/>
      <c r="AF3" s="898"/>
      <c r="AG3" s="898"/>
      <c r="AH3" s="898"/>
      <c r="AI3" s="896" t="s">
        <v>800</v>
      </c>
      <c r="AJ3" s="896" t="s">
        <v>800</v>
      </c>
      <c r="AK3" s="896" t="s">
        <v>800</v>
      </c>
      <c r="AL3" s="897" t="s">
        <v>800</v>
      </c>
    </row>
    <row r="4" customFormat="false" ht="14.25" hidden="false" customHeight="false" outlineLevel="0" collapsed="false">
      <c r="A4" s="346" t="s">
        <v>800</v>
      </c>
      <c r="B4" s="390" t="s">
        <v>803</v>
      </c>
      <c r="C4" s="390"/>
      <c r="D4" s="390"/>
      <c r="E4" s="390"/>
      <c r="F4" s="390"/>
      <c r="G4" s="390"/>
      <c r="H4" s="390"/>
      <c r="I4" s="390"/>
      <c r="J4" s="390"/>
      <c r="S4" s="347" t="s">
        <v>800</v>
      </c>
      <c r="T4" s="896" t="s">
        <v>800</v>
      </c>
      <c r="U4" s="896" t="s">
        <v>800</v>
      </c>
      <c r="V4" s="896" t="s">
        <v>800</v>
      </c>
      <c r="W4" s="896" t="s">
        <v>800</v>
      </c>
      <c r="X4" s="896" t="s">
        <v>800</v>
      </c>
      <c r="Y4" s="896" t="s">
        <v>800</v>
      </c>
      <c r="Z4" s="896" t="s">
        <v>800</v>
      </c>
      <c r="AA4" s="896" t="s">
        <v>800</v>
      </c>
      <c r="AB4" s="896" t="s">
        <v>800</v>
      </c>
      <c r="AC4" s="896" t="s">
        <v>800</v>
      </c>
      <c r="AD4" s="896" t="s">
        <v>800</v>
      </c>
      <c r="AE4" s="896" t="s">
        <v>800</v>
      </c>
      <c r="AF4" s="896" t="s">
        <v>800</v>
      </c>
      <c r="AG4" s="896" t="s">
        <v>800</v>
      </c>
      <c r="AH4" s="896" t="s">
        <v>800</v>
      </c>
      <c r="AI4" s="896" t="s">
        <v>800</v>
      </c>
      <c r="AJ4" s="896" t="s">
        <v>800</v>
      </c>
      <c r="AK4" s="896" t="s">
        <v>800</v>
      </c>
      <c r="AL4" s="897" t="s">
        <v>800</v>
      </c>
    </row>
    <row r="5" customFormat="false" ht="14.25" hidden="false" customHeight="false" outlineLevel="0" collapsed="false">
      <c r="A5" s="346" t="s">
        <v>800</v>
      </c>
      <c r="B5" s="390"/>
      <c r="S5" s="347" t="s">
        <v>800</v>
      </c>
      <c r="T5" s="896" t="s">
        <v>800</v>
      </c>
      <c r="U5" s="896" t="s">
        <v>804</v>
      </c>
      <c r="V5" s="896"/>
      <c r="W5" s="896"/>
      <c r="X5" s="896"/>
      <c r="Y5" s="896"/>
      <c r="Z5" s="896"/>
      <c r="AA5" s="896"/>
      <c r="AB5" s="896"/>
      <c r="AC5" s="896" t="s">
        <v>800</v>
      </c>
      <c r="AD5" s="896" t="s">
        <v>800</v>
      </c>
      <c r="AE5" s="896" t="s">
        <v>800</v>
      </c>
      <c r="AF5" s="896" t="s">
        <v>800</v>
      </c>
      <c r="AG5" s="896" t="s">
        <v>800</v>
      </c>
      <c r="AH5" s="896" t="s">
        <v>800</v>
      </c>
      <c r="AI5" s="896" t="s">
        <v>800</v>
      </c>
      <c r="AJ5" s="896" t="s">
        <v>800</v>
      </c>
      <c r="AK5" s="896" t="s">
        <v>800</v>
      </c>
      <c r="AL5" s="897" t="s">
        <v>800</v>
      </c>
    </row>
    <row r="6" customFormat="false" ht="14.25" hidden="false" customHeight="false" outlineLevel="0" collapsed="false">
      <c r="A6" s="346" t="s">
        <v>800</v>
      </c>
      <c r="B6" s="390" t="s">
        <v>805</v>
      </c>
      <c r="C6" s="390"/>
      <c r="D6" s="390"/>
      <c r="E6" s="390"/>
      <c r="F6" s="390"/>
      <c r="G6" s="390"/>
      <c r="H6" s="390"/>
      <c r="I6" s="390"/>
      <c r="J6" s="390"/>
      <c r="K6" s="390"/>
      <c r="L6" s="390"/>
      <c r="M6" s="390"/>
      <c r="N6" s="390"/>
      <c r="O6" s="390"/>
      <c r="P6" s="390"/>
      <c r="Q6" s="390"/>
      <c r="R6" s="390"/>
      <c r="S6" s="347" t="s">
        <v>800</v>
      </c>
      <c r="T6" s="896" t="s">
        <v>800</v>
      </c>
      <c r="U6" s="896"/>
      <c r="V6" s="896" t="s">
        <v>800</v>
      </c>
      <c r="W6" s="896" t="s">
        <v>800</v>
      </c>
      <c r="X6" s="896" t="s">
        <v>800</v>
      </c>
      <c r="Y6" s="896" t="s">
        <v>800</v>
      </c>
      <c r="Z6" s="896" t="s">
        <v>800</v>
      </c>
      <c r="AA6" s="896" t="s">
        <v>800</v>
      </c>
      <c r="AB6" s="896" t="s">
        <v>800</v>
      </c>
      <c r="AC6" s="896" t="s">
        <v>800</v>
      </c>
      <c r="AD6" s="896" t="s">
        <v>800</v>
      </c>
      <c r="AE6" s="896" t="s">
        <v>800</v>
      </c>
      <c r="AF6" s="896" t="s">
        <v>800</v>
      </c>
      <c r="AG6" s="896" t="s">
        <v>800</v>
      </c>
      <c r="AH6" s="896" t="s">
        <v>800</v>
      </c>
      <c r="AI6" s="896" t="s">
        <v>800</v>
      </c>
      <c r="AJ6" s="896" t="s">
        <v>800</v>
      </c>
      <c r="AK6" s="896" t="s">
        <v>800</v>
      </c>
      <c r="AL6" s="897" t="s">
        <v>800</v>
      </c>
    </row>
    <row r="7" customFormat="false" ht="14.25" hidden="false" customHeight="false" outlineLevel="0" collapsed="false">
      <c r="A7" s="346" t="s">
        <v>800</v>
      </c>
      <c r="B7" s="391" t="s">
        <v>806</v>
      </c>
      <c r="C7" s="390"/>
      <c r="D7" s="390"/>
      <c r="E7" s="390"/>
      <c r="F7" s="390"/>
      <c r="G7" s="390"/>
      <c r="H7" s="390"/>
      <c r="I7" s="390"/>
      <c r="J7" s="390"/>
      <c r="K7" s="390"/>
      <c r="L7" s="390"/>
      <c r="M7" s="390"/>
      <c r="N7" s="390"/>
      <c r="O7" s="390"/>
      <c r="P7" s="390"/>
      <c r="Q7" s="390"/>
      <c r="R7" s="390"/>
      <c r="S7" s="391"/>
      <c r="T7" s="896" t="s">
        <v>800</v>
      </c>
      <c r="U7" s="896" t="s">
        <v>807</v>
      </c>
      <c r="V7" s="896"/>
      <c r="W7" s="896"/>
      <c r="X7" s="896"/>
      <c r="Y7" s="896"/>
      <c r="Z7" s="896"/>
      <c r="AA7" s="896"/>
      <c r="AB7" s="896"/>
      <c r="AC7" s="896"/>
      <c r="AD7" s="896"/>
      <c r="AE7" s="896"/>
      <c r="AF7" s="896"/>
      <c r="AG7" s="896"/>
      <c r="AH7" s="896"/>
      <c r="AI7" s="896"/>
      <c r="AJ7" s="896" t="s">
        <v>800</v>
      </c>
      <c r="AK7" s="896" t="s">
        <v>800</v>
      </c>
      <c r="AL7" s="897" t="s">
        <v>800</v>
      </c>
    </row>
    <row r="8" customFormat="false" ht="14.25" hidden="false" customHeight="false" outlineLevel="0" collapsed="false">
      <c r="A8" s="346" t="s">
        <v>800</v>
      </c>
      <c r="B8" s="390" t="s">
        <v>808</v>
      </c>
      <c r="C8" s="390"/>
      <c r="D8" s="390"/>
      <c r="E8" s="390"/>
      <c r="F8" s="390"/>
      <c r="G8" s="390"/>
      <c r="H8" s="390"/>
      <c r="I8" s="390"/>
      <c r="J8" s="390"/>
      <c r="K8" s="390"/>
      <c r="L8" s="390"/>
      <c r="M8" s="390"/>
      <c r="N8" s="390"/>
      <c r="O8" s="390"/>
      <c r="P8" s="390"/>
      <c r="S8" s="347" t="s">
        <v>800</v>
      </c>
      <c r="T8" s="896" t="s">
        <v>800</v>
      </c>
      <c r="U8" s="896" t="s">
        <v>800</v>
      </c>
      <c r="V8" s="896" t="s">
        <v>800</v>
      </c>
      <c r="W8" s="896" t="s">
        <v>800</v>
      </c>
      <c r="X8" s="896" t="s">
        <v>800</v>
      </c>
      <c r="Y8" s="896" t="s">
        <v>800</v>
      </c>
      <c r="Z8" s="896" t="s">
        <v>800</v>
      </c>
      <c r="AA8" s="896" t="s">
        <v>800</v>
      </c>
      <c r="AB8" s="896" t="s">
        <v>800</v>
      </c>
      <c r="AC8" s="896" t="s">
        <v>800</v>
      </c>
      <c r="AD8" s="896" t="s">
        <v>800</v>
      </c>
      <c r="AE8" s="896" t="s">
        <v>800</v>
      </c>
      <c r="AF8" s="896" t="s">
        <v>800</v>
      </c>
      <c r="AG8" s="896" t="s">
        <v>800</v>
      </c>
      <c r="AH8" s="896" t="s">
        <v>800</v>
      </c>
      <c r="AI8" s="896" t="s">
        <v>800</v>
      </c>
      <c r="AJ8" s="896" t="s">
        <v>800</v>
      </c>
      <c r="AK8" s="896" t="s">
        <v>800</v>
      </c>
      <c r="AL8" s="897" t="s">
        <v>800</v>
      </c>
    </row>
    <row r="9" customFormat="false" ht="12.75" hidden="false" customHeight="true" outlineLevel="0" collapsed="false">
      <c r="A9" s="346" t="s">
        <v>800</v>
      </c>
      <c r="B9" s="390"/>
      <c r="S9" s="347" t="s">
        <v>800</v>
      </c>
      <c r="T9" s="896" t="s">
        <v>800</v>
      </c>
      <c r="U9" s="896" t="s">
        <v>800</v>
      </c>
      <c r="V9" s="896" t="s">
        <v>800</v>
      </c>
      <c r="W9" s="896"/>
      <c r="X9" s="896"/>
      <c r="Y9" s="896"/>
      <c r="Z9" s="896"/>
      <c r="AA9" s="896"/>
      <c r="AB9" s="896"/>
      <c r="AC9" s="896"/>
      <c r="AD9" s="896"/>
      <c r="AE9" s="896"/>
      <c r="AF9" s="896"/>
      <c r="AG9" s="896"/>
      <c r="AH9" s="896" t="s">
        <v>800</v>
      </c>
      <c r="AI9" s="896" t="s">
        <v>800</v>
      </c>
      <c r="AJ9" s="896" t="s">
        <v>800</v>
      </c>
      <c r="AK9" s="896" t="s">
        <v>800</v>
      </c>
      <c r="AL9" s="897" t="s">
        <v>800</v>
      </c>
    </row>
    <row r="10" customFormat="false" ht="14.25" hidden="false" customHeight="false" outlineLevel="0" collapsed="false">
      <c r="A10" s="346" t="s">
        <v>800</v>
      </c>
      <c r="B10" s="390" t="s">
        <v>809</v>
      </c>
      <c r="C10" s="390"/>
      <c r="D10" s="390"/>
      <c r="E10" s="390"/>
      <c r="F10" s="390"/>
      <c r="G10" s="390"/>
      <c r="H10" s="390"/>
      <c r="I10" s="390"/>
      <c r="J10" s="390"/>
      <c r="K10" s="390"/>
      <c r="L10" s="390"/>
      <c r="M10" s="390"/>
      <c r="N10" s="390"/>
      <c r="O10" s="390"/>
      <c r="P10" s="390"/>
      <c r="Q10" s="390"/>
      <c r="R10" s="390"/>
      <c r="S10" s="347" t="s">
        <v>800</v>
      </c>
      <c r="T10" s="896" t="s">
        <v>800</v>
      </c>
      <c r="U10" s="896" t="s">
        <v>800</v>
      </c>
      <c r="V10" s="896" t="s">
        <v>800</v>
      </c>
      <c r="W10" s="896"/>
      <c r="X10" s="896"/>
      <c r="Y10" s="896"/>
      <c r="Z10" s="896"/>
      <c r="AA10" s="896"/>
      <c r="AB10" s="896"/>
      <c r="AC10" s="896"/>
      <c r="AD10" s="896"/>
      <c r="AE10" s="896"/>
      <c r="AF10" s="896"/>
      <c r="AG10" s="896"/>
      <c r="AH10" s="896" t="s">
        <v>800</v>
      </c>
      <c r="AI10" s="896" t="s">
        <v>800</v>
      </c>
      <c r="AJ10" s="896" t="s">
        <v>800</v>
      </c>
      <c r="AK10" s="896" t="s">
        <v>800</v>
      </c>
      <c r="AL10" s="897" t="s">
        <v>800</v>
      </c>
    </row>
    <row r="11" customFormat="false" ht="14.25" hidden="false" customHeight="false" outlineLevel="0" collapsed="false">
      <c r="A11" s="346" t="s">
        <v>800</v>
      </c>
      <c r="B11" s="390" t="s">
        <v>810</v>
      </c>
      <c r="C11" s="390"/>
      <c r="D11" s="390"/>
      <c r="E11" s="390"/>
      <c r="F11" s="390"/>
      <c r="G11" s="390"/>
      <c r="H11" s="390"/>
      <c r="I11" s="390"/>
      <c r="J11" s="390"/>
      <c r="K11" s="390"/>
      <c r="L11" s="390"/>
      <c r="M11" s="390"/>
      <c r="N11" s="390"/>
      <c r="O11" s="390"/>
      <c r="P11" s="390"/>
      <c r="Q11" s="390"/>
      <c r="S11" s="347" t="s">
        <v>800</v>
      </c>
      <c r="T11" s="896" t="s">
        <v>800</v>
      </c>
      <c r="U11" s="896" t="s">
        <v>800</v>
      </c>
      <c r="V11" s="896" t="s">
        <v>800</v>
      </c>
      <c r="W11" s="896"/>
      <c r="X11" s="896"/>
      <c r="Y11" s="896"/>
      <c r="Z11" s="896"/>
      <c r="AA11" s="896"/>
      <c r="AB11" s="896"/>
      <c r="AC11" s="896"/>
      <c r="AD11" s="896"/>
      <c r="AE11" s="896"/>
      <c r="AF11" s="896"/>
      <c r="AG11" s="896"/>
      <c r="AH11" s="896" t="s">
        <v>800</v>
      </c>
      <c r="AI11" s="896" t="s">
        <v>800</v>
      </c>
      <c r="AJ11" s="896" t="s">
        <v>800</v>
      </c>
      <c r="AK11" s="896" t="s">
        <v>800</v>
      </c>
      <c r="AL11" s="897" t="s">
        <v>800</v>
      </c>
    </row>
    <row r="12" customFormat="false" ht="14.25" hidden="false" customHeight="false" outlineLevel="0" collapsed="false">
      <c r="A12" s="346" t="s">
        <v>800</v>
      </c>
      <c r="B12" s="390" t="s">
        <v>811</v>
      </c>
      <c r="C12" s="390"/>
      <c r="D12" s="390"/>
      <c r="E12" s="390"/>
      <c r="F12" s="390"/>
      <c r="G12" s="390"/>
      <c r="H12" s="390"/>
      <c r="I12" s="390"/>
      <c r="J12" s="390"/>
      <c r="K12" s="390"/>
      <c r="L12" s="390"/>
      <c r="M12" s="390"/>
      <c r="N12" s="390"/>
      <c r="O12" s="390"/>
      <c r="P12" s="390"/>
      <c r="S12" s="347" t="s">
        <v>800</v>
      </c>
      <c r="T12" s="896" t="s">
        <v>800</v>
      </c>
      <c r="U12" s="896" t="s">
        <v>800</v>
      </c>
      <c r="V12" s="896" t="s">
        <v>800</v>
      </c>
      <c r="W12" s="896"/>
      <c r="X12" s="896"/>
      <c r="Y12" s="896"/>
      <c r="Z12" s="896"/>
      <c r="AA12" s="896"/>
      <c r="AB12" s="896"/>
      <c r="AC12" s="896"/>
      <c r="AD12" s="896"/>
      <c r="AE12" s="896"/>
      <c r="AF12" s="896"/>
      <c r="AG12" s="896"/>
      <c r="AH12" s="896" t="s">
        <v>800</v>
      </c>
      <c r="AI12" s="896" t="s">
        <v>800</v>
      </c>
      <c r="AJ12" s="896" t="s">
        <v>800</v>
      </c>
      <c r="AK12" s="896" t="s">
        <v>800</v>
      </c>
      <c r="AL12" s="897" t="s">
        <v>800</v>
      </c>
    </row>
    <row r="13" customFormat="false" ht="14.25" hidden="false" customHeight="false" outlineLevel="0" collapsed="false">
      <c r="A13" s="346" t="s">
        <v>800</v>
      </c>
      <c r="B13" s="390" t="s">
        <v>812</v>
      </c>
      <c r="C13" s="390"/>
      <c r="D13" s="390"/>
      <c r="E13" s="390"/>
      <c r="F13" s="390"/>
      <c r="G13" s="390"/>
      <c r="H13" s="390"/>
      <c r="I13" s="390"/>
      <c r="J13" s="390"/>
      <c r="K13" s="390"/>
      <c r="L13" s="390"/>
      <c r="M13" s="390"/>
      <c r="N13" s="390"/>
      <c r="O13" s="390"/>
      <c r="P13" s="390"/>
      <c r="Q13" s="390"/>
      <c r="R13" s="390"/>
      <c r="S13" s="347" t="s">
        <v>800</v>
      </c>
      <c r="T13" s="896" t="s">
        <v>800</v>
      </c>
      <c r="U13" s="896" t="s">
        <v>800</v>
      </c>
      <c r="V13" s="896" t="s">
        <v>800</v>
      </c>
      <c r="W13" s="896"/>
      <c r="X13" s="896"/>
      <c r="Y13" s="896"/>
      <c r="Z13" s="896"/>
      <c r="AA13" s="896"/>
      <c r="AB13" s="896"/>
      <c r="AC13" s="896"/>
      <c r="AD13" s="896"/>
      <c r="AE13" s="896"/>
      <c r="AF13" s="896"/>
      <c r="AG13" s="896"/>
      <c r="AH13" s="896" t="s">
        <v>800</v>
      </c>
      <c r="AI13" s="896" t="s">
        <v>800</v>
      </c>
      <c r="AJ13" s="896" t="s">
        <v>800</v>
      </c>
      <c r="AK13" s="896" t="s">
        <v>800</v>
      </c>
      <c r="AL13" s="897" t="s">
        <v>800</v>
      </c>
    </row>
    <row r="14" customFormat="false" ht="14.25" hidden="false" customHeight="false" outlineLevel="0" collapsed="false">
      <c r="A14" s="346" t="s">
        <v>800</v>
      </c>
      <c r="S14" s="347" t="s">
        <v>800</v>
      </c>
      <c r="T14" s="896" t="s">
        <v>800</v>
      </c>
      <c r="U14" s="896" t="s">
        <v>800</v>
      </c>
      <c r="V14" s="896" t="s">
        <v>800</v>
      </c>
      <c r="W14" s="896"/>
      <c r="X14" s="896"/>
      <c r="Y14" s="896"/>
      <c r="Z14" s="896"/>
      <c r="AA14" s="896"/>
      <c r="AB14" s="896"/>
      <c r="AC14" s="896"/>
      <c r="AD14" s="896"/>
      <c r="AE14" s="896"/>
      <c r="AF14" s="896"/>
      <c r="AG14" s="896"/>
      <c r="AH14" s="896" t="s">
        <v>800</v>
      </c>
      <c r="AI14" s="896" t="s">
        <v>800</v>
      </c>
      <c r="AJ14" s="896" t="s">
        <v>800</v>
      </c>
      <c r="AK14" s="896" t="s">
        <v>800</v>
      </c>
      <c r="AL14" s="897" t="s">
        <v>800</v>
      </c>
    </row>
    <row r="15" customFormat="false" ht="14.25" hidden="false" customHeight="false" outlineLevel="0" collapsed="false">
      <c r="A15" s="346" t="s">
        <v>800</v>
      </c>
      <c r="B15" s="390"/>
      <c r="S15" s="347" t="s">
        <v>800</v>
      </c>
      <c r="T15" s="896" t="s">
        <v>800</v>
      </c>
      <c r="U15" s="896" t="s">
        <v>800</v>
      </c>
      <c r="V15" s="896" t="s">
        <v>800</v>
      </c>
      <c r="W15" s="896"/>
      <c r="X15" s="896"/>
      <c r="Y15" s="896"/>
      <c r="Z15" s="896"/>
      <c r="AA15" s="896"/>
      <c r="AB15" s="896"/>
      <c r="AC15" s="896"/>
      <c r="AD15" s="896"/>
      <c r="AE15" s="896"/>
      <c r="AF15" s="896"/>
      <c r="AG15" s="896"/>
      <c r="AH15" s="896" t="s">
        <v>800</v>
      </c>
      <c r="AI15" s="896" t="s">
        <v>800</v>
      </c>
      <c r="AJ15" s="896" t="s">
        <v>800</v>
      </c>
      <c r="AK15" s="896" t="s">
        <v>800</v>
      </c>
      <c r="AL15" s="897" t="s">
        <v>800</v>
      </c>
    </row>
    <row r="16" customFormat="false" ht="14.25" hidden="false" customHeight="false" outlineLevel="0" collapsed="false">
      <c r="A16" s="346" t="s">
        <v>800</v>
      </c>
      <c r="B16" s="390"/>
      <c r="S16" s="347" t="s">
        <v>800</v>
      </c>
      <c r="T16" s="896" t="s">
        <v>800</v>
      </c>
      <c r="U16" s="896" t="s">
        <v>800</v>
      </c>
      <c r="V16" s="896" t="s">
        <v>800</v>
      </c>
      <c r="W16" s="896"/>
      <c r="X16" s="896"/>
      <c r="Y16" s="896"/>
      <c r="Z16" s="896"/>
      <c r="AA16" s="896"/>
      <c r="AB16" s="896"/>
      <c r="AC16" s="896"/>
      <c r="AD16" s="896"/>
      <c r="AE16" s="896"/>
      <c r="AF16" s="896"/>
      <c r="AG16" s="896"/>
      <c r="AH16" s="896" t="s">
        <v>800</v>
      </c>
      <c r="AI16" s="896" t="s">
        <v>800</v>
      </c>
      <c r="AJ16" s="896" t="s">
        <v>800</v>
      </c>
      <c r="AK16" s="896" t="s">
        <v>800</v>
      </c>
      <c r="AL16" s="897" t="s">
        <v>800</v>
      </c>
    </row>
    <row r="17" customFormat="false" ht="14.25" hidden="false" customHeight="false" outlineLevel="0" collapsed="false">
      <c r="A17" s="346" t="s">
        <v>800</v>
      </c>
      <c r="B17" s="390"/>
      <c r="S17" s="347" t="s">
        <v>800</v>
      </c>
      <c r="T17" s="896" t="s">
        <v>800</v>
      </c>
      <c r="U17" s="896" t="s">
        <v>800</v>
      </c>
      <c r="V17" s="896" t="s">
        <v>800</v>
      </c>
      <c r="W17" s="896"/>
      <c r="X17" s="896"/>
      <c r="Y17" s="896"/>
      <c r="Z17" s="896"/>
      <c r="AA17" s="896"/>
      <c r="AB17" s="896"/>
      <c r="AC17" s="896"/>
      <c r="AD17" s="896"/>
      <c r="AE17" s="896"/>
      <c r="AF17" s="896"/>
      <c r="AG17" s="896"/>
      <c r="AH17" s="896" t="s">
        <v>800</v>
      </c>
      <c r="AI17" s="896" t="s">
        <v>800</v>
      </c>
      <c r="AJ17" s="896" t="s">
        <v>800</v>
      </c>
      <c r="AK17" s="896" t="s">
        <v>800</v>
      </c>
      <c r="AL17" s="897" t="s">
        <v>800</v>
      </c>
    </row>
    <row r="18" customFormat="false" ht="14.25" hidden="false" customHeight="false" outlineLevel="0" collapsed="false">
      <c r="A18" s="346" t="s">
        <v>800</v>
      </c>
      <c r="B18" s="390"/>
      <c r="S18" s="347" t="s">
        <v>800</v>
      </c>
      <c r="T18" s="896" t="s">
        <v>800</v>
      </c>
      <c r="U18" s="896" t="s">
        <v>800</v>
      </c>
      <c r="V18" s="896" t="s">
        <v>800</v>
      </c>
      <c r="W18" s="896"/>
      <c r="X18" s="896"/>
      <c r="Y18" s="896"/>
      <c r="Z18" s="896"/>
      <c r="AA18" s="896"/>
      <c r="AB18" s="896"/>
      <c r="AC18" s="896"/>
      <c r="AD18" s="896"/>
      <c r="AE18" s="896"/>
      <c r="AF18" s="896"/>
      <c r="AG18" s="896"/>
      <c r="AH18" s="896" t="s">
        <v>800</v>
      </c>
      <c r="AI18" s="896" t="s">
        <v>800</v>
      </c>
      <c r="AJ18" s="896" t="s">
        <v>800</v>
      </c>
      <c r="AK18" s="896" t="s">
        <v>800</v>
      </c>
      <c r="AL18" s="897" t="s">
        <v>800</v>
      </c>
    </row>
    <row r="19" customFormat="false" ht="14.25" hidden="false" customHeight="false" outlineLevel="0" collapsed="false">
      <c r="A19" s="346" t="s">
        <v>800</v>
      </c>
      <c r="B19" s="390"/>
      <c r="C19" s="390"/>
      <c r="S19" s="347" t="s">
        <v>800</v>
      </c>
      <c r="T19" s="896" t="s">
        <v>800</v>
      </c>
      <c r="U19" s="896" t="s">
        <v>800</v>
      </c>
      <c r="V19" s="896" t="s">
        <v>800</v>
      </c>
      <c r="W19" s="896"/>
      <c r="X19" s="896"/>
      <c r="Y19" s="896"/>
      <c r="Z19" s="896"/>
      <c r="AA19" s="896"/>
      <c r="AB19" s="896"/>
      <c r="AC19" s="896"/>
      <c r="AD19" s="896"/>
      <c r="AE19" s="896"/>
      <c r="AF19" s="896"/>
      <c r="AG19" s="896"/>
      <c r="AH19" s="896" t="s">
        <v>800</v>
      </c>
      <c r="AI19" s="896" t="s">
        <v>800</v>
      </c>
      <c r="AJ19" s="896" t="s">
        <v>800</v>
      </c>
      <c r="AK19" s="896" t="s">
        <v>800</v>
      </c>
      <c r="AL19" s="897" t="s">
        <v>800</v>
      </c>
    </row>
    <row r="20" customFormat="false" ht="14.25" hidden="false" customHeight="false" outlineLevel="0" collapsed="false">
      <c r="A20" s="346" t="s">
        <v>800</v>
      </c>
      <c r="S20" s="347" t="s">
        <v>800</v>
      </c>
      <c r="T20" s="896" t="s">
        <v>800</v>
      </c>
      <c r="U20" s="896" t="s">
        <v>800</v>
      </c>
      <c r="V20" s="896" t="s">
        <v>800</v>
      </c>
      <c r="W20" s="896"/>
      <c r="X20" s="896"/>
      <c r="Y20" s="896"/>
      <c r="Z20" s="896"/>
      <c r="AA20" s="896"/>
      <c r="AB20" s="896"/>
      <c r="AC20" s="896"/>
      <c r="AD20" s="896"/>
      <c r="AE20" s="896"/>
      <c r="AF20" s="896"/>
      <c r="AG20" s="896"/>
      <c r="AH20" s="896" t="s">
        <v>800</v>
      </c>
      <c r="AI20" s="896" t="s">
        <v>800</v>
      </c>
      <c r="AJ20" s="896" t="s">
        <v>800</v>
      </c>
      <c r="AK20" s="896" t="s">
        <v>800</v>
      </c>
      <c r="AL20" s="897" t="s">
        <v>800</v>
      </c>
    </row>
    <row r="21" customFormat="false" ht="14.25" hidden="false" customHeight="false" outlineLevel="0" collapsed="false">
      <c r="A21" s="346" t="s">
        <v>800</v>
      </c>
      <c r="B21" s="390"/>
      <c r="S21" s="347" t="s">
        <v>800</v>
      </c>
      <c r="T21" s="896" t="s">
        <v>800</v>
      </c>
      <c r="U21" s="896" t="s">
        <v>800</v>
      </c>
      <c r="V21" s="896" t="s">
        <v>800</v>
      </c>
      <c r="W21" s="896"/>
      <c r="X21" s="896"/>
      <c r="Y21" s="896"/>
      <c r="Z21" s="896"/>
      <c r="AA21" s="896"/>
      <c r="AB21" s="896"/>
      <c r="AC21" s="896"/>
      <c r="AD21" s="896"/>
      <c r="AE21" s="896"/>
      <c r="AF21" s="896"/>
      <c r="AG21" s="896"/>
      <c r="AH21" s="896" t="s">
        <v>800</v>
      </c>
      <c r="AI21" s="896" t="s">
        <v>800</v>
      </c>
      <c r="AJ21" s="896" t="s">
        <v>800</v>
      </c>
      <c r="AK21" s="896" t="s">
        <v>800</v>
      </c>
      <c r="AL21" s="897" t="s">
        <v>800</v>
      </c>
    </row>
    <row r="22" customFormat="false" ht="14.25" hidden="false" customHeight="false" outlineLevel="0" collapsed="false">
      <c r="A22" s="346" t="s">
        <v>800</v>
      </c>
      <c r="B22" s="390"/>
      <c r="S22" s="347" t="s">
        <v>800</v>
      </c>
      <c r="T22" s="896" t="s">
        <v>800</v>
      </c>
      <c r="U22" s="896" t="s">
        <v>800</v>
      </c>
      <c r="V22" s="896" t="s">
        <v>800</v>
      </c>
      <c r="W22" s="896"/>
      <c r="X22" s="896"/>
      <c r="Y22" s="896"/>
      <c r="Z22" s="896"/>
      <c r="AA22" s="896"/>
      <c r="AB22" s="896"/>
      <c r="AC22" s="896"/>
      <c r="AD22" s="896"/>
      <c r="AE22" s="896"/>
      <c r="AF22" s="896"/>
      <c r="AG22" s="896"/>
      <c r="AH22" s="896" t="s">
        <v>800</v>
      </c>
      <c r="AI22" s="896" t="s">
        <v>800</v>
      </c>
      <c r="AJ22" s="896" t="s">
        <v>800</v>
      </c>
      <c r="AK22" s="896" t="s">
        <v>800</v>
      </c>
      <c r="AL22" s="897" t="s">
        <v>800</v>
      </c>
    </row>
    <row r="23" customFormat="false" ht="14.25" hidden="false" customHeight="false" outlineLevel="0" collapsed="false">
      <c r="A23" s="346" t="s">
        <v>800</v>
      </c>
      <c r="B23" s="390"/>
      <c r="S23" s="347" t="s">
        <v>800</v>
      </c>
      <c r="T23" s="896" t="s">
        <v>800</v>
      </c>
      <c r="U23" s="899"/>
      <c r="V23" s="896" t="s">
        <v>800</v>
      </c>
      <c r="W23" s="896"/>
      <c r="X23" s="896"/>
      <c r="Y23" s="896"/>
      <c r="Z23" s="896"/>
      <c r="AA23" s="896"/>
      <c r="AB23" s="896"/>
      <c r="AC23" s="896"/>
      <c r="AD23" s="896"/>
      <c r="AE23" s="896"/>
      <c r="AF23" s="896"/>
      <c r="AG23" s="896"/>
      <c r="AH23" s="896" t="s">
        <v>800</v>
      </c>
      <c r="AI23" s="896" t="s">
        <v>800</v>
      </c>
      <c r="AJ23" s="896" t="s">
        <v>800</v>
      </c>
      <c r="AK23" s="896" t="s">
        <v>800</v>
      </c>
      <c r="AL23" s="897" t="s">
        <v>800</v>
      </c>
    </row>
    <row r="24" customFormat="false" ht="14.25" hidden="false" customHeight="false" outlineLevel="0" collapsed="false">
      <c r="A24" s="346" t="s">
        <v>800</v>
      </c>
      <c r="S24" s="347" t="s">
        <v>800</v>
      </c>
      <c r="T24" s="896" t="s">
        <v>800</v>
      </c>
      <c r="U24" s="896" t="s">
        <v>800</v>
      </c>
      <c r="V24" s="896" t="s">
        <v>800</v>
      </c>
      <c r="W24" s="896"/>
      <c r="X24" s="896"/>
      <c r="Y24" s="896"/>
      <c r="Z24" s="896"/>
      <c r="AA24" s="896"/>
      <c r="AB24" s="896"/>
      <c r="AC24" s="896"/>
      <c r="AD24" s="896"/>
      <c r="AE24" s="896"/>
      <c r="AF24" s="896"/>
      <c r="AG24" s="896"/>
      <c r="AH24" s="896" t="s">
        <v>800</v>
      </c>
      <c r="AI24" s="896" t="s">
        <v>800</v>
      </c>
      <c r="AJ24" s="896" t="s">
        <v>800</v>
      </c>
      <c r="AK24" s="896" t="s">
        <v>800</v>
      </c>
      <c r="AL24" s="897" t="s">
        <v>800</v>
      </c>
    </row>
    <row r="25" customFormat="false" ht="14.25" hidden="false" customHeight="false" outlineLevel="0" collapsed="false">
      <c r="A25" s="346" t="s">
        <v>800</v>
      </c>
      <c r="B25" s="390"/>
      <c r="S25" s="347" t="s">
        <v>800</v>
      </c>
      <c r="T25" s="896" t="s">
        <v>800</v>
      </c>
      <c r="U25" s="896" t="s">
        <v>800</v>
      </c>
      <c r="V25" s="896" t="s">
        <v>800</v>
      </c>
      <c r="W25" s="896"/>
      <c r="X25" s="896"/>
      <c r="Y25" s="896"/>
      <c r="Z25" s="896"/>
      <c r="AA25" s="896"/>
      <c r="AB25" s="896"/>
      <c r="AC25" s="896"/>
      <c r="AD25" s="896"/>
      <c r="AE25" s="896"/>
      <c r="AF25" s="896"/>
      <c r="AG25" s="896"/>
      <c r="AH25" s="896" t="s">
        <v>800</v>
      </c>
      <c r="AI25" s="896" t="s">
        <v>800</v>
      </c>
      <c r="AJ25" s="896" t="s">
        <v>800</v>
      </c>
      <c r="AK25" s="896" t="s">
        <v>800</v>
      </c>
      <c r="AL25" s="897" t="s">
        <v>800</v>
      </c>
    </row>
    <row r="26" customFormat="false" ht="14.25" hidden="false" customHeight="false" outlineLevel="0" collapsed="false">
      <c r="A26" s="346" t="s">
        <v>800</v>
      </c>
      <c r="B26" s="390"/>
      <c r="S26" s="347" t="s">
        <v>800</v>
      </c>
      <c r="T26" s="896" t="s">
        <v>800</v>
      </c>
      <c r="U26" s="896" t="s">
        <v>813</v>
      </c>
      <c r="V26" s="896"/>
      <c r="W26" s="896"/>
      <c r="X26" s="896"/>
      <c r="Y26" s="896"/>
      <c r="Z26" s="896"/>
      <c r="AA26" s="896"/>
      <c r="AB26" s="896"/>
      <c r="AC26" s="896"/>
      <c r="AD26" s="896"/>
      <c r="AE26" s="896" t="s">
        <v>800</v>
      </c>
      <c r="AF26" s="896" t="s">
        <v>800</v>
      </c>
      <c r="AG26" s="896" t="s">
        <v>800</v>
      </c>
      <c r="AH26" s="896" t="s">
        <v>800</v>
      </c>
      <c r="AI26" s="896" t="s">
        <v>800</v>
      </c>
      <c r="AJ26" s="896" t="s">
        <v>800</v>
      </c>
      <c r="AK26" s="896" t="s">
        <v>800</v>
      </c>
      <c r="AL26" s="897" t="s">
        <v>800</v>
      </c>
    </row>
    <row r="27" customFormat="false" ht="14.25" hidden="false" customHeight="false" outlineLevel="0" collapsed="false">
      <c r="A27" s="346" t="s">
        <v>800</v>
      </c>
      <c r="B27" s="390"/>
      <c r="S27" s="347" t="s">
        <v>800</v>
      </c>
      <c r="T27" s="896" t="s">
        <v>800</v>
      </c>
      <c r="U27" s="896" t="s">
        <v>800</v>
      </c>
      <c r="V27" s="896" t="s">
        <v>800</v>
      </c>
      <c r="W27" s="896" t="s">
        <v>800</v>
      </c>
      <c r="X27" s="896" t="s">
        <v>800</v>
      </c>
      <c r="Y27" s="896" t="s">
        <v>800</v>
      </c>
      <c r="Z27" s="896" t="s">
        <v>800</v>
      </c>
      <c r="AA27" s="896" t="s">
        <v>800</v>
      </c>
      <c r="AB27" s="896" t="s">
        <v>800</v>
      </c>
      <c r="AC27" s="896" t="s">
        <v>800</v>
      </c>
      <c r="AD27" s="896" t="s">
        <v>800</v>
      </c>
      <c r="AE27" s="896" t="s">
        <v>800</v>
      </c>
      <c r="AF27" s="896" t="s">
        <v>800</v>
      </c>
      <c r="AG27" s="896" t="s">
        <v>800</v>
      </c>
      <c r="AH27" s="896" t="s">
        <v>800</v>
      </c>
      <c r="AI27" s="896" t="s">
        <v>800</v>
      </c>
      <c r="AJ27" s="896" t="s">
        <v>800</v>
      </c>
      <c r="AK27" s="896" t="s">
        <v>800</v>
      </c>
      <c r="AL27" s="897" t="s">
        <v>800</v>
      </c>
    </row>
    <row r="28" customFormat="false" ht="14.25" hidden="false" customHeight="false" outlineLevel="0" collapsed="false">
      <c r="A28" s="346" t="s">
        <v>800</v>
      </c>
      <c r="B28" s="390"/>
      <c r="S28" s="347" t="s">
        <v>800</v>
      </c>
      <c r="T28" s="896" t="s">
        <v>800</v>
      </c>
      <c r="U28" s="896" t="s">
        <v>814</v>
      </c>
      <c r="V28" s="896"/>
      <c r="W28" s="896"/>
      <c r="X28" s="896"/>
      <c r="Y28" s="896"/>
      <c r="Z28" s="896"/>
      <c r="AA28" s="896"/>
      <c r="AB28" s="896"/>
      <c r="AC28" s="896"/>
      <c r="AD28" s="896"/>
      <c r="AE28" s="896"/>
      <c r="AF28" s="896"/>
      <c r="AG28" s="896"/>
      <c r="AH28" s="896"/>
      <c r="AI28" s="896"/>
      <c r="AJ28" s="896" t="s">
        <v>800</v>
      </c>
      <c r="AK28" s="896" t="s">
        <v>800</v>
      </c>
      <c r="AL28" s="897" t="s">
        <v>800</v>
      </c>
    </row>
    <row r="29" customFormat="false" ht="14.25" hidden="false" customHeight="false" outlineLevel="0" collapsed="false">
      <c r="A29" s="346" t="s">
        <v>800</v>
      </c>
      <c r="B29" s="390"/>
      <c r="S29" s="347" t="s">
        <v>800</v>
      </c>
      <c r="T29" s="896" t="s">
        <v>800</v>
      </c>
      <c r="U29" s="896" t="s">
        <v>815</v>
      </c>
      <c r="V29" s="896"/>
      <c r="W29" s="896"/>
      <c r="X29" s="896"/>
      <c r="Y29" s="896"/>
      <c r="Z29" s="896"/>
      <c r="AA29" s="896"/>
      <c r="AB29" s="896"/>
      <c r="AC29" s="896" t="s">
        <v>800</v>
      </c>
      <c r="AD29" s="896" t="s">
        <v>800</v>
      </c>
      <c r="AE29" s="896" t="s">
        <v>800</v>
      </c>
      <c r="AF29" s="896" t="s">
        <v>800</v>
      </c>
      <c r="AG29" s="896" t="s">
        <v>800</v>
      </c>
      <c r="AH29" s="896" t="s">
        <v>800</v>
      </c>
      <c r="AI29" s="896" t="s">
        <v>800</v>
      </c>
      <c r="AJ29" s="896" t="s">
        <v>800</v>
      </c>
      <c r="AK29" s="896" t="s">
        <v>800</v>
      </c>
      <c r="AL29" s="897" t="s">
        <v>800</v>
      </c>
    </row>
    <row r="30" customFormat="false" ht="12.75" hidden="false" customHeight="true" outlineLevel="0" collapsed="false">
      <c r="A30" s="346" t="s">
        <v>800</v>
      </c>
      <c r="B30" s="390"/>
      <c r="S30" s="347" t="s">
        <v>800</v>
      </c>
      <c r="T30" s="896" t="s">
        <v>800</v>
      </c>
      <c r="U30" s="896"/>
      <c r="V30" s="896"/>
      <c r="W30" s="896"/>
      <c r="X30" s="896"/>
      <c r="Y30" s="896"/>
      <c r="Z30" s="896"/>
      <c r="AA30" s="896"/>
      <c r="AB30" s="896"/>
      <c r="AC30" s="896"/>
      <c r="AD30" s="896"/>
      <c r="AE30" s="896"/>
      <c r="AF30" s="896"/>
      <c r="AG30" s="896"/>
      <c r="AH30" s="896"/>
      <c r="AI30" s="896"/>
      <c r="AJ30" s="896" t="s">
        <v>800</v>
      </c>
      <c r="AK30" s="896" t="s">
        <v>800</v>
      </c>
      <c r="AL30" s="897" t="s">
        <v>800</v>
      </c>
    </row>
    <row r="31" customFormat="false" ht="14.25" hidden="false" customHeight="false" outlineLevel="0" collapsed="false">
      <c r="A31" s="346" t="s">
        <v>800</v>
      </c>
      <c r="B31" s="390"/>
      <c r="C31" s="390"/>
      <c r="S31" s="347" t="s">
        <v>800</v>
      </c>
      <c r="T31" s="896" t="s">
        <v>800</v>
      </c>
      <c r="U31" s="896"/>
      <c r="V31" s="896"/>
      <c r="W31" s="896"/>
      <c r="X31" s="896"/>
      <c r="Y31" s="896"/>
      <c r="Z31" s="896"/>
      <c r="AA31" s="896"/>
      <c r="AB31" s="896"/>
      <c r="AC31" s="896"/>
      <c r="AD31" s="896"/>
      <c r="AE31" s="896"/>
      <c r="AF31" s="896"/>
      <c r="AG31" s="896"/>
      <c r="AH31" s="896"/>
      <c r="AI31" s="896"/>
      <c r="AJ31" s="896" t="s">
        <v>800</v>
      </c>
      <c r="AK31" s="896" t="s">
        <v>800</v>
      </c>
      <c r="AL31" s="897" t="s">
        <v>800</v>
      </c>
    </row>
    <row r="32" customFormat="false" ht="14.25" hidden="false" customHeight="false" outlineLevel="0" collapsed="false">
      <c r="A32" s="346" t="s">
        <v>800</v>
      </c>
      <c r="S32" s="347" t="s">
        <v>800</v>
      </c>
      <c r="T32" s="896" t="s">
        <v>800</v>
      </c>
      <c r="U32" s="896"/>
      <c r="V32" s="896"/>
      <c r="W32" s="896"/>
      <c r="X32" s="896"/>
      <c r="Y32" s="896"/>
      <c r="Z32" s="896"/>
      <c r="AA32" s="896"/>
      <c r="AB32" s="896"/>
      <c r="AC32" s="896"/>
      <c r="AD32" s="896"/>
      <c r="AE32" s="896"/>
      <c r="AF32" s="896"/>
      <c r="AG32" s="896"/>
      <c r="AH32" s="896"/>
      <c r="AI32" s="896"/>
      <c r="AJ32" s="896" t="s">
        <v>800</v>
      </c>
      <c r="AK32" s="896" t="s">
        <v>800</v>
      </c>
      <c r="AL32" s="897" t="s">
        <v>800</v>
      </c>
    </row>
    <row r="33" customFormat="false" ht="14.25" hidden="false" customHeight="false" outlineLevel="0" collapsed="false">
      <c r="A33" s="346" t="s">
        <v>800</v>
      </c>
      <c r="B33" s="390" t="s">
        <v>816</v>
      </c>
      <c r="C33" s="390"/>
      <c r="D33" s="390"/>
      <c r="E33" s="390"/>
      <c r="F33" s="390"/>
      <c r="G33" s="390"/>
      <c r="H33" s="390"/>
      <c r="I33" s="390"/>
      <c r="J33" s="390"/>
      <c r="K33" s="390"/>
      <c r="L33" s="390"/>
      <c r="M33" s="390"/>
      <c r="N33" s="390"/>
      <c r="O33" s="390"/>
      <c r="P33" s="390"/>
      <c r="Q33" s="390"/>
      <c r="R33" s="390"/>
      <c r="S33" s="347" t="s">
        <v>800</v>
      </c>
      <c r="T33" s="896" t="s">
        <v>800</v>
      </c>
      <c r="U33" s="896"/>
      <c r="V33" s="896"/>
      <c r="W33" s="896"/>
      <c r="X33" s="896"/>
      <c r="Y33" s="896"/>
      <c r="Z33" s="896"/>
      <c r="AA33" s="896"/>
      <c r="AB33" s="896"/>
      <c r="AC33" s="896"/>
      <c r="AD33" s="896"/>
      <c r="AE33" s="896"/>
      <c r="AF33" s="896"/>
      <c r="AG33" s="896"/>
      <c r="AH33" s="896"/>
      <c r="AI33" s="896"/>
      <c r="AJ33" s="896" t="s">
        <v>800</v>
      </c>
      <c r="AK33" s="896" t="s">
        <v>800</v>
      </c>
      <c r="AL33" s="897" t="s">
        <v>800</v>
      </c>
    </row>
    <row r="34" customFormat="false" ht="14.25" hidden="false" customHeight="false" outlineLevel="0" collapsed="false">
      <c r="A34" s="346" t="s">
        <v>800</v>
      </c>
      <c r="B34" s="900" t="s">
        <v>817</v>
      </c>
      <c r="C34" s="390"/>
      <c r="D34" s="390"/>
      <c r="E34" s="390"/>
      <c r="F34" s="390"/>
      <c r="G34" s="390"/>
      <c r="H34" s="390"/>
      <c r="I34" s="390"/>
      <c r="J34" s="390"/>
      <c r="K34" s="390"/>
      <c r="L34" s="390"/>
      <c r="M34" s="390"/>
      <c r="N34" s="390"/>
      <c r="O34" s="390"/>
      <c r="P34" s="390"/>
      <c r="Q34" s="390"/>
      <c r="S34" s="347" t="s">
        <v>800</v>
      </c>
      <c r="T34" s="896" t="s">
        <v>800</v>
      </c>
      <c r="U34" s="896"/>
      <c r="V34" s="896"/>
      <c r="W34" s="896"/>
      <c r="X34" s="896"/>
      <c r="Y34" s="896"/>
      <c r="Z34" s="896"/>
      <c r="AA34" s="896"/>
      <c r="AB34" s="896"/>
      <c r="AC34" s="896"/>
      <c r="AD34" s="896"/>
      <c r="AE34" s="896"/>
      <c r="AF34" s="896"/>
      <c r="AG34" s="896"/>
      <c r="AH34" s="896"/>
      <c r="AI34" s="896"/>
      <c r="AJ34" s="896" t="s">
        <v>800</v>
      </c>
      <c r="AK34" s="896" t="s">
        <v>800</v>
      </c>
      <c r="AL34" s="897" t="s">
        <v>800</v>
      </c>
    </row>
    <row r="35" customFormat="false" ht="14.25" hidden="false" customHeight="false" outlineLevel="0" collapsed="false">
      <c r="A35" s="346" t="s">
        <v>800</v>
      </c>
      <c r="B35" s="390"/>
      <c r="S35" s="347" t="s">
        <v>800</v>
      </c>
      <c r="T35" s="896" t="s">
        <v>800</v>
      </c>
      <c r="U35" s="896"/>
      <c r="V35" s="896"/>
      <c r="W35" s="896"/>
      <c r="X35" s="896"/>
      <c r="Y35" s="896"/>
      <c r="Z35" s="896"/>
      <c r="AA35" s="896"/>
      <c r="AB35" s="896"/>
      <c r="AC35" s="896"/>
      <c r="AD35" s="896"/>
      <c r="AE35" s="896"/>
      <c r="AF35" s="896"/>
      <c r="AG35" s="896"/>
      <c r="AH35" s="896"/>
      <c r="AI35" s="896"/>
      <c r="AJ35" s="896" t="s">
        <v>800</v>
      </c>
      <c r="AK35" s="896" t="s">
        <v>800</v>
      </c>
      <c r="AL35" s="897" t="s">
        <v>800</v>
      </c>
    </row>
    <row r="36" customFormat="false" ht="14.25" hidden="false" customHeight="false" outlineLevel="0" collapsed="false">
      <c r="A36" s="346" t="s">
        <v>800</v>
      </c>
      <c r="S36" s="347" t="s">
        <v>800</v>
      </c>
      <c r="T36" s="896" t="s">
        <v>800</v>
      </c>
      <c r="U36" s="896"/>
      <c r="V36" s="896"/>
      <c r="W36" s="896"/>
      <c r="X36" s="896"/>
      <c r="Y36" s="896"/>
      <c r="Z36" s="896"/>
      <c r="AA36" s="896"/>
      <c r="AB36" s="896"/>
      <c r="AC36" s="896"/>
      <c r="AD36" s="896"/>
      <c r="AE36" s="896"/>
      <c r="AF36" s="896"/>
      <c r="AG36" s="896"/>
      <c r="AH36" s="896"/>
      <c r="AI36" s="896"/>
      <c r="AJ36" s="896" t="s">
        <v>800</v>
      </c>
      <c r="AK36" s="896" t="s">
        <v>800</v>
      </c>
      <c r="AL36" s="897" t="s">
        <v>800</v>
      </c>
    </row>
    <row r="37" customFormat="false" ht="14.25" hidden="false" customHeight="false" outlineLevel="0" collapsed="false">
      <c r="A37" s="346" t="s">
        <v>800</v>
      </c>
      <c r="S37" s="347" t="s">
        <v>800</v>
      </c>
      <c r="T37" s="896" t="s">
        <v>800</v>
      </c>
      <c r="U37" s="896"/>
      <c r="V37" s="896"/>
      <c r="W37" s="896"/>
      <c r="X37" s="896"/>
      <c r="Y37" s="896"/>
      <c r="Z37" s="896"/>
      <c r="AA37" s="896"/>
      <c r="AB37" s="896"/>
      <c r="AC37" s="896"/>
      <c r="AD37" s="896"/>
      <c r="AE37" s="896"/>
      <c r="AF37" s="896"/>
      <c r="AG37" s="896"/>
      <c r="AH37" s="896"/>
      <c r="AI37" s="896"/>
      <c r="AJ37" s="896" t="s">
        <v>800</v>
      </c>
      <c r="AK37" s="896" t="s">
        <v>800</v>
      </c>
      <c r="AL37" s="897" t="s">
        <v>800</v>
      </c>
    </row>
    <row r="38" customFormat="false" ht="14.25" hidden="false" customHeight="false" outlineLevel="0" collapsed="false">
      <c r="A38" s="346" t="s">
        <v>800</v>
      </c>
      <c r="S38" s="347" t="s">
        <v>800</v>
      </c>
      <c r="T38" s="896" t="s">
        <v>800</v>
      </c>
      <c r="U38" s="896"/>
      <c r="V38" s="896"/>
      <c r="W38" s="896"/>
      <c r="X38" s="896"/>
      <c r="Y38" s="896"/>
      <c r="Z38" s="896"/>
      <c r="AA38" s="896"/>
      <c r="AB38" s="896"/>
      <c r="AC38" s="896"/>
      <c r="AD38" s="896"/>
      <c r="AE38" s="896"/>
      <c r="AF38" s="896"/>
      <c r="AG38" s="896"/>
      <c r="AH38" s="896"/>
      <c r="AI38" s="896"/>
      <c r="AJ38" s="896" t="s">
        <v>800</v>
      </c>
      <c r="AK38" s="896" t="s">
        <v>800</v>
      </c>
      <c r="AL38" s="897" t="s">
        <v>800</v>
      </c>
    </row>
    <row r="39" customFormat="false" ht="14.25" hidden="false" customHeight="false" outlineLevel="0" collapsed="false">
      <c r="A39" s="346" t="s">
        <v>800</v>
      </c>
      <c r="S39" s="347" t="s">
        <v>800</v>
      </c>
      <c r="T39" s="896" t="s">
        <v>800</v>
      </c>
      <c r="U39" s="896"/>
      <c r="V39" s="896"/>
      <c r="W39" s="896"/>
      <c r="X39" s="896"/>
      <c r="Y39" s="896"/>
      <c r="Z39" s="896"/>
      <c r="AA39" s="896"/>
      <c r="AB39" s="896"/>
      <c r="AC39" s="896"/>
      <c r="AD39" s="896"/>
      <c r="AE39" s="896"/>
      <c r="AF39" s="896"/>
      <c r="AG39" s="896"/>
      <c r="AH39" s="896"/>
      <c r="AI39" s="896"/>
      <c r="AJ39" s="896" t="s">
        <v>800</v>
      </c>
      <c r="AK39" s="896" t="s">
        <v>800</v>
      </c>
      <c r="AL39" s="897" t="s">
        <v>800</v>
      </c>
    </row>
    <row r="40" customFormat="false" ht="14.25" hidden="false" customHeight="false" outlineLevel="0" collapsed="false">
      <c r="A40" s="346" t="s">
        <v>800</v>
      </c>
      <c r="S40" s="347" t="s">
        <v>800</v>
      </c>
      <c r="T40" s="896" t="s">
        <v>800</v>
      </c>
      <c r="U40" s="896"/>
      <c r="V40" s="896"/>
      <c r="W40" s="896"/>
      <c r="X40" s="896"/>
      <c r="Y40" s="896"/>
      <c r="Z40" s="896"/>
      <c r="AA40" s="896"/>
      <c r="AB40" s="896"/>
      <c r="AC40" s="896"/>
      <c r="AD40" s="896"/>
      <c r="AE40" s="896"/>
      <c r="AF40" s="896"/>
      <c r="AG40" s="896"/>
      <c r="AH40" s="896"/>
      <c r="AI40" s="896"/>
      <c r="AJ40" s="896" t="s">
        <v>800</v>
      </c>
      <c r="AK40" s="896" t="s">
        <v>800</v>
      </c>
      <c r="AL40" s="897" t="s">
        <v>800</v>
      </c>
    </row>
    <row r="41" customFormat="false" ht="14.25" hidden="false" customHeight="false" outlineLevel="0" collapsed="false">
      <c r="A41" s="346" t="s">
        <v>800</v>
      </c>
      <c r="S41" s="347" t="s">
        <v>800</v>
      </c>
      <c r="T41" s="896" t="s">
        <v>800</v>
      </c>
      <c r="U41" s="896"/>
      <c r="V41" s="896"/>
      <c r="W41" s="896"/>
      <c r="X41" s="896"/>
      <c r="Y41" s="896"/>
      <c r="Z41" s="896"/>
      <c r="AA41" s="896"/>
      <c r="AB41" s="896"/>
      <c r="AC41" s="896"/>
      <c r="AD41" s="896"/>
      <c r="AE41" s="896"/>
      <c r="AF41" s="896"/>
      <c r="AG41" s="896"/>
      <c r="AH41" s="896"/>
      <c r="AI41" s="896"/>
      <c r="AJ41" s="896" t="s">
        <v>800</v>
      </c>
      <c r="AK41" s="896" t="s">
        <v>800</v>
      </c>
      <c r="AL41" s="897" t="s">
        <v>800</v>
      </c>
    </row>
    <row r="42" customFormat="false" ht="14.25" hidden="false" customHeight="false" outlineLevel="0" collapsed="false">
      <c r="A42" s="346" t="s">
        <v>800</v>
      </c>
      <c r="S42" s="347" t="s">
        <v>800</v>
      </c>
      <c r="T42" s="896" t="s">
        <v>800</v>
      </c>
      <c r="U42" s="896"/>
      <c r="V42" s="896"/>
      <c r="W42" s="896"/>
      <c r="X42" s="896"/>
      <c r="Y42" s="896"/>
      <c r="Z42" s="896"/>
      <c r="AA42" s="896"/>
      <c r="AB42" s="896"/>
      <c r="AC42" s="896"/>
      <c r="AD42" s="896"/>
      <c r="AE42" s="896"/>
      <c r="AF42" s="896"/>
      <c r="AG42" s="896"/>
      <c r="AH42" s="896"/>
      <c r="AI42" s="896"/>
      <c r="AJ42" s="896" t="s">
        <v>800</v>
      </c>
      <c r="AK42" s="896" t="s">
        <v>800</v>
      </c>
      <c r="AL42" s="897" t="s">
        <v>800</v>
      </c>
    </row>
    <row r="43" customFormat="false" ht="14.25" hidden="false" customHeight="false" outlineLevel="0" collapsed="false">
      <c r="A43" s="346" t="s">
        <v>800</v>
      </c>
      <c r="S43" s="347" t="s">
        <v>800</v>
      </c>
      <c r="T43" s="896" t="s">
        <v>800</v>
      </c>
      <c r="U43" s="896" t="s">
        <v>800</v>
      </c>
      <c r="V43" s="896" t="s">
        <v>800</v>
      </c>
      <c r="W43" s="896" t="s">
        <v>800</v>
      </c>
      <c r="X43" s="896" t="s">
        <v>800</v>
      </c>
      <c r="Y43" s="896" t="s">
        <v>800</v>
      </c>
      <c r="Z43" s="896" t="s">
        <v>800</v>
      </c>
      <c r="AA43" s="896" t="s">
        <v>800</v>
      </c>
      <c r="AB43" s="896" t="s">
        <v>800</v>
      </c>
      <c r="AC43" s="896" t="s">
        <v>800</v>
      </c>
      <c r="AD43" s="896" t="s">
        <v>800</v>
      </c>
      <c r="AE43" s="896" t="s">
        <v>800</v>
      </c>
      <c r="AF43" s="896" t="s">
        <v>800</v>
      </c>
      <c r="AG43" s="896" t="s">
        <v>800</v>
      </c>
      <c r="AH43" s="896" t="s">
        <v>800</v>
      </c>
      <c r="AI43" s="896" t="s">
        <v>800</v>
      </c>
      <c r="AJ43" s="896" t="s">
        <v>800</v>
      </c>
      <c r="AK43" s="896" t="s">
        <v>800</v>
      </c>
      <c r="AL43" s="897" t="s">
        <v>800</v>
      </c>
    </row>
    <row r="44" customFormat="false" ht="14.25" hidden="false" customHeight="false" outlineLevel="0" collapsed="false">
      <c r="A44" s="346" t="s">
        <v>800</v>
      </c>
      <c r="S44" s="347" t="s">
        <v>800</v>
      </c>
      <c r="T44" s="896" t="s">
        <v>800</v>
      </c>
      <c r="U44" s="896" t="s">
        <v>800</v>
      </c>
      <c r="V44" s="899"/>
      <c r="W44" s="896" t="s">
        <v>800</v>
      </c>
      <c r="X44" s="896" t="s">
        <v>800</v>
      </c>
      <c r="Y44" s="896" t="s">
        <v>800</v>
      </c>
      <c r="Z44" s="896" t="s">
        <v>800</v>
      </c>
      <c r="AA44" s="896" t="s">
        <v>800</v>
      </c>
      <c r="AB44" s="896" t="s">
        <v>800</v>
      </c>
      <c r="AC44" s="896" t="s">
        <v>800</v>
      </c>
      <c r="AD44" s="896" t="s">
        <v>800</v>
      </c>
      <c r="AE44" s="896" t="s">
        <v>800</v>
      </c>
      <c r="AF44" s="896" t="s">
        <v>800</v>
      </c>
      <c r="AG44" s="896" t="s">
        <v>800</v>
      </c>
      <c r="AH44" s="896" t="s">
        <v>800</v>
      </c>
      <c r="AI44" s="896" t="s">
        <v>800</v>
      </c>
      <c r="AJ44" s="896" t="s">
        <v>800</v>
      </c>
      <c r="AK44" s="896" t="s">
        <v>800</v>
      </c>
      <c r="AL44" s="897" t="s">
        <v>800</v>
      </c>
    </row>
    <row r="45" customFormat="false" ht="14.25" hidden="false" customHeight="false" outlineLevel="0" collapsed="false">
      <c r="A45" s="346" t="s">
        <v>800</v>
      </c>
      <c r="S45" s="347" t="s">
        <v>800</v>
      </c>
      <c r="T45" s="896" t="s">
        <v>800</v>
      </c>
      <c r="U45" s="896" t="s">
        <v>800</v>
      </c>
      <c r="V45" s="896" t="s">
        <v>800</v>
      </c>
      <c r="W45" s="896" t="s">
        <v>800</v>
      </c>
      <c r="X45" s="896" t="s">
        <v>800</v>
      </c>
      <c r="Y45" s="896" t="s">
        <v>800</v>
      </c>
      <c r="Z45" s="896" t="s">
        <v>800</v>
      </c>
      <c r="AA45" s="896" t="s">
        <v>800</v>
      </c>
      <c r="AB45" s="896" t="s">
        <v>800</v>
      </c>
      <c r="AC45" s="896" t="s">
        <v>800</v>
      </c>
      <c r="AD45" s="896" t="s">
        <v>800</v>
      </c>
      <c r="AE45" s="896" t="s">
        <v>800</v>
      </c>
      <c r="AF45" s="896" t="s">
        <v>800</v>
      </c>
      <c r="AG45" s="896" t="s">
        <v>800</v>
      </c>
      <c r="AH45" s="896" t="s">
        <v>800</v>
      </c>
      <c r="AI45" s="896" t="s">
        <v>800</v>
      </c>
      <c r="AJ45" s="896" t="s">
        <v>800</v>
      </c>
      <c r="AK45" s="896" t="s">
        <v>800</v>
      </c>
      <c r="AL45" s="897" t="s">
        <v>800</v>
      </c>
    </row>
    <row r="46" customFormat="false" ht="14.25" hidden="false" customHeight="false" outlineLevel="0" collapsed="false">
      <c r="A46" s="346" t="s">
        <v>800</v>
      </c>
      <c r="S46" s="347" t="s">
        <v>800</v>
      </c>
      <c r="T46" s="896" t="s">
        <v>800</v>
      </c>
      <c r="U46" s="896" t="s">
        <v>818</v>
      </c>
      <c r="V46" s="896"/>
      <c r="W46" s="896"/>
      <c r="X46" s="896"/>
      <c r="Y46" s="896"/>
      <c r="Z46" s="896"/>
      <c r="AA46" s="896"/>
      <c r="AB46" s="896"/>
      <c r="AC46" s="896"/>
      <c r="AD46" s="896"/>
      <c r="AE46" s="896"/>
      <c r="AF46" s="896"/>
      <c r="AG46" s="896"/>
      <c r="AH46" s="896"/>
      <c r="AI46" s="896"/>
      <c r="AJ46" s="896" t="s">
        <v>800</v>
      </c>
      <c r="AK46" s="896" t="s">
        <v>800</v>
      </c>
      <c r="AL46" s="897" t="s">
        <v>800</v>
      </c>
    </row>
    <row r="47" customFormat="false" ht="12.75" hidden="false" customHeight="false" outlineLevel="0" collapsed="false">
      <c r="A47" s="346" t="s">
        <v>800</v>
      </c>
      <c r="S47" s="347" t="s">
        <v>800</v>
      </c>
      <c r="T47" s="432"/>
      <c r="U47" s="433"/>
      <c r="V47" s="433"/>
      <c r="W47" s="433"/>
      <c r="X47" s="433"/>
      <c r="Y47" s="433"/>
      <c r="Z47" s="433"/>
      <c r="AA47" s="433"/>
      <c r="AB47" s="433"/>
      <c r="AC47" s="433"/>
      <c r="AD47" s="433"/>
      <c r="AE47" s="433"/>
      <c r="AF47" s="433"/>
      <c r="AG47" s="433"/>
      <c r="AH47" s="433"/>
      <c r="AI47" s="433"/>
      <c r="AJ47" s="433"/>
      <c r="AK47" s="433"/>
      <c r="AL47" s="434"/>
    </row>
    <row r="48" customFormat="false" ht="12.75" hidden="false" customHeight="false" outlineLevel="0" collapsed="false">
      <c r="A48" s="346" t="s">
        <v>800</v>
      </c>
      <c r="S48" s="347" t="s">
        <v>800</v>
      </c>
      <c r="T48" s="432"/>
      <c r="U48" s="433"/>
      <c r="V48" s="433"/>
      <c r="W48" s="433"/>
      <c r="X48" s="433"/>
      <c r="Y48" s="433"/>
      <c r="Z48" s="433"/>
      <c r="AA48" s="433"/>
      <c r="AB48" s="433"/>
      <c r="AC48" s="433"/>
      <c r="AD48" s="433"/>
      <c r="AE48" s="433"/>
      <c r="AF48" s="433"/>
      <c r="AG48" s="433"/>
      <c r="AH48" s="433"/>
      <c r="AI48" s="433"/>
      <c r="AJ48" s="433"/>
      <c r="AK48" s="433"/>
      <c r="AL48" s="434"/>
    </row>
    <row r="49" customFormat="false" ht="12.75" hidden="false" customHeight="false" outlineLevel="0" collapsed="false">
      <c r="A49" s="346" t="s">
        <v>800</v>
      </c>
      <c r="S49" s="347" t="s">
        <v>800</v>
      </c>
      <c r="T49" s="432"/>
      <c r="U49" s="433"/>
      <c r="V49" s="433"/>
      <c r="W49" s="433"/>
      <c r="X49" s="433"/>
      <c r="Y49" s="433"/>
      <c r="Z49" s="433"/>
      <c r="AA49" s="433"/>
      <c r="AB49" s="433"/>
      <c r="AC49" s="433"/>
      <c r="AD49" s="433"/>
      <c r="AE49" s="433"/>
      <c r="AF49" s="433"/>
      <c r="AG49" s="433"/>
      <c r="AH49" s="433"/>
      <c r="AI49" s="433"/>
      <c r="AJ49" s="433"/>
      <c r="AK49" s="433"/>
      <c r="AL49" s="434"/>
    </row>
    <row r="50" customFormat="false" ht="12.75" hidden="false" customHeight="false" outlineLevel="0" collapsed="false">
      <c r="A50" s="346" t="s">
        <v>800</v>
      </c>
      <c r="B50" s="391" t="s">
        <v>819</v>
      </c>
      <c r="C50" s="390"/>
      <c r="D50" s="390"/>
      <c r="E50" s="390"/>
      <c r="F50" s="390"/>
      <c r="G50" s="390"/>
      <c r="H50" s="390"/>
      <c r="I50" s="390"/>
      <c r="J50" s="390"/>
      <c r="K50" s="390"/>
      <c r="L50" s="390"/>
      <c r="M50" s="390"/>
      <c r="N50" s="390"/>
      <c r="O50" s="390"/>
      <c r="P50" s="390"/>
      <c r="Q50" s="390"/>
      <c r="R50" s="390"/>
      <c r="S50" s="390"/>
      <c r="T50" s="432"/>
      <c r="U50" s="433"/>
      <c r="V50" s="433"/>
      <c r="W50" s="433"/>
      <c r="X50" s="433"/>
      <c r="Y50" s="433"/>
      <c r="Z50" s="433"/>
      <c r="AA50" s="433"/>
      <c r="AB50" s="433"/>
      <c r="AC50" s="433"/>
      <c r="AD50" s="433"/>
      <c r="AE50" s="433"/>
      <c r="AF50" s="433"/>
      <c r="AG50" s="433"/>
      <c r="AH50" s="433"/>
      <c r="AI50" s="433"/>
      <c r="AJ50" s="433"/>
      <c r="AK50" s="433"/>
      <c r="AL50" s="434"/>
    </row>
    <row r="51" customFormat="false" ht="12.75" hidden="false" customHeight="false" outlineLevel="0" collapsed="false">
      <c r="A51" s="346" t="s">
        <v>800</v>
      </c>
      <c r="B51" s="390"/>
      <c r="C51" s="390"/>
      <c r="D51" s="390"/>
      <c r="E51" s="390"/>
      <c r="F51" s="390"/>
      <c r="G51" s="390"/>
      <c r="H51" s="390"/>
      <c r="I51" s="390"/>
      <c r="J51" s="390"/>
      <c r="K51" s="390"/>
      <c r="L51" s="390"/>
      <c r="M51" s="390"/>
      <c r="N51" s="390"/>
      <c r="O51" s="390"/>
      <c r="P51" s="390"/>
      <c r="Q51" s="390"/>
      <c r="S51" s="347" t="s">
        <v>800</v>
      </c>
      <c r="T51" s="432"/>
      <c r="U51" s="433"/>
      <c r="V51" s="433"/>
      <c r="W51" s="433"/>
      <c r="X51" s="433"/>
      <c r="Y51" s="433"/>
      <c r="Z51" s="433"/>
      <c r="AA51" s="433"/>
      <c r="AB51" s="433"/>
      <c r="AC51" s="433"/>
      <c r="AD51" s="433"/>
      <c r="AE51" s="433"/>
      <c r="AF51" s="433"/>
      <c r="AG51" s="433"/>
      <c r="AH51" s="433"/>
      <c r="AI51" s="433"/>
      <c r="AJ51" s="433"/>
      <c r="AK51" s="433"/>
      <c r="AL51" s="434"/>
    </row>
    <row r="52" customFormat="false" ht="12.75" hidden="false" customHeight="false" outlineLevel="0" collapsed="false">
      <c r="A52" s="346" t="s">
        <v>800</v>
      </c>
      <c r="B52" s="390" t="s">
        <v>820</v>
      </c>
      <c r="S52" s="347" t="s">
        <v>800</v>
      </c>
      <c r="T52" s="432"/>
      <c r="U52" s="433"/>
      <c r="V52" s="433"/>
      <c r="W52" s="433"/>
      <c r="X52" s="433"/>
      <c r="Y52" s="433"/>
      <c r="Z52" s="433"/>
      <c r="AA52" s="433"/>
      <c r="AB52" s="433"/>
      <c r="AC52" s="433"/>
      <c r="AD52" s="433"/>
      <c r="AE52" s="433"/>
      <c r="AF52" s="433"/>
      <c r="AG52" s="433"/>
      <c r="AH52" s="433"/>
      <c r="AI52" s="433"/>
      <c r="AJ52" s="433"/>
      <c r="AK52" s="433"/>
      <c r="AL52" s="434"/>
    </row>
    <row r="53" customFormat="false" ht="12.75" hidden="false" customHeight="false" outlineLevel="0" collapsed="false">
      <c r="A53" s="346" t="s">
        <v>800</v>
      </c>
      <c r="B53" s="390"/>
      <c r="C53" s="390"/>
      <c r="D53" s="390"/>
      <c r="E53" s="390"/>
      <c r="F53" s="390"/>
      <c r="G53" s="390"/>
      <c r="H53" s="390"/>
      <c r="I53" s="390"/>
      <c r="J53" s="390"/>
      <c r="K53" s="390"/>
      <c r="L53" s="390"/>
      <c r="M53" s="390"/>
      <c r="N53" s="390"/>
      <c r="O53" s="390"/>
      <c r="P53" s="390"/>
      <c r="Q53" s="390"/>
      <c r="R53" s="390"/>
      <c r="S53" s="347" t="s">
        <v>800</v>
      </c>
      <c r="T53" s="432"/>
      <c r="U53" s="433"/>
      <c r="V53" s="433"/>
      <c r="W53" s="433"/>
      <c r="X53" s="433"/>
      <c r="Y53" s="433"/>
      <c r="Z53" s="433"/>
      <c r="AA53" s="433"/>
      <c r="AB53" s="433"/>
      <c r="AC53" s="433"/>
      <c r="AD53" s="433"/>
      <c r="AE53" s="433"/>
      <c r="AF53" s="433"/>
      <c r="AG53" s="433"/>
      <c r="AH53" s="433"/>
      <c r="AI53" s="433"/>
      <c r="AJ53" s="433"/>
      <c r="AK53" s="433"/>
      <c r="AL53" s="434"/>
    </row>
    <row r="54" customFormat="false" ht="12.75" hidden="false" customHeight="false" outlineLevel="0" collapsed="false">
      <c r="A54" s="716"/>
      <c r="B54" s="880"/>
      <c r="C54" s="717"/>
      <c r="D54" s="717"/>
      <c r="E54" s="717"/>
      <c r="F54" s="717"/>
      <c r="G54" s="717"/>
      <c r="H54" s="717"/>
      <c r="I54" s="717"/>
      <c r="J54" s="717"/>
      <c r="K54" s="717"/>
      <c r="L54" s="717"/>
      <c r="M54" s="717"/>
      <c r="N54" s="717"/>
      <c r="O54" s="717"/>
      <c r="P54" s="717"/>
      <c r="Q54" s="717"/>
      <c r="R54" s="717"/>
      <c r="S54" s="881"/>
      <c r="T54" s="432"/>
      <c r="U54" s="433"/>
      <c r="V54" s="433"/>
      <c r="W54" s="433"/>
      <c r="X54" s="433"/>
      <c r="Y54" s="433"/>
      <c r="Z54" s="433"/>
      <c r="AA54" s="433"/>
      <c r="AB54" s="433"/>
      <c r="AC54" s="433"/>
      <c r="AD54" s="433"/>
      <c r="AE54" s="433"/>
      <c r="AF54" s="433"/>
      <c r="AG54" s="433"/>
      <c r="AH54" s="433"/>
      <c r="AI54" s="433"/>
      <c r="AJ54" s="433"/>
      <c r="AK54" s="433"/>
      <c r="AL54" s="434"/>
    </row>
    <row r="55" customFormat="false" ht="12.75" hidden="false" customHeight="false" outlineLevel="0" collapsed="false">
      <c r="A55" s="716"/>
      <c r="B55" s="901" t="s">
        <v>716</v>
      </c>
      <c r="C55" s="717"/>
      <c r="D55" s="717"/>
      <c r="E55" s="717"/>
      <c r="F55" s="717"/>
      <c r="G55" s="717"/>
      <c r="H55" s="717"/>
      <c r="I55" s="717"/>
      <c r="J55" s="717"/>
      <c r="K55" s="717"/>
      <c r="L55" s="717"/>
      <c r="M55" s="717"/>
      <c r="N55" s="717"/>
      <c r="O55" s="717"/>
      <c r="P55" s="717"/>
      <c r="Q55" s="717"/>
      <c r="R55" s="717"/>
      <c r="S55" s="881"/>
      <c r="T55" s="432"/>
      <c r="U55" s="901" t="s">
        <v>716</v>
      </c>
      <c r="V55" s="433"/>
      <c r="W55" s="433"/>
      <c r="X55" s="433"/>
      <c r="Y55" s="433"/>
      <c r="Z55" s="433"/>
      <c r="AA55" s="433"/>
      <c r="AB55" s="433"/>
      <c r="AC55" s="433"/>
      <c r="AD55" s="433"/>
      <c r="AE55" s="433"/>
      <c r="AF55" s="433"/>
      <c r="AG55" s="433"/>
      <c r="AH55" s="433"/>
      <c r="AI55" s="433"/>
      <c r="AJ55" s="433"/>
      <c r="AK55" s="433"/>
      <c r="AL55" s="434"/>
    </row>
    <row r="56" customFormat="false" ht="12.75" hidden="false" customHeight="false" outlineLevel="0" collapsed="false">
      <c r="A56" s="882"/>
      <c r="B56" s="727"/>
      <c r="C56" s="727"/>
      <c r="D56" s="727"/>
      <c r="E56" s="727"/>
      <c r="F56" s="727"/>
      <c r="G56" s="727"/>
      <c r="H56" s="727"/>
      <c r="I56" s="727"/>
      <c r="J56" s="727"/>
      <c r="K56" s="727"/>
      <c r="L56" s="727"/>
      <c r="M56" s="727"/>
      <c r="N56" s="727"/>
      <c r="O56" s="727"/>
      <c r="P56" s="727"/>
      <c r="Q56" s="727"/>
      <c r="R56" s="727"/>
      <c r="S56" s="883"/>
      <c r="T56" s="890"/>
      <c r="U56" s="891"/>
      <c r="V56" s="891"/>
      <c r="W56" s="891"/>
      <c r="X56" s="891"/>
      <c r="Y56" s="891"/>
      <c r="Z56" s="891"/>
      <c r="AA56" s="891"/>
      <c r="AB56" s="891"/>
      <c r="AC56" s="891"/>
      <c r="AD56" s="891"/>
      <c r="AE56" s="891"/>
      <c r="AF56" s="891"/>
      <c r="AG56" s="891"/>
      <c r="AH56" s="891"/>
      <c r="AI56" s="891"/>
      <c r="AJ56" s="891"/>
      <c r="AK56" s="891"/>
      <c r="AL56" s="892"/>
    </row>
  </sheetData>
  <sheetProtection algorithmName="SHA-512" hashValue="szdrY+kGTorXSUCgwSxblGo27xiZpe3ogJBCtQGN3sdbr5yp7slY+JGn7K5e6whoFokOh8NG0fkLEJjzetBcFg==" saltValue="wiMjMzgN6Fc2k2V1oXWoYA==" spinCount="100000" sheet="true" scenarios="true"/>
  <mergeCells count="2">
    <mergeCell ref="A1:S1"/>
    <mergeCell ref="T1:AL1"/>
  </mergeCells>
  <hyperlinks>
    <hyperlink ref="B55" location="'T4.5 Harness Attachments'!V12" display="BACK"/>
    <hyperlink ref="U55" location="'T4.5 Shoulder Harness Bar'!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1.xml><?xml version="1.0" encoding="utf-8"?>
<worksheet xmlns="http://schemas.openxmlformats.org/spreadsheetml/2006/main" xmlns:r="http://schemas.openxmlformats.org/officeDocument/2006/relationships">
  <sheetPr filterMode="false">
    <pageSetUpPr fitToPage="true"/>
  </sheetPr>
  <dimension ref="A1:AL57"/>
  <sheetViews>
    <sheetView showFormulas="false" showGridLines="false" showRowColHeaders="true" showZeros="true" rightToLeft="false" tabSelected="false" showOutlineSymbols="true" defaultGridColor="true" view="pageBreakPreview" topLeftCell="A12" colorId="64" zoomScale="140" zoomScaleNormal="100" zoomScalePageLayoutView="140" workbookViewId="0">
      <selection pane="topLeft" activeCell="AJ56" activeCellId="0" sqref="AJ56"/>
    </sheetView>
  </sheetViews>
  <sheetFormatPr defaultRowHeight="12.75" zeroHeight="false" outlineLevelRow="0" outlineLevelCol="0"/>
  <cols>
    <col collapsed="false" customWidth="true" hidden="false" outlineLevel="0" max="21" min="1" style="0" width="5.01"/>
    <col collapsed="false" customWidth="true" hidden="false" outlineLevel="0" max="22" min="22" style="0" width="6.4"/>
    <col collapsed="false" customWidth="true" hidden="false" outlineLevel="0" max="38" min="23" style="0" width="5.01"/>
    <col collapsed="false" customWidth="true" hidden="false" outlineLevel="0" max="1025" min="39" style="0" width="11.4"/>
  </cols>
  <sheetData>
    <row r="1" customFormat="false" ht="13.15" hidden="false" customHeight="false" outlineLevel="0" collapsed="false">
      <c r="A1" s="902" t="s">
        <v>821</v>
      </c>
      <c r="B1" s="902"/>
      <c r="C1" s="902"/>
      <c r="D1" s="902"/>
      <c r="E1" s="902"/>
      <c r="F1" s="902"/>
      <c r="G1" s="902"/>
      <c r="H1" s="902"/>
      <c r="I1" s="902"/>
      <c r="J1" s="902"/>
      <c r="K1" s="902"/>
      <c r="L1" s="902"/>
      <c r="M1" s="902"/>
      <c r="N1" s="902"/>
      <c r="O1" s="902"/>
      <c r="P1" s="902"/>
      <c r="Q1" s="902"/>
      <c r="R1" s="902"/>
      <c r="S1" s="902"/>
      <c r="T1" s="524"/>
      <c r="U1" s="524"/>
      <c r="V1" s="524"/>
      <c r="W1" s="524"/>
      <c r="X1" s="524"/>
      <c r="Y1" s="524"/>
      <c r="Z1" s="524"/>
      <c r="AA1" s="524"/>
      <c r="AB1" s="524"/>
      <c r="AC1" s="524"/>
      <c r="AD1" s="524"/>
      <c r="AE1" s="524"/>
      <c r="AF1" s="524"/>
      <c r="AG1" s="524"/>
      <c r="AH1" s="524"/>
      <c r="AI1" s="524"/>
      <c r="AJ1" s="524"/>
      <c r="AK1" s="524"/>
      <c r="AL1" s="528"/>
    </row>
    <row r="2" customFormat="false" ht="12.75" hidden="false" customHeight="false" outlineLevel="0" collapsed="false">
      <c r="B2" s="390" t="s">
        <v>822</v>
      </c>
      <c r="C2" s="390"/>
      <c r="D2" s="390"/>
      <c r="E2" s="390"/>
      <c r="F2" s="390"/>
      <c r="G2" s="390"/>
      <c r="H2" s="390"/>
      <c r="I2" s="390"/>
      <c r="J2" s="390"/>
      <c r="K2" s="390"/>
      <c r="L2" s="390"/>
      <c r="M2" s="390"/>
      <c r="N2" s="390"/>
      <c r="O2" s="390"/>
      <c r="P2" s="390"/>
      <c r="Q2" s="390"/>
      <c r="R2" s="390"/>
      <c r="S2" s="391"/>
      <c r="T2" s="390"/>
      <c r="U2" s="0" t="s">
        <v>823</v>
      </c>
      <c r="AL2" s="347"/>
    </row>
    <row r="3" customFormat="false" ht="12.75" hidden="false" customHeight="false" outlineLevel="0" collapsed="false">
      <c r="B3" s="390"/>
      <c r="C3" s="390"/>
      <c r="D3" s="390"/>
      <c r="E3" s="390"/>
      <c r="F3" s="390"/>
      <c r="G3" s="390"/>
      <c r="H3" s="390"/>
      <c r="I3" s="390"/>
      <c r="J3" s="390"/>
      <c r="K3" s="390"/>
      <c r="L3" s="390"/>
      <c r="M3" s="390"/>
      <c r="N3" s="390"/>
      <c r="O3" s="390"/>
      <c r="P3" s="390"/>
      <c r="Q3" s="390"/>
      <c r="R3" s="390"/>
      <c r="S3" s="391"/>
      <c r="T3" s="390"/>
      <c r="AL3" s="347"/>
    </row>
    <row r="4" customFormat="false" ht="12.75" hidden="false" customHeight="false" outlineLevel="0" collapsed="false">
      <c r="B4" s="903" t="s">
        <v>824</v>
      </c>
      <c r="C4" s="903"/>
      <c r="D4" s="903"/>
      <c r="E4" s="903"/>
      <c r="F4" s="903"/>
      <c r="G4" s="903"/>
      <c r="H4" s="903"/>
      <c r="I4" s="903"/>
      <c r="J4" s="903"/>
      <c r="K4" s="903"/>
      <c r="L4" s="903"/>
      <c r="M4" s="903"/>
      <c r="N4" s="903"/>
      <c r="O4" s="903"/>
      <c r="P4" s="903"/>
      <c r="Q4" s="390"/>
      <c r="R4" s="390"/>
      <c r="S4" s="391"/>
      <c r="T4" s="390"/>
      <c r="U4" s="390" t="s">
        <v>825</v>
      </c>
      <c r="V4" s="390"/>
      <c r="W4" s="390"/>
      <c r="X4" s="390"/>
      <c r="Y4" s="390"/>
      <c r="Z4" s="390"/>
      <c r="AA4" s="390"/>
      <c r="AB4" s="390"/>
      <c r="AC4" s="390"/>
      <c r="AD4" s="390"/>
      <c r="AE4" s="390"/>
      <c r="AF4" s="390"/>
      <c r="AG4" s="390"/>
      <c r="AH4" s="390"/>
      <c r="AI4" s="390"/>
      <c r="AJ4" s="390"/>
      <c r="AK4" s="390"/>
      <c r="AL4" s="347"/>
    </row>
    <row r="5" customFormat="false" ht="12.75" hidden="false" customHeight="false" outlineLevel="0" collapsed="false">
      <c r="B5" s="390"/>
      <c r="C5" s="390"/>
      <c r="D5" s="390"/>
      <c r="E5" s="390"/>
      <c r="F5" s="390"/>
      <c r="G5" s="390"/>
      <c r="H5" s="390"/>
      <c r="I5" s="390"/>
      <c r="J5" s="390"/>
      <c r="K5" s="390"/>
      <c r="L5" s="390"/>
      <c r="M5" s="390"/>
      <c r="N5" s="390"/>
      <c r="O5" s="390"/>
      <c r="P5" s="390"/>
      <c r="Q5" s="390"/>
      <c r="R5" s="390"/>
      <c r="S5" s="391"/>
      <c r="T5" s="390"/>
      <c r="U5" s="390" t="s">
        <v>826</v>
      </c>
      <c r="V5" s="390"/>
      <c r="W5" s="390"/>
      <c r="X5" s="390"/>
      <c r="Y5" s="390"/>
      <c r="Z5" s="390"/>
      <c r="AA5" s="390"/>
      <c r="AB5" s="390"/>
      <c r="AC5" s="390"/>
      <c r="AD5" s="390"/>
      <c r="AE5" s="390"/>
      <c r="AF5" s="390"/>
      <c r="AG5" s="390"/>
      <c r="AH5" s="390"/>
      <c r="AI5" s="390"/>
      <c r="AJ5" s="390"/>
      <c r="AK5" s="390"/>
      <c r="AL5" s="347"/>
    </row>
    <row r="6" customFormat="false" ht="12.75" hidden="false" customHeight="false" outlineLevel="0" collapsed="false">
      <c r="B6" s="390" t="s">
        <v>827</v>
      </c>
      <c r="C6" s="390"/>
      <c r="D6" s="390"/>
      <c r="E6" s="390"/>
      <c r="F6" s="390"/>
      <c r="G6" s="390"/>
      <c r="H6" s="390"/>
      <c r="I6" s="390"/>
      <c r="J6" s="390"/>
      <c r="K6" s="390"/>
      <c r="L6" s="390"/>
      <c r="M6" s="390"/>
      <c r="N6" s="390"/>
      <c r="O6" s="390"/>
      <c r="P6" s="390"/>
      <c r="Q6" s="390"/>
      <c r="R6" s="390"/>
      <c r="S6" s="391"/>
      <c r="T6" s="390"/>
      <c r="AL6" s="347"/>
    </row>
    <row r="7" customFormat="false" ht="12.75" hidden="false" customHeight="false" outlineLevel="0" collapsed="false">
      <c r="B7" s="390" t="s">
        <v>828</v>
      </c>
      <c r="C7" s="390"/>
      <c r="D7" s="390"/>
      <c r="E7" s="390"/>
      <c r="F7" s="390"/>
      <c r="G7" s="390"/>
      <c r="H7" s="390"/>
      <c r="I7" s="390"/>
      <c r="J7" s="390"/>
      <c r="K7" s="390"/>
      <c r="L7" s="390"/>
      <c r="M7" s="390"/>
      <c r="N7" s="390"/>
      <c r="O7" s="390"/>
      <c r="P7" s="390"/>
      <c r="Q7" s="390"/>
      <c r="R7" s="390"/>
      <c r="S7" s="391"/>
      <c r="T7" s="390"/>
      <c r="AL7" s="347"/>
    </row>
    <row r="8" customFormat="false" ht="12.75" hidden="false" customHeight="false" outlineLevel="0" collapsed="false">
      <c r="B8" s="390"/>
      <c r="C8" s="390"/>
      <c r="D8" s="390"/>
      <c r="E8" s="390"/>
      <c r="F8" s="390"/>
      <c r="G8" s="390"/>
      <c r="H8" s="390"/>
      <c r="I8" s="390"/>
      <c r="J8" s="390"/>
      <c r="K8" s="390"/>
      <c r="L8" s="390"/>
      <c r="M8" s="390"/>
      <c r="N8" s="390"/>
      <c r="O8" s="390"/>
      <c r="P8" s="390"/>
      <c r="Q8" s="390"/>
      <c r="R8" s="390"/>
      <c r="S8" s="391"/>
      <c r="T8" s="390"/>
      <c r="AL8" s="347"/>
    </row>
    <row r="9" customFormat="false" ht="12.75" hidden="false" customHeight="false" outlineLevel="0" collapsed="false">
      <c r="B9" s="390" t="s">
        <v>829</v>
      </c>
      <c r="C9" s="390"/>
      <c r="D9" s="390"/>
      <c r="E9" s="390"/>
      <c r="F9" s="390"/>
      <c r="G9" s="390"/>
      <c r="H9" s="390"/>
      <c r="I9" s="390"/>
      <c r="J9" s="390"/>
      <c r="K9" s="390"/>
      <c r="L9" s="390"/>
      <c r="M9" s="390"/>
      <c r="N9" s="390"/>
      <c r="O9" s="390"/>
      <c r="P9" s="390"/>
      <c r="Q9" s="390"/>
      <c r="R9" s="390"/>
      <c r="S9" s="391"/>
      <c r="T9" s="390"/>
      <c r="AL9" s="347"/>
    </row>
    <row r="10" customFormat="false" ht="12.75" hidden="false" customHeight="false" outlineLevel="0" collapsed="false">
      <c r="B10" s="390"/>
      <c r="C10" s="390"/>
      <c r="D10" s="390"/>
      <c r="E10" s="390"/>
      <c r="F10" s="390"/>
      <c r="G10" s="390"/>
      <c r="H10" s="390"/>
      <c r="I10" s="390"/>
      <c r="J10" s="390"/>
      <c r="K10" s="390"/>
      <c r="L10" s="390"/>
      <c r="M10" s="390"/>
      <c r="N10" s="390"/>
      <c r="O10" s="390"/>
      <c r="P10" s="390"/>
      <c r="Q10" s="390"/>
      <c r="R10" s="390"/>
      <c r="S10" s="391"/>
      <c r="T10" s="390"/>
      <c r="AL10" s="347"/>
    </row>
    <row r="11" customFormat="false" ht="12.75" hidden="false" customHeight="false" outlineLevel="0" collapsed="false">
      <c r="B11" s="390"/>
      <c r="C11" s="390"/>
      <c r="D11" s="390"/>
      <c r="E11" s="390"/>
      <c r="F11" s="390"/>
      <c r="G11" s="390"/>
      <c r="H11" s="390"/>
      <c r="I11" s="390"/>
      <c r="J11" s="390"/>
      <c r="K11" s="390"/>
      <c r="L11" s="390"/>
      <c r="M11" s="390"/>
      <c r="N11" s="390"/>
      <c r="O11" s="390"/>
      <c r="P11" s="390"/>
      <c r="Q11" s="390"/>
      <c r="R11" s="390"/>
      <c r="S11" s="391"/>
      <c r="T11" s="390"/>
      <c r="AL11" s="347"/>
    </row>
    <row r="12" customFormat="false" ht="12.75" hidden="false" customHeight="false" outlineLevel="0" collapsed="false">
      <c r="B12" s="390"/>
      <c r="C12" s="390"/>
      <c r="D12" s="390"/>
      <c r="E12" s="390"/>
      <c r="F12" s="390"/>
      <c r="G12" s="390"/>
      <c r="H12" s="390"/>
      <c r="I12" s="390"/>
      <c r="J12" s="390"/>
      <c r="K12" s="390"/>
      <c r="L12" s="390"/>
      <c r="M12" s="390"/>
      <c r="N12" s="390"/>
      <c r="O12" s="390"/>
      <c r="P12" s="390"/>
      <c r="Q12" s="390"/>
      <c r="R12" s="390"/>
      <c r="S12" s="391"/>
      <c r="T12" s="390"/>
      <c r="AL12" s="347"/>
    </row>
    <row r="13" customFormat="false" ht="12.75" hidden="false" customHeight="false" outlineLevel="0" collapsed="false">
      <c r="B13" s="390"/>
      <c r="C13" s="390"/>
      <c r="D13" s="390"/>
      <c r="E13" s="390"/>
      <c r="F13" s="390"/>
      <c r="G13" s="390"/>
      <c r="H13" s="390"/>
      <c r="I13" s="390"/>
      <c r="J13" s="390"/>
      <c r="K13" s="390"/>
      <c r="L13" s="390"/>
      <c r="M13" s="390"/>
      <c r="N13" s="390"/>
      <c r="O13" s="390"/>
      <c r="P13" s="390"/>
      <c r="Q13" s="390"/>
      <c r="R13" s="390"/>
      <c r="S13" s="391"/>
      <c r="T13" s="390"/>
      <c r="AL13" s="347"/>
    </row>
    <row r="14" customFormat="false" ht="12.75" hidden="false" customHeight="false" outlineLevel="0" collapsed="false">
      <c r="B14" s="390"/>
      <c r="C14" s="390"/>
      <c r="D14" s="390"/>
      <c r="E14" s="390"/>
      <c r="F14" s="390"/>
      <c r="G14" s="390"/>
      <c r="H14" s="390"/>
      <c r="I14" s="390"/>
      <c r="J14" s="390"/>
      <c r="K14" s="390"/>
      <c r="L14" s="390"/>
      <c r="M14" s="390"/>
      <c r="N14" s="390"/>
      <c r="O14" s="390"/>
      <c r="P14" s="390"/>
      <c r="Q14" s="390"/>
      <c r="R14" s="390"/>
      <c r="S14" s="391"/>
      <c r="T14" s="390"/>
      <c r="AL14" s="347"/>
    </row>
    <row r="15" customFormat="false" ht="12.75" hidden="false" customHeight="false" outlineLevel="0" collapsed="false">
      <c r="B15" s="390"/>
      <c r="C15" s="390"/>
      <c r="D15" s="390"/>
      <c r="E15" s="390"/>
      <c r="F15" s="390"/>
      <c r="G15" s="390"/>
      <c r="H15" s="390"/>
      <c r="I15" s="390"/>
      <c r="J15" s="390"/>
      <c r="K15" s="390"/>
      <c r="L15" s="390"/>
      <c r="M15" s="390"/>
      <c r="N15" s="390"/>
      <c r="O15" s="390"/>
      <c r="P15" s="390"/>
      <c r="Q15" s="390"/>
      <c r="R15" s="390"/>
      <c r="S15" s="391"/>
      <c r="T15" s="390"/>
      <c r="AL15" s="347"/>
    </row>
    <row r="16" customFormat="false" ht="12.75" hidden="false" customHeight="false" outlineLevel="0" collapsed="false">
      <c r="B16" s="390"/>
      <c r="C16" s="390"/>
      <c r="D16" s="390"/>
      <c r="E16" s="390"/>
      <c r="F16" s="390"/>
      <c r="G16" s="390"/>
      <c r="H16" s="390"/>
      <c r="I16" s="390"/>
      <c r="J16" s="390"/>
      <c r="K16" s="390"/>
      <c r="L16" s="390"/>
      <c r="M16" s="390"/>
      <c r="N16" s="390"/>
      <c r="O16" s="390"/>
      <c r="P16" s="390"/>
      <c r="Q16" s="390"/>
      <c r="R16" s="390"/>
      <c r="S16" s="391"/>
      <c r="T16" s="390"/>
      <c r="AL16" s="347"/>
    </row>
    <row r="17" customFormat="false" ht="12.75" hidden="false" customHeight="false" outlineLevel="0" collapsed="false">
      <c r="B17" s="390"/>
      <c r="C17" s="390"/>
      <c r="D17" s="390"/>
      <c r="E17" s="390"/>
      <c r="F17" s="390"/>
      <c r="G17" s="390"/>
      <c r="H17" s="390"/>
      <c r="I17" s="390"/>
      <c r="J17" s="390"/>
      <c r="K17" s="390"/>
      <c r="L17" s="390"/>
      <c r="M17" s="390"/>
      <c r="N17" s="390"/>
      <c r="O17" s="390"/>
      <c r="P17" s="390"/>
      <c r="Q17" s="390"/>
      <c r="R17" s="390"/>
      <c r="S17" s="391"/>
      <c r="T17" s="390"/>
      <c r="AL17" s="347"/>
    </row>
    <row r="18" customFormat="false" ht="12.75" hidden="false" customHeight="false" outlineLevel="0" collapsed="false">
      <c r="B18" s="390"/>
      <c r="C18" s="390"/>
      <c r="D18" s="390"/>
      <c r="E18" s="390"/>
      <c r="F18" s="390"/>
      <c r="G18" s="390"/>
      <c r="H18" s="390"/>
      <c r="I18" s="390"/>
      <c r="J18" s="390"/>
      <c r="K18" s="390"/>
      <c r="L18" s="390"/>
      <c r="M18" s="390"/>
      <c r="N18" s="390"/>
      <c r="O18" s="390"/>
      <c r="P18" s="390"/>
      <c r="Q18" s="390"/>
      <c r="R18" s="390"/>
      <c r="S18" s="391"/>
      <c r="T18" s="390"/>
      <c r="AL18" s="347"/>
    </row>
    <row r="19" customFormat="false" ht="12.75" hidden="false" customHeight="false" outlineLevel="0" collapsed="false">
      <c r="B19" s="390"/>
      <c r="C19" s="390"/>
      <c r="D19" s="390"/>
      <c r="E19" s="390"/>
      <c r="F19" s="390"/>
      <c r="G19" s="390"/>
      <c r="H19" s="390"/>
      <c r="I19" s="390"/>
      <c r="J19" s="390"/>
      <c r="K19" s="390"/>
      <c r="L19" s="390"/>
      <c r="M19" s="390"/>
      <c r="N19" s="390"/>
      <c r="O19" s="390"/>
      <c r="P19" s="390"/>
      <c r="Q19" s="390"/>
      <c r="R19" s="390"/>
      <c r="S19" s="391"/>
      <c r="T19" s="390"/>
      <c r="AL19" s="347"/>
    </row>
    <row r="20" customFormat="false" ht="12.75" hidden="false" customHeight="false" outlineLevel="0" collapsed="false">
      <c r="B20" s="390"/>
      <c r="C20" s="390"/>
      <c r="D20" s="390"/>
      <c r="E20" s="390"/>
      <c r="F20" s="390"/>
      <c r="G20" s="390"/>
      <c r="H20" s="390"/>
      <c r="I20" s="390"/>
      <c r="J20" s="390"/>
      <c r="K20" s="390"/>
      <c r="L20" s="390"/>
      <c r="M20" s="390"/>
      <c r="N20" s="390"/>
      <c r="O20" s="390"/>
      <c r="P20" s="390"/>
      <c r="Q20" s="390"/>
      <c r="R20" s="390"/>
      <c r="S20" s="391"/>
      <c r="T20" s="390"/>
      <c r="AL20" s="347"/>
    </row>
    <row r="21" customFormat="false" ht="12.75" hidden="false" customHeight="false" outlineLevel="0" collapsed="false">
      <c r="S21" s="391"/>
      <c r="T21" s="390"/>
      <c r="AL21" s="347"/>
    </row>
    <row r="22" customFormat="false" ht="12.75" hidden="false" customHeight="false" outlineLevel="0" collapsed="false">
      <c r="S22" s="391"/>
      <c r="T22" s="390"/>
      <c r="AL22" s="347"/>
    </row>
    <row r="23" customFormat="false" ht="12.75" hidden="false" customHeight="false" outlineLevel="0" collapsed="false">
      <c r="B23" s="390"/>
      <c r="C23" s="390"/>
      <c r="D23" s="390"/>
      <c r="E23" s="390"/>
      <c r="F23" s="390"/>
      <c r="G23" s="390"/>
      <c r="H23" s="390"/>
      <c r="I23" s="390"/>
      <c r="J23" s="390"/>
      <c r="K23" s="390"/>
      <c r="L23" s="390"/>
      <c r="M23" s="390"/>
      <c r="N23" s="390"/>
      <c r="O23" s="390"/>
      <c r="P23" s="390"/>
      <c r="Q23" s="390"/>
      <c r="R23" s="390"/>
      <c r="S23" s="391"/>
      <c r="T23" s="390"/>
      <c r="AL23" s="347"/>
    </row>
    <row r="24" customFormat="false" ht="12.75" hidden="false" customHeight="false" outlineLevel="0" collapsed="false">
      <c r="B24" s="390"/>
      <c r="C24" s="390"/>
      <c r="D24" s="390"/>
      <c r="E24" s="390"/>
      <c r="F24" s="390"/>
      <c r="G24" s="390"/>
      <c r="H24" s="390"/>
      <c r="I24" s="390"/>
      <c r="J24" s="390"/>
      <c r="K24" s="390"/>
      <c r="L24" s="390"/>
      <c r="M24" s="390"/>
      <c r="N24" s="390"/>
      <c r="O24" s="390"/>
      <c r="P24" s="390"/>
      <c r="Q24" s="390"/>
      <c r="R24" s="390"/>
      <c r="S24" s="391"/>
      <c r="T24" s="390"/>
      <c r="U24" s="904" t="s">
        <v>830</v>
      </c>
      <c r="V24" s="904"/>
      <c r="W24" s="904"/>
      <c r="X24" s="390"/>
      <c r="Y24" s="390"/>
      <c r="Z24" s="390"/>
      <c r="AA24" s="390"/>
      <c r="AB24" s="390"/>
      <c r="AC24" s="390"/>
      <c r="AD24" s="390"/>
      <c r="AE24" s="390"/>
      <c r="AF24" s="390"/>
      <c r="AG24" s="390"/>
      <c r="AH24" s="390"/>
      <c r="AI24" s="390"/>
      <c r="AL24" s="347"/>
    </row>
    <row r="25" customFormat="false" ht="12.75" hidden="false" customHeight="false" outlineLevel="0" collapsed="false">
      <c r="S25" s="347"/>
      <c r="T25" s="390"/>
      <c r="U25" s="390"/>
      <c r="V25" s="390"/>
      <c r="W25" s="390"/>
      <c r="X25" s="390"/>
      <c r="Y25" s="390"/>
      <c r="Z25" s="390"/>
      <c r="AA25" s="390"/>
      <c r="AB25" s="390"/>
      <c r="AC25" s="390"/>
      <c r="AD25" s="390"/>
      <c r="AE25" s="390"/>
      <c r="AF25" s="390"/>
      <c r="AG25" s="390"/>
      <c r="AH25" s="390"/>
      <c r="AI25" s="390"/>
      <c r="AL25" s="347"/>
    </row>
    <row r="26" customFormat="false" ht="12.75" hidden="false" customHeight="false" outlineLevel="0" collapsed="false">
      <c r="S26" s="347"/>
      <c r="T26" s="390"/>
      <c r="U26" s="390" t="s">
        <v>827</v>
      </c>
      <c r="V26" s="390"/>
      <c r="W26" s="390"/>
      <c r="X26" s="390"/>
      <c r="Y26" s="390"/>
      <c r="Z26" s="390"/>
      <c r="AA26" s="390"/>
      <c r="AB26" s="390"/>
      <c r="AC26" s="390"/>
      <c r="AD26" s="390"/>
      <c r="AE26" s="390"/>
      <c r="AF26" s="390"/>
      <c r="AG26" s="390"/>
      <c r="AH26" s="390"/>
      <c r="AI26" s="390"/>
      <c r="AL26" s="347"/>
    </row>
    <row r="27" customFormat="false" ht="12.75" hidden="false" customHeight="false" outlineLevel="0" collapsed="false">
      <c r="B27" s="904" t="s">
        <v>831</v>
      </c>
      <c r="C27" s="904"/>
      <c r="D27" s="904"/>
      <c r="E27" s="904"/>
      <c r="F27" s="904"/>
      <c r="G27" s="904"/>
      <c r="H27" s="904"/>
      <c r="I27" s="904"/>
      <c r="J27" s="904"/>
      <c r="K27" s="904"/>
      <c r="L27" s="904"/>
      <c r="M27" s="904"/>
      <c r="N27" s="904"/>
      <c r="O27" s="904"/>
      <c r="P27" s="904"/>
      <c r="Q27" s="904"/>
      <c r="R27" s="904"/>
      <c r="S27" s="391"/>
      <c r="T27" s="390"/>
      <c r="U27" s="390" t="s">
        <v>828</v>
      </c>
      <c r="V27" s="390"/>
      <c r="W27" s="390"/>
      <c r="X27" s="390"/>
      <c r="Y27" s="390"/>
      <c r="Z27" s="390"/>
      <c r="AA27" s="390"/>
      <c r="AB27" s="390"/>
      <c r="AC27" s="390"/>
      <c r="AD27" s="390"/>
      <c r="AE27" s="390"/>
      <c r="AF27" s="390"/>
      <c r="AG27" s="390"/>
      <c r="AH27" s="390"/>
      <c r="AI27" s="390"/>
      <c r="AL27" s="347"/>
    </row>
    <row r="28" customFormat="false" ht="12.75" hidden="false" customHeight="false" outlineLevel="0" collapsed="false">
      <c r="B28" s="904" t="s">
        <v>832</v>
      </c>
      <c r="C28" s="904"/>
      <c r="D28" s="904"/>
      <c r="E28" s="904"/>
      <c r="F28" s="904"/>
      <c r="G28" s="904"/>
      <c r="H28" s="904"/>
      <c r="I28" s="904"/>
      <c r="J28" s="904"/>
      <c r="K28" s="904"/>
      <c r="L28" s="904"/>
      <c r="M28" s="904"/>
      <c r="N28" s="904"/>
      <c r="O28" s="904"/>
      <c r="P28" s="904"/>
      <c r="Q28" s="904"/>
      <c r="R28" s="904"/>
      <c r="S28" s="391"/>
      <c r="T28" s="390"/>
      <c r="U28" s="390"/>
      <c r="V28" s="390"/>
      <c r="W28" s="390"/>
      <c r="X28" s="390"/>
      <c r="Y28" s="390"/>
      <c r="Z28" s="390"/>
      <c r="AA28" s="390"/>
      <c r="AB28" s="390"/>
      <c r="AC28" s="390"/>
      <c r="AD28" s="390"/>
      <c r="AE28" s="390"/>
      <c r="AF28" s="390"/>
      <c r="AG28" s="390"/>
      <c r="AH28" s="390"/>
      <c r="AI28" s="390"/>
      <c r="AL28" s="347"/>
    </row>
    <row r="29" customFormat="false" ht="12.75" hidden="false" customHeight="false" outlineLevel="0" collapsed="false">
      <c r="B29" s="390"/>
      <c r="C29" s="390"/>
      <c r="D29" s="390"/>
      <c r="E29" s="390"/>
      <c r="F29" s="390"/>
      <c r="G29" s="390"/>
      <c r="H29" s="390"/>
      <c r="I29" s="390"/>
      <c r="J29" s="390"/>
      <c r="K29" s="390"/>
      <c r="L29" s="390"/>
      <c r="M29" s="390"/>
      <c r="N29" s="390"/>
      <c r="O29" s="390"/>
      <c r="P29" s="390"/>
      <c r="Q29" s="390"/>
      <c r="R29" s="390"/>
      <c r="S29" s="391"/>
      <c r="T29" s="390"/>
      <c r="U29" s="390" t="s">
        <v>829</v>
      </c>
      <c r="V29" s="390"/>
      <c r="W29" s="390"/>
      <c r="X29" s="390"/>
      <c r="Y29" s="390"/>
      <c r="Z29" s="390"/>
      <c r="AA29" s="390"/>
      <c r="AB29" s="390"/>
      <c r="AC29" s="390"/>
      <c r="AD29" s="390"/>
      <c r="AE29" s="390"/>
      <c r="AF29" s="390"/>
      <c r="AG29" s="390"/>
      <c r="AH29" s="390"/>
      <c r="AI29" s="390"/>
      <c r="AL29" s="347"/>
    </row>
    <row r="30" customFormat="false" ht="12.75" hidden="false" customHeight="false" outlineLevel="0" collapsed="false">
      <c r="B30" s="390" t="s">
        <v>833</v>
      </c>
      <c r="C30" s="390"/>
      <c r="D30" s="390"/>
      <c r="E30" s="390"/>
      <c r="F30" s="390"/>
      <c r="G30" s="390"/>
      <c r="H30" s="390"/>
      <c r="I30" s="390"/>
      <c r="J30" s="390"/>
      <c r="K30" s="390"/>
      <c r="L30" s="390"/>
      <c r="M30" s="390"/>
      <c r="N30" s="390"/>
      <c r="O30" s="390"/>
      <c r="P30" s="390"/>
      <c r="Q30" s="390"/>
      <c r="R30" s="390"/>
      <c r="S30" s="391"/>
      <c r="T30" s="390"/>
      <c r="U30" s="390"/>
      <c r="V30" s="390"/>
      <c r="W30" s="390"/>
      <c r="X30" s="390"/>
      <c r="Y30" s="390"/>
      <c r="Z30" s="390"/>
      <c r="AA30" s="390"/>
      <c r="AB30" s="390"/>
      <c r="AC30" s="390"/>
      <c r="AD30" s="390"/>
      <c r="AE30" s="390"/>
      <c r="AF30" s="390"/>
      <c r="AG30" s="390"/>
      <c r="AH30" s="390"/>
      <c r="AI30" s="390"/>
      <c r="AL30" s="347"/>
    </row>
    <row r="31" customFormat="false" ht="12.75" hidden="false" customHeight="false" outlineLevel="0" collapsed="false">
      <c r="B31" s="390"/>
      <c r="C31" s="390"/>
      <c r="D31" s="390"/>
      <c r="E31" s="390"/>
      <c r="F31" s="390"/>
      <c r="G31" s="390"/>
      <c r="H31" s="390"/>
      <c r="I31" s="390"/>
      <c r="J31" s="390"/>
      <c r="K31" s="390"/>
      <c r="L31" s="390"/>
      <c r="M31" s="390"/>
      <c r="N31" s="390"/>
      <c r="O31" s="390"/>
      <c r="P31" s="390"/>
      <c r="Q31" s="390"/>
      <c r="R31" s="390"/>
      <c r="S31" s="391"/>
      <c r="T31" s="390"/>
      <c r="U31" s="390" t="s">
        <v>834</v>
      </c>
      <c r="V31" s="390"/>
      <c r="W31" s="390"/>
      <c r="X31" s="390"/>
      <c r="Y31" s="390"/>
      <c r="Z31" s="390"/>
      <c r="AA31" s="390"/>
      <c r="AB31" s="390"/>
      <c r="AC31" s="390"/>
      <c r="AD31" s="390"/>
      <c r="AE31" s="390"/>
      <c r="AF31" s="390"/>
      <c r="AG31" s="390"/>
      <c r="AH31" s="390"/>
      <c r="AI31" s="390"/>
      <c r="AL31" s="347"/>
    </row>
    <row r="32" customFormat="false" ht="12.75" hidden="false" customHeight="false" outlineLevel="0" collapsed="false">
      <c r="B32" s="390" t="s">
        <v>835</v>
      </c>
      <c r="C32" s="390"/>
      <c r="D32" s="390"/>
      <c r="E32" s="390"/>
      <c r="F32" s="390"/>
      <c r="G32" s="390"/>
      <c r="H32" s="390"/>
      <c r="I32" s="390"/>
      <c r="J32" s="390"/>
      <c r="K32" s="390"/>
      <c r="L32" s="390"/>
      <c r="M32" s="390"/>
      <c r="N32" s="390"/>
      <c r="O32" s="390"/>
      <c r="P32" s="390"/>
      <c r="Q32" s="390"/>
      <c r="R32" s="390"/>
      <c r="S32" s="391"/>
      <c r="T32" s="390"/>
      <c r="U32" s="390" t="s">
        <v>836</v>
      </c>
      <c r="V32" s="390"/>
      <c r="W32" s="390"/>
      <c r="X32" s="390"/>
      <c r="Y32" s="390"/>
      <c r="Z32" s="390"/>
      <c r="AA32" s="390"/>
      <c r="AB32" s="390"/>
      <c r="AC32" s="390"/>
      <c r="AD32" s="390"/>
      <c r="AE32" s="390"/>
      <c r="AF32" s="390"/>
      <c r="AG32" s="390"/>
      <c r="AH32" s="390"/>
      <c r="AI32" s="390"/>
      <c r="AL32" s="347"/>
    </row>
    <row r="33" customFormat="false" ht="12.75" hidden="false" customHeight="false" outlineLevel="0" collapsed="false">
      <c r="B33" s="390" t="s">
        <v>837</v>
      </c>
      <c r="C33" s="390"/>
      <c r="D33" s="390"/>
      <c r="E33" s="390"/>
      <c r="F33" s="390"/>
      <c r="G33" s="390"/>
      <c r="H33" s="390"/>
      <c r="I33" s="390"/>
      <c r="J33" s="390"/>
      <c r="K33" s="390"/>
      <c r="L33" s="390"/>
      <c r="M33" s="390"/>
      <c r="N33" s="390"/>
      <c r="O33" s="390"/>
      <c r="P33" s="390"/>
      <c r="Q33" s="390"/>
      <c r="R33" s="390"/>
      <c r="S33" s="391"/>
      <c r="T33" s="390"/>
      <c r="U33" s="390"/>
      <c r="V33" s="390"/>
      <c r="W33" s="390"/>
      <c r="X33" s="390"/>
      <c r="Y33" s="390"/>
      <c r="Z33" s="390"/>
      <c r="AA33" s="390"/>
      <c r="AB33" s="390"/>
      <c r="AC33" s="390"/>
      <c r="AD33" s="390"/>
      <c r="AE33" s="390"/>
      <c r="AF33" s="390"/>
      <c r="AG33" s="390"/>
      <c r="AH33" s="390"/>
      <c r="AI33" s="390"/>
      <c r="AL33" s="347"/>
    </row>
    <row r="34" customFormat="false" ht="12.75" hidden="false" customHeight="false" outlineLevel="0" collapsed="false">
      <c r="B34" s="390"/>
      <c r="C34" s="390"/>
      <c r="D34" s="390"/>
      <c r="E34" s="390"/>
      <c r="F34" s="390"/>
      <c r="G34" s="390"/>
      <c r="H34" s="390"/>
      <c r="I34" s="390"/>
      <c r="J34" s="390"/>
      <c r="K34" s="390"/>
      <c r="L34" s="390"/>
      <c r="M34" s="390"/>
      <c r="N34" s="390"/>
      <c r="O34" s="390"/>
      <c r="P34" s="390"/>
      <c r="Q34" s="390"/>
      <c r="R34" s="390"/>
      <c r="S34" s="391"/>
      <c r="T34" s="390"/>
      <c r="U34" s="390"/>
      <c r="V34" s="390"/>
      <c r="W34" s="390"/>
      <c r="X34" s="390"/>
      <c r="Y34" s="390"/>
      <c r="Z34" s="390"/>
      <c r="AA34" s="390"/>
      <c r="AB34" s="390"/>
      <c r="AC34" s="390"/>
      <c r="AD34" s="390"/>
      <c r="AE34" s="390"/>
      <c r="AF34" s="390"/>
      <c r="AG34" s="390"/>
      <c r="AH34" s="390"/>
      <c r="AI34" s="390"/>
      <c r="AL34" s="347"/>
    </row>
    <row r="35" customFormat="false" ht="12.75" hidden="false" customHeight="false" outlineLevel="0" collapsed="false">
      <c r="B35" s="390" t="s">
        <v>838</v>
      </c>
      <c r="C35" s="390"/>
      <c r="D35" s="390"/>
      <c r="E35" s="390"/>
      <c r="F35" s="390"/>
      <c r="G35" s="390"/>
      <c r="H35" s="390"/>
      <c r="I35" s="390"/>
      <c r="J35" s="390"/>
      <c r="K35" s="390"/>
      <c r="L35" s="390"/>
      <c r="M35" s="390"/>
      <c r="N35" s="390"/>
      <c r="O35" s="390"/>
      <c r="P35" s="390"/>
      <c r="Q35" s="390"/>
      <c r="R35" s="390"/>
      <c r="S35" s="391"/>
      <c r="T35" s="390"/>
      <c r="U35" s="390"/>
      <c r="V35" s="390"/>
      <c r="W35" s="390"/>
      <c r="X35" s="390"/>
      <c r="Y35" s="390"/>
      <c r="Z35" s="390"/>
      <c r="AA35" s="390"/>
      <c r="AB35" s="390"/>
      <c r="AC35" s="390"/>
      <c r="AD35" s="390"/>
      <c r="AE35" s="390"/>
      <c r="AF35" s="390"/>
      <c r="AG35" s="390"/>
      <c r="AH35" s="390"/>
      <c r="AI35" s="390"/>
      <c r="AL35" s="347"/>
    </row>
    <row r="36" customFormat="false" ht="12.75" hidden="false" customHeight="false" outlineLevel="0" collapsed="false">
      <c r="B36" s="390" t="s">
        <v>839</v>
      </c>
      <c r="C36" s="390"/>
      <c r="D36" s="390"/>
      <c r="E36" s="390"/>
      <c r="F36" s="390"/>
      <c r="G36" s="390"/>
      <c r="H36" s="390"/>
      <c r="I36" s="390"/>
      <c r="J36" s="390"/>
      <c r="K36" s="390"/>
      <c r="L36" s="390"/>
      <c r="M36" s="390"/>
      <c r="N36" s="390"/>
      <c r="O36" s="390"/>
      <c r="P36" s="390"/>
      <c r="Q36" s="390"/>
      <c r="R36" s="390"/>
      <c r="S36" s="391"/>
      <c r="T36" s="386"/>
      <c r="U36" s="390"/>
      <c r="V36" s="390"/>
      <c r="W36" s="390"/>
      <c r="X36" s="390"/>
      <c r="Y36" s="390"/>
      <c r="Z36" s="390"/>
      <c r="AA36" s="390"/>
      <c r="AB36" s="390"/>
      <c r="AC36" s="390"/>
      <c r="AD36" s="390"/>
      <c r="AE36" s="390"/>
      <c r="AF36" s="390"/>
      <c r="AG36" s="390"/>
      <c r="AH36" s="390"/>
      <c r="AI36" s="390"/>
      <c r="AL36" s="347"/>
    </row>
    <row r="37" customFormat="false" ht="12.75" hidden="false" customHeight="false" outlineLevel="0" collapsed="false">
      <c r="B37" s="390" t="s">
        <v>840</v>
      </c>
      <c r="C37" s="390"/>
      <c r="D37" s="390"/>
      <c r="E37" s="390"/>
      <c r="F37" s="390"/>
      <c r="G37" s="390"/>
      <c r="H37" s="390"/>
      <c r="I37" s="390"/>
      <c r="J37" s="390"/>
      <c r="K37" s="390"/>
      <c r="L37" s="390"/>
      <c r="M37" s="390"/>
      <c r="N37" s="390"/>
      <c r="O37" s="390"/>
      <c r="P37" s="390"/>
      <c r="Q37" s="390"/>
      <c r="R37" s="390"/>
      <c r="S37" s="391"/>
      <c r="T37" s="386"/>
      <c r="U37" s="390"/>
      <c r="V37" s="390"/>
      <c r="W37" s="390"/>
      <c r="X37" s="390"/>
      <c r="Y37" s="390"/>
      <c r="Z37" s="390"/>
      <c r="AA37" s="390"/>
      <c r="AB37" s="390"/>
      <c r="AC37" s="390"/>
      <c r="AD37" s="390"/>
      <c r="AE37" s="390"/>
      <c r="AF37" s="390"/>
      <c r="AG37" s="390"/>
      <c r="AH37" s="390"/>
      <c r="AI37" s="390"/>
      <c r="AL37" s="347"/>
    </row>
    <row r="38" customFormat="false" ht="12.75" hidden="false" customHeight="false" outlineLevel="0" collapsed="false">
      <c r="B38" s="390"/>
      <c r="C38" s="390"/>
      <c r="D38" s="390"/>
      <c r="E38" s="390"/>
      <c r="F38" s="390"/>
      <c r="G38" s="390"/>
      <c r="H38" s="390"/>
      <c r="I38" s="390"/>
      <c r="J38" s="390"/>
      <c r="K38" s="390"/>
      <c r="L38" s="390"/>
      <c r="M38" s="390"/>
      <c r="N38" s="390"/>
      <c r="O38" s="390"/>
      <c r="P38" s="390"/>
      <c r="Q38" s="390"/>
      <c r="R38" s="390"/>
      <c r="S38" s="390"/>
      <c r="T38" s="386"/>
      <c r="U38" s="390"/>
      <c r="V38" s="390"/>
      <c r="W38" s="390"/>
      <c r="X38" s="390"/>
      <c r="Y38" s="390"/>
      <c r="Z38" s="390"/>
      <c r="AA38" s="390"/>
      <c r="AB38" s="390"/>
      <c r="AC38" s="390"/>
      <c r="AD38" s="390"/>
      <c r="AE38" s="390"/>
      <c r="AF38" s="390"/>
      <c r="AG38" s="390"/>
      <c r="AH38" s="390"/>
      <c r="AI38" s="390"/>
      <c r="AL38" s="347"/>
    </row>
    <row r="39" customFormat="false" ht="12.75" hidden="false" customHeight="false" outlineLevel="0" collapsed="false">
      <c r="B39" s="390"/>
      <c r="C39" s="390"/>
      <c r="D39" s="390"/>
      <c r="E39" s="390"/>
      <c r="F39" s="390"/>
      <c r="G39" s="390"/>
      <c r="H39" s="390"/>
      <c r="I39" s="390"/>
      <c r="J39" s="390"/>
      <c r="K39" s="390"/>
      <c r="L39" s="390"/>
      <c r="M39" s="390"/>
      <c r="N39" s="390"/>
      <c r="O39" s="390"/>
      <c r="P39" s="390"/>
      <c r="Q39" s="390"/>
      <c r="R39" s="390"/>
      <c r="S39" s="390"/>
      <c r="T39" s="386"/>
      <c r="U39" s="390"/>
      <c r="V39" s="390"/>
      <c r="W39" s="390"/>
      <c r="X39" s="390"/>
      <c r="Y39" s="390"/>
      <c r="Z39" s="390"/>
      <c r="AA39" s="390"/>
      <c r="AB39" s="390"/>
      <c r="AC39" s="390"/>
      <c r="AD39" s="390"/>
      <c r="AE39" s="390"/>
      <c r="AF39" s="390"/>
      <c r="AG39" s="390"/>
      <c r="AH39" s="390"/>
      <c r="AI39" s="390"/>
      <c r="AL39" s="347"/>
    </row>
    <row r="40" customFormat="false" ht="12.75" hidden="false" customHeight="false" outlineLevel="0" collapsed="false">
      <c r="B40" s="390"/>
      <c r="C40" s="390"/>
      <c r="D40" s="390"/>
      <c r="E40" s="390"/>
      <c r="F40" s="390"/>
      <c r="G40" s="390"/>
      <c r="H40" s="390"/>
      <c r="I40" s="390"/>
      <c r="J40" s="390"/>
      <c r="K40" s="390"/>
      <c r="L40" s="390"/>
      <c r="M40" s="390"/>
      <c r="N40" s="390"/>
      <c r="O40" s="390"/>
      <c r="P40" s="390"/>
      <c r="Q40" s="390"/>
      <c r="R40" s="390"/>
      <c r="S40" s="390"/>
      <c r="T40" s="386"/>
      <c r="U40" s="390"/>
      <c r="V40" s="390"/>
      <c r="W40" s="390"/>
      <c r="X40" s="390"/>
      <c r="Y40" s="390"/>
      <c r="Z40" s="390"/>
      <c r="AA40" s="390"/>
      <c r="AB40" s="390"/>
      <c r="AC40" s="390"/>
      <c r="AD40" s="390"/>
      <c r="AE40" s="390"/>
      <c r="AF40" s="390"/>
      <c r="AG40" s="390"/>
      <c r="AH40" s="390"/>
      <c r="AI40" s="390"/>
      <c r="AL40" s="347"/>
    </row>
    <row r="41" customFormat="false" ht="12.75" hidden="false" customHeight="false" outlineLevel="0" collapsed="false">
      <c r="B41" s="390"/>
      <c r="C41" s="390"/>
      <c r="D41" s="390"/>
      <c r="E41" s="390"/>
      <c r="F41" s="390"/>
      <c r="G41" s="390"/>
      <c r="H41" s="390"/>
      <c r="I41" s="390"/>
      <c r="J41" s="390"/>
      <c r="K41" s="390"/>
      <c r="L41" s="390"/>
      <c r="M41" s="390"/>
      <c r="N41" s="390"/>
      <c r="O41" s="390"/>
      <c r="P41" s="390"/>
      <c r="Q41" s="390"/>
      <c r="R41" s="390"/>
      <c r="S41" s="390"/>
      <c r="T41" s="386"/>
      <c r="U41" s="390"/>
      <c r="V41" s="390"/>
      <c r="W41" s="390"/>
      <c r="X41" s="390"/>
      <c r="Y41" s="390"/>
      <c r="Z41" s="390"/>
      <c r="AA41" s="390"/>
      <c r="AB41" s="390"/>
      <c r="AC41" s="390"/>
      <c r="AD41" s="390"/>
      <c r="AE41" s="390"/>
      <c r="AF41" s="390"/>
      <c r="AG41" s="390"/>
      <c r="AH41" s="390"/>
      <c r="AI41" s="390"/>
      <c r="AL41" s="347"/>
    </row>
    <row r="42" customFormat="false" ht="12.75" hidden="false" customHeight="false" outlineLevel="0" collapsed="false">
      <c r="B42" s="390"/>
      <c r="C42" s="390"/>
      <c r="D42" s="390"/>
      <c r="E42" s="390"/>
      <c r="F42" s="390"/>
      <c r="G42" s="390"/>
      <c r="H42" s="390"/>
      <c r="I42" s="390"/>
      <c r="J42" s="390"/>
      <c r="K42" s="390"/>
      <c r="L42" s="390"/>
      <c r="M42" s="390"/>
      <c r="N42" s="390"/>
      <c r="O42" s="390"/>
      <c r="P42" s="390"/>
      <c r="Q42" s="390"/>
      <c r="R42" s="390"/>
      <c r="S42" s="390"/>
      <c r="T42" s="386"/>
      <c r="U42" s="390"/>
      <c r="V42" s="390"/>
      <c r="W42" s="390"/>
      <c r="X42" s="390"/>
      <c r="Y42" s="390"/>
      <c r="Z42" s="390"/>
      <c r="AA42" s="390"/>
      <c r="AB42" s="390"/>
      <c r="AC42" s="390"/>
      <c r="AD42" s="390"/>
      <c r="AE42" s="390"/>
      <c r="AF42" s="390"/>
      <c r="AG42" s="390"/>
      <c r="AH42" s="390"/>
      <c r="AI42" s="390"/>
      <c r="AL42" s="347"/>
    </row>
    <row r="43" customFormat="false" ht="12.75" hidden="false" customHeight="false" outlineLevel="0" collapsed="false">
      <c r="B43" s="390"/>
      <c r="C43" s="390"/>
      <c r="D43" s="390"/>
      <c r="E43" s="390"/>
      <c r="F43" s="390"/>
      <c r="G43" s="390"/>
      <c r="H43" s="390"/>
      <c r="I43" s="390"/>
      <c r="J43" s="390"/>
      <c r="K43" s="390"/>
      <c r="L43" s="390"/>
      <c r="M43" s="390"/>
      <c r="N43" s="390"/>
      <c r="O43" s="390"/>
      <c r="P43" s="390"/>
      <c r="Q43" s="390"/>
      <c r="R43" s="390"/>
      <c r="S43" s="390"/>
      <c r="T43" s="386"/>
      <c r="U43" s="390"/>
      <c r="V43" s="390"/>
      <c r="W43" s="390"/>
      <c r="X43" s="390"/>
      <c r="Y43" s="390"/>
      <c r="Z43" s="390"/>
      <c r="AA43" s="390"/>
      <c r="AB43" s="390"/>
      <c r="AC43" s="390"/>
      <c r="AD43" s="390"/>
      <c r="AE43" s="390"/>
      <c r="AF43" s="390"/>
      <c r="AG43" s="390"/>
      <c r="AH43" s="390"/>
      <c r="AI43" s="390"/>
      <c r="AL43" s="347"/>
    </row>
    <row r="44" customFormat="false" ht="12.75" hidden="false" customHeight="false" outlineLevel="0" collapsed="false">
      <c r="B44" s="390"/>
      <c r="C44" s="390"/>
      <c r="D44" s="390"/>
      <c r="E44" s="390"/>
      <c r="F44" s="390"/>
      <c r="G44" s="390"/>
      <c r="H44" s="390"/>
      <c r="I44" s="390"/>
      <c r="J44" s="390"/>
      <c r="K44" s="390"/>
      <c r="L44" s="390"/>
      <c r="M44" s="390"/>
      <c r="N44" s="390"/>
      <c r="O44" s="390"/>
      <c r="P44" s="390"/>
      <c r="Q44" s="390"/>
      <c r="R44" s="390"/>
      <c r="S44" s="390"/>
      <c r="T44" s="386"/>
      <c r="U44" s="390"/>
      <c r="V44" s="390"/>
      <c r="W44" s="390"/>
      <c r="X44" s="390"/>
      <c r="Y44" s="390"/>
      <c r="Z44" s="390"/>
      <c r="AA44" s="390"/>
      <c r="AB44" s="390"/>
      <c r="AC44" s="390"/>
      <c r="AD44" s="390"/>
      <c r="AE44" s="390"/>
      <c r="AF44" s="390"/>
      <c r="AG44" s="390"/>
      <c r="AH44" s="390"/>
      <c r="AI44" s="390"/>
      <c r="AL44" s="347"/>
    </row>
    <row r="45" customFormat="false" ht="12.75" hidden="false" customHeight="false" outlineLevel="0" collapsed="false">
      <c r="B45" s="390"/>
      <c r="C45" s="390"/>
      <c r="D45" s="390"/>
      <c r="E45" s="390"/>
      <c r="F45" s="390"/>
      <c r="G45" s="390"/>
      <c r="H45" s="390"/>
      <c r="I45" s="390"/>
      <c r="J45" s="390"/>
      <c r="K45" s="390"/>
      <c r="L45" s="390"/>
      <c r="M45" s="390"/>
      <c r="N45" s="390"/>
      <c r="O45" s="390"/>
      <c r="P45" s="390"/>
      <c r="Q45" s="390"/>
      <c r="R45" s="390"/>
      <c r="S45" s="390"/>
      <c r="T45" s="386"/>
      <c r="U45" s="390"/>
      <c r="V45" s="390"/>
      <c r="W45" s="390"/>
      <c r="X45" s="390"/>
      <c r="Y45" s="390"/>
      <c r="Z45" s="390"/>
      <c r="AA45" s="390"/>
      <c r="AB45" s="390"/>
      <c r="AC45" s="390"/>
      <c r="AD45" s="390"/>
      <c r="AE45" s="390"/>
      <c r="AF45" s="390"/>
      <c r="AG45" s="390"/>
      <c r="AH45" s="390"/>
      <c r="AI45" s="390"/>
      <c r="AL45" s="347"/>
    </row>
    <row r="46" customFormat="false" ht="12.75" hidden="false" customHeight="false" outlineLevel="0" collapsed="false">
      <c r="B46" s="390"/>
      <c r="C46" s="390"/>
      <c r="D46" s="390"/>
      <c r="E46" s="390"/>
      <c r="F46" s="390"/>
      <c r="G46" s="390"/>
      <c r="H46" s="390"/>
      <c r="I46" s="390"/>
      <c r="J46" s="390"/>
      <c r="K46" s="390"/>
      <c r="L46" s="390"/>
      <c r="M46" s="390"/>
      <c r="N46" s="390"/>
      <c r="O46" s="390"/>
      <c r="P46" s="390"/>
      <c r="Q46" s="390"/>
      <c r="R46" s="390"/>
      <c r="S46" s="390"/>
      <c r="T46" s="386"/>
      <c r="U46" s="390"/>
      <c r="V46" s="390"/>
      <c r="W46" s="390"/>
      <c r="X46" s="390"/>
      <c r="Y46" s="390"/>
      <c r="Z46" s="390"/>
      <c r="AA46" s="390"/>
      <c r="AB46" s="390"/>
      <c r="AC46" s="390"/>
      <c r="AD46" s="390"/>
      <c r="AE46" s="390"/>
      <c r="AF46" s="390"/>
      <c r="AG46" s="390"/>
      <c r="AH46" s="390"/>
      <c r="AI46" s="390"/>
      <c r="AL46" s="347"/>
    </row>
    <row r="47" customFormat="false" ht="12.75" hidden="false" customHeight="false" outlineLevel="0" collapsed="false">
      <c r="B47" s="390"/>
      <c r="C47" s="390"/>
      <c r="D47" s="390"/>
      <c r="E47" s="390"/>
      <c r="F47" s="390"/>
      <c r="G47" s="390"/>
      <c r="H47" s="390"/>
      <c r="I47" s="390"/>
      <c r="J47" s="390"/>
      <c r="K47" s="390"/>
      <c r="L47" s="390"/>
      <c r="M47" s="390"/>
      <c r="N47" s="390"/>
      <c r="O47" s="390"/>
      <c r="P47" s="390"/>
      <c r="Q47" s="390"/>
      <c r="R47" s="390"/>
      <c r="S47" s="390"/>
      <c r="T47" s="386"/>
      <c r="U47" s="390"/>
      <c r="V47" s="390"/>
      <c r="W47" s="390"/>
      <c r="X47" s="390"/>
      <c r="Y47" s="390"/>
      <c r="Z47" s="390"/>
      <c r="AA47" s="390"/>
      <c r="AB47" s="390"/>
      <c r="AC47" s="390"/>
      <c r="AD47" s="390"/>
      <c r="AE47" s="390"/>
      <c r="AF47" s="390"/>
      <c r="AG47" s="390"/>
      <c r="AH47" s="390"/>
      <c r="AI47" s="390"/>
      <c r="AL47" s="347"/>
    </row>
    <row r="48" customFormat="false" ht="12.75" hidden="false" customHeight="false" outlineLevel="0" collapsed="false">
      <c r="B48" s="390"/>
      <c r="C48" s="390"/>
      <c r="D48" s="390"/>
      <c r="E48" s="390"/>
      <c r="F48" s="390"/>
      <c r="G48" s="390"/>
      <c r="H48" s="390"/>
      <c r="I48" s="390"/>
      <c r="J48" s="390"/>
      <c r="K48" s="390"/>
      <c r="L48" s="390"/>
      <c r="M48" s="390"/>
      <c r="N48" s="390"/>
      <c r="O48" s="390"/>
      <c r="P48" s="390"/>
      <c r="Q48" s="390"/>
      <c r="R48" s="390"/>
      <c r="S48" s="390"/>
      <c r="T48" s="386"/>
      <c r="AL48" s="347"/>
    </row>
    <row r="49" customFormat="false" ht="12.75" hidden="false" customHeight="false" outlineLevel="0" collapsed="false">
      <c r="B49" s="390"/>
      <c r="C49" s="390"/>
      <c r="D49" s="390"/>
      <c r="E49" s="390"/>
      <c r="F49" s="390"/>
      <c r="G49" s="390"/>
      <c r="H49" s="390"/>
      <c r="I49" s="390"/>
      <c r="J49" s="390"/>
      <c r="K49" s="390"/>
      <c r="L49" s="390"/>
      <c r="M49" s="390"/>
      <c r="N49" s="390"/>
      <c r="O49" s="390"/>
      <c r="P49" s="390"/>
      <c r="Q49" s="390"/>
      <c r="R49" s="390"/>
      <c r="S49" s="390"/>
      <c r="T49" s="386"/>
      <c r="AL49" s="347"/>
    </row>
    <row r="50" customFormat="false" ht="12.75" hidden="false" customHeight="false" outlineLevel="0" collapsed="false">
      <c r="S50" s="390"/>
      <c r="T50" s="386"/>
      <c r="AL50" s="347"/>
    </row>
    <row r="51" customFormat="false" ht="12.75" hidden="false" customHeight="false" outlineLevel="0" collapsed="false">
      <c r="S51" s="905"/>
      <c r="T51" s="386"/>
      <c r="U51" s="390"/>
      <c r="V51" s="390"/>
      <c r="W51" s="390"/>
      <c r="X51" s="390"/>
      <c r="Y51" s="390"/>
      <c r="Z51" s="390"/>
      <c r="AA51" s="390"/>
      <c r="AB51" s="390"/>
      <c r="AC51" s="390"/>
      <c r="AD51" s="390"/>
      <c r="AE51" s="390"/>
      <c r="AF51" s="390"/>
      <c r="AG51" s="390"/>
      <c r="AH51" s="390"/>
      <c r="AI51" s="390"/>
      <c r="AL51" s="347"/>
    </row>
    <row r="52" customFormat="false" ht="12.75" hidden="false" customHeight="false" outlineLevel="0" collapsed="false">
      <c r="B52" s="390" t="s">
        <v>841</v>
      </c>
      <c r="C52" s="390"/>
      <c r="D52" s="390"/>
      <c r="E52" s="390"/>
      <c r="F52" s="390"/>
      <c r="G52" s="390"/>
      <c r="H52" s="390"/>
      <c r="I52" s="390"/>
      <c r="J52" s="390"/>
      <c r="K52" s="390"/>
      <c r="L52" s="390"/>
      <c r="M52" s="390"/>
      <c r="N52" s="390"/>
      <c r="O52" s="390"/>
      <c r="P52" s="390"/>
      <c r="Q52" s="390"/>
      <c r="R52" s="390"/>
      <c r="S52" s="905"/>
      <c r="T52" s="346"/>
      <c r="U52" s="390" t="s">
        <v>842</v>
      </c>
      <c r="V52" s="390"/>
      <c r="W52" s="390"/>
      <c r="X52" s="390"/>
      <c r="Y52" s="390"/>
      <c r="Z52" s="390"/>
      <c r="AA52" s="390"/>
      <c r="AB52" s="390"/>
      <c r="AC52" s="390"/>
      <c r="AD52" s="390"/>
      <c r="AE52" s="390"/>
      <c r="AF52" s="390"/>
      <c r="AG52" s="390"/>
      <c r="AH52" s="390"/>
      <c r="AI52" s="390"/>
      <c r="AL52" s="347"/>
    </row>
    <row r="53" customFormat="false" ht="12.75" hidden="false" customHeight="false" outlineLevel="0" collapsed="false">
      <c r="B53" s="390"/>
      <c r="C53" s="390"/>
      <c r="D53" s="390"/>
      <c r="E53" s="390"/>
      <c r="F53" s="390"/>
      <c r="G53" s="390"/>
      <c r="H53" s="390"/>
      <c r="I53" s="390"/>
      <c r="J53" s="390"/>
      <c r="K53" s="390"/>
      <c r="L53" s="390"/>
      <c r="M53" s="390"/>
      <c r="N53" s="390"/>
      <c r="O53" s="390"/>
      <c r="P53" s="390"/>
      <c r="Q53" s="390"/>
      <c r="R53" s="390"/>
      <c r="S53" s="905"/>
      <c r="T53" s="346"/>
      <c r="U53" s="390" t="s">
        <v>843</v>
      </c>
      <c r="V53" s="390"/>
      <c r="W53" s="390"/>
      <c r="X53" s="390"/>
      <c r="Y53" s="390"/>
      <c r="Z53" s="390"/>
      <c r="AA53" s="390"/>
      <c r="AB53" s="390"/>
      <c r="AC53" s="390"/>
      <c r="AD53" s="390"/>
      <c r="AE53" s="390"/>
      <c r="AF53" s="390"/>
      <c r="AG53" s="390"/>
      <c r="AH53" s="390"/>
      <c r="AI53" s="390"/>
      <c r="AL53" s="347"/>
    </row>
    <row r="54" customFormat="false" ht="12.75" hidden="false" customHeight="false" outlineLevel="0" collapsed="false">
      <c r="A54" s="716"/>
      <c r="S54" s="881"/>
      <c r="T54" s="346"/>
      <c r="U54" s="390" t="s">
        <v>844</v>
      </c>
      <c r="V54" s="390"/>
      <c r="W54" s="390"/>
      <c r="X54" s="390"/>
      <c r="Y54" s="390"/>
      <c r="Z54" s="390"/>
      <c r="AA54" s="390"/>
      <c r="AB54" s="390"/>
      <c r="AC54" s="390"/>
      <c r="AD54" s="390"/>
      <c r="AE54" s="390"/>
      <c r="AF54" s="390"/>
      <c r="AG54" s="390"/>
      <c r="AH54" s="390"/>
      <c r="AI54" s="390"/>
      <c r="AL54" s="347"/>
    </row>
    <row r="55" customFormat="false" ht="12.75" hidden="false" customHeight="false" outlineLevel="0" collapsed="false">
      <c r="A55" s="716"/>
      <c r="S55" s="881"/>
      <c r="T55" s="346"/>
      <c r="U55" s="390"/>
      <c r="V55" s="390"/>
      <c r="W55" s="390"/>
      <c r="X55" s="390"/>
      <c r="Y55" s="390"/>
      <c r="Z55" s="390"/>
      <c r="AA55" s="390"/>
      <c r="AB55" s="390"/>
      <c r="AC55" s="390"/>
      <c r="AD55" s="390"/>
      <c r="AE55" s="390"/>
      <c r="AF55" s="390"/>
      <c r="AG55" s="390"/>
      <c r="AH55" s="390"/>
      <c r="AI55" s="390"/>
      <c r="AL55" s="347"/>
    </row>
    <row r="56" customFormat="false" ht="12.75" hidden="false" customHeight="false" outlineLevel="0" collapsed="false">
      <c r="A56" s="716"/>
      <c r="B56" s="880"/>
      <c r="C56" s="717"/>
      <c r="D56" s="717"/>
      <c r="E56" s="717"/>
      <c r="F56" s="717"/>
      <c r="G56" s="717"/>
      <c r="H56" s="717"/>
      <c r="I56" s="717"/>
      <c r="J56" s="717"/>
      <c r="K56" s="717"/>
      <c r="L56" s="717"/>
      <c r="M56" s="717"/>
      <c r="N56" s="717"/>
      <c r="O56" s="717"/>
      <c r="P56" s="717"/>
      <c r="Q56" s="717"/>
      <c r="R56" s="717"/>
      <c r="S56" s="881"/>
      <c r="T56" s="346"/>
      <c r="U56" s="390"/>
      <c r="W56" s="390"/>
      <c r="X56" s="390"/>
      <c r="Y56" s="390"/>
      <c r="Z56" s="390"/>
      <c r="AA56" s="390"/>
      <c r="AB56" s="390"/>
      <c r="AC56" s="390"/>
      <c r="AD56" s="390"/>
      <c r="AE56" s="390"/>
      <c r="AF56" s="390"/>
      <c r="AG56" s="390"/>
      <c r="AH56" s="390"/>
      <c r="AI56" s="390"/>
      <c r="AJ56" s="48" t="s">
        <v>716</v>
      </c>
      <c r="AL56" s="347"/>
    </row>
    <row r="57" customFormat="false" ht="12.75" hidden="false" customHeight="false" outlineLevel="0" collapsed="false">
      <c r="A57" s="882"/>
      <c r="B57" s="727"/>
      <c r="C57" s="727"/>
      <c r="D57" s="727"/>
      <c r="E57" s="727"/>
      <c r="F57" s="727"/>
      <c r="G57" s="727"/>
      <c r="H57" s="727"/>
      <c r="I57" s="727"/>
      <c r="J57" s="727"/>
      <c r="K57" s="727"/>
      <c r="L57" s="727"/>
      <c r="M57" s="727"/>
      <c r="N57" s="727"/>
      <c r="O57" s="727"/>
      <c r="P57" s="727"/>
      <c r="Q57" s="727"/>
      <c r="R57" s="727"/>
      <c r="S57" s="883"/>
      <c r="T57" s="354"/>
      <c r="U57" s="20"/>
      <c r="V57" s="20"/>
      <c r="W57" s="20"/>
      <c r="X57" s="20"/>
      <c r="Y57" s="20"/>
      <c r="Z57" s="20"/>
      <c r="AA57" s="20"/>
      <c r="AB57" s="20"/>
      <c r="AC57" s="20"/>
      <c r="AD57" s="20"/>
      <c r="AE57" s="20"/>
      <c r="AF57" s="20"/>
      <c r="AG57" s="20"/>
      <c r="AH57" s="20"/>
      <c r="AI57" s="20"/>
      <c r="AJ57" s="20"/>
      <c r="AK57" s="20"/>
      <c r="AL57" s="355"/>
    </row>
  </sheetData>
  <sheetProtection algorithmName="SHA-512" hashValue="6n//QPYxyy9/1NhzLYOOli9WKxlWTsugNCrPtWuU0rjba+NyMrdZubSnbNEBXXz+CpA2axnbuiqRr4Xqf2Jt6g==" saltValue="RhZYPNB2zKyTGY50LIz3WQ==" spinCount="100000" sheet="true" scenarios="true"/>
  <mergeCells count="1">
    <mergeCell ref="A1:S1"/>
  </mergeCells>
  <hyperlinks>
    <hyperlink ref="AJ56" location="'EV5.5.1&amp;2 EV4.4 ACPS TSPS Side'!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2.xml><?xml version="1.0" encoding="utf-8"?>
<worksheet xmlns="http://schemas.openxmlformats.org/spreadsheetml/2006/main" xmlns:r="http://schemas.openxmlformats.org/officeDocument/2006/relationships">
  <sheetPr filterMode="false">
    <pageSetUpPr fitToPage="true"/>
  </sheetPr>
  <dimension ref="A1:U56"/>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27" min="1" style="220" width="5.01"/>
    <col collapsed="false" customWidth="true" hidden="false" outlineLevel="0" max="28" min="28" style="220" width="6.13"/>
    <col collapsed="false" customWidth="true" hidden="false" outlineLevel="0" max="38" min="29" style="220" width="5.01"/>
    <col collapsed="false" customWidth="true" hidden="false" outlineLevel="0" max="1025" min="39" style="220" width="11.4"/>
  </cols>
  <sheetData>
    <row r="1" customFormat="false" ht="13.15" hidden="false" customHeight="false" outlineLevel="0" collapsed="false">
      <c r="A1" s="906" t="s">
        <v>845</v>
      </c>
      <c r="B1" s="906"/>
      <c r="C1" s="906"/>
      <c r="D1" s="906"/>
      <c r="E1" s="906"/>
      <c r="F1" s="906"/>
      <c r="G1" s="906"/>
      <c r="H1" s="906"/>
      <c r="I1" s="906"/>
      <c r="J1" s="906"/>
      <c r="K1" s="906"/>
      <c r="L1" s="906"/>
      <c r="M1" s="906"/>
      <c r="N1" s="906"/>
      <c r="O1" s="906"/>
      <c r="P1" s="906"/>
      <c r="Q1" s="906"/>
      <c r="R1" s="906"/>
      <c r="S1" s="906"/>
    </row>
    <row r="2" customFormat="false" ht="12.75" hidden="false" customHeight="false" outlineLevel="0" collapsed="false">
      <c r="A2" s="907"/>
      <c r="B2" s="908"/>
      <c r="C2" s="908"/>
      <c r="D2" s="908"/>
      <c r="E2" s="908"/>
      <c r="F2" s="908"/>
      <c r="G2" s="908"/>
      <c r="H2" s="908"/>
      <c r="I2" s="908"/>
      <c r="J2" s="908"/>
      <c r="K2" s="908"/>
      <c r="L2" s="908"/>
      <c r="M2" s="908"/>
      <c r="N2" s="908"/>
      <c r="O2" s="908"/>
      <c r="P2" s="908"/>
      <c r="Q2" s="908"/>
      <c r="R2" s="908"/>
      <c r="S2" s="909"/>
      <c r="U2" s="505"/>
    </row>
    <row r="3" customFormat="false" ht="12.75" hidden="false" customHeight="false" outlineLevel="0" collapsed="false">
      <c r="A3" s="910"/>
      <c r="B3" s="911" t="s">
        <v>846</v>
      </c>
      <c r="C3" s="912"/>
      <c r="D3" s="912"/>
      <c r="E3" s="912"/>
      <c r="F3" s="912"/>
      <c r="G3" s="912"/>
      <c r="H3" s="912"/>
      <c r="I3" s="912"/>
      <c r="J3" s="912"/>
      <c r="K3" s="912"/>
      <c r="L3" s="912"/>
      <c r="M3" s="912"/>
      <c r="N3" s="912"/>
      <c r="O3" s="912"/>
      <c r="P3" s="912"/>
      <c r="Q3" s="912"/>
      <c r="R3" s="912"/>
      <c r="S3" s="913"/>
    </row>
    <row r="4" customFormat="false" ht="12.75" hidden="false" customHeight="false" outlineLevel="0" collapsed="false">
      <c r="A4" s="911"/>
      <c r="B4" s="911" t="s">
        <v>847</v>
      </c>
      <c r="C4" s="912"/>
      <c r="D4" s="912"/>
      <c r="E4" s="912"/>
      <c r="F4" s="912"/>
      <c r="G4" s="912"/>
      <c r="H4" s="912"/>
      <c r="I4" s="912"/>
      <c r="J4" s="912"/>
      <c r="K4" s="912"/>
      <c r="L4" s="912"/>
      <c r="M4" s="912"/>
      <c r="N4" s="912"/>
      <c r="O4" s="912"/>
      <c r="P4" s="912"/>
      <c r="Q4" s="912"/>
      <c r="R4" s="912"/>
      <c r="S4" s="913"/>
      <c r="U4" s="505"/>
    </row>
    <row r="5" customFormat="false" ht="12.75" hidden="false" customHeight="false" outlineLevel="0" collapsed="false">
      <c r="A5" s="910"/>
      <c r="B5" s="911" t="s">
        <v>848</v>
      </c>
      <c r="C5" s="912"/>
      <c r="D5" s="912"/>
      <c r="E5" s="912"/>
      <c r="F5" s="912"/>
      <c r="G5" s="912"/>
      <c r="H5" s="912"/>
      <c r="I5" s="912"/>
      <c r="J5" s="912"/>
      <c r="K5" s="912"/>
      <c r="L5" s="912"/>
      <c r="M5" s="912"/>
      <c r="N5" s="912"/>
      <c r="O5" s="912"/>
      <c r="P5" s="912"/>
      <c r="Q5" s="912"/>
      <c r="R5" s="912"/>
      <c r="S5" s="913"/>
    </row>
    <row r="6" customFormat="false" ht="12.75" hidden="false" customHeight="false" outlineLevel="0" collapsed="false">
      <c r="A6" s="910"/>
      <c r="B6" s="911" t="s">
        <v>849</v>
      </c>
      <c r="C6" s="912"/>
      <c r="D6" s="912"/>
      <c r="E6" s="912"/>
      <c r="F6" s="912"/>
      <c r="G6" s="912"/>
      <c r="H6" s="912"/>
      <c r="I6" s="912"/>
      <c r="J6" s="912"/>
      <c r="K6" s="912"/>
      <c r="L6" s="912"/>
      <c r="M6" s="912"/>
      <c r="N6" s="912"/>
      <c r="O6" s="912"/>
      <c r="P6" s="912"/>
      <c r="Q6" s="912"/>
      <c r="R6" s="912"/>
      <c r="S6" s="913"/>
    </row>
    <row r="7" customFormat="false" ht="12.75" hidden="false" customHeight="false" outlineLevel="0" collapsed="false">
      <c r="A7" s="910"/>
      <c r="B7" s="911"/>
      <c r="C7" s="912"/>
      <c r="D7" s="912"/>
      <c r="E7" s="912"/>
      <c r="F7" s="912"/>
      <c r="G7" s="912"/>
      <c r="H7" s="912"/>
      <c r="I7" s="912"/>
      <c r="J7" s="912"/>
      <c r="K7" s="912"/>
      <c r="L7" s="912"/>
      <c r="M7" s="912"/>
      <c r="N7" s="912"/>
      <c r="O7" s="912"/>
      <c r="P7" s="912"/>
      <c r="Q7" s="912"/>
      <c r="R7" s="912"/>
      <c r="S7" s="913"/>
    </row>
    <row r="8" customFormat="false" ht="12.75" hidden="false" customHeight="false" outlineLevel="0" collapsed="false">
      <c r="A8" s="910"/>
      <c r="B8" s="911"/>
      <c r="C8" s="912"/>
      <c r="D8" s="912"/>
      <c r="E8" s="912"/>
      <c r="F8" s="912"/>
      <c r="G8" s="912"/>
      <c r="H8" s="912"/>
      <c r="I8" s="912"/>
      <c r="J8" s="912"/>
      <c r="K8" s="912"/>
      <c r="L8" s="912"/>
      <c r="M8" s="912"/>
      <c r="N8" s="912"/>
      <c r="O8" s="912"/>
      <c r="P8" s="912"/>
      <c r="Q8" s="912"/>
      <c r="R8" s="912"/>
      <c r="S8" s="913"/>
    </row>
    <row r="9" customFormat="false" ht="12.75" hidden="false" customHeight="false" outlineLevel="0" collapsed="false">
      <c r="A9" s="910"/>
      <c r="B9" s="911"/>
      <c r="C9" s="912"/>
      <c r="D9" s="912"/>
      <c r="E9" s="912"/>
      <c r="F9" s="912"/>
      <c r="G9" s="912"/>
      <c r="H9" s="912"/>
      <c r="I9" s="912"/>
      <c r="J9" s="912"/>
      <c r="K9" s="912"/>
      <c r="L9" s="912"/>
      <c r="M9" s="912"/>
      <c r="N9" s="912"/>
      <c r="O9" s="912"/>
      <c r="P9" s="912"/>
      <c r="Q9" s="912"/>
      <c r="R9" s="912"/>
      <c r="S9" s="913"/>
    </row>
    <row r="10" customFormat="false" ht="13.15" hidden="false" customHeight="true" outlineLevel="0" collapsed="false">
      <c r="A10" s="910"/>
      <c r="B10" s="911"/>
      <c r="C10" s="912"/>
      <c r="D10" s="912"/>
      <c r="E10" s="912"/>
      <c r="F10" s="912"/>
      <c r="G10" s="912"/>
      <c r="H10" s="912"/>
      <c r="I10" s="912"/>
      <c r="J10" s="912"/>
      <c r="K10" s="912"/>
      <c r="L10" s="912"/>
      <c r="M10" s="912"/>
      <c r="N10" s="912"/>
      <c r="O10" s="912"/>
      <c r="P10" s="912"/>
      <c r="Q10" s="912"/>
      <c r="R10" s="912"/>
      <c r="S10" s="913"/>
    </row>
    <row r="11" customFormat="false" ht="12.75" hidden="false" customHeight="false" outlineLevel="0" collapsed="false">
      <c r="A11" s="910"/>
      <c r="B11" s="911"/>
      <c r="C11" s="912"/>
      <c r="D11" s="912"/>
      <c r="E11" s="912"/>
      <c r="F11" s="912"/>
      <c r="G11" s="912"/>
      <c r="H11" s="912"/>
      <c r="I11" s="912"/>
      <c r="J11" s="912"/>
      <c r="K11" s="912"/>
      <c r="L11" s="912"/>
      <c r="M11" s="912"/>
      <c r="N11" s="912"/>
      <c r="O11" s="912"/>
      <c r="P11" s="912"/>
      <c r="Q11" s="912"/>
      <c r="R11" s="912"/>
      <c r="S11" s="913"/>
    </row>
    <row r="12" customFormat="false" ht="12.75" hidden="false" customHeight="false" outlineLevel="0" collapsed="false">
      <c r="A12" s="910"/>
      <c r="B12" s="914"/>
      <c r="C12" s="912"/>
      <c r="D12" s="912"/>
      <c r="E12" s="912"/>
      <c r="F12" s="912"/>
      <c r="G12" s="912"/>
      <c r="H12" s="912"/>
      <c r="I12" s="912"/>
      <c r="J12" s="912"/>
      <c r="K12" s="912"/>
      <c r="L12" s="912"/>
      <c r="M12" s="912"/>
      <c r="N12" s="912"/>
      <c r="O12" s="912"/>
      <c r="P12" s="912"/>
      <c r="Q12" s="912"/>
      <c r="R12" s="912"/>
      <c r="S12" s="913"/>
    </row>
    <row r="13" customFormat="false" ht="12.75" hidden="false" customHeight="false" outlineLevel="0" collapsed="false">
      <c r="A13" s="910"/>
      <c r="B13" s="911"/>
      <c r="C13" s="911"/>
      <c r="D13" s="912"/>
      <c r="E13" s="912"/>
      <c r="F13" s="912"/>
      <c r="G13" s="912"/>
      <c r="H13" s="912"/>
      <c r="I13" s="912"/>
      <c r="J13" s="912"/>
      <c r="K13" s="912"/>
      <c r="L13" s="912"/>
      <c r="M13" s="912"/>
      <c r="N13" s="912"/>
      <c r="O13" s="912"/>
      <c r="P13" s="912"/>
      <c r="Q13" s="912"/>
      <c r="R13" s="912"/>
      <c r="S13" s="913"/>
    </row>
    <row r="14" customFormat="false" ht="12.75" hidden="false" customHeight="false" outlineLevel="0" collapsed="false">
      <c r="A14" s="910"/>
      <c r="B14" s="911"/>
      <c r="C14" s="911"/>
      <c r="D14" s="912"/>
      <c r="E14" s="912"/>
      <c r="F14" s="912"/>
      <c r="G14" s="912"/>
      <c r="H14" s="912"/>
      <c r="I14" s="912"/>
      <c r="J14" s="912"/>
      <c r="K14" s="912"/>
      <c r="L14" s="912"/>
      <c r="M14" s="912"/>
      <c r="N14" s="912"/>
      <c r="O14" s="912"/>
      <c r="P14" s="912"/>
      <c r="Q14" s="912"/>
      <c r="R14" s="912"/>
      <c r="S14" s="913"/>
    </row>
    <row r="15" customFormat="false" ht="12.75" hidden="false" customHeight="false" outlineLevel="0" collapsed="false">
      <c r="A15" s="910"/>
      <c r="B15" s="915"/>
      <c r="C15" s="911"/>
      <c r="D15" s="912"/>
      <c r="E15" s="912"/>
      <c r="F15" s="912"/>
      <c r="G15" s="912"/>
      <c r="H15" s="912"/>
      <c r="I15" s="912"/>
      <c r="J15" s="912"/>
      <c r="K15" s="912"/>
      <c r="L15" s="912"/>
      <c r="M15" s="912"/>
      <c r="N15" s="912"/>
      <c r="O15" s="912"/>
      <c r="P15" s="912"/>
      <c r="Q15" s="912"/>
      <c r="R15" s="912"/>
      <c r="S15" s="913"/>
    </row>
    <row r="16" customFormat="false" ht="12.75" hidden="false" customHeight="true" outlineLevel="0" collapsed="false">
      <c r="A16" s="910"/>
      <c r="B16" s="915"/>
      <c r="C16" s="912"/>
      <c r="D16" s="912"/>
      <c r="E16" s="912"/>
      <c r="F16" s="912"/>
      <c r="G16" s="912"/>
      <c r="H16" s="912"/>
      <c r="I16" s="912"/>
      <c r="J16" s="912"/>
      <c r="K16" s="912"/>
      <c r="L16" s="912"/>
      <c r="M16" s="912"/>
      <c r="N16" s="912"/>
      <c r="O16" s="912"/>
      <c r="P16" s="912"/>
      <c r="Q16" s="912"/>
      <c r="R16" s="912"/>
      <c r="S16" s="913"/>
    </row>
    <row r="17" customFormat="false" ht="12.75" hidden="false" customHeight="false" outlineLevel="0" collapsed="false">
      <c r="A17" s="910"/>
      <c r="B17" s="915"/>
      <c r="C17" s="912"/>
      <c r="D17" s="912"/>
      <c r="E17" s="912"/>
      <c r="F17" s="912"/>
      <c r="G17" s="912"/>
      <c r="H17" s="912"/>
      <c r="I17" s="912"/>
      <c r="J17" s="912"/>
      <c r="K17" s="912"/>
      <c r="L17" s="912"/>
      <c r="M17" s="912"/>
      <c r="N17" s="912"/>
      <c r="O17" s="912"/>
      <c r="P17" s="912"/>
      <c r="Q17" s="912"/>
      <c r="R17" s="912"/>
      <c r="S17" s="913"/>
    </row>
    <row r="18" customFormat="false" ht="12.75" hidden="false" customHeight="false" outlineLevel="0" collapsed="false">
      <c r="A18" s="910"/>
      <c r="B18" s="911"/>
      <c r="C18" s="912"/>
      <c r="D18" s="912"/>
      <c r="E18" s="912"/>
      <c r="F18" s="912"/>
      <c r="G18" s="912"/>
      <c r="H18" s="912"/>
      <c r="I18" s="912"/>
      <c r="J18" s="912"/>
      <c r="K18" s="912"/>
      <c r="L18" s="912"/>
      <c r="M18" s="912"/>
      <c r="N18" s="912"/>
      <c r="O18" s="912"/>
      <c r="P18" s="912"/>
      <c r="Q18" s="912"/>
      <c r="R18" s="912"/>
      <c r="S18" s="913"/>
    </row>
    <row r="19" customFormat="false" ht="12.75" hidden="false" customHeight="false" outlineLevel="0" collapsed="false">
      <c r="A19" s="910"/>
      <c r="B19" s="911"/>
      <c r="C19" s="912"/>
      <c r="D19" s="912"/>
      <c r="E19" s="912"/>
      <c r="F19" s="912"/>
      <c r="G19" s="912"/>
      <c r="H19" s="912"/>
      <c r="I19" s="912"/>
      <c r="J19" s="912"/>
      <c r="K19" s="912"/>
      <c r="L19" s="912"/>
      <c r="M19" s="912"/>
      <c r="N19" s="912"/>
      <c r="O19" s="912"/>
      <c r="P19" s="912"/>
      <c r="Q19" s="912"/>
      <c r="R19" s="912"/>
      <c r="S19" s="913"/>
    </row>
    <row r="20" customFormat="false" ht="12.75" hidden="false" customHeight="false" outlineLevel="0" collapsed="false">
      <c r="A20" s="910"/>
      <c r="B20" s="911"/>
      <c r="C20" s="912"/>
      <c r="D20" s="912"/>
      <c r="E20" s="912"/>
      <c r="F20" s="912"/>
      <c r="G20" s="912"/>
      <c r="H20" s="912"/>
      <c r="I20" s="912"/>
      <c r="J20" s="912"/>
      <c r="K20" s="912"/>
      <c r="L20" s="912"/>
      <c r="M20" s="912"/>
      <c r="N20" s="912"/>
      <c r="O20" s="912"/>
      <c r="P20" s="912"/>
      <c r="Q20" s="912"/>
      <c r="R20" s="912"/>
      <c r="S20" s="913"/>
    </row>
    <row r="21" customFormat="false" ht="12.75" hidden="false" customHeight="false" outlineLevel="0" collapsed="false">
      <c r="A21" s="910"/>
      <c r="B21" s="914"/>
      <c r="C21" s="912"/>
      <c r="D21" s="912"/>
      <c r="E21" s="912"/>
      <c r="F21" s="912"/>
      <c r="G21" s="912"/>
      <c r="H21" s="912"/>
      <c r="I21" s="912"/>
      <c r="J21" s="912"/>
      <c r="K21" s="912"/>
      <c r="L21" s="912"/>
      <c r="M21" s="912"/>
      <c r="N21" s="912"/>
      <c r="O21" s="912"/>
      <c r="P21" s="912"/>
      <c r="Q21" s="912"/>
      <c r="R21" s="912"/>
      <c r="S21" s="913"/>
    </row>
    <row r="22" customFormat="false" ht="12.75" hidden="false" customHeight="false" outlineLevel="0" collapsed="false">
      <c r="A22" s="910"/>
      <c r="B22" s="911"/>
      <c r="C22" s="912"/>
      <c r="D22" s="912"/>
      <c r="E22" s="912"/>
      <c r="F22" s="912"/>
      <c r="G22" s="912"/>
      <c r="H22" s="912"/>
      <c r="I22" s="912"/>
      <c r="J22" s="912"/>
      <c r="K22" s="912"/>
      <c r="L22" s="912"/>
      <c r="M22" s="912"/>
      <c r="N22" s="912"/>
      <c r="O22" s="912"/>
      <c r="P22" s="912"/>
      <c r="Q22" s="912"/>
      <c r="R22" s="912"/>
      <c r="S22" s="913"/>
    </row>
    <row r="23" customFormat="false" ht="12.75" hidden="false" customHeight="false" outlineLevel="0" collapsed="false">
      <c r="A23" s="914"/>
      <c r="B23" s="914"/>
      <c r="C23" s="912"/>
      <c r="D23" s="912"/>
      <c r="E23" s="912"/>
      <c r="F23" s="912"/>
      <c r="G23" s="912"/>
      <c r="H23" s="912"/>
      <c r="I23" s="912"/>
      <c r="J23" s="912"/>
      <c r="K23" s="912"/>
      <c r="L23" s="912"/>
      <c r="M23" s="912"/>
      <c r="N23" s="912"/>
      <c r="O23" s="912"/>
      <c r="P23" s="912"/>
      <c r="Q23" s="912"/>
      <c r="R23" s="912"/>
      <c r="S23" s="913"/>
    </row>
    <row r="24" customFormat="false" ht="12.75" hidden="false" customHeight="false" outlineLevel="0" collapsed="false">
      <c r="A24" s="914"/>
      <c r="B24" s="914"/>
      <c r="C24" s="912"/>
      <c r="D24" s="912"/>
      <c r="E24" s="912"/>
      <c r="F24" s="912"/>
      <c r="G24" s="912"/>
      <c r="H24" s="912"/>
      <c r="I24" s="912"/>
      <c r="J24" s="912"/>
      <c r="K24" s="912"/>
      <c r="L24" s="912"/>
      <c r="M24" s="912"/>
      <c r="N24" s="912"/>
      <c r="O24" s="912"/>
      <c r="P24" s="912"/>
      <c r="Q24" s="912"/>
      <c r="R24" s="912"/>
      <c r="S24" s="913"/>
    </row>
    <row r="25" customFormat="false" ht="12.75" hidden="false" customHeight="false" outlineLevel="0" collapsed="false">
      <c r="A25" s="914"/>
      <c r="B25" s="914"/>
      <c r="C25" s="914"/>
      <c r="D25" s="914"/>
      <c r="E25" s="914"/>
      <c r="F25" s="914"/>
      <c r="G25" s="914"/>
      <c r="H25" s="914"/>
      <c r="I25" s="914"/>
      <c r="J25" s="914"/>
      <c r="K25" s="914"/>
      <c r="L25" s="914"/>
      <c r="M25" s="914"/>
      <c r="N25" s="914"/>
      <c r="O25" s="914"/>
      <c r="P25" s="914"/>
      <c r="Q25" s="914"/>
      <c r="R25" s="914"/>
      <c r="S25" s="914"/>
    </row>
    <row r="26" customFormat="false" ht="12.75" hidden="false" customHeight="false" outlineLevel="0" collapsed="false">
      <c r="A26" s="914"/>
      <c r="B26" s="914"/>
      <c r="C26" s="914"/>
      <c r="D26" s="914"/>
      <c r="E26" s="914"/>
      <c r="F26" s="914"/>
      <c r="G26" s="914"/>
      <c r="H26" s="914"/>
      <c r="I26" s="914"/>
      <c r="J26" s="914"/>
      <c r="K26" s="914"/>
      <c r="L26" s="914"/>
      <c r="M26" s="914"/>
      <c r="N26" s="914"/>
      <c r="O26" s="914"/>
      <c r="P26" s="914"/>
      <c r="Q26" s="914"/>
      <c r="R26" s="914"/>
      <c r="S26" s="914"/>
    </row>
    <row r="27" customFormat="false" ht="12.75" hidden="false" customHeight="false" outlineLevel="0" collapsed="false">
      <c r="A27" s="914"/>
      <c r="B27" s="914"/>
      <c r="C27" s="914"/>
      <c r="D27" s="914"/>
      <c r="E27" s="914"/>
      <c r="F27" s="914"/>
      <c r="G27" s="914"/>
      <c r="H27" s="914"/>
      <c r="I27" s="914"/>
      <c r="J27" s="914"/>
      <c r="K27" s="914"/>
      <c r="L27" s="914"/>
      <c r="M27" s="914"/>
      <c r="N27" s="914"/>
      <c r="O27" s="914"/>
      <c r="P27" s="914"/>
      <c r="Q27" s="914"/>
      <c r="R27" s="914"/>
      <c r="S27" s="914"/>
    </row>
    <row r="28" customFormat="false" ht="12.75" hidden="false" customHeight="false" outlineLevel="0" collapsed="false">
      <c r="A28" s="914"/>
      <c r="B28" s="914"/>
      <c r="C28" s="914"/>
      <c r="D28" s="914"/>
      <c r="E28" s="914"/>
      <c r="F28" s="914"/>
      <c r="G28" s="914"/>
      <c r="H28" s="914"/>
      <c r="I28" s="914"/>
      <c r="J28" s="914"/>
      <c r="K28" s="914"/>
      <c r="L28" s="914"/>
      <c r="M28" s="914"/>
      <c r="N28" s="914"/>
      <c r="O28" s="914"/>
      <c r="P28" s="914"/>
      <c r="Q28" s="914"/>
      <c r="R28" s="914"/>
      <c r="S28" s="914"/>
    </row>
    <row r="29" customFormat="false" ht="12.75" hidden="false" customHeight="false" outlineLevel="0" collapsed="false">
      <c r="A29" s="914"/>
      <c r="B29" s="914"/>
      <c r="C29" s="914"/>
      <c r="D29" s="914"/>
      <c r="E29" s="914"/>
      <c r="F29" s="914"/>
      <c r="G29" s="914"/>
      <c r="H29" s="914"/>
      <c r="I29" s="914"/>
      <c r="J29" s="914"/>
      <c r="K29" s="914"/>
      <c r="L29" s="914"/>
      <c r="M29" s="914"/>
      <c r="N29" s="914"/>
      <c r="O29" s="914"/>
      <c r="P29" s="914"/>
      <c r="Q29" s="914"/>
      <c r="R29" s="914"/>
      <c r="S29" s="914"/>
    </row>
    <row r="30" customFormat="false" ht="12.75" hidden="false" customHeight="false" outlineLevel="0" collapsed="false">
      <c r="A30" s="914"/>
      <c r="B30" s="914"/>
      <c r="C30" s="914"/>
      <c r="D30" s="914"/>
      <c r="E30" s="914"/>
      <c r="F30" s="914"/>
      <c r="G30" s="914"/>
      <c r="H30" s="914"/>
      <c r="I30" s="914"/>
      <c r="J30" s="914"/>
      <c r="K30" s="914"/>
      <c r="L30" s="914"/>
      <c r="M30" s="914"/>
      <c r="N30" s="914"/>
      <c r="O30" s="914"/>
      <c r="P30" s="914"/>
      <c r="Q30" s="914"/>
      <c r="R30" s="914"/>
      <c r="S30" s="914"/>
    </row>
    <row r="31" customFormat="false" ht="13.15" hidden="false" customHeight="false" outlineLevel="0" collapsed="false">
      <c r="A31" s="910"/>
      <c r="B31" s="916" t="s">
        <v>850</v>
      </c>
      <c r="C31" s="916"/>
      <c r="D31" s="916"/>
      <c r="E31" s="916"/>
      <c r="F31" s="916"/>
      <c r="G31" s="916" t="s">
        <v>851</v>
      </c>
      <c r="H31" s="916"/>
      <c r="I31" s="916"/>
      <c r="J31" s="916"/>
      <c r="K31" s="916"/>
      <c r="L31" s="916"/>
      <c r="M31" s="916"/>
      <c r="N31" s="916" t="s">
        <v>852</v>
      </c>
      <c r="O31" s="916"/>
      <c r="P31" s="912"/>
      <c r="Q31" s="912"/>
      <c r="R31" s="912"/>
      <c r="S31" s="913"/>
    </row>
    <row r="32" customFormat="false" ht="12.75" hidden="false" customHeight="false" outlineLevel="0" collapsed="false">
      <c r="A32" s="910"/>
      <c r="B32" s="912"/>
      <c r="C32" s="912"/>
      <c r="D32" s="912"/>
      <c r="E32" s="912"/>
      <c r="F32" s="912"/>
      <c r="G32" s="912"/>
      <c r="H32" s="912"/>
      <c r="I32" s="912"/>
      <c r="J32" s="912"/>
      <c r="K32" s="912"/>
      <c r="L32" s="912"/>
      <c r="M32" s="912"/>
      <c r="N32" s="912"/>
      <c r="O32" s="912"/>
      <c r="P32" s="912"/>
      <c r="Q32" s="912"/>
      <c r="R32" s="912"/>
      <c r="S32" s="913"/>
    </row>
    <row r="33" customFormat="false" ht="12.75" hidden="false" customHeight="false" outlineLevel="0" collapsed="false">
      <c r="A33" s="910"/>
      <c r="B33" s="911"/>
      <c r="C33" s="912"/>
      <c r="D33" s="912"/>
      <c r="E33" s="912"/>
      <c r="F33" s="912"/>
      <c r="G33" s="912"/>
      <c r="H33" s="912"/>
      <c r="I33" s="912"/>
      <c r="J33" s="912"/>
      <c r="K33" s="912"/>
      <c r="L33" s="912"/>
      <c r="M33" s="912"/>
      <c r="N33" s="912"/>
      <c r="O33" s="912"/>
      <c r="P33" s="912"/>
      <c r="Q33" s="912"/>
      <c r="R33" s="912"/>
      <c r="S33" s="913"/>
    </row>
    <row r="34" customFormat="false" ht="12.75" hidden="false" customHeight="false" outlineLevel="0" collapsed="false">
      <c r="A34" s="910"/>
      <c r="B34" s="917" t="s">
        <v>716</v>
      </c>
      <c r="C34" s="912"/>
      <c r="D34" s="912"/>
      <c r="E34" s="912"/>
      <c r="F34" s="912"/>
      <c r="G34" s="912"/>
      <c r="H34" s="912"/>
      <c r="I34" s="912"/>
      <c r="J34" s="912"/>
      <c r="K34" s="912"/>
      <c r="L34" s="912"/>
      <c r="M34" s="912"/>
      <c r="N34" s="912"/>
      <c r="O34" s="912"/>
      <c r="P34" s="912"/>
      <c r="Q34" s="912"/>
      <c r="R34" s="912"/>
      <c r="S34" s="913"/>
    </row>
    <row r="35" customFormat="false" ht="12.75" hidden="false" customHeight="false" outlineLevel="0" collapsed="false">
      <c r="A35" s="914"/>
      <c r="B35" s="914"/>
      <c r="C35" s="912"/>
      <c r="D35" s="912"/>
      <c r="E35" s="912"/>
      <c r="F35" s="912"/>
      <c r="G35" s="912"/>
      <c r="H35" s="912"/>
      <c r="I35" s="912"/>
      <c r="J35" s="912"/>
      <c r="K35" s="912"/>
      <c r="L35" s="912"/>
      <c r="M35" s="912"/>
      <c r="N35" s="912"/>
      <c r="O35" s="912"/>
      <c r="P35" s="912"/>
      <c r="Q35" s="912"/>
      <c r="R35" s="912"/>
      <c r="S35" s="913"/>
    </row>
    <row r="36" customFormat="false" ht="17.65" hidden="false" customHeight="false" outlineLevel="0" collapsed="false">
      <c r="A36" s="910"/>
      <c r="B36" s="918" t="s">
        <v>853</v>
      </c>
      <c r="C36" s="919"/>
      <c r="D36" s="919"/>
      <c r="E36" s="912"/>
      <c r="F36" s="912"/>
      <c r="G36" s="912"/>
      <c r="H36" s="912"/>
      <c r="I36" s="912"/>
      <c r="J36" s="912"/>
      <c r="K36" s="912"/>
      <c r="L36" s="912"/>
      <c r="M36" s="912"/>
      <c r="N36" s="912"/>
      <c r="O36" s="912"/>
      <c r="P36" s="912"/>
      <c r="Q36" s="912"/>
      <c r="R36" s="912"/>
      <c r="S36" s="913"/>
    </row>
    <row r="37" customFormat="false" ht="17.25" hidden="false" customHeight="false" outlineLevel="0" collapsed="false">
      <c r="A37" s="910"/>
      <c r="B37" s="920" t="s">
        <v>854</v>
      </c>
      <c r="C37" s="921"/>
      <c r="D37" s="921"/>
      <c r="E37" s="921"/>
      <c r="F37" s="921"/>
      <c r="G37" s="921"/>
      <c r="H37" s="912"/>
      <c r="I37" s="912"/>
      <c r="J37" s="912"/>
      <c r="K37" s="912"/>
      <c r="L37" s="912"/>
      <c r="M37" s="912"/>
      <c r="N37" s="912"/>
      <c r="O37" s="912"/>
      <c r="P37" s="912"/>
      <c r="Q37" s="912"/>
      <c r="R37" s="912"/>
      <c r="S37" s="913"/>
    </row>
    <row r="38" customFormat="false" ht="12.75" hidden="false" customHeight="false" outlineLevel="0" collapsed="false">
      <c r="A38" s="910"/>
      <c r="B38" s="911"/>
      <c r="C38" s="911"/>
      <c r="D38" s="912"/>
      <c r="E38" s="912"/>
      <c r="F38" s="912"/>
      <c r="G38" s="912"/>
      <c r="H38" s="912"/>
      <c r="I38" s="912"/>
      <c r="J38" s="912"/>
      <c r="K38" s="912"/>
      <c r="L38" s="912"/>
      <c r="M38" s="912"/>
      <c r="N38" s="912"/>
      <c r="O38" s="912"/>
      <c r="P38" s="912"/>
      <c r="Q38" s="912"/>
      <c r="R38" s="912"/>
      <c r="S38" s="913"/>
    </row>
    <row r="39" customFormat="false" ht="33" hidden="false" customHeight="true" outlineLevel="0" collapsed="false">
      <c r="A39" s="922" t="s">
        <v>855</v>
      </c>
      <c r="B39" s="923" t="s">
        <v>856</v>
      </c>
      <c r="C39" s="923"/>
      <c r="D39" s="923"/>
      <c r="E39" s="923"/>
      <c r="F39" s="923"/>
      <c r="G39" s="923"/>
      <c r="H39" s="923"/>
      <c r="I39" s="923"/>
      <c r="J39" s="923"/>
      <c r="K39" s="923"/>
      <c r="L39" s="923"/>
      <c r="M39" s="923"/>
      <c r="N39" s="923"/>
      <c r="O39" s="923"/>
      <c r="P39" s="923"/>
      <c r="Q39" s="923"/>
      <c r="R39" s="923"/>
      <c r="S39" s="924" t="s">
        <v>855</v>
      </c>
    </row>
    <row r="40" customFormat="false" ht="12.75" hidden="false" customHeight="false" outlineLevel="0" collapsed="false">
      <c r="A40" s="910"/>
      <c r="B40" s="912"/>
      <c r="C40" s="912"/>
      <c r="D40" s="912"/>
      <c r="E40" s="912"/>
      <c r="F40" s="912"/>
      <c r="G40" s="912"/>
      <c r="H40" s="912"/>
      <c r="I40" s="912"/>
      <c r="J40" s="912"/>
      <c r="K40" s="912"/>
      <c r="L40" s="912"/>
      <c r="M40" s="912"/>
      <c r="N40" s="912"/>
      <c r="O40" s="912"/>
      <c r="P40" s="912"/>
      <c r="Q40" s="912"/>
      <c r="R40" s="912"/>
      <c r="S40" s="913"/>
    </row>
    <row r="41" customFormat="false" ht="12.75" hidden="false" customHeight="false" outlineLevel="0" collapsed="false">
      <c r="A41" s="910"/>
      <c r="B41" s="912"/>
      <c r="C41" s="912"/>
      <c r="D41" s="912"/>
      <c r="E41" s="912"/>
      <c r="F41" s="912"/>
      <c r="G41" s="912"/>
      <c r="H41" s="912"/>
      <c r="I41" s="912"/>
      <c r="J41" s="912"/>
      <c r="K41" s="912"/>
      <c r="L41" s="912"/>
      <c r="M41" s="912"/>
      <c r="N41" s="912"/>
      <c r="O41" s="912"/>
      <c r="P41" s="912"/>
      <c r="Q41" s="912"/>
      <c r="R41" s="912"/>
      <c r="S41" s="913"/>
    </row>
    <row r="42" customFormat="false" ht="12.75" hidden="false" customHeight="false" outlineLevel="0" collapsed="false">
      <c r="A42" s="910"/>
      <c r="B42" s="912"/>
      <c r="C42" s="912"/>
      <c r="D42" s="912"/>
      <c r="E42" s="912"/>
      <c r="F42" s="912"/>
      <c r="G42" s="912"/>
      <c r="H42" s="912"/>
      <c r="I42" s="912"/>
      <c r="J42" s="912"/>
      <c r="K42" s="912"/>
      <c r="L42" s="912"/>
      <c r="M42" s="912"/>
      <c r="N42" s="912"/>
      <c r="O42" s="912"/>
      <c r="P42" s="912"/>
      <c r="Q42" s="912"/>
      <c r="R42" s="912"/>
      <c r="S42" s="913"/>
    </row>
    <row r="43" customFormat="false" ht="12.75" hidden="false" customHeight="false" outlineLevel="0" collapsed="false">
      <c r="A43" s="910"/>
      <c r="B43" s="912"/>
      <c r="C43" s="912"/>
      <c r="D43" s="912"/>
      <c r="E43" s="912"/>
      <c r="F43" s="912"/>
      <c r="G43" s="912"/>
      <c r="H43" s="912"/>
      <c r="I43" s="912"/>
      <c r="J43" s="912"/>
      <c r="K43" s="912"/>
      <c r="L43" s="912"/>
      <c r="M43" s="912"/>
      <c r="N43" s="912"/>
      <c r="O43" s="912"/>
      <c r="P43" s="912"/>
      <c r="Q43" s="912"/>
      <c r="R43" s="912"/>
      <c r="S43" s="913"/>
    </row>
    <row r="44" customFormat="false" ht="12.75" hidden="false" customHeight="false" outlineLevel="0" collapsed="false">
      <c r="A44" s="910"/>
      <c r="B44" s="912"/>
      <c r="C44" s="912"/>
      <c r="D44" s="912"/>
      <c r="E44" s="912"/>
      <c r="F44" s="912"/>
      <c r="G44" s="912"/>
      <c r="H44" s="912"/>
      <c r="I44" s="912"/>
      <c r="J44" s="912"/>
      <c r="K44" s="912"/>
      <c r="L44" s="912"/>
      <c r="M44" s="912"/>
      <c r="N44" s="912"/>
      <c r="O44" s="912"/>
      <c r="P44" s="912"/>
      <c r="Q44" s="912"/>
      <c r="R44" s="912"/>
      <c r="S44" s="913"/>
    </row>
    <row r="45" customFormat="false" ht="12.75" hidden="false" customHeight="false" outlineLevel="0" collapsed="false">
      <c r="A45" s="910"/>
      <c r="B45" s="912"/>
      <c r="C45" s="912"/>
      <c r="D45" s="912"/>
      <c r="E45" s="912"/>
      <c r="F45" s="912"/>
      <c r="G45" s="912"/>
      <c r="H45" s="912"/>
      <c r="I45" s="912"/>
      <c r="J45" s="912"/>
      <c r="K45" s="912"/>
      <c r="L45" s="912"/>
      <c r="M45" s="912"/>
      <c r="N45" s="912"/>
      <c r="O45" s="912"/>
      <c r="P45" s="912"/>
      <c r="Q45" s="912"/>
      <c r="R45" s="912"/>
      <c r="S45" s="913"/>
    </row>
    <row r="46" customFormat="false" ht="12.75" hidden="false" customHeight="false" outlineLevel="0" collapsed="false">
      <c r="A46" s="910"/>
      <c r="B46" s="912"/>
      <c r="C46" s="912"/>
      <c r="D46" s="912"/>
      <c r="E46" s="912"/>
      <c r="F46" s="912"/>
      <c r="G46" s="912"/>
      <c r="H46" s="912"/>
      <c r="I46" s="912"/>
      <c r="J46" s="912"/>
      <c r="K46" s="912"/>
      <c r="L46" s="912"/>
      <c r="M46" s="912"/>
      <c r="N46" s="912"/>
      <c r="O46" s="912"/>
      <c r="P46" s="912"/>
      <c r="Q46" s="912"/>
      <c r="R46" s="912"/>
      <c r="S46" s="913"/>
    </row>
    <row r="47" customFormat="false" ht="12.75" hidden="false" customHeight="false" outlineLevel="0" collapsed="false">
      <c r="A47" s="910"/>
      <c r="B47" s="912"/>
      <c r="C47" s="912"/>
      <c r="D47" s="912"/>
      <c r="E47" s="912"/>
      <c r="F47" s="912"/>
      <c r="G47" s="912"/>
      <c r="H47" s="912"/>
      <c r="I47" s="912"/>
      <c r="J47" s="912"/>
      <c r="K47" s="912"/>
      <c r="L47" s="912"/>
      <c r="M47" s="912"/>
      <c r="N47" s="912"/>
      <c r="O47" s="912"/>
      <c r="P47" s="912"/>
      <c r="Q47" s="912"/>
      <c r="R47" s="912"/>
      <c r="S47" s="913"/>
    </row>
    <row r="48" customFormat="false" ht="12.75" hidden="false" customHeight="false" outlineLevel="0" collapsed="false">
      <c r="A48" s="910"/>
      <c r="B48" s="912"/>
      <c r="C48" s="912"/>
      <c r="D48" s="912"/>
      <c r="E48" s="912"/>
      <c r="F48" s="912"/>
      <c r="G48" s="912"/>
      <c r="H48" s="912"/>
      <c r="I48" s="912"/>
      <c r="J48" s="912"/>
      <c r="K48" s="912"/>
      <c r="L48" s="912"/>
      <c r="M48" s="912"/>
      <c r="N48" s="912"/>
      <c r="O48" s="912"/>
      <c r="P48" s="912"/>
      <c r="Q48" s="912"/>
      <c r="R48" s="912"/>
      <c r="S48" s="913"/>
    </row>
    <row r="49" customFormat="false" ht="12.75" hidden="false" customHeight="false" outlineLevel="0" collapsed="false">
      <c r="A49" s="910"/>
      <c r="B49" s="912"/>
      <c r="C49" s="912"/>
      <c r="D49" s="912"/>
      <c r="E49" s="912"/>
      <c r="F49" s="912"/>
      <c r="G49" s="912"/>
      <c r="H49" s="912"/>
      <c r="I49" s="912"/>
      <c r="J49" s="912"/>
      <c r="K49" s="912"/>
      <c r="L49" s="912"/>
      <c r="M49" s="912"/>
      <c r="N49" s="912"/>
      <c r="O49" s="912"/>
      <c r="P49" s="912"/>
      <c r="Q49" s="912"/>
      <c r="R49" s="912"/>
      <c r="S49" s="913"/>
    </row>
    <row r="50" customFormat="false" ht="12.75" hidden="false" customHeight="false" outlineLevel="0" collapsed="false">
      <c r="A50" s="910"/>
      <c r="B50" s="912"/>
      <c r="C50" s="912"/>
      <c r="D50" s="912"/>
      <c r="E50" s="912"/>
      <c r="F50" s="912"/>
      <c r="G50" s="912"/>
      <c r="H50" s="912"/>
      <c r="I50" s="912"/>
      <c r="J50" s="912"/>
      <c r="K50" s="912"/>
      <c r="L50" s="912"/>
      <c r="M50" s="912"/>
      <c r="N50" s="912"/>
      <c r="O50" s="912"/>
      <c r="P50" s="912"/>
      <c r="Q50" s="912"/>
      <c r="R50" s="912"/>
      <c r="S50" s="913"/>
    </row>
    <row r="51" customFormat="false" ht="12.75" hidden="false" customHeight="false" outlineLevel="0" collapsed="false">
      <c r="A51" s="910"/>
      <c r="B51" s="911"/>
      <c r="C51" s="912"/>
      <c r="D51" s="912"/>
      <c r="E51" s="912"/>
      <c r="F51" s="912"/>
      <c r="G51" s="912"/>
      <c r="H51" s="912"/>
      <c r="I51" s="912"/>
      <c r="J51" s="912"/>
      <c r="K51" s="912"/>
      <c r="L51" s="912"/>
      <c r="M51" s="912"/>
      <c r="N51" s="912"/>
      <c r="O51" s="912"/>
      <c r="P51" s="912"/>
      <c r="Q51" s="912"/>
      <c r="R51" s="912"/>
      <c r="S51" s="913"/>
    </row>
    <row r="52" customFormat="false" ht="12.75" hidden="false" customHeight="false" outlineLevel="0" collapsed="false">
      <c r="A52" s="912"/>
      <c r="B52" s="911"/>
      <c r="C52" s="912"/>
      <c r="D52" s="912"/>
      <c r="E52" s="912"/>
      <c r="F52" s="912"/>
      <c r="G52" s="912"/>
      <c r="H52" s="912"/>
      <c r="I52" s="912"/>
      <c r="J52" s="912"/>
      <c r="K52" s="912"/>
      <c r="L52" s="912"/>
      <c r="M52" s="912"/>
      <c r="N52" s="912"/>
      <c r="O52" s="912"/>
      <c r="P52" s="912"/>
      <c r="Q52" s="912"/>
      <c r="R52" s="912"/>
      <c r="S52" s="912"/>
    </row>
    <row r="53" customFormat="false" ht="12.75" hidden="false" customHeight="false" outlineLevel="0" collapsed="false">
      <c r="A53" s="912"/>
      <c r="B53" s="912"/>
      <c r="C53" s="912"/>
      <c r="D53" s="912"/>
      <c r="E53" s="912"/>
      <c r="F53" s="912"/>
      <c r="G53" s="912"/>
      <c r="H53" s="912"/>
      <c r="I53" s="912"/>
      <c r="J53" s="912"/>
      <c r="K53" s="912"/>
      <c r="L53" s="912"/>
      <c r="M53" s="912"/>
      <c r="N53" s="912"/>
      <c r="O53" s="912"/>
      <c r="P53" s="912"/>
      <c r="Q53" s="912"/>
      <c r="R53" s="912"/>
      <c r="S53" s="912"/>
    </row>
    <row r="54" customFormat="false" ht="12.75" hidden="false" customHeight="false" outlineLevel="0" collapsed="false">
      <c r="A54" s="925"/>
      <c r="B54" s="925"/>
      <c r="C54" s="925"/>
      <c r="D54" s="925"/>
      <c r="E54" s="925"/>
      <c r="F54" s="925"/>
      <c r="G54" s="925"/>
      <c r="H54" s="925"/>
      <c r="I54" s="925"/>
      <c r="J54" s="925"/>
      <c r="K54" s="925"/>
      <c r="L54" s="925"/>
      <c r="M54" s="925"/>
      <c r="N54" s="925"/>
      <c r="O54" s="925"/>
      <c r="P54" s="925"/>
      <c r="Q54" s="925"/>
      <c r="R54" s="925"/>
      <c r="S54" s="925"/>
    </row>
    <row r="55" customFormat="false" ht="12.75" hidden="false" customHeight="false" outlineLevel="0" collapsed="false">
      <c r="A55" s="926"/>
      <c r="B55" s="925"/>
      <c r="C55" s="925"/>
      <c r="D55" s="925"/>
      <c r="E55" s="925"/>
      <c r="F55" s="925"/>
      <c r="G55" s="925"/>
      <c r="H55" s="925"/>
      <c r="I55" s="925"/>
      <c r="J55" s="925"/>
      <c r="K55" s="925"/>
      <c r="L55" s="925"/>
      <c r="M55" s="925"/>
      <c r="N55" s="925"/>
      <c r="O55" s="925"/>
      <c r="P55" s="925"/>
      <c r="Q55" s="925"/>
      <c r="R55" s="925"/>
      <c r="S55" s="925"/>
    </row>
    <row r="56" customFormat="false" ht="12.75" hidden="false" customHeight="false" outlineLevel="0" collapsed="false">
      <c r="A56" s="927"/>
      <c r="B56" s="928"/>
      <c r="C56" s="928"/>
      <c r="D56" s="928"/>
      <c r="E56" s="928"/>
      <c r="F56" s="928"/>
      <c r="G56" s="928"/>
      <c r="H56" s="928"/>
      <c r="I56" s="928"/>
      <c r="J56" s="928"/>
      <c r="K56" s="928"/>
      <c r="L56" s="928"/>
      <c r="M56" s="928"/>
      <c r="N56" s="928"/>
      <c r="O56" s="928"/>
      <c r="P56" s="928"/>
      <c r="Q56" s="928"/>
      <c r="R56" s="928"/>
      <c r="S56" s="928"/>
    </row>
  </sheetData>
  <sheetProtection algorithmName="SHA-512" hashValue="LZXH4AZWGEnqPp6b1E2Q/RjpIJcmtKX20eKMtpW91fkS0BYx6b8n9wtvY9ZTqFWQ/uFUhieePWcCr2zomd8T6A==" saltValue="Wzf8b9sBz0NdNvpiMxJAZg==" spinCount="100000" sheet="true" scenarios="true"/>
  <mergeCells count="2">
    <mergeCell ref="A1:S1"/>
    <mergeCell ref="B39:R39"/>
  </mergeCells>
  <hyperlinks>
    <hyperlink ref="B34" location="'EV5 Acc. Stack Construction'!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3.xml><?xml version="1.0" encoding="utf-8"?>
<worksheet xmlns="http://schemas.openxmlformats.org/spreadsheetml/2006/main" xmlns:r="http://schemas.openxmlformats.org/officeDocument/2006/relationships">
  <sheetPr filterMode="false">
    <pageSetUpPr fitToPage="true"/>
  </sheetPr>
  <dimension ref="A1:AL54"/>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1" activeCellId="0" sqref="A1"/>
    </sheetView>
  </sheetViews>
  <sheetFormatPr defaultRowHeight="12.75" zeroHeight="false" outlineLevelRow="0" outlineLevelCol="0"/>
  <cols>
    <col collapsed="false" customWidth="true" hidden="false" outlineLevel="0" max="1" min="1" style="0" width="5.01"/>
    <col collapsed="false" customWidth="true" hidden="false" outlineLevel="0" max="2" min="2" style="0" width="5.86"/>
    <col collapsed="false" customWidth="true" hidden="false" outlineLevel="0" max="38" min="3" style="0" width="5.01"/>
    <col collapsed="false" customWidth="true" hidden="false" outlineLevel="0" max="1025" min="39" style="0" width="11.4"/>
  </cols>
  <sheetData>
    <row r="1" customFormat="false" ht="13.15" hidden="false" customHeight="false" outlineLevel="0" collapsed="false">
      <c r="A1" s="26" t="s">
        <v>857</v>
      </c>
      <c r="B1" s="26"/>
      <c r="C1" s="26"/>
      <c r="D1" s="26"/>
      <c r="E1" s="26"/>
      <c r="F1" s="26"/>
      <c r="G1" s="26"/>
      <c r="H1" s="26"/>
      <c r="I1" s="26"/>
      <c r="J1" s="26"/>
      <c r="K1" s="26"/>
      <c r="L1" s="26"/>
      <c r="M1" s="26"/>
      <c r="N1" s="26"/>
      <c r="O1" s="26"/>
      <c r="P1" s="26"/>
      <c r="Q1" s="26"/>
      <c r="R1" s="26"/>
      <c r="S1" s="26"/>
      <c r="T1" s="887"/>
      <c r="U1" s="593"/>
      <c r="V1" s="593"/>
      <c r="W1" s="593"/>
      <c r="X1" s="593"/>
      <c r="Y1" s="593"/>
      <c r="Z1" s="593"/>
      <c r="AA1" s="593"/>
      <c r="AB1" s="593"/>
      <c r="AC1" s="593"/>
      <c r="AD1" s="593"/>
      <c r="AE1" s="593"/>
      <c r="AF1" s="593"/>
      <c r="AG1" s="593"/>
      <c r="AH1" s="593"/>
      <c r="AI1" s="593"/>
      <c r="AJ1" s="593"/>
      <c r="AK1" s="593"/>
      <c r="AL1" s="888"/>
    </row>
    <row r="2" customFormat="false" ht="12.75" hidden="false" customHeight="false" outlineLevel="0" collapsed="false">
      <c r="A2" s="877"/>
      <c r="B2" s="878"/>
      <c r="C2" s="878"/>
      <c r="D2" s="878"/>
      <c r="E2" s="878"/>
      <c r="F2" s="878"/>
      <c r="G2" s="878"/>
      <c r="H2" s="878"/>
      <c r="I2" s="878"/>
      <c r="J2" s="878"/>
      <c r="K2" s="878"/>
      <c r="L2" s="878"/>
      <c r="M2" s="878"/>
      <c r="N2" s="878"/>
      <c r="O2" s="878"/>
      <c r="P2" s="878"/>
      <c r="Q2" s="878"/>
      <c r="R2" s="878"/>
      <c r="S2" s="879"/>
      <c r="T2" s="432"/>
      <c r="U2" s="433"/>
      <c r="V2" s="433"/>
      <c r="W2" s="433"/>
      <c r="X2" s="433"/>
      <c r="Y2" s="433"/>
      <c r="Z2" s="433"/>
      <c r="AA2" s="433"/>
      <c r="AB2" s="433"/>
      <c r="AC2" s="433"/>
      <c r="AD2" s="433"/>
      <c r="AE2" s="433"/>
      <c r="AF2" s="433"/>
      <c r="AG2" s="433"/>
      <c r="AH2" s="433"/>
      <c r="AI2" s="433"/>
      <c r="AJ2" s="433"/>
      <c r="AK2" s="433"/>
      <c r="AL2" s="434"/>
    </row>
    <row r="3" customFormat="false" ht="12.75" hidden="false" customHeight="false" outlineLevel="0" collapsed="false">
      <c r="A3" s="716"/>
      <c r="B3" s="880"/>
      <c r="C3" s="717"/>
      <c r="D3" s="717"/>
      <c r="E3" s="717"/>
      <c r="F3" s="717"/>
      <c r="G3" s="717"/>
      <c r="H3" s="717"/>
      <c r="I3" s="717"/>
      <c r="J3" s="717"/>
      <c r="K3" s="717"/>
      <c r="L3" s="717"/>
      <c r="M3" s="717"/>
      <c r="N3" s="717"/>
      <c r="O3" s="717"/>
      <c r="P3" s="717"/>
      <c r="Q3" s="717"/>
      <c r="R3" s="717"/>
      <c r="S3" s="881"/>
      <c r="T3" s="432"/>
      <c r="U3" s="884"/>
      <c r="V3" s="433"/>
      <c r="W3" s="433"/>
      <c r="X3" s="433"/>
      <c r="Y3" s="433"/>
      <c r="Z3" s="433"/>
      <c r="AA3" s="433"/>
      <c r="AB3" s="433"/>
      <c r="AC3" s="433"/>
      <c r="AD3" s="433"/>
      <c r="AE3" s="433"/>
      <c r="AF3" s="433"/>
      <c r="AG3" s="433"/>
      <c r="AH3" s="433"/>
      <c r="AI3" s="433"/>
      <c r="AJ3" s="433"/>
      <c r="AK3" s="433"/>
      <c r="AL3" s="434"/>
    </row>
    <row r="4" customFormat="false" ht="12.75" hidden="false" customHeight="false" outlineLevel="0" collapsed="false">
      <c r="A4" s="716"/>
      <c r="B4" s="880"/>
      <c r="C4" s="717"/>
      <c r="D4" s="717"/>
      <c r="E4" s="717"/>
      <c r="F4" s="717"/>
      <c r="G4" s="717"/>
      <c r="H4" s="717"/>
      <c r="I4" s="717"/>
      <c r="J4" s="717"/>
      <c r="K4" s="717"/>
      <c r="L4" s="717"/>
      <c r="M4" s="717"/>
      <c r="N4" s="717"/>
      <c r="O4" s="717"/>
      <c r="P4" s="717"/>
      <c r="Q4" s="717"/>
      <c r="R4" s="717"/>
      <c r="S4" s="881"/>
      <c r="T4" s="432"/>
      <c r="U4" s="884"/>
      <c r="V4" s="433"/>
      <c r="W4" s="433"/>
      <c r="X4" s="433"/>
      <c r="Y4" s="433"/>
      <c r="Z4" s="433"/>
      <c r="AA4" s="433"/>
      <c r="AB4" s="433"/>
      <c r="AC4" s="433"/>
      <c r="AD4" s="433"/>
      <c r="AE4" s="433"/>
      <c r="AF4" s="433"/>
      <c r="AG4" s="433"/>
      <c r="AH4" s="433"/>
      <c r="AI4" s="433"/>
      <c r="AJ4" s="433"/>
      <c r="AK4" s="433"/>
      <c r="AL4" s="434"/>
    </row>
    <row r="5" customFormat="false" ht="12.75" hidden="false" customHeight="false" outlineLevel="0" collapsed="false">
      <c r="A5" s="716"/>
      <c r="B5" s="893"/>
      <c r="C5" s="717"/>
      <c r="D5" s="717"/>
      <c r="E5" s="717"/>
      <c r="F5" s="717"/>
      <c r="G5" s="717"/>
      <c r="H5" s="717"/>
      <c r="I5" s="717"/>
      <c r="J5" s="717"/>
      <c r="K5" s="717"/>
      <c r="L5" s="717"/>
      <c r="M5" s="717"/>
      <c r="N5" s="717"/>
      <c r="O5" s="717"/>
      <c r="P5" s="717"/>
      <c r="Q5" s="717"/>
      <c r="R5" s="717"/>
      <c r="S5" s="881"/>
      <c r="T5" s="432"/>
      <c r="U5" s="884"/>
      <c r="V5" s="433"/>
      <c r="W5" s="433"/>
      <c r="X5" s="433"/>
      <c r="Y5" s="433"/>
      <c r="Z5" s="433"/>
      <c r="AA5" s="433"/>
      <c r="AB5" s="433"/>
      <c r="AC5" s="433"/>
      <c r="AD5" s="433"/>
      <c r="AE5" s="433"/>
      <c r="AF5" s="433"/>
      <c r="AG5" s="433"/>
      <c r="AH5" s="433"/>
      <c r="AI5" s="433"/>
      <c r="AJ5" s="433"/>
      <c r="AK5" s="433"/>
      <c r="AL5" s="434"/>
    </row>
    <row r="6" customFormat="false" ht="12.75" hidden="false" customHeight="false" outlineLevel="0" collapsed="false">
      <c r="A6" s="716"/>
      <c r="B6" s="880"/>
      <c r="C6" s="717"/>
      <c r="D6" s="717"/>
      <c r="E6" s="717"/>
      <c r="F6" s="717"/>
      <c r="G6" s="717"/>
      <c r="H6" s="717"/>
      <c r="I6" s="717"/>
      <c r="J6" s="717"/>
      <c r="K6" s="717"/>
      <c r="L6" s="717"/>
      <c r="M6" s="717"/>
      <c r="N6" s="717"/>
      <c r="O6" s="717"/>
      <c r="P6" s="717"/>
      <c r="Q6" s="717"/>
      <c r="R6" s="717"/>
      <c r="S6" s="881"/>
      <c r="T6" s="432"/>
      <c r="U6" s="884"/>
      <c r="V6" s="433"/>
      <c r="W6" s="433"/>
      <c r="X6" s="433"/>
      <c r="Y6" s="433"/>
      <c r="Z6" s="433"/>
      <c r="AA6" s="433"/>
      <c r="AB6" s="433"/>
      <c r="AC6" s="433"/>
      <c r="AD6" s="433"/>
      <c r="AE6" s="433"/>
      <c r="AF6" s="433"/>
      <c r="AG6" s="433"/>
      <c r="AH6" s="433"/>
      <c r="AI6" s="433"/>
      <c r="AJ6" s="433"/>
      <c r="AK6" s="433"/>
      <c r="AL6" s="434"/>
    </row>
    <row r="7" customFormat="false" ht="12.75" hidden="false" customHeight="false" outlineLevel="0" collapsed="false">
      <c r="A7" s="716"/>
      <c r="B7" s="880"/>
      <c r="C7" s="717"/>
      <c r="D7" s="717"/>
      <c r="E7" s="717"/>
      <c r="F7" s="717"/>
      <c r="G7" s="717"/>
      <c r="H7" s="717"/>
      <c r="I7" s="717"/>
      <c r="J7" s="717"/>
      <c r="K7" s="717"/>
      <c r="L7" s="723"/>
      <c r="M7" s="717"/>
      <c r="N7" s="717"/>
      <c r="O7" s="717"/>
      <c r="P7" s="717"/>
      <c r="Q7" s="717"/>
      <c r="R7" s="717"/>
      <c r="S7" s="881"/>
      <c r="T7" s="432"/>
      <c r="U7" s="433"/>
      <c r="V7" s="433"/>
      <c r="W7" s="433"/>
      <c r="X7" s="433"/>
      <c r="Y7" s="433"/>
      <c r="Z7" s="433"/>
      <c r="AA7" s="433"/>
      <c r="AB7" s="433"/>
      <c r="AC7" s="433"/>
      <c r="AD7" s="433"/>
      <c r="AE7" s="433"/>
      <c r="AF7" s="433"/>
      <c r="AG7" s="433"/>
      <c r="AH7" s="433"/>
      <c r="AI7" s="433"/>
      <c r="AJ7" s="433"/>
      <c r="AK7" s="433"/>
      <c r="AL7" s="434"/>
    </row>
    <row r="8" customFormat="false" ht="12.75" hidden="false" customHeight="false" outlineLevel="0" collapsed="false">
      <c r="A8" s="716"/>
      <c r="B8" s="880"/>
      <c r="C8" s="717"/>
      <c r="D8" s="717"/>
      <c r="E8" s="717"/>
      <c r="F8" s="717"/>
      <c r="G8" s="717"/>
      <c r="H8" s="717"/>
      <c r="I8" s="717"/>
      <c r="J8" s="717"/>
      <c r="K8" s="717"/>
      <c r="L8" s="717"/>
      <c r="M8" s="717"/>
      <c r="N8" s="717"/>
      <c r="O8" s="717"/>
      <c r="P8" s="717"/>
      <c r="Q8" s="717"/>
      <c r="R8" s="717"/>
      <c r="S8" s="881"/>
      <c r="T8" s="432"/>
      <c r="U8" s="433"/>
      <c r="V8" s="433"/>
      <c r="W8" s="433"/>
      <c r="X8" s="433"/>
      <c r="Y8" s="433"/>
      <c r="Z8" s="433"/>
      <c r="AA8" s="433"/>
      <c r="AB8" s="433"/>
      <c r="AC8" s="433"/>
      <c r="AD8" s="433"/>
      <c r="AE8" s="433"/>
      <c r="AF8" s="433"/>
      <c r="AG8" s="433"/>
      <c r="AH8" s="433"/>
      <c r="AI8" s="433"/>
      <c r="AJ8" s="433"/>
      <c r="AK8" s="433"/>
      <c r="AL8" s="434"/>
    </row>
    <row r="9" customFormat="false" ht="12.75" hidden="false" customHeight="false" outlineLevel="0" collapsed="false">
      <c r="A9" s="716"/>
      <c r="B9" s="880"/>
      <c r="C9" s="717"/>
      <c r="D9" s="717"/>
      <c r="E9" s="717"/>
      <c r="F9" s="717"/>
      <c r="G9" s="717"/>
      <c r="H9" s="717"/>
      <c r="I9" s="717"/>
      <c r="J9" s="717"/>
      <c r="K9" s="717"/>
      <c r="L9" s="717"/>
      <c r="M9" s="717"/>
      <c r="N9" s="717"/>
      <c r="O9" s="717"/>
      <c r="P9" s="717"/>
      <c r="Q9" s="717"/>
      <c r="R9" s="717"/>
      <c r="S9" s="881"/>
      <c r="T9" s="432"/>
      <c r="U9" s="433"/>
      <c r="V9" s="433"/>
      <c r="W9" s="433"/>
      <c r="X9" s="433"/>
      <c r="Y9" s="433"/>
      <c r="Z9" s="433"/>
      <c r="AA9" s="433"/>
      <c r="AB9" s="433"/>
      <c r="AC9" s="433"/>
      <c r="AD9" s="433"/>
      <c r="AE9" s="433"/>
      <c r="AF9" s="433"/>
      <c r="AG9" s="433"/>
      <c r="AH9" s="433"/>
      <c r="AI9" s="433"/>
      <c r="AJ9" s="433"/>
      <c r="AK9" s="433"/>
      <c r="AL9" s="434"/>
    </row>
    <row r="10" customFormat="false" ht="12.75" hidden="false" customHeight="false" outlineLevel="0" collapsed="false">
      <c r="A10" s="716"/>
      <c r="B10" s="880"/>
      <c r="C10" s="717"/>
      <c r="D10" s="717"/>
      <c r="E10" s="717"/>
      <c r="F10" s="717"/>
      <c r="G10" s="717"/>
      <c r="H10" s="717"/>
      <c r="I10" s="717"/>
      <c r="J10" s="717"/>
      <c r="K10" s="717"/>
      <c r="L10" s="717"/>
      <c r="M10" s="717"/>
      <c r="N10" s="717"/>
      <c r="O10" s="717"/>
      <c r="P10" s="717"/>
      <c r="Q10" s="717"/>
      <c r="R10" s="717"/>
      <c r="S10" s="881"/>
      <c r="T10" s="432"/>
      <c r="U10" s="433"/>
      <c r="V10" s="433"/>
      <c r="W10" s="433"/>
      <c r="X10" s="433"/>
      <c r="Y10" s="433"/>
      <c r="Z10" s="433"/>
      <c r="AA10" s="433"/>
      <c r="AB10" s="433"/>
      <c r="AC10" s="433"/>
      <c r="AD10" s="433"/>
      <c r="AE10" s="433"/>
      <c r="AF10" s="433"/>
      <c r="AG10" s="433"/>
      <c r="AH10" s="433"/>
      <c r="AI10" s="433"/>
      <c r="AJ10" s="433"/>
      <c r="AK10" s="433"/>
      <c r="AL10" s="434"/>
    </row>
    <row r="11" customFormat="false" ht="12.75" hidden="false" customHeight="false" outlineLevel="0" collapsed="false">
      <c r="A11" s="716"/>
      <c r="B11" s="880"/>
      <c r="C11" s="717"/>
      <c r="D11" s="717"/>
      <c r="E11" s="717"/>
      <c r="F11" s="717"/>
      <c r="G11" s="717"/>
      <c r="H11" s="717"/>
      <c r="I11" s="717"/>
      <c r="J11" s="717"/>
      <c r="K11" s="717"/>
      <c r="L11" s="717"/>
      <c r="M11" s="717"/>
      <c r="N11" s="717"/>
      <c r="O11" s="717"/>
      <c r="P11" s="717"/>
      <c r="Q11" s="717"/>
      <c r="R11" s="717"/>
      <c r="S11" s="881"/>
      <c r="T11" s="432"/>
      <c r="U11" s="433"/>
      <c r="V11" s="433"/>
      <c r="W11" s="433"/>
      <c r="X11" s="433"/>
      <c r="Y11" s="433"/>
      <c r="Z11" s="433"/>
      <c r="AA11" s="433"/>
      <c r="AB11" s="433"/>
      <c r="AC11" s="433"/>
      <c r="AD11" s="433"/>
      <c r="AE11" s="433"/>
      <c r="AF11" s="433"/>
      <c r="AG11" s="433"/>
      <c r="AH11" s="433"/>
      <c r="AI11" s="433"/>
      <c r="AJ11" s="433"/>
      <c r="AK11" s="433"/>
      <c r="AL11" s="434"/>
    </row>
    <row r="12" customFormat="false" ht="12.75" hidden="false" customHeight="false" outlineLevel="0" collapsed="false">
      <c r="A12" s="716"/>
      <c r="B12" s="880"/>
      <c r="C12" s="717"/>
      <c r="D12" s="717"/>
      <c r="E12" s="717"/>
      <c r="F12" s="717"/>
      <c r="G12" s="717"/>
      <c r="H12" s="717"/>
      <c r="I12" s="717"/>
      <c r="J12" s="717"/>
      <c r="K12" s="717"/>
      <c r="L12" s="717"/>
      <c r="M12" s="717"/>
      <c r="N12" s="717"/>
      <c r="O12" s="717"/>
      <c r="P12" s="717"/>
      <c r="Q12" s="717"/>
      <c r="R12" s="717"/>
      <c r="S12" s="881"/>
      <c r="T12" s="432"/>
      <c r="U12" s="433"/>
      <c r="V12" s="433"/>
      <c r="W12" s="433"/>
      <c r="X12" s="433"/>
      <c r="Y12" s="433"/>
      <c r="Z12" s="433"/>
      <c r="AA12" s="433"/>
      <c r="AB12" s="433"/>
      <c r="AC12" s="433"/>
      <c r="AD12" s="433"/>
      <c r="AE12" s="433"/>
      <c r="AF12" s="433"/>
      <c r="AG12" s="433"/>
      <c r="AH12" s="433"/>
      <c r="AI12" s="433"/>
      <c r="AJ12" s="433"/>
      <c r="AK12" s="433"/>
      <c r="AL12" s="434"/>
    </row>
    <row r="13" customFormat="false" ht="12.75" hidden="false" customHeight="false" outlineLevel="0" collapsed="false">
      <c r="A13" s="716"/>
      <c r="C13" s="717"/>
      <c r="D13" s="717"/>
      <c r="E13" s="717"/>
      <c r="F13" s="717"/>
      <c r="G13" s="717"/>
      <c r="H13" s="717"/>
      <c r="I13" s="717"/>
      <c r="J13" s="717"/>
      <c r="K13" s="717"/>
      <c r="L13" s="717"/>
      <c r="M13" s="717"/>
      <c r="N13" s="717"/>
      <c r="O13" s="717"/>
      <c r="P13" s="717"/>
      <c r="Q13" s="717"/>
      <c r="R13" s="717"/>
      <c r="S13" s="881"/>
      <c r="T13" s="432"/>
      <c r="U13" s="433"/>
      <c r="V13" s="433"/>
      <c r="W13" s="433"/>
      <c r="X13" s="433"/>
      <c r="Y13" s="433"/>
      <c r="Z13" s="433"/>
      <c r="AA13" s="433"/>
      <c r="AB13" s="433"/>
      <c r="AC13" s="433"/>
      <c r="AD13" s="433"/>
      <c r="AE13" s="433"/>
      <c r="AF13" s="433"/>
      <c r="AG13" s="433"/>
      <c r="AH13" s="433"/>
      <c r="AI13" s="433"/>
      <c r="AJ13" s="433"/>
      <c r="AK13" s="433"/>
      <c r="AL13" s="434"/>
    </row>
    <row r="14" customFormat="false" ht="12.75" hidden="false" customHeight="false" outlineLevel="0" collapsed="false">
      <c r="A14" s="716"/>
      <c r="B14" s="880"/>
      <c r="C14" s="880"/>
      <c r="D14" s="717"/>
      <c r="E14" s="717"/>
      <c r="F14" s="717"/>
      <c r="G14" s="717"/>
      <c r="H14" s="717"/>
      <c r="I14" s="717"/>
      <c r="J14" s="717"/>
      <c r="K14" s="717"/>
      <c r="L14" s="717"/>
      <c r="M14" s="717"/>
      <c r="N14" s="717"/>
      <c r="O14" s="717"/>
      <c r="P14" s="717"/>
      <c r="Q14" s="717"/>
      <c r="R14" s="717"/>
      <c r="S14" s="881"/>
      <c r="T14" s="432"/>
      <c r="U14" s="433"/>
      <c r="V14" s="433"/>
      <c r="W14" s="433"/>
      <c r="X14" s="433"/>
      <c r="Y14" s="433"/>
      <c r="Z14" s="433"/>
      <c r="AA14" s="433"/>
      <c r="AB14" s="433"/>
      <c r="AC14" s="433"/>
      <c r="AD14" s="433"/>
      <c r="AE14" s="433"/>
      <c r="AF14" s="433"/>
      <c r="AG14" s="433"/>
      <c r="AH14" s="433"/>
      <c r="AI14" s="433"/>
      <c r="AJ14" s="433"/>
      <c r="AK14" s="433"/>
      <c r="AL14" s="434"/>
    </row>
    <row r="15" customFormat="false" ht="12.75" hidden="false" customHeight="false" outlineLevel="0" collapsed="false">
      <c r="A15" s="716"/>
      <c r="B15" s="880"/>
      <c r="C15" s="880"/>
      <c r="D15" s="717"/>
      <c r="E15" s="717"/>
      <c r="F15" s="717"/>
      <c r="G15" s="717"/>
      <c r="H15" s="717"/>
      <c r="I15" s="717"/>
      <c r="J15" s="717"/>
      <c r="K15" s="717"/>
      <c r="L15" s="717"/>
      <c r="M15" s="717"/>
      <c r="N15" s="717"/>
      <c r="O15" s="717"/>
      <c r="P15" s="717"/>
      <c r="Q15" s="717"/>
      <c r="R15" s="717"/>
      <c r="S15" s="881"/>
      <c r="T15" s="432"/>
      <c r="U15" s="433"/>
      <c r="V15" s="433"/>
      <c r="W15" s="433"/>
      <c r="X15" s="433"/>
      <c r="Y15" s="433"/>
      <c r="Z15" s="433"/>
      <c r="AA15" s="433"/>
      <c r="AB15" s="433"/>
      <c r="AC15" s="433"/>
      <c r="AD15" s="433"/>
      <c r="AE15" s="433"/>
      <c r="AF15" s="433"/>
      <c r="AG15" s="433"/>
      <c r="AH15" s="433"/>
      <c r="AI15" s="433"/>
      <c r="AJ15" s="433"/>
      <c r="AK15" s="433"/>
      <c r="AL15" s="434"/>
    </row>
    <row r="16" customFormat="false" ht="12.75" hidden="false" customHeight="false" outlineLevel="0" collapsed="false">
      <c r="A16" s="716"/>
      <c r="B16" s="390"/>
      <c r="C16" s="880"/>
      <c r="D16" s="717"/>
      <c r="E16" s="717"/>
      <c r="F16" s="717"/>
      <c r="G16" s="717"/>
      <c r="H16" s="717"/>
      <c r="I16" s="717"/>
      <c r="J16" s="717"/>
      <c r="K16" s="717"/>
      <c r="L16" s="717"/>
      <c r="M16" s="717"/>
      <c r="N16" s="717"/>
      <c r="O16" s="717"/>
      <c r="P16" s="717"/>
      <c r="Q16" s="717"/>
      <c r="R16" s="717"/>
      <c r="S16" s="881"/>
      <c r="T16" s="432"/>
      <c r="U16" s="433"/>
      <c r="V16" s="433"/>
      <c r="W16" s="433"/>
      <c r="X16" s="433"/>
      <c r="Y16" s="433"/>
      <c r="Z16" s="433"/>
      <c r="AA16" s="433"/>
      <c r="AB16" s="433"/>
      <c r="AC16" s="433"/>
      <c r="AD16" s="433"/>
      <c r="AE16" s="433"/>
      <c r="AF16" s="433"/>
      <c r="AG16" s="433"/>
      <c r="AH16" s="433"/>
      <c r="AI16" s="433"/>
      <c r="AJ16" s="433"/>
      <c r="AK16" s="433"/>
      <c r="AL16" s="434"/>
    </row>
    <row r="17" customFormat="false" ht="12.75" hidden="false" customHeight="false" outlineLevel="0" collapsed="false">
      <c r="A17" s="716"/>
      <c r="B17" s="390"/>
      <c r="C17" s="717"/>
      <c r="D17" s="717"/>
      <c r="E17" s="717"/>
      <c r="F17" s="717"/>
      <c r="G17" s="717"/>
      <c r="H17" s="717"/>
      <c r="I17" s="717"/>
      <c r="J17" s="717"/>
      <c r="K17" s="717"/>
      <c r="L17" s="717"/>
      <c r="M17" s="717"/>
      <c r="N17" s="717"/>
      <c r="O17" s="717"/>
      <c r="P17" s="717"/>
      <c r="Q17" s="717"/>
      <c r="R17" s="717"/>
      <c r="S17" s="881"/>
      <c r="T17" s="432"/>
      <c r="U17" s="433"/>
      <c r="V17" s="433"/>
      <c r="W17" s="433"/>
      <c r="X17" s="433"/>
      <c r="Y17" s="433"/>
      <c r="Z17" s="433"/>
      <c r="AA17" s="433"/>
      <c r="AB17" s="433"/>
      <c r="AC17" s="433"/>
      <c r="AD17" s="433"/>
      <c r="AE17" s="433"/>
      <c r="AF17" s="433"/>
      <c r="AG17" s="433"/>
      <c r="AH17" s="433"/>
      <c r="AI17" s="433"/>
      <c r="AJ17" s="433"/>
      <c r="AK17" s="433"/>
      <c r="AL17" s="434"/>
    </row>
    <row r="18" customFormat="false" ht="12.75" hidden="false" customHeight="false" outlineLevel="0" collapsed="false">
      <c r="A18" s="716"/>
      <c r="B18" s="390"/>
      <c r="C18" s="717"/>
      <c r="D18" s="717"/>
      <c r="E18" s="717"/>
      <c r="F18" s="717"/>
      <c r="G18" s="717"/>
      <c r="H18" s="717"/>
      <c r="I18" s="717"/>
      <c r="J18" s="717"/>
      <c r="K18" s="717"/>
      <c r="L18" s="717"/>
      <c r="M18" s="717"/>
      <c r="N18" s="717"/>
      <c r="O18" s="717"/>
      <c r="P18" s="717"/>
      <c r="Q18" s="717"/>
      <c r="R18" s="717"/>
      <c r="S18" s="881"/>
      <c r="T18" s="432"/>
      <c r="U18" s="433"/>
      <c r="V18" s="433"/>
      <c r="W18" s="433"/>
      <c r="X18" s="433"/>
      <c r="Y18" s="433"/>
      <c r="Z18" s="433"/>
      <c r="AA18" s="433"/>
      <c r="AB18" s="433"/>
      <c r="AC18" s="433"/>
      <c r="AD18" s="433"/>
      <c r="AE18" s="433"/>
      <c r="AF18" s="433"/>
      <c r="AG18" s="433"/>
      <c r="AH18" s="433"/>
      <c r="AI18" s="433"/>
      <c r="AJ18" s="433"/>
      <c r="AK18" s="433"/>
      <c r="AL18" s="434"/>
    </row>
    <row r="19" customFormat="false" ht="12.75" hidden="false" customHeight="false" outlineLevel="0" collapsed="false">
      <c r="A19" s="716"/>
      <c r="B19" s="880"/>
      <c r="C19" s="717"/>
      <c r="D19" s="717"/>
      <c r="E19" s="717"/>
      <c r="F19" s="717"/>
      <c r="G19" s="717"/>
      <c r="H19" s="717"/>
      <c r="I19" s="717"/>
      <c r="J19" s="717"/>
      <c r="K19" s="717"/>
      <c r="L19" s="717"/>
      <c r="M19" s="717"/>
      <c r="N19" s="717"/>
      <c r="O19" s="717"/>
      <c r="P19" s="717"/>
      <c r="Q19" s="717"/>
      <c r="R19" s="717"/>
      <c r="S19" s="881"/>
      <c r="T19" s="432"/>
      <c r="U19" s="433"/>
      <c r="V19" s="433"/>
      <c r="W19" s="433"/>
      <c r="X19" s="433"/>
      <c r="Y19" s="433"/>
      <c r="Z19" s="433"/>
      <c r="AA19" s="433"/>
      <c r="AB19" s="433"/>
      <c r="AC19" s="433"/>
      <c r="AD19" s="433"/>
      <c r="AE19" s="433"/>
      <c r="AF19" s="433"/>
      <c r="AG19" s="433"/>
      <c r="AH19" s="433"/>
      <c r="AI19" s="433"/>
      <c r="AJ19" s="433"/>
      <c r="AK19" s="433"/>
      <c r="AL19" s="434"/>
    </row>
    <row r="20" customFormat="false" ht="12.75" hidden="false" customHeight="false" outlineLevel="0" collapsed="false">
      <c r="A20" s="716"/>
      <c r="B20" s="880"/>
      <c r="C20" s="717"/>
      <c r="D20" s="717"/>
      <c r="E20" s="717"/>
      <c r="F20" s="717"/>
      <c r="G20" s="717"/>
      <c r="H20" s="717"/>
      <c r="I20" s="717"/>
      <c r="J20" s="717"/>
      <c r="K20" s="717"/>
      <c r="L20" s="717"/>
      <c r="M20" s="717"/>
      <c r="N20" s="717"/>
      <c r="O20" s="717"/>
      <c r="P20" s="717"/>
      <c r="Q20" s="717"/>
      <c r="R20" s="717"/>
      <c r="S20" s="881"/>
      <c r="T20" s="432"/>
      <c r="U20" s="433"/>
      <c r="V20" s="433"/>
      <c r="W20" s="433"/>
      <c r="X20" s="433"/>
      <c r="Y20" s="433"/>
      <c r="Z20" s="433"/>
      <c r="AA20" s="433"/>
      <c r="AB20" s="433"/>
      <c r="AC20" s="433"/>
      <c r="AD20" s="433"/>
      <c r="AE20" s="433"/>
      <c r="AF20" s="433"/>
      <c r="AG20" s="433"/>
      <c r="AH20" s="433"/>
      <c r="AI20" s="433"/>
      <c r="AJ20" s="433"/>
      <c r="AK20" s="433"/>
      <c r="AL20" s="434"/>
    </row>
    <row r="21" customFormat="false" ht="12.75" hidden="false" customHeight="false" outlineLevel="0" collapsed="false">
      <c r="A21" s="716"/>
      <c r="B21" s="880"/>
      <c r="C21" s="717"/>
      <c r="D21" s="717"/>
      <c r="E21" s="717"/>
      <c r="F21" s="717"/>
      <c r="G21" s="717"/>
      <c r="H21" s="717"/>
      <c r="I21" s="717"/>
      <c r="J21" s="717"/>
      <c r="K21" s="717"/>
      <c r="L21" s="717"/>
      <c r="M21" s="717"/>
      <c r="N21" s="717"/>
      <c r="O21" s="717"/>
      <c r="P21" s="717"/>
      <c r="Q21" s="717"/>
      <c r="R21" s="717"/>
      <c r="S21" s="881"/>
      <c r="T21" s="432"/>
      <c r="U21" s="433"/>
      <c r="V21" s="433"/>
      <c r="W21" s="433"/>
      <c r="X21" s="433"/>
      <c r="Y21" s="433"/>
      <c r="Z21" s="433"/>
      <c r="AA21" s="433"/>
      <c r="AB21" s="433"/>
      <c r="AC21" s="433"/>
      <c r="AD21" s="433"/>
      <c r="AE21" s="433"/>
      <c r="AF21" s="433"/>
      <c r="AG21" s="433"/>
      <c r="AH21" s="433"/>
      <c r="AI21" s="433"/>
      <c r="AJ21" s="433"/>
      <c r="AK21" s="433"/>
      <c r="AL21" s="434"/>
    </row>
    <row r="22" customFormat="false" ht="12.75" hidden="false" customHeight="false" outlineLevel="0" collapsed="false">
      <c r="A22" s="716"/>
      <c r="C22" s="717"/>
      <c r="D22" s="717"/>
      <c r="E22" s="717"/>
      <c r="F22" s="717"/>
      <c r="G22" s="717"/>
      <c r="H22" s="717"/>
      <c r="I22" s="717"/>
      <c r="J22" s="717"/>
      <c r="K22" s="717"/>
      <c r="L22" s="717"/>
      <c r="M22" s="717"/>
      <c r="N22" s="717"/>
      <c r="O22" s="717"/>
      <c r="P22" s="717"/>
      <c r="Q22" s="717"/>
      <c r="R22" s="717"/>
      <c r="S22" s="881"/>
      <c r="T22" s="432"/>
      <c r="U22" s="433"/>
      <c r="V22" s="433"/>
      <c r="W22" s="433"/>
      <c r="X22" s="433"/>
      <c r="Y22" s="433"/>
      <c r="Z22" s="433"/>
      <c r="AA22" s="433"/>
      <c r="AB22" s="433"/>
      <c r="AC22" s="433"/>
      <c r="AD22" s="433"/>
      <c r="AE22" s="433"/>
      <c r="AF22" s="433"/>
      <c r="AG22" s="433"/>
      <c r="AH22" s="433"/>
      <c r="AI22" s="433"/>
      <c r="AJ22" s="433"/>
      <c r="AK22" s="433"/>
      <c r="AL22" s="434"/>
    </row>
    <row r="23" customFormat="false" ht="12.75" hidden="false" customHeight="false" outlineLevel="0" collapsed="false">
      <c r="A23" s="716"/>
      <c r="B23" s="880"/>
      <c r="C23" s="717"/>
      <c r="D23" s="717"/>
      <c r="E23" s="717"/>
      <c r="F23" s="717"/>
      <c r="G23" s="717"/>
      <c r="H23" s="717"/>
      <c r="I23" s="717"/>
      <c r="J23" s="717"/>
      <c r="K23" s="717"/>
      <c r="L23" s="717"/>
      <c r="M23" s="717"/>
      <c r="N23" s="717"/>
      <c r="O23" s="717"/>
      <c r="P23" s="717"/>
      <c r="Q23" s="717"/>
      <c r="R23" s="717"/>
      <c r="S23" s="881"/>
      <c r="T23" s="432"/>
      <c r="U23" s="433"/>
      <c r="V23" s="433"/>
      <c r="W23" s="433"/>
      <c r="X23" s="433"/>
      <c r="Y23" s="433"/>
      <c r="Z23" s="433"/>
      <c r="AA23" s="433"/>
      <c r="AB23" s="433"/>
      <c r="AC23" s="433"/>
      <c r="AD23" s="433"/>
      <c r="AE23" s="433"/>
      <c r="AF23" s="433"/>
      <c r="AG23" s="433"/>
      <c r="AH23" s="433"/>
      <c r="AI23" s="433"/>
      <c r="AJ23" s="433"/>
      <c r="AK23" s="433"/>
      <c r="AL23" s="434"/>
    </row>
    <row r="24" customFormat="false" ht="12.75" hidden="false" customHeight="false" outlineLevel="0" collapsed="false">
      <c r="A24" s="716"/>
      <c r="B24" s="880"/>
      <c r="C24" s="717"/>
      <c r="D24" s="717"/>
      <c r="E24" s="717"/>
      <c r="F24" s="717"/>
      <c r="G24" s="717"/>
      <c r="H24" s="717"/>
      <c r="I24" s="717"/>
      <c r="J24" s="717"/>
      <c r="K24" s="717"/>
      <c r="L24" s="717"/>
      <c r="M24" s="717"/>
      <c r="N24" s="717"/>
      <c r="O24" s="717"/>
      <c r="P24" s="717"/>
      <c r="Q24" s="717"/>
      <c r="R24" s="717"/>
      <c r="S24" s="881"/>
      <c r="T24" s="432"/>
      <c r="U24" s="433"/>
      <c r="V24" s="433"/>
      <c r="W24" s="433"/>
      <c r="X24" s="433"/>
      <c r="Y24" s="433"/>
      <c r="Z24" s="433"/>
      <c r="AA24" s="433"/>
      <c r="AB24" s="433"/>
      <c r="AC24" s="433"/>
      <c r="AD24" s="433"/>
      <c r="AE24" s="433"/>
      <c r="AF24" s="433"/>
      <c r="AG24" s="433"/>
      <c r="AH24" s="433"/>
      <c r="AI24" s="433"/>
      <c r="AJ24" s="433"/>
      <c r="AK24" s="433"/>
      <c r="AL24" s="434"/>
    </row>
    <row r="25" customFormat="false" ht="12.75" hidden="false" customHeight="false" outlineLevel="0" collapsed="false">
      <c r="A25" s="716"/>
      <c r="B25" s="48" t="s">
        <v>716</v>
      </c>
      <c r="C25" s="717"/>
      <c r="D25" s="717"/>
      <c r="E25" s="717"/>
      <c r="F25" s="717"/>
      <c r="G25" s="717"/>
      <c r="H25" s="717"/>
      <c r="I25" s="717"/>
      <c r="J25" s="717"/>
      <c r="K25" s="717"/>
      <c r="L25" s="717"/>
      <c r="M25" s="717"/>
      <c r="N25" s="717"/>
      <c r="O25" s="717"/>
      <c r="P25" s="717"/>
      <c r="Q25" s="717"/>
      <c r="R25" s="717"/>
      <c r="S25" s="881"/>
      <c r="T25" s="432"/>
      <c r="U25" s="433"/>
      <c r="V25" s="433"/>
      <c r="W25" s="433"/>
      <c r="X25" s="433"/>
      <c r="Y25" s="433"/>
      <c r="Z25" s="433"/>
      <c r="AA25" s="433"/>
      <c r="AB25" s="433"/>
      <c r="AC25" s="433"/>
      <c r="AD25" s="433"/>
      <c r="AE25" s="433"/>
      <c r="AF25" s="433"/>
      <c r="AG25" s="433"/>
      <c r="AH25" s="433"/>
      <c r="AI25" s="433"/>
      <c r="AJ25" s="433"/>
      <c r="AK25" s="433"/>
      <c r="AL25" s="434"/>
    </row>
    <row r="26" customFormat="false" ht="12.75" hidden="false" customHeight="false" outlineLevel="0" collapsed="false">
      <c r="A26" s="716"/>
      <c r="B26" s="390"/>
      <c r="C26" s="717"/>
      <c r="D26" s="717"/>
      <c r="E26" s="717"/>
      <c r="F26" s="717"/>
      <c r="G26" s="717"/>
      <c r="H26" s="717"/>
      <c r="I26" s="717"/>
      <c r="J26" s="717"/>
      <c r="K26" s="717"/>
      <c r="L26" s="717"/>
      <c r="M26" s="717"/>
      <c r="N26" s="717"/>
      <c r="O26" s="717"/>
      <c r="P26" s="717"/>
      <c r="Q26" s="717"/>
      <c r="R26" s="717"/>
      <c r="S26" s="881"/>
      <c r="T26" s="432"/>
      <c r="U26" s="433"/>
      <c r="V26" s="433"/>
      <c r="W26" s="433"/>
      <c r="X26" s="433"/>
      <c r="Y26" s="433"/>
      <c r="Z26" s="433"/>
      <c r="AA26" s="433"/>
      <c r="AB26" s="433"/>
      <c r="AC26" s="433"/>
      <c r="AD26" s="433"/>
      <c r="AE26" s="433"/>
      <c r="AF26" s="433"/>
      <c r="AG26" s="433"/>
      <c r="AH26" s="433"/>
      <c r="AI26" s="433"/>
      <c r="AJ26" s="433"/>
      <c r="AK26" s="433"/>
      <c r="AL26" s="434"/>
    </row>
    <row r="27" customFormat="false" ht="17.65" hidden="false" customHeight="false" outlineLevel="0" collapsed="false">
      <c r="A27" s="716"/>
      <c r="B27" s="929" t="s">
        <v>853</v>
      </c>
      <c r="C27" s="930"/>
      <c r="D27" s="930"/>
      <c r="E27" s="717"/>
      <c r="F27" s="717"/>
      <c r="G27" s="717"/>
      <c r="H27" s="717"/>
      <c r="I27" s="717"/>
      <c r="J27" s="717"/>
      <c r="K27" s="717"/>
      <c r="L27" s="717"/>
      <c r="M27" s="717"/>
      <c r="N27" s="717"/>
      <c r="O27" s="717"/>
      <c r="P27" s="717"/>
      <c r="Q27" s="717"/>
      <c r="R27" s="717"/>
      <c r="S27" s="881"/>
      <c r="T27" s="432"/>
      <c r="U27" s="433"/>
      <c r="V27" s="433"/>
      <c r="W27" s="433"/>
      <c r="X27" s="433"/>
      <c r="Y27" s="433"/>
      <c r="Z27" s="433"/>
      <c r="AA27" s="433"/>
      <c r="AB27" s="433"/>
      <c r="AC27" s="433"/>
      <c r="AD27" s="433"/>
      <c r="AE27" s="433"/>
      <c r="AF27" s="433"/>
      <c r="AG27" s="433"/>
      <c r="AH27" s="433"/>
      <c r="AI27" s="433"/>
      <c r="AJ27" s="433"/>
      <c r="AK27" s="433"/>
      <c r="AL27" s="434"/>
    </row>
    <row r="28" customFormat="false" ht="17.25" hidden="false" customHeight="false" outlineLevel="0" collapsed="false">
      <c r="A28" s="716"/>
      <c r="B28" s="931" t="s">
        <v>854</v>
      </c>
      <c r="C28" s="932"/>
      <c r="D28" s="932"/>
      <c r="E28" s="932"/>
      <c r="F28" s="932"/>
      <c r="G28" s="932"/>
      <c r="H28" s="717"/>
      <c r="I28" s="717"/>
      <c r="J28" s="717"/>
      <c r="K28" s="717"/>
      <c r="L28" s="717"/>
      <c r="M28" s="717"/>
      <c r="N28" s="717"/>
      <c r="O28" s="717"/>
      <c r="P28" s="717"/>
      <c r="Q28" s="717"/>
      <c r="R28" s="717"/>
      <c r="S28" s="881"/>
      <c r="T28" s="432"/>
      <c r="U28" s="433"/>
      <c r="V28" s="433"/>
      <c r="W28" s="433"/>
      <c r="X28" s="433"/>
      <c r="Y28" s="433"/>
      <c r="Z28" s="433"/>
      <c r="AA28" s="433"/>
      <c r="AB28" s="433"/>
      <c r="AC28" s="433"/>
      <c r="AD28" s="433"/>
      <c r="AE28" s="433"/>
      <c r="AF28" s="433"/>
      <c r="AG28" s="433"/>
      <c r="AH28" s="433"/>
      <c r="AI28" s="433"/>
      <c r="AJ28" s="433"/>
      <c r="AK28" s="433"/>
      <c r="AL28" s="434"/>
    </row>
    <row r="29" customFormat="false" ht="12.75" hidden="false" customHeight="false" outlineLevel="0" collapsed="false">
      <c r="A29" s="716"/>
      <c r="B29" s="880"/>
      <c r="C29" s="880"/>
      <c r="D29" s="717"/>
      <c r="E29" s="717"/>
      <c r="F29" s="717"/>
      <c r="G29" s="717"/>
      <c r="H29" s="717"/>
      <c r="I29" s="717"/>
      <c r="J29" s="717"/>
      <c r="K29" s="717"/>
      <c r="L29" s="717"/>
      <c r="M29" s="717"/>
      <c r="N29" s="717"/>
      <c r="O29" s="717"/>
      <c r="P29" s="717"/>
      <c r="Q29" s="717"/>
      <c r="R29" s="717"/>
      <c r="S29" s="881"/>
      <c r="T29" s="432"/>
      <c r="U29" s="433"/>
      <c r="V29" s="433"/>
      <c r="W29" s="433"/>
      <c r="X29" s="433"/>
      <c r="Y29" s="433"/>
      <c r="Z29" s="433"/>
      <c r="AA29" s="433"/>
      <c r="AB29" s="433"/>
      <c r="AC29" s="433"/>
      <c r="AD29" s="433"/>
      <c r="AE29" s="433"/>
      <c r="AF29" s="433"/>
      <c r="AG29" s="433"/>
      <c r="AH29" s="433"/>
      <c r="AI29" s="433"/>
      <c r="AJ29" s="433"/>
      <c r="AK29" s="433"/>
      <c r="AL29" s="434"/>
    </row>
    <row r="30" customFormat="false" ht="29.25" hidden="false" customHeight="true" outlineLevel="0" collapsed="false">
      <c r="A30" s="933" t="s">
        <v>855</v>
      </c>
      <c r="B30" s="934" t="s">
        <v>858</v>
      </c>
      <c r="C30" s="934"/>
      <c r="D30" s="934"/>
      <c r="E30" s="934"/>
      <c r="F30" s="934"/>
      <c r="G30" s="934"/>
      <c r="H30" s="934"/>
      <c r="I30" s="934"/>
      <c r="J30" s="934"/>
      <c r="K30" s="934"/>
      <c r="L30" s="934"/>
      <c r="M30" s="934"/>
      <c r="N30" s="934"/>
      <c r="O30" s="934"/>
      <c r="P30" s="934"/>
      <c r="Q30" s="934"/>
      <c r="R30" s="934"/>
      <c r="S30" s="935" t="s">
        <v>855</v>
      </c>
      <c r="T30" s="432"/>
      <c r="U30" s="433"/>
      <c r="V30" s="433"/>
      <c r="W30" s="433"/>
      <c r="X30" s="433"/>
      <c r="Y30" s="433"/>
      <c r="Z30" s="433"/>
      <c r="AA30" s="433"/>
      <c r="AB30" s="433"/>
      <c r="AC30" s="433"/>
      <c r="AD30" s="433"/>
      <c r="AE30" s="433"/>
      <c r="AF30" s="433"/>
      <c r="AG30" s="433"/>
      <c r="AH30" s="433"/>
      <c r="AI30" s="433"/>
      <c r="AJ30" s="433"/>
      <c r="AK30" s="433"/>
      <c r="AL30" s="434"/>
    </row>
    <row r="31" customFormat="false" ht="12.75" hidden="false" customHeight="false" outlineLevel="0" collapsed="false">
      <c r="A31" s="716"/>
      <c r="B31" s="717"/>
      <c r="C31" s="717"/>
      <c r="D31" s="717"/>
      <c r="E31" s="717"/>
      <c r="F31" s="717"/>
      <c r="G31" s="717"/>
      <c r="H31" s="717"/>
      <c r="I31" s="717"/>
      <c r="J31" s="717"/>
      <c r="K31" s="717"/>
      <c r="L31" s="717"/>
      <c r="M31" s="717"/>
      <c r="N31" s="717"/>
      <c r="O31" s="717"/>
      <c r="P31" s="717"/>
      <c r="Q31" s="717"/>
      <c r="R31" s="717"/>
      <c r="S31" s="881"/>
      <c r="T31" s="432"/>
      <c r="U31" s="433"/>
      <c r="V31" s="433"/>
      <c r="W31" s="433"/>
      <c r="X31" s="433"/>
      <c r="Y31" s="433"/>
      <c r="Z31" s="433"/>
      <c r="AA31" s="433"/>
      <c r="AB31" s="433"/>
      <c r="AC31" s="433"/>
      <c r="AD31" s="433"/>
      <c r="AE31" s="433"/>
      <c r="AF31" s="433"/>
      <c r="AG31" s="433"/>
      <c r="AH31" s="433"/>
      <c r="AI31" s="433"/>
      <c r="AJ31" s="433"/>
      <c r="AK31" s="433"/>
      <c r="AL31" s="434"/>
    </row>
    <row r="32" customFormat="false" ht="12.75" hidden="false" customHeight="false" outlineLevel="0" collapsed="false">
      <c r="A32" s="716"/>
      <c r="B32" s="717"/>
      <c r="C32" s="717"/>
      <c r="D32" s="717"/>
      <c r="E32" s="717"/>
      <c r="F32" s="717"/>
      <c r="G32" s="717"/>
      <c r="H32" s="717"/>
      <c r="I32" s="717"/>
      <c r="J32" s="717"/>
      <c r="K32" s="717"/>
      <c r="L32" s="717"/>
      <c r="M32" s="717"/>
      <c r="N32" s="717"/>
      <c r="O32" s="717"/>
      <c r="P32" s="717"/>
      <c r="Q32" s="717"/>
      <c r="R32" s="717"/>
      <c r="S32" s="881"/>
      <c r="T32" s="432"/>
      <c r="U32" s="433"/>
      <c r="V32" s="433"/>
      <c r="W32" s="433"/>
      <c r="X32" s="433"/>
      <c r="Y32" s="433"/>
      <c r="Z32" s="433"/>
      <c r="AA32" s="433"/>
      <c r="AB32" s="433"/>
      <c r="AC32" s="433"/>
      <c r="AD32" s="433"/>
      <c r="AE32" s="433"/>
      <c r="AF32" s="433"/>
      <c r="AG32" s="433"/>
      <c r="AH32" s="433"/>
      <c r="AI32" s="433"/>
      <c r="AJ32" s="433"/>
      <c r="AK32" s="433"/>
      <c r="AL32" s="434"/>
    </row>
    <row r="33" customFormat="false" ht="12.75" hidden="false" customHeight="false" outlineLevel="0" collapsed="false">
      <c r="A33" s="716"/>
      <c r="B33" s="717"/>
      <c r="C33" s="717"/>
      <c r="D33" s="717"/>
      <c r="E33" s="717"/>
      <c r="F33" s="717"/>
      <c r="G33" s="717"/>
      <c r="H33" s="717"/>
      <c r="I33" s="717"/>
      <c r="J33" s="717"/>
      <c r="K33" s="717"/>
      <c r="L33" s="717"/>
      <c r="M33" s="717"/>
      <c r="N33" s="717"/>
      <c r="O33" s="717"/>
      <c r="P33" s="717"/>
      <c r="Q33" s="717"/>
      <c r="R33" s="717"/>
      <c r="S33" s="881"/>
      <c r="T33" s="432"/>
      <c r="U33" s="433"/>
      <c r="V33" s="433"/>
      <c r="W33" s="433"/>
      <c r="X33" s="433"/>
      <c r="Y33" s="433"/>
      <c r="Z33" s="433"/>
      <c r="AA33" s="433"/>
      <c r="AB33" s="433"/>
      <c r="AC33" s="433"/>
      <c r="AD33" s="433"/>
      <c r="AE33" s="433"/>
      <c r="AF33" s="433"/>
      <c r="AG33" s="433"/>
      <c r="AH33" s="433"/>
      <c r="AI33" s="433"/>
      <c r="AJ33" s="433"/>
      <c r="AK33" s="433"/>
      <c r="AL33" s="434"/>
    </row>
    <row r="34" customFormat="false" ht="12.75" hidden="false" customHeight="false" outlineLevel="0" collapsed="false">
      <c r="A34" s="716"/>
      <c r="B34" s="717"/>
      <c r="C34" s="717"/>
      <c r="D34" s="717"/>
      <c r="E34" s="717"/>
      <c r="F34" s="717"/>
      <c r="G34" s="717"/>
      <c r="H34" s="717"/>
      <c r="I34" s="717"/>
      <c r="J34" s="717"/>
      <c r="K34" s="717"/>
      <c r="L34" s="717"/>
      <c r="M34" s="717"/>
      <c r="N34" s="717"/>
      <c r="O34" s="717"/>
      <c r="P34" s="717"/>
      <c r="Q34" s="717"/>
      <c r="R34" s="717"/>
      <c r="S34" s="881"/>
      <c r="T34" s="432"/>
      <c r="U34" s="433"/>
      <c r="V34" s="433"/>
      <c r="W34" s="433"/>
      <c r="X34" s="433"/>
      <c r="Y34" s="433"/>
      <c r="Z34" s="433"/>
      <c r="AA34" s="433"/>
      <c r="AB34" s="433"/>
      <c r="AC34" s="433"/>
      <c r="AD34" s="433"/>
      <c r="AE34" s="433"/>
      <c r="AF34" s="433"/>
      <c r="AG34" s="433"/>
      <c r="AH34" s="433"/>
      <c r="AI34" s="433"/>
      <c r="AJ34" s="433"/>
      <c r="AK34" s="433"/>
      <c r="AL34" s="434"/>
    </row>
    <row r="35" customFormat="false" ht="12.75" hidden="false" customHeight="false" outlineLevel="0" collapsed="false">
      <c r="A35" s="716"/>
      <c r="B35" s="717"/>
      <c r="C35" s="717"/>
      <c r="D35" s="717"/>
      <c r="E35" s="717"/>
      <c r="F35" s="717"/>
      <c r="G35" s="717"/>
      <c r="H35" s="717"/>
      <c r="I35" s="717"/>
      <c r="J35" s="717"/>
      <c r="K35" s="717"/>
      <c r="L35" s="717"/>
      <c r="M35" s="717"/>
      <c r="N35" s="717"/>
      <c r="O35" s="717"/>
      <c r="P35" s="717"/>
      <c r="Q35" s="717"/>
      <c r="R35" s="717"/>
      <c r="S35" s="881"/>
      <c r="T35" s="432"/>
      <c r="U35" s="433"/>
      <c r="V35" s="433"/>
      <c r="W35" s="433"/>
      <c r="X35" s="433"/>
      <c r="Y35" s="433"/>
      <c r="Z35" s="433"/>
      <c r="AA35" s="433"/>
      <c r="AB35" s="433"/>
      <c r="AC35" s="433"/>
      <c r="AD35" s="433"/>
      <c r="AE35" s="433"/>
      <c r="AF35" s="433"/>
      <c r="AG35" s="433"/>
      <c r="AH35" s="433"/>
      <c r="AI35" s="433"/>
      <c r="AJ35" s="433"/>
      <c r="AK35" s="433"/>
      <c r="AL35" s="434"/>
    </row>
    <row r="36" customFormat="false" ht="12.75" hidden="false" customHeight="false" outlineLevel="0" collapsed="false">
      <c r="A36" s="716"/>
      <c r="B36" s="717"/>
      <c r="C36" s="717"/>
      <c r="D36" s="717"/>
      <c r="E36" s="717"/>
      <c r="F36" s="717"/>
      <c r="G36" s="717"/>
      <c r="H36" s="717"/>
      <c r="I36" s="717"/>
      <c r="J36" s="717"/>
      <c r="K36" s="717"/>
      <c r="L36" s="717"/>
      <c r="M36" s="717"/>
      <c r="N36" s="717"/>
      <c r="O36" s="717"/>
      <c r="P36" s="717"/>
      <c r="Q36" s="717"/>
      <c r="R36" s="717"/>
      <c r="S36" s="881"/>
      <c r="T36" s="432"/>
      <c r="U36" s="433"/>
      <c r="V36" s="433"/>
      <c r="W36" s="433"/>
      <c r="X36" s="433"/>
      <c r="Y36" s="433"/>
      <c r="Z36" s="433"/>
      <c r="AA36" s="433"/>
      <c r="AB36" s="433"/>
      <c r="AC36" s="433"/>
      <c r="AD36" s="433"/>
      <c r="AE36" s="433"/>
      <c r="AF36" s="433"/>
      <c r="AG36" s="433"/>
      <c r="AH36" s="433"/>
      <c r="AI36" s="433"/>
      <c r="AJ36" s="433"/>
      <c r="AK36" s="433"/>
      <c r="AL36" s="434"/>
    </row>
    <row r="37" customFormat="false" ht="12.75" hidden="false" customHeight="false" outlineLevel="0" collapsed="false">
      <c r="A37" s="716"/>
      <c r="B37" s="717"/>
      <c r="C37" s="717"/>
      <c r="D37" s="717"/>
      <c r="E37" s="717"/>
      <c r="F37" s="717"/>
      <c r="G37" s="717"/>
      <c r="H37" s="717"/>
      <c r="I37" s="717"/>
      <c r="J37" s="717"/>
      <c r="K37" s="717"/>
      <c r="L37" s="717"/>
      <c r="M37" s="717"/>
      <c r="N37" s="717"/>
      <c r="O37" s="717"/>
      <c r="P37" s="717"/>
      <c r="Q37" s="717"/>
      <c r="R37" s="717"/>
      <c r="S37" s="881"/>
      <c r="T37" s="432"/>
      <c r="U37" s="433"/>
      <c r="V37" s="433"/>
      <c r="W37" s="433"/>
      <c r="X37" s="433"/>
      <c r="Y37" s="433"/>
      <c r="Z37" s="433"/>
      <c r="AA37" s="433"/>
      <c r="AB37" s="433"/>
      <c r="AC37" s="433"/>
      <c r="AD37" s="433"/>
      <c r="AE37" s="433"/>
      <c r="AF37" s="433"/>
      <c r="AG37" s="433"/>
      <c r="AH37" s="433"/>
      <c r="AI37" s="433"/>
      <c r="AJ37" s="433"/>
      <c r="AK37" s="433"/>
      <c r="AL37" s="434"/>
    </row>
    <row r="38" customFormat="false" ht="12.75" hidden="false" customHeight="false" outlineLevel="0" collapsed="false">
      <c r="A38" s="716"/>
      <c r="B38" s="717"/>
      <c r="C38" s="717"/>
      <c r="D38" s="717"/>
      <c r="E38" s="717"/>
      <c r="F38" s="717"/>
      <c r="G38" s="717"/>
      <c r="H38" s="717"/>
      <c r="I38" s="717"/>
      <c r="J38" s="717"/>
      <c r="K38" s="717"/>
      <c r="L38" s="717"/>
      <c r="M38" s="717"/>
      <c r="N38" s="717"/>
      <c r="O38" s="717"/>
      <c r="P38" s="717"/>
      <c r="Q38" s="717"/>
      <c r="R38" s="717"/>
      <c r="S38" s="881"/>
      <c r="T38" s="432"/>
      <c r="U38" s="433"/>
      <c r="V38" s="433"/>
      <c r="W38" s="433"/>
      <c r="X38" s="433"/>
      <c r="Y38" s="433"/>
      <c r="Z38" s="433"/>
      <c r="AA38" s="433"/>
      <c r="AB38" s="433"/>
      <c r="AC38" s="433"/>
      <c r="AD38" s="433"/>
      <c r="AE38" s="433"/>
      <c r="AF38" s="433"/>
      <c r="AG38" s="433"/>
      <c r="AH38" s="433"/>
      <c r="AI38" s="433"/>
      <c r="AJ38" s="433"/>
      <c r="AK38" s="433"/>
      <c r="AL38" s="434"/>
    </row>
    <row r="39" customFormat="false" ht="12.75" hidden="false" customHeight="false" outlineLevel="0" collapsed="false">
      <c r="A39" s="716"/>
      <c r="B39" s="717"/>
      <c r="C39" s="717"/>
      <c r="D39" s="717"/>
      <c r="E39" s="717"/>
      <c r="F39" s="717"/>
      <c r="G39" s="717"/>
      <c r="H39" s="717"/>
      <c r="I39" s="717"/>
      <c r="J39" s="717"/>
      <c r="K39" s="717"/>
      <c r="L39" s="717"/>
      <c r="M39" s="717"/>
      <c r="N39" s="717"/>
      <c r="O39" s="717"/>
      <c r="P39" s="717"/>
      <c r="Q39" s="717"/>
      <c r="R39" s="717"/>
      <c r="S39" s="881"/>
      <c r="T39" s="432"/>
      <c r="U39" s="433"/>
      <c r="V39" s="433"/>
      <c r="W39" s="433"/>
      <c r="X39" s="433"/>
      <c r="Y39" s="433"/>
      <c r="Z39" s="433"/>
      <c r="AA39" s="433"/>
      <c r="AB39" s="433"/>
      <c r="AC39" s="433"/>
      <c r="AD39" s="433"/>
      <c r="AE39" s="433"/>
      <c r="AF39" s="433"/>
      <c r="AG39" s="433"/>
      <c r="AH39" s="433"/>
      <c r="AI39" s="433"/>
      <c r="AJ39" s="433"/>
      <c r="AK39" s="433"/>
      <c r="AL39" s="434"/>
    </row>
    <row r="40" customFormat="false" ht="12.75" hidden="false" customHeight="false" outlineLevel="0" collapsed="false">
      <c r="A40" s="716"/>
      <c r="B40" s="717"/>
      <c r="C40" s="717"/>
      <c r="D40" s="717"/>
      <c r="E40" s="717"/>
      <c r="F40" s="717"/>
      <c r="G40" s="717"/>
      <c r="H40" s="717"/>
      <c r="I40" s="717"/>
      <c r="J40" s="717"/>
      <c r="K40" s="717"/>
      <c r="L40" s="717"/>
      <c r="M40" s="717"/>
      <c r="N40" s="717"/>
      <c r="O40" s="717"/>
      <c r="P40" s="717"/>
      <c r="Q40" s="717"/>
      <c r="R40" s="717"/>
      <c r="S40" s="881"/>
      <c r="T40" s="432"/>
      <c r="U40" s="433"/>
      <c r="V40" s="433"/>
      <c r="W40" s="433"/>
      <c r="X40" s="433"/>
      <c r="Y40" s="433"/>
      <c r="Z40" s="433"/>
      <c r="AA40" s="433"/>
      <c r="AB40" s="433"/>
      <c r="AC40" s="433"/>
      <c r="AD40" s="433"/>
      <c r="AE40" s="433"/>
      <c r="AF40" s="433"/>
      <c r="AG40" s="433"/>
      <c r="AH40" s="433"/>
      <c r="AI40" s="433"/>
      <c r="AJ40" s="433"/>
      <c r="AK40" s="433"/>
      <c r="AL40" s="434"/>
    </row>
    <row r="41" customFormat="false" ht="12.75" hidden="false" customHeight="false" outlineLevel="0" collapsed="false">
      <c r="A41" s="716"/>
      <c r="B41" s="717"/>
      <c r="C41" s="717"/>
      <c r="D41" s="717"/>
      <c r="E41" s="717"/>
      <c r="F41" s="717"/>
      <c r="G41" s="717"/>
      <c r="H41" s="717"/>
      <c r="I41" s="717"/>
      <c r="J41" s="717"/>
      <c r="K41" s="717"/>
      <c r="L41" s="717"/>
      <c r="M41" s="717"/>
      <c r="N41" s="717"/>
      <c r="O41" s="717"/>
      <c r="P41" s="717"/>
      <c r="Q41" s="717"/>
      <c r="R41" s="717"/>
      <c r="S41" s="881"/>
      <c r="T41" s="432"/>
      <c r="U41" s="433"/>
      <c r="V41" s="433"/>
      <c r="W41" s="433"/>
      <c r="X41" s="433"/>
      <c r="Y41" s="433"/>
      <c r="Z41" s="433"/>
      <c r="AA41" s="433"/>
      <c r="AB41" s="433"/>
      <c r="AC41" s="433"/>
      <c r="AD41" s="433"/>
      <c r="AE41" s="433"/>
      <c r="AF41" s="433"/>
      <c r="AG41" s="433"/>
      <c r="AH41" s="433"/>
      <c r="AI41" s="433"/>
      <c r="AJ41" s="433"/>
      <c r="AK41" s="433"/>
      <c r="AL41" s="434"/>
    </row>
    <row r="42" customFormat="false" ht="12.75" hidden="false" customHeight="false" outlineLevel="0" collapsed="false">
      <c r="A42" s="716"/>
      <c r="B42" s="717"/>
      <c r="C42" s="717"/>
      <c r="D42" s="717"/>
      <c r="E42" s="717"/>
      <c r="F42" s="717"/>
      <c r="G42" s="717"/>
      <c r="H42" s="717"/>
      <c r="I42" s="717"/>
      <c r="J42" s="717"/>
      <c r="K42" s="717"/>
      <c r="L42" s="717"/>
      <c r="M42" s="717"/>
      <c r="N42" s="717"/>
      <c r="O42" s="717"/>
      <c r="P42" s="717"/>
      <c r="Q42" s="717"/>
      <c r="R42" s="717"/>
      <c r="S42" s="881"/>
      <c r="T42" s="432"/>
      <c r="U42" s="433"/>
      <c r="V42" s="433"/>
      <c r="W42" s="433"/>
      <c r="X42" s="433"/>
      <c r="Y42" s="433"/>
      <c r="Z42" s="433"/>
      <c r="AA42" s="433"/>
      <c r="AB42" s="433"/>
      <c r="AC42" s="433"/>
      <c r="AD42" s="433"/>
      <c r="AE42" s="433"/>
      <c r="AF42" s="433"/>
      <c r="AG42" s="433"/>
      <c r="AH42" s="433"/>
      <c r="AI42" s="433"/>
      <c r="AJ42" s="433"/>
      <c r="AK42" s="433"/>
      <c r="AL42" s="434"/>
    </row>
    <row r="43" customFormat="false" ht="12.75" hidden="false" customHeight="false" outlineLevel="0" collapsed="false">
      <c r="A43" s="716"/>
      <c r="B43" s="717"/>
      <c r="C43" s="717"/>
      <c r="D43" s="717"/>
      <c r="E43" s="717"/>
      <c r="F43" s="717"/>
      <c r="G43" s="717"/>
      <c r="H43" s="717"/>
      <c r="I43" s="717"/>
      <c r="J43" s="717"/>
      <c r="K43" s="717"/>
      <c r="L43" s="717"/>
      <c r="M43" s="717"/>
      <c r="N43" s="717"/>
      <c r="O43" s="717"/>
      <c r="P43" s="717"/>
      <c r="Q43" s="717"/>
      <c r="R43" s="717"/>
      <c r="S43" s="881"/>
      <c r="T43" s="432"/>
      <c r="U43" s="433"/>
      <c r="V43" s="433"/>
      <c r="W43" s="433"/>
      <c r="X43" s="433"/>
      <c r="Y43" s="433"/>
      <c r="Z43" s="433"/>
      <c r="AA43" s="433"/>
      <c r="AB43" s="433"/>
      <c r="AC43" s="433"/>
      <c r="AD43" s="433"/>
      <c r="AE43" s="433"/>
      <c r="AF43" s="433"/>
      <c r="AG43" s="433"/>
      <c r="AH43" s="433"/>
      <c r="AI43" s="433"/>
      <c r="AJ43" s="433"/>
      <c r="AK43" s="433"/>
      <c r="AL43" s="434"/>
    </row>
    <row r="44" customFormat="false" ht="12.75" hidden="false" customHeight="false" outlineLevel="0" collapsed="false">
      <c r="A44" s="716"/>
      <c r="B44" s="717"/>
      <c r="C44" s="717"/>
      <c r="D44" s="717"/>
      <c r="E44" s="717"/>
      <c r="F44" s="717"/>
      <c r="G44" s="717"/>
      <c r="H44" s="717"/>
      <c r="I44" s="717"/>
      <c r="J44" s="717"/>
      <c r="K44" s="717"/>
      <c r="L44" s="717"/>
      <c r="M44" s="717"/>
      <c r="N44" s="717"/>
      <c r="O44" s="717"/>
      <c r="P44" s="717"/>
      <c r="Q44" s="717"/>
      <c r="R44" s="717"/>
      <c r="S44" s="881"/>
      <c r="T44" s="432"/>
      <c r="U44" s="433"/>
      <c r="V44" s="433"/>
      <c r="W44" s="433"/>
      <c r="X44" s="433"/>
      <c r="Y44" s="433"/>
      <c r="Z44" s="433"/>
      <c r="AA44" s="433"/>
      <c r="AB44" s="433"/>
      <c r="AC44" s="433"/>
      <c r="AD44" s="433"/>
      <c r="AE44" s="433"/>
      <c r="AF44" s="433"/>
      <c r="AG44" s="433"/>
      <c r="AH44" s="433"/>
      <c r="AI44" s="433"/>
      <c r="AJ44" s="433"/>
      <c r="AK44" s="433"/>
      <c r="AL44" s="434"/>
    </row>
    <row r="45" customFormat="false" ht="12.75" hidden="false" customHeight="false" outlineLevel="0" collapsed="false">
      <c r="A45" s="716"/>
      <c r="B45" s="717"/>
      <c r="C45" s="717"/>
      <c r="D45" s="717"/>
      <c r="E45" s="717"/>
      <c r="F45" s="717"/>
      <c r="G45" s="717"/>
      <c r="H45" s="717"/>
      <c r="I45" s="717"/>
      <c r="J45" s="717"/>
      <c r="K45" s="717"/>
      <c r="L45" s="717"/>
      <c r="M45" s="717"/>
      <c r="N45" s="717"/>
      <c r="O45" s="717"/>
      <c r="P45" s="717"/>
      <c r="Q45" s="717"/>
      <c r="R45" s="717"/>
      <c r="S45" s="881"/>
      <c r="T45" s="432"/>
      <c r="U45" s="433"/>
      <c r="V45" s="433"/>
      <c r="W45" s="433"/>
      <c r="X45" s="433"/>
      <c r="Y45" s="433"/>
      <c r="Z45" s="433"/>
      <c r="AA45" s="433"/>
      <c r="AB45" s="433"/>
      <c r="AC45" s="433"/>
      <c r="AD45" s="433"/>
      <c r="AE45" s="433"/>
      <c r="AF45" s="433"/>
      <c r="AG45" s="433"/>
      <c r="AH45" s="433"/>
      <c r="AI45" s="433"/>
      <c r="AJ45" s="433"/>
      <c r="AK45" s="433"/>
      <c r="AL45" s="434"/>
    </row>
    <row r="46" customFormat="false" ht="12.75" hidden="false" customHeight="false" outlineLevel="0" collapsed="false">
      <c r="A46" s="716"/>
      <c r="B46" s="717"/>
      <c r="C46" s="717"/>
      <c r="D46" s="717"/>
      <c r="E46" s="717"/>
      <c r="F46" s="717"/>
      <c r="G46" s="717"/>
      <c r="H46" s="717"/>
      <c r="I46" s="717"/>
      <c r="J46" s="717"/>
      <c r="K46" s="717"/>
      <c r="L46" s="717"/>
      <c r="M46" s="717"/>
      <c r="N46" s="717"/>
      <c r="O46" s="717"/>
      <c r="P46" s="717"/>
      <c r="Q46" s="717"/>
      <c r="R46" s="717"/>
      <c r="S46" s="881"/>
      <c r="T46" s="432"/>
      <c r="U46" s="433"/>
      <c r="V46" s="433"/>
      <c r="W46" s="433"/>
      <c r="X46" s="433"/>
      <c r="Y46" s="433"/>
      <c r="Z46" s="433"/>
      <c r="AA46" s="433"/>
      <c r="AB46" s="433"/>
      <c r="AC46" s="433"/>
      <c r="AD46" s="433"/>
      <c r="AE46" s="433"/>
      <c r="AF46" s="433"/>
      <c r="AG46" s="433"/>
      <c r="AH46" s="433"/>
      <c r="AI46" s="433"/>
      <c r="AJ46" s="433"/>
      <c r="AK46" s="433"/>
      <c r="AL46" s="434"/>
    </row>
    <row r="47" customFormat="false" ht="12.75" hidden="false" customHeight="false" outlineLevel="0" collapsed="false">
      <c r="A47" s="716"/>
      <c r="B47" s="717"/>
      <c r="C47" s="717"/>
      <c r="D47" s="717"/>
      <c r="E47" s="717"/>
      <c r="F47" s="717"/>
      <c r="G47" s="717"/>
      <c r="H47" s="717"/>
      <c r="I47" s="717"/>
      <c r="J47" s="717"/>
      <c r="K47" s="717"/>
      <c r="L47" s="717"/>
      <c r="M47" s="717"/>
      <c r="N47" s="717"/>
      <c r="O47" s="717"/>
      <c r="P47" s="717"/>
      <c r="Q47" s="717"/>
      <c r="R47" s="717"/>
      <c r="S47" s="881"/>
      <c r="T47" s="432"/>
      <c r="U47" s="433"/>
      <c r="V47" s="433"/>
      <c r="W47" s="433"/>
      <c r="X47" s="433"/>
      <c r="Y47" s="433"/>
      <c r="Z47" s="433"/>
      <c r="AA47" s="433"/>
      <c r="AB47" s="433"/>
      <c r="AC47" s="433"/>
      <c r="AD47" s="433"/>
      <c r="AE47" s="433"/>
      <c r="AF47" s="433"/>
      <c r="AG47" s="433"/>
      <c r="AH47" s="433"/>
      <c r="AI47" s="433"/>
      <c r="AJ47" s="433"/>
      <c r="AK47" s="433"/>
      <c r="AL47" s="434"/>
    </row>
    <row r="48" customFormat="false" ht="12.75" hidden="false" customHeight="false" outlineLevel="0" collapsed="false">
      <c r="A48" s="716"/>
      <c r="B48" s="717"/>
      <c r="C48" s="717"/>
      <c r="D48" s="717"/>
      <c r="E48" s="717"/>
      <c r="F48" s="717"/>
      <c r="G48" s="717"/>
      <c r="H48" s="717"/>
      <c r="I48" s="717"/>
      <c r="J48" s="717"/>
      <c r="K48" s="717"/>
      <c r="L48" s="717"/>
      <c r="M48" s="717"/>
      <c r="N48" s="717"/>
      <c r="O48" s="717"/>
      <c r="P48" s="717"/>
      <c r="Q48" s="717"/>
      <c r="R48" s="717"/>
      <c r="S48" s="881"/>
      <c r="T48" s="432"/>
      <c r="U48" s="433"/>
      <c r="V48" s="433"/>
      <c r="W48" s="433"/>
      <c r="X48" s="433"/>
      <c r="Y48" s="433"/>
      <c r="Z48" s="433"/>
      <c r="AA48" s="433"/>
      <c r="AB48" s="433"/>
      <c r="AC48" s="433"/>
      <c r="AD48" s="433"/>
      <c r="AE48" s="433"/>
      <c r="AF48" s="433"/>
      <c r="AG48" s="433"/>
      <c r="AH48" s="433"/>
      <c r="AI48" s="433"/>
      <c r="AJ48" s="433"/>
      <c r="AK48" s="433"/>
      <c r="AL48" s="434"/>
    </row>
    <row r="49" customFormat="false" ht="12.75" hidden="false" customHeight="false" outlineLevel="0" collapsed="false">
      <c r="A49" s="716"/>
      <c r="B49" s="717"/>
      <c r="C49" s="717"/>
      <c r="D49" s="717"/>
      <c r="E49" s="717"/>
      <c r="F49" s="717"/>
      <c r="G49" s="717"/>
      <c r="H49" s="717"/>
      <c r="I49" s="717"/>
      <c r="J49" s="717"/>
      <c r="K49" s="717"/>
      <c r="L49" s="717"/>
      <c r="M49" s="717"/>
      <c r="N49" s="717"/>
      <c r="O49" s="717"/>
      <c r="P49" s="717"/>
      <c r="Q49" s="717"/>
      <c r="R49" s="717"/>
      <c r="S49" s="881"/>
      <c r="T49" s="432"/>
      <c r="U49" s="433"/>
      <c r="V49" s="433"/>
      <c r="W49" s="433"/>
      <c r="X49" s="433"/>
      <c r="Y49" s="433"/>
      <c r="Z49" s="433"/>
      <c r="AA49" s="433"/>
      <c r="AB49" s="433"/>
      <c r="AC49" s="433"/>
      <c r="AD49" s="433"/>
      <c r="AE49" s="433"/>
      <c r="AF49" s="433"/>
      <c r="AG49" s="433"/>
      <c r="AH49" s="433"/>
      <c r="AI49" s="433"/>
      <c r="AJ49" s="433"/>
      <c r="AK49" s="433"/>
      <c r="AL49" s="434"/>
    </row>
    <row r="50" customFormat="false" ht="12.75" hidden="false" customHeight="false" outlineLevel="0" collapsed="false">
      <c r="A50" s="716"/>
      <c r="B50" s="717"/>
      <c r="C50" s="717"/>
      <c r="D50" s="717"/>
      <c r="E50" s="717"/>
      <c r="F50" s="717"/>
      <c r="G50" s="717"/>
      <c r="H50" s="717"/>
      <c r="I50" s="717"/>
      <c r="J50" s="717"/>
      <c r="K50" s="717"/>
      <c r="L50" s="717"/>
      <c r="M50" s="717"/>
      <c r="N50" s="717"/>
      <c r="O50" s="717"/>
      <c r="P50" s="717"/>
      <c r="Q50" s="717"/>
      <c r="R50" s="717"/>
      <c r="S50" s="881"/>
      <c r="T50" s="432"/>
      <c r="U50" s="433"/>
      <c r="V50" s="433"/>
      <c r="W50" s="433"/>
      <c r="X50" s="433"/>
      <c r="Y50" s="433"/>
      <c r="Z50" s="433"/>
      <c r="AA50" s="433"/>
      <c r="AB50" s="433"/>
      <c r="AC50" s="433"/>
      <c r="AD50" s="433"/>
      <c r="AE50" s="433"/>
      <c r="AF50" s="433"/>
      <c r="AG50" s="433"/>
      <c r="AH50" s="433"/>
      <c r="AI50" s="433"/>
      <c r="AJ50" s="433"/>
      <c r="AK50" s="433"/>
      <c r="AL50" s="434"/>
    </row>
    <row r="51" customFormat="false" ht="12.75" hidden="false" customHeight="false" outlineLevel="0" collapsed="false">
      <c r="A51" s="716"/>
      <c r="B51" s="717"/>
      <c r="C51" s="717"/>
      <c r="D51" s="717"/>
      <c r="E51" s="717"/>
      <c r="F51" s="717"/>
      <c r="G51" s="717"/>
      <c r="H51" s="717"/>
      <c r="I51" s="717"/>
      <c r="J51" s="717"/>
      <c r="K51" s="717"/>
      <c r="L51" s="717"/>
      <c r="M51" s="717"/>
      <c r="N51" s="717"/>
      <c r="O51" s="717"/>
      <c r="P51" s="717"/>
      <c r="Q51" s="717"/>
      <c r="R51" s="717"/>
      <c r="S51" s="881"/>
      <c r="T51" s="432"/>
      <c r="U51" s="433"/>
      <c r="V51" s="433"/>
      <c r="W51" s="433"/>
      <c r="X51" s="433"/>
      <c r="Y51" s="433"/>
      <c r="Z51" s="433"/>
      <c r="AA51" s="433"/>
      <c r="AB51" s="433"/>
      <c r="AC51" s="433"/>
      <c r="AD51" s="433"/>
      <c r="AE51" s="433"/>
      <c r="AF51" s="433"/>
      <c r="AG51" s="433"/>
      <c r="AH51" s="433"/>
      <c r="AI51" s="433"/>
      <c r="AJ51" s="433"/>
      <c r="AK51" s="433"/>
      <c r="AL51" s="434"/>
    </row>
    <row r="52" customFormat="false" ht="12.75" hidden="false" customHeight="false" outlineLevel="0" collapsed="false">
      <c r="A52" s="716"/>
      <c r="B52" s="880"/>
      <c r="C52" s="717"/>
      <c r="D52" s="717"/>
      <c r="E52" s="717"/>
      <c r="F52" s="717"/>
      <c r="G52" s="717"/>
      <c r="H52" s="717"/>
      <c r="I52" s="717"/>
      <c r="J52" s="717"/>
      <c r="K52" s="717"/>
      <c r="L52" s="717"/>
      <c r="M52" s="717"/>
      <c r="N52" s="717"/>
      <c r="O52" s="717"/>
      <c r="P52" s="717"/>
      <c r="Q52" s="717"/>
      <c r="R52" s="717"/>
      <c r="S52" s="881"/>
      <c r="T52" s="432"/>
      <c r="U52" s="433"/>
      <c r="V52" s="433"/>
      <c r="W52" s="433"/>
      <c r="X52" s="433"/>
      <c r="Y52" s="433"/>
      <c r="Z52" s="433"/>
      <c r="AA52" s="433"/>
      <c r="AB52" s="433"/>
      <c r="AC52" s="433"/>
      <c r="AD52" s="433"/>
      <c r="AE52" s="433"/>
      <c r="AF52" s="433"/>
      <c r="AG52" s="433"/>
      <c r="AH52" s="433"/>
      <c r="AI52" s="433"/>
      <c r="AJ52" s="433"/>
      <c r="AK52" s="433"/>
      <c r="AL52" s="434"/>
    </row>
    <row r="53" customFormat="false" ht="12.75" hidden="false" customHeight="false" outlineLevel="0" collapsed="false">
      <c r="A53" s="716"/>
      <c r="B53" s="880"/>
      <c r="C53" s="717"/>
      <c r="D53" s="717"/>
      <c r="E53" s="717"/>
      <c r="F53" s="717"/>
      <c r="G53" s="717"/>
      <c r="H53" s="717"/>
      <c r="I53" s="717"/>
      <c r="J53" s="717"/>
      <c r="K53" s="717"/>
      <c r="L53" s="717"/>
      <c r="M53" s="717"/>
      <c r="N53" s="717"/>
      <c r="O53" s="717"/>
      <c r="P53" s="717"/>
      <c r="Q53" s="717"/>
      <c r="R53" s="717"/>
      <c r="S53" s="881"/>
      <c r="T53" s="432"/>
      <c r="U53" s="433"/>
      <c r="V53" s="433"/>
      <c r="W53" s="433"/>
      <c r="X53" s="433"/>
      <c r="Y53" s="433"/>
      <c r="Z53" s="433"/>
      <c r="AA53" s="433"/>
      <c r="AB53" s="433"/>
      <c r="AC53" s="433"/>
      <c r="AD53" s="433"/>
      <c r="AE53" s="433"/>
      <c r="AF53" s="433"/>
      <c r="AG53" s="433"/>
      <c r="AH53" s="433"/>
      <c r="AI53" s="433"/>
      <c r="AJ53" s="433"/>
      <c r="AK53" s="433"/>
      <c r="AL53" s="434"/>
    </row>
    <row r="54" customFormat="false" ht="12.75" hidden="false" customHeight="false" outlineLevel="0" collapsed="false">
      <c r="A54" s="882"/>
      <c r="B54" s="727"/>
      <c r="C54" s="727"/>
      <c r="D54" s="727"/>
      <c r="E54" s="727"/>
      <c r="F54" s="727"/>
      <c r="G54" s="727"/>
      <c r="H54" s="727"/>
      <c r="I54" s="727"/>
      <c r="J54" s="727"/>
      <c r="K54" s="727"/>
      <c r="L54" s="727"/>
      <c r="M54" s="727"/>
      <c r="N54" s="727"/>
      <c r="O54" s="727"/>
      <c r="P54" s="727"/>
      <c r="Q54" s="727"/>
      <c r="R54" s="727"/>
      <c r="S54" s="883"/>
      <c r="T54" s="890"/>
      <c r="U54" s="891"/>
      <c r="V54" s="891"/>
      <c r="W54" s="891"/>
      <c r="X54" s="891"/>
      <c r="Y54" s="891"/>
      <c r="Z54" s="891"/>
      <c r="AA54" s="891"/>
      <c r="AB54" s="891"/>
      <c r="AC54" s="891"/>
      <c r="AD54" s="891"/>
      <c r="AE54" s="891"/>
      <c r="AF54" s="891"/>
      <c r="AG54" s="891"/>
      <c r="AH54" s="891"/>
      <c r="AI54" s="891"/>
      <c r="AJ54" s="891"/>
      <c r="AK54" s="891"/>
      <c r="AL54" s="892"/>
    </row>
  </sheetData>
  <sheetProtection algorithmName="SHA-512" hashValue="8OxVJRKC5uJhMw3U4Aek+1xQBrZWi31hGqRE/iKQ041sy0O7nSEcNx2Q0Q7W1420htXdL4o3SRnDBFiuqPzNvg==" saltValue="mllVSO5kM2IvXEQNz8rYgg==" spinCount="100000" sheet="true" scenarios="true"/>
  <mergeCells count="2">
    <mergeCell ref="A1:S1"/>
    <mergeCell ref="B30:R30"/>
  </mergeCells>
  <hyperlinks>
    <hyperlink ref="B25" location="'EV5.5. Acc. Attachments'!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4.xml><?xml version="1.0" encoding="utf-8"?>
<worksheet xmlns="http://schemas.openxmlformats.org/spreadsheetml/2006/main" xmlns:r="http://schemas.openxmlformats.org/officeDocument/2006/relationships">
  <sheetPr filterMode="false">
    <pageSetUpPr fitToPage="true"/>
  </sheetPr>
  <dimension ref="A1:AL57"/>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AB30" activeCellId="0" sqref="AB30"/>
    </sheetView>
  </sheetViews>
  <sheetFormatPr defaultRowHeight="12.75" zeroHeight="false" outlineLevelRow="0" outlineLevelCol="0"/>
  <cols>
    <col collapsed="false" customWidth="true" hidden="false" outlineLevel="0" max="27" min="1" style="0" width="5.01"/>
    <col collapsed="false" customWidth="true" hidden="false" outlineLevel="0" max="28" min="28" style="0" width="6.13"/>
    <col collapsed="false" customWidth="true" hidden="false" outlineLevel="0" max="38" min="29" style="0" width="5.01"/>
    <col collapsed="false" customWidth="true" hidden="false" outlineLevel="0" max="1025" min="39" style="0" width="11.4"/>
  </cols>
  <sheetData>
    <row r="1" customFormat="false" ht="13.15" hidden="false" customHeight="false" outlineLevel="0" collapsed="false">
      <c r="A1" s="26" t="s">
        <v>859</v>
      </c>
      <c r="B1" s="26"/>
      <c r="C1" s="26"/>
      <c r="D1" s="26"/>
      <c r="E1" s="26"/>
      <c r="F1" s="26"/>
      <c r="G1" s="26"/>
      <c r="H1" s="26"/>
      <c r="I1" s="26"/>
      <c r="J1" s="26"/>
      <c r="K1" s="26"/>
      <c r="L1" s="26"/>
      <c r="M1" s="26"/>
      <c r="N1" s="26"/>
      <c r="O1" s="26"/>
      <c r="P1" s="26"/>
      <c r="Q1" s="26"/>
      <c r="R1" s="26"/>
      <c r="S1" s="26"/>
      <c r="T1" s="523"/>
      <c r="U1" s="524"/>
      <c r="V1" s="524"/>
      <c r="W1" s="524"/>
      <c r="X1" s="524"/>
      <c r="Y1" s="524"/>
      <c r="Z1" s="524"/>
      <c r="AA1" s="524"/>
      <c r="AB1" s="524"/>
      <c r="AC1" s="524"/>
      <c r="AD1" s="524"/>
      <c r="AE1" s="524"/>
      <c r="AF1" s="524"/>
      <c r="AG1" s="524"/>
      <c r="AH1" s="524"/>
      <c r="AI1" s="524"/>
      <c r="AJ1" s="524"/>
      <c r="AK1" s="524"/>
      <c r="AL1" s="528"/>
    </row>
    <row r="2" customFormat="false" ht="12.75" hidden="false" customHeight="false" outlineLevel="0" collapsed="false">
      <c r="A2" s="936"/>
      <c r="B2" s="937"/>
      <c r="C2" s="937"/>
      <c r="D2" s="937"/>
      <c r="E2" s="937"/>
      <c r="F2" s="937"/>
      <c r="G2" s="937"/>
      <c r="H2" s="937"/>
      <c r="I2" s="937"/>
      <c r="J2" s="937"/>
      <c r="K2" s="937"/>
      <c r="L2" s="937"/>
      <c r="M2" s="937"/>
      <c r="N2" s="937"/>
      <c r="O2" s="937"/>
      <c r="P2" s="937"/>
      <c r="Q2" s="937"/>
      <c r="R2" s="937"/>
      <c r="S2" s="938"/>
      <c r="T2" s="346"/>
      <c r="U2" s="390" t="s">
        <v>860</v>
      </c>
      <c r="AL2" s="347"/>
    </row>
    <row r="3" customFormat="false" ht="12.75" hidden="false" customHeight="false" outlineLevel="0" collapsed="false">
      <c r="A3" s="939"/>
      <c r="B3" s="880" t="s">
        <v>861</v>
      </c>
      <c r="C3" s="880"/>
      <c r="D3" s="880"/>
      <c r="E3" s="880"/>
      <c r="F3" s="880"/>
      <c r="G3" s="880"/>
      <c r="H3" s="880"/>
      <c r="I3" s="880"/>
      <c r="J3" s="880"/>
      <c r="K3" s="880"/>
      <c r="L3" s="880"/>
      <c r="M3" s="880"/>
      <c r="N3" s="880"/>
      <c r="O3" s="880"/>
      <c r="P3" s="880"/>
      <c r="Q3" s="880"/>
      <c r="R3" s="880"/>
      <c r="S3" s="905"/>
      <c r="T3" s="346"/>
      <c r="U3" s="390" t="s">
        <v>862</v>
      </c>
      <c r="AL3" s="347"/>
    </row>
    <row r="4" customFormat="false" ht="12.75" hidden="false" customHeight="false" outlineLevel="0" collapsed="false">
      <c r="A4" s="939"/>
      <c r="B4" s="880" t="s">
        <v>863</v>
      </c>
      <c r="C4" s="880"/>
      <c r="D4" s="880"/>
      <c r="E4" s="880"/>
      <c r="F4" s="880"/>
      <c r="G4" s="880"/>
      <c r="H4" s="880"/>
      <c r="I4" s="880"/>
      <c r="J4" s="880"/>
      <c r="K4" s="880"/>
      <c r="L4" s="880"/>
      <c r="M4" s="880"/>
      <c r="N4" s="880"/>
      <c r="O4" s="880"/>
      <c r="P4" s="880"/>
      <c r="Q4" s="880"/>
      <c r="R4" s="880"/>
      <c r="S4" s="905"/>
      <c r="T4" s="346"/>
      <c r="AL4" s="347"/>
    </row>
    <row r="5" customFormat="false" ht="12.75" hidden="false" customHeight="false" outlineLevel="0" collapsed="false">
      <c r="A5" s="939"/>
      <c r="C5" s="880"/>
      <c r="D5" s="880"/>
      <c r="E5" s="880"/>
      <c r="F5" s="880"/>
      <c r="G5" s="880"/>
      <c r="H5" s="880"/>
      <c r="I5" s="880"/>
      <c r="J5" s="880"/>
      <c r="K5" s="880"/>
      <c r="L5" s="880"/>
      <c r="M5" s="880"/>
      <c r="N5" s="880"/>
      <c r="O5" s="880"/>
      <c r="P5" s="880"/>
      <c r="Q5" s="880"/>
      <c r="R5" s="880"/>
      <c r="S5" s="905"/>
      <c r="T5" s="346"/>
      <c r="U5" s="390" t="s">
        <v>864</v>
      </c>
      <c r="AL5" s="347"/>
    </row>
    <row r="6" customFormat="false" ht="12.75" hidden="false" customHeight="false" outlineLevel="0" collapsed="false">
      <c r="A6" s="939"/>
      <c r="B6" s="880" t="s">
        <v>865</v>
      </c>
      <c r="C6" s="880"/>
      <c r="D6" s="880"/>
      <c r="E6" s="880"/>
      <c r="F6" s="880"/>
      <c r="G6" s="880"/>
      <c r="H6" s="880"/>
      <c r="I6" s="880"/>
      <c r="J6" s="880"/>
      <c r="K6" s="880"/>
      <c r="L6" s="880"/>
      <c r="M6" s="880"/>
      <c r="N6" s="880"/>
      <c r="O6" s="880"/>
      <c r="P6" s="880"/>
      <c r="Q6" s="880"/>
      <c r="R6" s="880"/>
      <c r="S6" s="905"/>
      <c r="T6" s="346"/>
      <c r="AL6" s="347"/>
    </row>
    <row r="7" customFormat="false" ht="12.75" hidden="false" customHeight="false" outlineLevel="0" collapsed="false">
      <c r="A7" s="939"/>
      <c r="B7" s="880" t="s">
        <v>866</v>
      </c>
      <c r="C7" s="880"/>
      <c r="D7" s="880"/>
      <c r="E7" s="880"/>
      <c r="F7" s="880"/>
      <c r="G7" s="880"/>
      <c r="H7" s="880"/>
      <c r="I7" s="880"/>
      <c r="J7" s="880"/>
      <c r="K7" s="880"/>
      <c r="L7" s="880"/>
      <c r="M7" s="880"/>
      <c r="N7" s="880"/>
      <c r="O7" s="880"/>
      <c r="P7" s="880"/>
      <c r="Q7" s="880"/>
      <c r="R7" s="880"/>
      <c r="S7" s="905"/>
      <c r="T7" s="346"/>
      <c r="AL7" s="347"/>
    </row>
    <row r="8" customFormat="false" ht="12.75" hidden="false" customHeight="false" outlineLevel="0" collapsed="false">
      <c r="A8" s="939"/>
      <c r="C8" s="880"/>
      <c r="D8" s="880"/>
      <c r="E8" s="880"/>
      <c r="F8" s="880"/>
      <c r="G8" s="880"/>
      <c r="H8" s="880"/>
      <c r="I8" s="880"/>
      <c r="J8" s="880"/>
      <c r="K8" s="880"/>
      <c r="L8" s="880"/>
      <c r="M8" s="880"/>
      <c r="N8" s="880"/>
      <c r="O8" s="880"/>
      <c r="P8" s="880"/>
      <c r="Q8" s="880"/>
      <c r="R8" s="880"/>
      <c r="S8" s="905"/>
      <c r="T8" s="346"/>
      <c r="AL8" s="347"/>
    </row>
    <row r="9" customFormat="false" ht="12.75" hidden="false" customHeight="false" outlineLevel="0" collapsed="false">
      <c r="A9" s="939"/>
      <c r="B9" s="880" t="s">
        <v>867</v>
      </c>
      <c r="C9" s="880"/>
      <c r="D9" s="880" t="s">
        <v>868</v>
      </c>
      <c r="E9" s="880"/>
      <c r="F9" s="880"/>
      <c r="G9" s="880"/>
      <c r="H9" s="880"/>
      <c r="I9" s="880"/>
      <c r="J9" s="880"/>
      <c r="K9" s="880"/>
      <c r="L9" s="880"/>
      <c r="M9" s="880"/>
      <c r="N9" s="880"/>
      <c r="O9" s="880"/>
      <c r="P9" s="880"/>
      <c r="Q9" s="880"/>
      <c r="R9" s="880"/>
      <c r="S9" s="905"/>
      <c r="T9" s="346"/>
      <c r="AL9" s="347"/>
    </row>
    <row r="10" customFormat="false" ht="12.75" hidden="false" customHeight="false" outlineLevel="0" collapsed="false">
      <c r="A10" s="939"/>
      <c r="B10" s="880" t="s">
        <v>869</v>
      </c>
      <c r="C10" s="880"/>
      <c r="D10" s="390" t="s">
        <v>870</v>
      </c>
      <c r="E10" s="880"/>
      <c r="F10" s="880"/>
      <c r="G10" s="880"/>
      <c r="H10" s="880"/>
      <c r="I10" s="880"/>
      <c r="J10" s="880"/>
      <c r="K10" s="880"/>
      <c r="L10" s="880"/>
      <c r="M10" s="880"/>
      <c r="N10" s="880"/>
      <c r="O10" s="880"/>
      <c r="P10" s="880"/>
      <c r="Q10" s="880"/>
      <c r="R10" s="880"/>
      <c r="S10" s="905"/>
      <c r="T10" s="346"/>
      <c r="AL10" s="347"/>
    </row>
    <row r="11" customFormat="false" ht="12.75" hidden="false" customHeight="false" outlineLevel="0" collapsed="false">
      <c r="A11" s="939"/>
      <c r="B11" s="880" t="s">
        <v>871</v>
      </c>
      <c r="C11" s="880"/>
      <c r="D11" s="880" t="s">
        <v>872</v>
      </c>
      <c r="E11" s="880"/>
      <c r="F11" s="880"/>
      <c r="G11" s="880"/>
      <c r="H11" s="880"/>
      <c r="I11" s="880"/>
      <c r="J11" s="880"/>
      <c r="K11" s="880"/>
      <c r="L11" s="880"/>
      <c r="M11" s="880"/>
      <c r="N11" s="880"/>
      <c r="O11" s="880"/>
      <c r="P11" s="880"/>
      <c r="Q11" s="880"/>
      <c r="R11" s="880"/>
      <c r="S11" s="905"/>
      <c r="T11" s="346"/>
      <c r="AL11" s="347"/>
    </row>
    <row r="12" customFormat="false" ht="12.75" hidden="false" customHeight="false" outlineLevel="0" collapsed="false">
      <c r="A12" s="939"/>
      <c r="B12" s="880" t="s">
        <v>873</v>
      </c>
      <c r="C12" s="880"/>
      <c r="D12" s="880" t="s">
        <v>874</v>
      </c>
      <c r="E12" s="880"/>
      <c r="F12" s="880"/>
      <c r="G12" s="880"/>
      <c r="H12" s="880"/>
      <c r="I12" s="880"/>
      <c r="J12" s="880"/>
      <c r="K12" s="880"/>
      <c r="L12" s="880"/>
      <c r="M12" s="880"/>
      <c r="N12" s="880"/>
      <c r="O12" s="880"/>
      <c r="P12" s="880"/>
      <c r="Q12" s="880"/>
      <c r="R12" s="880"/>
      <c r="S12" s="905"/>
      <c r="T12" s="346"/>
      <c r="AL12" s="347"/>
    </row>
    <row r="13" customFormat="false" ht="12.75" hidden="false" customHeight="false" outlineLevel="0" collapsed="false">
      <c r="A13" s="939"/>
      <c r="B13" s="390" t="s">
        <v>875</v>
      </c>
      <c r="C13" s="880"/>
      <c r="D13" s="880" t="s">
        <v>876</v>
      </c>
      <c r="E13" s="880"/>
      <c r="F13" s="880"/>
      <c r="G13" s="880"/>
      <c r="H13" s="880"/>
      <c r="I13" s="880"/>
      <c r="J13" s="880"/>
      <c r="K13" s="880"/>
      <c r="L13" s="880"/>
      <c r="M13" s="880"/>
      <c r="N13" s="880"/>
      <c r="O13" s="880"/>
      <c r="P13" s="880"/>
      <c r="Q13" s="880"/>
      <c r="R13" s="880"/>
      <c r="S13" s="905"/>
      <c r="T13" s="346"/>
      <c r="AL13" s="347"/>
    </row>
    <row r="14" customFormat="false" ht="12.75" hidden="false" customHeight="false" outlineLevel="0" collapsed="false">
      <c r="A14" s="939"/>
      <c r="B14" s="880" t="s">
        <v>877</v>
      </c>
      <c r="C14" s="880"/>
      <c r="D14" s="880" t="s">
        <v>878</v>
      </c>
      <c r="E14" s="880"/>
      <c r="F14" s="880"/>
      <c r="G14" s="880"/>
      <c r="H14" s="880"/>
      <c r="I14" s="880"/>
      <c r="J14" s="880"/>
      <c r="K14" s="880"/>
      <c r="L14" s="880"/>
      <c r="M14" s="880"/>
      <c r="N14" s="880"/>
      <c r="O14" s="880"/>
      <c r="P14" s="880"/>
      <c r="Q14" s="880"/>
      <c r="R14" s="880"/>
      <c r="S14" s="905"/>
      <c r="T14" s="346"/>
      <c r="AL14" s="347"/>
    </row>
    <row r="15" customFormat="false" ht="12.75" hidden="false" customHeight="false" outlineLevel="0" collapsed="false">
      <c r="A15" s="939"/>
      <c r="B15" s="880" t="s">
        <v>879</v>
      </c>
      <c r="C15" s="880"/>
      <c r="D15" s="880" t="s">
        <v>880</v>
      </c>
      <c r="E15" s="880"/>
      <c r="F15" s="880"/>
      <c r="G15" s="880"/>
      <c r="H15" s="880"/>
      <c r="I15" s="880"/>
      <c r="J15" s="880"/>
      <c r="K15" s="880"/>
      <c r="L15" s="880"/>
      <c r="M15" s="880"/>
      <c r="N15" s="880"/>
      <c r="O15" s="880"/>
      <c r="P15" s="880"/>
      <c r="Q15" s="880"/>
      <c r="R15" s="880"/>
      <c r="S15" s="905"/>
      <c r="T15" s="346"/>
      <c r="AL15" s="347"/>
    </row>
    <row r="16" customFormat="false" ht="12.75" hidden="false" customHeight="false" outlineLevel="0" collapsed="false">
      <c r="A16" s="939"/>
      <c r="B16" s="390" t="s">
        <v>881</v>
      </c>
      <c r="C16" s="880"/>
      <c r="D16" s="880" t="s">
        <v>882</v>
      </c>
      <c r="E16" s="880"/>
      <c r="F16" s="880"/>
      <c r="G16" s="880"/>
      <c r="H16" s="880"/>
      <c r="I16" s="880"/>
      <c r="J16" s="880"/>
      <c r="K16" s="880"/>
      <c r="L16" s="880"/>
      <c r="M16" s="880"/>
      <c r="N16" s="880"/>
      <c r="O16" s="880"/>
      <c r="P16" s="880"/>
      <c r="Q16" s="880"/>
      <c r="R16" s="880"/>
      <c r="S16" s="905"/>
      <c r="T16" s="346"/>
      <c r="AL16" s="347"/>
    </row>
    <row r="17" customFormat="false" ht="12.75" hidden="false" customHeight="false" outlineLevel="0" collapsed="false">
      <c r="A17" s="939"/>
      <c r="B17" s="390" t="s">
        <v>883</v>
      </c>
      <c r="C17" s="880"/>
      <c r="D17" s="880" t="s">
        <v>884</v>
      </c>
      <c r="E17" s="880"/>
      <c r="F17" s="880"/>
      <c r="G17" s="880"/>
      <c r="H17" s="880"/>
      <c r="I17" s="880"/>
      <c r="J17" s="880"/>
      <c r="K17" s="880"/>
      <c r="L17" s="880"/>
      <c r="M17" s="880"/>
      <c r="N17" s="880"/>
      <c r="O17" s="880"/>
      <c r="P17" s="880"/>
      <c r="Q17" s="880"/>
      <c r="R17" s="880"/>
      <c r="S17" s="905"/>
      <c r="T17" s="346"/>
      <c r="AL17" s="347"/>
    </row>
    <row r="18" customFormat="false" ht="12.75" hidden="false" customHeight="false" outlineLevel="0" collapsed="false">
      <c r="A18" s="939"/>
      <c r="B18" s="880"/>
      <c r="C18" s="880"/>
      <c r="D18" s="880"/>
      <c r="E18" s="880"/>
      <c r="F18" s="880"/>
      <c r="G18" s="880"/>
      <c r="H18" s="880"/>
      <c r="I18" s="880"/>
      <c r="J18" s="880"/>
      <c r="K18" s="880"/>
      <c r="L18" s="880"/>
      <c r="M18" s="880"/>
      <c r="N18" s="880"/>
      <c r="O18" s="880"/>
      <c r="P18" s="880"/>
      <c r="Q18" s="880"/>
      <c r="R18" s="880"/>
      <c r="S18" s="905"/>
      <c r="T18" s="346"/>
      <c r="AL18" s="347"/>
    </row>
    <row r="19" customFormat="false" ht="12.75" hidden="false" customHeight="false" outlineLevel="0" collapsed="false">
      <c r="A19" s="939"/>
      <c r="B19" s="880" t="s">
        <v>885</v>
      </c>
      <c r="C19" s="880"/>
      <c r="D19" s="880"/>
      <c r="E19" s="880"/>
      <c r="F19" s="880"/>
      <c r="G19" s="880"/>
      <c r="H19" s="880"/>
      <c r="I19" s="880"/>
      <c r="J19" s="880"/>
      <c r="K19" s="880"/>
      <c r="L19" s="880"/>
      <c r="M19" s="880"/>
      <c r="N19" s="880"/>
      <c r="O19" s="880"/>
      <c r="P19" s="880"/>
      <c r="Q19" s="880"/>
      <c r="R19" s="880"/>
      <c r="S19" s="905"/>
      <c r="T19" s="346"/>
      <c r="AL19" s="347"/>
    </row>
    <row r="20" customFormat="false" ht="12.75" hidden="false" customHeight="false" outlineLevel="0" collapsed="false">
      <c r="A20" s="939"/>
      <c r="B20" s="390" t="s">
        <v>886</v>
      </c>
      <c r="C20" s="880"/>
      <c r="D20" s="880"/>
      <c r="E20" s="880"/>
      <c r="F20" s="880"/>
      <c r="G20" s="880"/>
      <c r="H20" s="880"/>
      <c r="I20" s="880"/>
      <c r="J20" s="880"/>
      <c r="K20" s="880"/>
      <c r="L20" s="880"/>
      <c r="M20" s="880"/>
      <c r="N20" s="880"/>
      <c r="O20" s="880"/>
      <c r="P20" s="880"/>
      <c r="Q20" s="880"/>
      <c r="R20" s="880"/>
      <c r="S20" s="905"/>
      <c r="T20" s="346"/>
      <c r="AL20" s="347"/>
    </row>
    <row r="21" customFormat="false" ht="12.75" hidden="false" customHeight="false" outlineLevel="0" collapsed="false">
      <c r="A21" s="939"/>
      <c r="B21" s="880"/>
      <c r="C21" s="880"/>
      <c r="D21" s="880"/>
      <c r="E21" s="880"/>
      <c r="F21" s="880"/>
      <c r="G21" s="880"/>
      <c r="H21" s="880"/>
      <c r="I21" s="880"/>
      <c r="J21" s="880"/>
      <c r="K21" s="880"/>
      <c r="L21" s="880"/>
      <c r="M21" s="880"/>
      <c r="N21" s="880"/>
      <c r="O21" s="880"/>
      <c r="P21" s="880"/>
      <c r="Q21" s="880"/>
      <c r="R21" s="880"/>
      <c r="S21" s="905"/>
      <c r="T21" s="346"/>
      <c r="AL21" s="347"/>
    </row>
    <row r="22" customFormat="false" ht="12.75" hidden="false" customHeight="false" outlineLevel="0" collapsed="false">
      <c r="A22" s="939"/>
      <c r="B22" s="940" t="s">
        <v>887</v>
      </c>
      <c r="C22" s="880"/>
      <c r="D22" s="880"/>
      <c r="E22" s="880"/>
      <c r="F22" s="880"/>
      <c r="G22" s="880"/>
      <c r="H22" s="880"/>
      <c r="I22" s="880"/>
      <c r="J22" s="880"/>
      <c r="K22" s="880"/>
      <c r="L22" s="880"/>
      <c r="M22" s="880"/>
      <c r="N22" s="880"/>
      <c r="O22" s="880"/>
      <c r="P22" s="880"/>
      <c r="Q22" s="880"/>
      <c r="R22" s="880"/>
      <c r="S22" s="905"/>
      <c r="T22" s="346"/>
      <c r="AL22" s="347"/>
    </row>
    <row r="23" customFormat="false" ht="12.75" hidden="false" customHeight="false" outlineLevel="0" collapsed="false">
      <c r="A23" s="939"/>
      <c r="B23" s="940" t="s">
        <v>888</v>
      </c>
      <c r="C23" s="880"/>
      <c r="D23" s="880"/>
      <c r="E23" s="880"/>
      <c r="F23" s="880"/>
      <c r="G23" s="880"/>
      <c r="H23" s="880"/>
      <c r="I23" s="880"/>
      <c r="J23" s="880"/>
      <c r="K23" s="880"/>
      <c r="L23" s="880"/>
      <c r="M23" s="880"/>
      <c r="N23" s="880"/>
      <c r="O23" s="880"/>
      <c r="P23" s="880"/>
      <c r="Q23" s="880"/>
      <c r="R23" s="880"/>
      <c r="S23" s="905"/>
      <c r="T23" s="346"/>
      <c r="AL23" s="347"/>
    </row>
    <row r="24" customFormat="false" ht="12.75" hidden="false" customHeight="false" outlineLevel="0" collapsed="false">
      <c r="A24" s="939"/>
      <c r="B24" s="940" t="s">
        <v>889</v>
      </c>
      <c r="C24" s="880"/>
      <c r="D24" s="880"/>
      <c r="E24" s="880"/>
      <c r="F24" s="880"/>
      <c r="G24" s="880"/>
      <c r="H24" s="880"/>
      <c r="I24" s="880"/>
      <c r="J24" s="880"/>
      <c r="K24" s="880"/>
      <c r="L24" s="880"/>
      <c r="M24" s="880"/>
      <c r="N24" s="880"/>
      <c r="O24" s="880"/>
      <c r="P24" s="880"/>
      <c r="Q24" s="880"/>
      <c r="R24" s="880"/>
      <c r="S24" s="905"/>
      <c r="T24" s="346"/>
      <c r="AL24" s="347"/>
    </row>
    <row r="25" customFormat="false" ht="12.75" hidden="false" customHeight="false" outlineLevel="0" collapsed="false">
      <c r="A25" s="939"/>
      <c r="B25" s="941" t="s">
        <v>890</v>
      </c>
      <c r="C25" s="880"/>
      <c r="D25" s="880"/>
      <c r="E25" s="880"/>
      <c r="F25" s="880"/>
      <c r="G25" s="880"/>
      <c r="H25" s="880"/>
      <c r="I25" s="880"/>
      <c r="J25" s="880"/>
      <c r="K25" s="880"/>
      <c r="L25" s="880"/>
      <c r="M25" s="880"/>
      <c r="N25" s="880"/>
      <c r="O25" s="880"/>
      <c r="P25" s="880"/>
      <c r="Q25" s="880"/>
      <c r="R25" s="880"/>
      <c r="S25" s="905"/>
      <c r="T25" s="346"/>
      <c r="AL25" s="347"/>
    </row>
    <row r="26" customFormat="false" ht="12.75" hidden="false" customHeight="false" outlineLevel="0" collapsed="false">
      <c r="A26" s="939"/>
      <c r="B26" s="940" t="s">
        <v>891</v>
      </c>
      <c r="C26" s="880"/>
      <c r="D26" s="880"/>
      <c r="E26" s="880"/>
      <c r="F26" s="880"/>
      <c r="G26" s="880"/>
      <c r="H26" s="880"/>
      <c r="I26" s="880"/>
      <c r="J26" s="880"/>
      <c r="K26" s="880"/>
      <c r="L26" s="880"/>
      <c r="M26" s="880"/>
      <c r="N26" s="880"/>
      <c r="O26" s="880"/>
      <c r="P26" s="880"/>
      <c r="Q26" s="880"/>
      <c r="R26" s="880"/>
      <c r="S26" s="905"/>
      <c r="T26" s="346"/>
      <c r="AL26" s="347"/>
    </row>
    <row r="27" customFormat="false" ht="12.75" hidden="false" customHeight="false" outlineLevel="0" collapsed="false">
      <c r="A27" s="939"/>
      <c r="B27" s="880"/>
      <c r="C27" s="880"/>
      <c r="D27" s="880"/>
      <c r="E27" s="880"/>
      <c r="F27" s="880"/>
      <c r="G27" s="880"/>
      <c r="H27" s="880"/>
      <c r="I27" s="880"/>
      <c r="J27" s="880"/>
      <c r="K27" s="880"/>
      <c r="L27" s="880"/>
      <c r="M27" s="880"/>
      <c r="N27" s="880"/>
      <c r="O27" s="880"/>
      <c r="P27" s="880"/>
      <c r="Q27" s="880"/>
      <c r="R27" s="880"/>
      <c r="S27" s="905"/>
      <c r="T27" s="346"/>
      <c r="AL27" s="347"/>
    </row>
    <row r="28" customFormat="false" ht="12.75" hidden="false" customHeight="false" outlineLevel="0" collapsed="false">
      <c r="A28" s="939"/>
      <c r="B28" s="390"/>
      <c r="C28" s="880"/>
      <c r="D28" s="880"/>
      <c r="E28" s="880"/>
      <c r="F28" s="880"/>
      <c r="G28" s="880"/>
      <c r="H28" s="880"/>
      <c r="I28" s="880"/>
      <c r="J28" s="880"/>
      <c r="K28" s="880"/>
      <c r="L28" s="880"/>
      <c r="M28" s="880"/>
      <c r="N28" s="880"/>
      <c r="O28" s="880"/>
      <c r="P28" s="880"/>
      <c r="Q28" s="880"/>
      <c r="R28" s="880"/>
      <c r="S28" s="905"/>
      <c r="T28" s="346"/>
      <c r="AL28" s="347"/>
    </row>
    <row r="29" customFormat="false" ht="12.75" hidden="false" customHeight="false" outlineLevel="0" collapsed="false">
      <c r="A29" s="939"/>
      <c r="B29" s="390"/>
      <c r="C29" s="880"/>
      <c r="D29" s="880"/>
      <c r="E29" s="880"/>
      <c r="F29" s="880"/>
      <c r="G29" s="880"/>
      <c r="H29" s="880"/>
      <c r="I29" s="880"/>
      <c r="J29" s="880"/>
      <c r="K29" s="880"/>
      <c r="L29" s="880"/>
      <c r="M29" s="880"/>
      <c r="N29" s="880"/>
      <c r="O29" s="880"/>
      <c r="P29" s="880"/>
      <c r="Q29" s="880"/>
      <c r="R29" s="880"/>
      <c r="S29" s="905"/>
      <c r="T29" s="346"/>
      <c r="AL29" s="347"/>
    </row>
    <row r="30" customFormat="false" ht="12.75" hidden="false" customHeight="false" outlineLevel="0" collapsed="false">
      <c r="A30" s="939"/>
      <c r="B30" s="390"/>
      <c r="C30" s="880"/>
      <c r="D30" s="880"/>
      <c r="E30" s="880"/>
      <c r="F30" s="880"/>
      <c r="G30" s="880"/>
      <c r="H30" s="880"/>
      <c r="I30" s="880"/>
      <c r="J30" s="880"/>
      <c r="K30" s="880"/>
      <c r="L30" s="880"/>
      <c r="M30" s="880"/>
      <c r="N30" s="880"/>
      <c r="O30" s="880"/>
      <c r="P30" s="880"/>
      <c r="Q30" s="880"/>
      <c r="R30" s="880"/>
      <c r="S30" s="905"/>
      <c r="T30" s="346"/>
      <c r="AB30" s="48" t="s">
        <v>716</v>
      </c>
      <c r="AL30" s="347"/>
    </row>
    <row r="31" customFormat="false" ht="12.75" hidden="false" customHeight="false" outlineLevel="0" collapsed="false">
      <c r="A31" s="939"/>
      <c r="B31" s="880"/>
      <c r="C31" s="880"/>
      <c r="D31" s="880"/>
      <c r="E31" s="880"/>
      <c r="F31" s="880"/>
      <c r="G31" s="880"/>
      <c r="H31" s="880"/>
      <c r="I31" s="880"/>
      <c r="J31" s="880"/>
      <c r="K31" s="880"/>
      <c r="L31" s="880"/>
      <c r="M31" s="880"/>
      <c r="N31" s="880"/>
      <c r="O31" s="880"/>
      <c r="P31" s="880"/>
      <c r="Q31" s="880"/>
      <c r="R31" s="880"/>
      <c r="S31" s="905"/>
      <c r="T31" s="346"/>
      <c r="AL31" s="347"/>
    </row>
    <row r="32" customFormat="false" ht="12.75" hidden="false" customHeight="false" outlineLevel="0" collapsed="false">
      <c r="A32" s="939"/>
      <c r="B32" s="880"/>
      <c r="C32" s="880"/>
      <c r="D32" s="880"/>
      <c r="E32" s="880"/>
      <c r="F32" s="880"/>
      <c r="G32" s="880"/>
      <c r="H32" s="880"/>
      <c r="I32" s="880"/>
      <c r="J32" s="880"/>
      <c r="K32" s="880"/>
      <c r="L32" s="880"/>
      <c r="M32" s="880"/>
      <c r="N32" s="880"/>
      <c r="O32" s="880"/>
      <c r="P32" s="880"/>
      <c r="Q32" s="880"/>
      <c r="R32" s="880"/>
      <c r="S32" s="905"/>
      <c r="T32" s="346"/>
      <c r="AL32" s="347"/>
    </row>
    <row r="33" customFormat="false" ht="12.75" hidden="false" customHeight="false" outlineLevel="0" collapsed="false">
      <c r="A33" s="939"/>
      <c r="B33" s="880"/>
      <c r="C33" s="880"/>
      <c r="D33" s="880"/>
      <c r="E33" s="880"/>
      <c r="F33" s="880"/>
      <c r="G33" s="880"/>
      <c r="H33" s="880"/>
      <c r="I33" s="880"/>
      <c r="J33" s="880"/>
      <c r="K33" s="880"/>
      <c r="L33" s="880"/>
      <c r="M33" s="880"/>
      <c r="N33" s="880"/>
      <c r="O33" s="880"/>
      <c r="P33" s="880"/>
      <c r="Q33" s="880"/>
      <c r="R33" s="880"/>
      <c r="S33" s="905"/>
      <c r="T33" s="346"/>
      <c r="AL33" s="347"/>
    </row>
    <row r="34" customFormat="false" ht="12.75" hidden="false" customHeight="false" outlineLevel="0" collapsed="false">
      <c r="A34" s="939"/>
      <c r="B34" s="880"/>
      <c r="C34" s="880"/>
      <c r="D34" s="880"/>
      <c r="E34" s="880"/>
      <c r="F34" s="880"/>
      <c r="G34" s="880"/>
      <c r="H34" s="880"/>
      <c r="I34" s="880"/>
      <c r="J34" s="880"/>
      <c r="K34" s="880"/>
      <c r="L34" s="880"/>
      <c r="M34" s="880"/>
      <c r="N34" s="880"/>
      <c r="O34" s="880"/>
      <c r="P34" s="880"/>
      <c r="Q34" s="880"/>
      <c r="R34" s="880"/>
      <c r="S34" s="905"/>
      <c r="T34" s="346"/>
      <c r="AL34" s="347"/>
    </row>
    <row r="35" customFormat="false" ht="12.75" hidden="false" customHeight="false" outlineLevel="0" collapsed="false">
      <c r="A35" s="939"/>
      <c r="B35" s="880"/>
      <c r="C35" s="880"/>
      <c r="D35" s="880"/>
      <c r="E35" s="880"/>
      <c r="F35" s="880"/>
      <c r="G35" s="880"/>
      <c r="H35" s="880"/>
      <c r="I35" s="880"/>
      <c r="J35" s="880"/>
      <c r="K35" s="880"/>
      <c r="L35" s="880"/>
      <c r="M35" s="880"/>
      <c r="N35" s="880"/>
      <c r="O35" s="880"/>
      <c r="P35" s="880"/>
      <c r="Q35" s="880"/>
      <c r="R35" s="880"/>
      <c r="S35" s="905"/>
      <c r="T35" s="346"/>
      <c r="AL35" s="347"/>
    </row>
    <row r="36" customFormat="false" ht="12.75" hidden="false" customHeight="false" outlineLevel="0" collapsed="false">
      <c r="A36" s="939"/>
      <c r="B36" s="880"/>
      <c r="C36" s="880"/>
      <c r="D36" s="880"/>
      <c r="E36" s="880"/>
      <c r="F36" s="880"/>
      <c r="G36" s="880"/>
      <c r="H36" s="880"/>
      <c r="I36" s="880"/>
      <c r="J36" s="880"/>
      <c r="K36" s="880"/>
      <c r="L36" s="880"/>
      <c r="M36" s="880"/>
      <c r="N36" s="880"/>
      <c r="O36" s="880"/>
      <c r="P36" s="880"/>
      <c r="Q36" s="880"/>
      <c r="R36" s="880"/>
      <c r="S36" s="905"/>
      <c r="T36" s="346"/>
      <c r="AL36" s="347"/>
    </row>
    <row r="37" customFormat="false" ht="12.75" hidden="false" customHeight="false" outlineLevel="0" collapsed="false">
      <c r="A37" s="939"/>
      <c r="B37" s="880"/>
      <c r="C37" s="880"/>
      <c r="D37" s="880"/>
      <c r="E37" s="880"/>
      <c r="F37" s="880"/>
      <c r="G37" s="880"/>
      <c r="H37" s="880"/>
      <c r="I37" s="880"/>
      <c r="J37" s="880"/>
      <c r="K37" s="880"/>
      <c r="L37" s="880"/>
      <c r="M37" s="880"/>
      <c r="N37" s="880"/>
      <c r="O37" s="880"/>
      <c r="P37" s="880"/>
      <c r="Q37" s="880"/>
      <c r="R37" s="880"/>
      <c r="S37" s="905"/>
      <c r="T37" s="346"/>
      <c r="AL37" s="347"/>
    </row>
    <row r="38" customFormat="false" ht="12.75" hidden="false" customHeight="false" outlineLevel="0" collapsed="false">
      <c r="A38" s="939"/>
      <c r="B38" s="880"/>
      <c r="C38" s="880"/>
      <c r="D38" s="880"/>
      <c r="E38" s="880"/>
      <c r="F38" s="880"/>
      <c r="G38" s="880"/>
      <c r="H38" s="880"/>
      <c r="I38" s="880"/>
      <c r="J38" s="880"/>
      <c r="K38" s="880"/>
      <c r="L38" s="880"/>
      <c r="M38" s="880"/>
      <c r="N38" s="880"/>
      <c r="O38" s="880"/>
      <c r="P38" s="880"/>
      <c r="Q38" s="880"/>
      <c r="R38" s="880"/>
      <c r="S38" s="905"/>
      <c r="T38" s="346"/>
      <c r="AL38" s="347"/>
    </row>
    <row r="39" customFormat="false" ht="12.75" hidden="false" customHeight="false" outlineLevel="0" collapsed="false">
      <c r="A39" s="939"/>
      <c r="B39" s="880"/>
      <c r="C39" s="880"/>
      <c r="D39" s="880"/>
      <c r="E39" s="880"/>
      <c r="F39" s="880"/>
      <c r="G39" s="880"/>
      <c r="H39" s="880"/>
      <c r="I39" s="880"/>
      <c r="J39" s="880"/>
      <c r="K39" s="880"/>
      <c r="L39" s="880"/>
      <c r="M39" s="880"/>
      <c r="N39" s="880"/>
      <c r="O39" s="880"/>
      <c r="P39" s="880"/>
      <c r="Q39" s="880"/>
      <c r="R39" s="880"/>
      <c r="S39" s="905"/>
      <c r="T39" s="346"/>
      <c r="AL39" s="347"/>
    </row>
    <row r="40" customFormat="false" ht="12.75" hidden="false" customHeight="false" outlineLevel="0" collapsed="false">
      <c r="A40" s="939"/>
      <c r="B40" s="880"/>
      <c r="C40" s="880"/>
      <c r="D40" s="880"/>
      <c r="E40" s="880"/>
      <c r="F40" s="880"/>
      <c r="G40" s="880"/>
      <c r="H40" s="880"/>
      <c r="I40" s="880"/>
      <c r="J40" s="880"/>
      <c r="K40" s="880"/>
      <c r="L40" s="880"/>
      <c r="M40" s="880"/>
      <c r="N40" s="880"/>
      <c r="O40" s="880"/>
      <c r="P40" s="880"/>
      <c r="Q40" s="880"/>
      <c r="R40" s="880"/>
      <c r="S40" s="905"/>
      <c r="T40" s="346"/>
      <c r="AL40" s="347"/>
    </row>
    <row r="41" customFormat="false" ht="12.75" hidden="false" customHeight="false" outlineLevel="0" collapsed="false">
      <c r="A41" s="939"/>
      <c r="B41" s="880"/>
      <c r="C41" s="880"/>
      <c r="D41" s="880"/>
      <c r="E41" s="880"/>
      <c r="F41" s="880"/>
      <c r="G41" s="880"/>
      <c r="H41" s="880"/>
      <c r="I41" s="880"/>
      <c r="J41" s="880"/>
      <c r="K41" s="880"/>
      <c r="L41" s="880"/>
      <c r="M41" s="880"/>
      <c r="N41" s="880"/>
      <c r="O41" s="880"/>
      <c r="P41" s="880"/>
      <c r="Q41" s="880"/>
      <c r="R41" s="880"/>
      <c r="S41" s="905"/>
      <c r="T41" s="346"/>
      <c r="AL41" s="347"/>
    </row>
    <row r="42" customFormat="false" ht="12.75" hidden="false" customHeight="false" outlineLevel="0" collapsed="false">
      <c r="A42" s="939"/>
      <c r="B42" s="880"/>
      <c r="C42" s="880"/>
      <c r="D42" s="880"/>
      <c r="E42" s="880"/>
      <c r="F42" s="880"/>
      <c r="G42" s="880"/>
      <c r="H42" s="880"/>
      <c r="I42" s="880"/>
      <c r="J42" s="880"/>
      <c r="K42" s="880"/>
      <c r="L42" s="880"/>
      <c r="M42" s="880"/>
      <c r="N42" s="880"/>
      <c r="O42" s="880"/>
      <c r="P42" s="880"/>
      <c r="Q42" s="880"/>
      <c r="R42" s="880"/>
      <c r="S42" s="905"/>
      <c r="T42" s="346"/>
      <c r="AL42" s="347"/>
    </row>
    <row r="43" customFormat="false" ht="12.75" hidden="false" customHeight="false" outlineLevel="0" collapsed="false">
      <c r="A43" s="939"/>
      <c r="B43" s="880"/>
      <c r="C43" s="880"/>
      <c r="D43" s="880"/>
      <c r="E43" s="880"/>
      <c r="F43" s="880"/>
      <c r="G43" s="880"/>
      <c r="H43" s="880"/>
      <c r="I43" s="880"/>
      <c r="J43" s="880"/>
      <c r="K43" s="880"/>
      <c r="L43" s="880"/>
      <c r="M43" s="880"/>
      <c r="N43" s="880"/>
      <c r="O43" s="880"/>
      <c r="P43" s="880"/>
      <c r="Q43" s="880"/>
      <c r="R43" s="880"/>
      <c r="S43" s="905"/>
      <c r="T43" s="346"/>
      <c r="AL43" s="347"/>
    </row>
    <row r="44" customFormat="false" ht="12.75" hidden="false" customHeight="false" outlineLevel="0" collapsed="false">
      <c r="A44" s="939"/>
      <c r="B44" s="880"/>
      <c r="C44" s="880"/>
      <c r="D44" s="880"/>
      <c r="E44" s="880"/>
      <c r="F44" s="880"/>
      <c r="G44" s="880"/>
      <c r="H44" s="880"/>
      <c r="I44" s="880"/>
      <c r="J44" s="880"/>
      <c r="K44" s="880"/>
      <c r="L44" s="880"/>
      <c r="M44" s="880"/>
      <c r="N44" s="880"/>
      <c r="O44" s="880"/>
      <c r="P44" s="880"/>
      <c r="Q44" s="880"/>
      <c r="R44" s="880"/>
      <c r="S44" s="905"/>
      <c r="T44" s="346"/>
      <c r="AL44" s="347"/>
    </row>
    <row r="45" customFormat="false" ht="12.75" hidden="false" customHeight="false" outlineLevel="0" collapsed="false">
      <c r="A45" s="939"/>
      <c r="B45" s="880"/>
      <c r="C45" s="880"/>
      <c r="D45" s="880"/>
      <c r="E45" s="880"/>
      <c r="F45" s="880"/>
      <c r="G45" s="880"/>
      <c r="H45" s="880"/>
      <c r="I45" s="880"/>
      <c r="J45" s="880"/>
      <c r="K45" s="880"/>
      <c r="L45" s="880"/>
      <c r="M45" s="880"/>
      <c r="N45" s="880"/>
      <c r="O45" s="880"/>
      <c r="P45" s="880"/>
      <c r="Q45" s="880"/>
      <c r="R45" s="880"/>
      <c r="S45" s="905"/>
      <c r="T45" s="346"/>
      <c r="AL45" s="347"/>
    </row>
    <row r="46" customFormat="false" ht="12.75" hidden="false" customHeight="false" outlineLevel="0" collapsed="false">
      <c r="A46" s="939"/>
      <c r="B46" s="880"/>
      <c r="C46" s="880"/>
      <c r="D46" s="880"/>
      <c r="E46" s="880"/>
      <c r="F46" s="880"/>
      <c r="G46" s="880"/>
      <c r="H46" s="880"/>
      <c r="I46" s="880"/>
      <c r="J46" s="880"/>
      <c r="K46" s="880"/>
      <c r="L46" s="880"/>
      <c r="M46" s="880"/>
      <c r="N46" s="880"/>
      <c r="O46" s="880"/>
      <c r="P46" s="880"/>
      <c r="Q46" s="880"/>
      <c r="R46" s="880"/>
      <c r="S46" s="905"/>
      <c r="T46" s="346"/>
      <c r="AL46" s="347"/>
    </row>
    <row r="47" customFormat="false" ht="12.75" hidden="false" customHeight="false" outlineLevel="0" collapsed="false">
      <c r="A47" s="939"/>
      <c r="B47" s="880"/>
      <c r="C47" s="880"/>
      <c r="D47" s="880"/>
      <c r="E47" s="880"/>
      <c r="F47" s="880"/>
      <c r="G47" s="880"/>
      <c r="H47" s="880"/>
      <c r="I47" s="880"/>
      <c r="J47" s="880"/>
      <c r="K47" s="880"/>
      <c r="L47" s="880"/>
      <c r="M47" s="880"/>
      <c r="N47" s="880"/>
      <c r="O47" s="880"/>
      <c r="P47" s="880"/>
      <c r="Q47" s="880"/>
      <c r="R47" s="880"/>
      <c r="S47" s="905"/>
      <c r="T47" s="346"/>
      <c r="AL47" s="347"/>
    </row>
    <row r="48" customFormat="false" ht="12.75" hidden="false" customHeight="false" outlineLevel="0" collapsed="false">
      <c r="A48" s="939"/>
      <c r="B48" s="880"/>
      <c r="C48" s="880"/>
      <c r="D48" s="880"/>
      <c r="E48" s="880"/>
      <c r="F48" s="880"/>
      <c r="G48" s="880"/>
      <c r="H48" s="880"/>
      <c r="I48" s="880"/>
      <c r="J48" s="880"/>
      <c r="K48" s="880"/>
      <c r="L48" s="880"/>
      <c r="M48" s="880"/>
      <c r="N48" s="880"/>
      <c r="O48" s="880"/>
      <c r="P48" s="880"/>
      <c r="Q48" s="880"/>
      <c r="R48" s="880"/>
      <c r="S48" s="905"/>
      <c r="T48" s="346"/>
      <c r="AL48" s="347"/>
    </row>
    <row r="49" customFormat="false" ht="12.75" hidden="false" customHeight="false" outlineLevel="0" collapsed="false">
      <c r="A49" s="939"/>
      <c r="B49" s="880"/>
      <c r="C49" s="880"/>
      <c r="D49" s="880"/>
      <c r="E49" s="880"/>
      <c r="F49" s="880"/>
      <c r="G49" s="880"/>
      <c r="H49" s="880"/>
      <c r="I49" s="880"/>
      <c r="J49" s="880"/>
      <c r="K49" s="880"/>
      <c r="L49" s="880"/>
      <c r="M49" s="880"/>
      <c r="N49" s="880"/>
      <c r="O49" s="880"/>
      <c r="P49" s="880"/>
      <c r="Q49" s="880"/>
      <c r="R49" s="880"/>
      <c r="S49" s="905"/>
      <c r="T49" s="346"/>
      <c r="AL49" s="347"/>
    </row>
    <row r="50" customFormat="false" ht="12.75" hidden="false" customHeight="false" outlineLevel="0" collapsed="false">
      <c r="A50" s="939"/>
      <c r="B50" s="880"/>
      <c r="C50" s="880"/>
      <c r="D50" s="880"/>
      <c r="E50" s="880"/>
      <c r="F50" s="880"/>
      <c r="G50" s="880"/>
      <c r="H50" s="880"/>
      <c r="I50" s="880"/>
      <c r="J50" s="880"/>
      <c r="K50" s="880"/>
      <c r="L50" s="880"/>
      <c r="M50" s="880"/>
      <c r="N50" s="880"/>
      <c r="O50" s="880"/>
      <c r="P50" s="880"/>
      <c r="Q50" s="880"/>
      <c r="R50" s="880"/>
      <c r="S50" s="905"/>
      <c r="T50" s="346"/>
      <c r="AL50" s="347"/>
    </row>
    <row r="51" customFormat="false" ht="12.75" hidden="false" customHeight="false" outlineLevel="0" collapsed="false">
      <c r="A51" s="939"/>
      <c r="B51" s="880"/>
      <c r="C51" s="880"/>
      <c r="D51" s="880"/>
      <c r="E51" s="880"/>
      <c r="F51" s="880"/>
      <c r="G51" s="880"/>
      <c r="H51" s="880"/>
      <c r="I51" s="880"/>
      <c r="J51" s="880"/>
      <c r="K51" s="880"/>
      <c r="L51" s="880"/>
      <c r="M51" s="880"/>
      <c r="N51" s="880"/>
      <c r="O51" s="880"/>
      <c r="P51" s="880"/>
      <c r="Q51" s="880"/>
      <c r="R51" s="880"/>
      <c r="S51" s="905"/>
      <c r="T51" s="346"/>
      <c r="AL51" s="347"/>
    </row>
    <row r="52" customFormat="false" ht="12.75" hidden="false" customHeight="false" outlineLevel="0" collapsed="false">
      <c r="A52" s="939"/>
      <c r="B52" s="880"/>
      <c r="C52" s="880"/>
      <c r="D52" s="880"/>
      <c r="E52" s="880"/>
      <c r="F52" s="880"/>
      <c r="G52" s="880"/>
      <c r="H52" s="880"/>
      <c r="I52" s="880"/>
      <c r="J52" s="880"/>
      <c r="K52" s="880"/>
      <c r="L52" s="880"/>
      <c r="M52" s="880"/>
      <c r="N52" s="880"/>
      <c r="O52" s="880"/>
      <c r="P52" s="880"/>
      <c r="Q52" s="880"/>
      <c r="R52" s="880"/>
      <c r="S52" s="905"/>
      <c r="T52" s="346"/>
      <c r="AL52" s="347"/>
    </row>
    <row r="53" customFormat="false" ht="12.75" hidden="false" customHeight="false" outlineLevel="0" collapsed="false">
      <c r="A53" s="939"/>
      <c r="B53" s="880"/>
      <c r="C53" s="880"/>
      <c r="D53" s="880"/>
      <c r="E53" s="880"/>
      <c r="F53" s="880"/>
      <c r="G53" s="880"/>
      <c r="H53" s="880"/>
      <c r="I53" s="880"/>
      <c r="J53" s="880"/>
      <c r="K53" s="880"/>
      <c r="L53" s="880"/>
      <c r="M53" s="880"/>
      <c r="N53" s="880"/>
      <c r="O53" s="880"/>
      <c r="P53" s="880"/>
      <c r="Q53" s="880"/>
      <c r="R53" s="880"/>
      <c r="S53" s="905"/>
      <c r="T53" s="346"/>
      <c r="AL53" s="347"/>
    </row>
    <row r="54" customFormat="false" ht="12.75" hidden="false" customHeight="false" outlineLevel="0" collapsed="false">
      <c r="A54" s="939"/>
      <c r="B54" s="880"/>
      <c r="C54" s="880"/>
      <c r="D54" s="880"/>
      <c r="E54" s="880"/>
      <c r="F54" s="880"/>
      <c r="G54" s="880"/>
      <c r="H54" s="880"/>
      <c r="I54" s="880"/>
      <c r="J54" s="880"/>
      <c r="K54" s="880"/>
      <c r="L54" s="880"/>
      <c r="M54" s="880"/>
      <c r="N54" s="880"/>
      <c r="O54" s="880"/>
      <c r="P54" s="880"/>
      <c r="Q54" s="880"/>
      <c r="R54" s="880"/>
      <c r="S54" s="905"/>
      <c r="T54" s="346"/>
      <c r="AL54" s="347"/>
    </row>
    <row r="55" customFormat="false" ht="12.75" hidden="false" customHeight="false" outlineLevel="0" collapsed="false">
      <c r="A55" s="939"/>
      <c r="B55" s="880"/>
      <c r="C55" s="880"/>
      <c r="D55" s="880"/>
      <c r="E55" s="880"/>
      <c r="F55" s="880"/>
      <c r="G55" s="880"/>
      <c r="H55" s="880"/>
      <c r="I55" s="880"/>
      <c r="J55" s="880"/>
      <c r="K55" s="880"/>
      <c r="L55" s="880"/>
      <c r="M55" s="880"/>
      <c r="N55" s="880"/>
      <c r="O55" s="880"/>
      <c r="P55" s="880"/>
      <c r="Q55" s="880"/>
      <c r="R55" s="880"/>
      <c r="S55" s="905"/>
      <c r="T55" s="346"/>
      <c r="AL55" s="347"/>
    </row>
    <row r="56" customFormat="false" ht="12.75" hidden="false" customHeight="false" outlineLevel="0" collapsed="false">
      <c r="A56" s="939"/>
      <c r="B56" s="880"/>
      <c r="C56" s="880"/>
      <c r="D56" s="880"/>
      <c r="E56" s="880"/>
      <c r="F56" s="880"/>
      <c r="G56" s="880"/>
      <c r="H56" s="880"/>
      <c r="I56" s="880"/>
      <c r="J56" s="880"/>
      <c r="K56" s="880"/>
      <c r="L56" s="880"/>
      <c r="M56" s="880"/>
      <c r="N56" s="880"/>
      <c r="O56" s="880"/>
      <c r="P56" s="880"/>
      <c r="Q56" s="880"/>
      <c r="R56" s="880"/>
      <c r="S56" s="905"/>
      <c r="T56" s="346"/>
      <c r="AL56" s="347"/>
    </row>
    <row r="57" customFormat="false" ht="12.75" hidden="false" customHeight="false" outlineLevel="0" collapsed="false">
      <c r="A57" s="942"/>
      <c r="B57" s="943"/>
      <c r="C57" s="943"/>
      <c r="D57" s="943"/>
      <c r="E57" s="943"/>
      <c r="F57" s="943"/>
      <c r="G57" s="943"/>
      <c r="H57" s="943"/>
      <c r="I57" s="943"/>
      <c r="J57" s="943"/>
      <c r="K57" s="943"/>
      <c r="L57" s="943"/>
      <c r="M57" s="943"/>
      <c r="N57" s="943"/>
      <c r="O57" s="943"/>
      <c r="P57" s="943"/>
      <c r="Q57" s="943"/>
      <c r="R57" s="943"/>
      <c r="S57" s="944"/>
      <c r="T57" s="354"/>
      <c r="U57" s="20"/>
      <c r="V57" s="20"/>
      <c r="W57" s="20"/>
      <c r="X57" s="20"/>
      <c r="Y57" s="20"/>
      <c r="Z57" s="20"/>
      <c r="AA57" s="20"/>
      <c r="AB57" s="20"/>
      <c r="AC57" s="20"/>
      <c r="AD57" s="20"/>
      <c r="AE57" s="20"/>
      <c r="AF57" s="20"/>
      <c r="AG57" s="20"/>
      <c r="AH57" s="20"/>
      <c r="AI57" s="20"/>
      <c r="AJ57" s="20"/>
      <c r="AK57" s="20"/>
      <c r="AL57" s="355"/>
    </row>
  </sheetData>
  <sheetProtection algorithmName="SHA-512" hashValue="wtaKDrFgpBYk/aa+k+bj3jeUDzuMPGwsrhdsZ8dDJU13+qu1QjwT60XcZZfde8Jdzbr48dcya34OhSL/kNNKSg==" saltValue="v6jKKWMzPh05hkUZRhsdbw==" spinCount="100000" sheet="true" scenarios="true"/>
  <mergeCells count="1">
    <mergeCell ref="A1:S1"/>
  </mergeCells>
  <hyperlinks>
    <hyperlink ref="AB30" location="'T3.16 MH &amp; MH B''ing Attachments'!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5.xml><?xml version="1.0" encoding="utf-8"?>
<worksheet xmlns="http://schemas.openxmlformats.org/spreadsheetml/2006/main" xmlns:r="http://schemas.openxmlformats.org/officeDocument/2006/relationships">
  <sheetPr filterMode="false">
    <pageSetUpPr fitToPage="true"/>
  </sheetPr>
  <dimension ref="A1:U57"/>
  <sheetViews>
    <sheetView showFormulas="false" showGridLines="false" showRowColHeaders="true" showZeros="true" rightToLeft="false" tabSelected="false" showOutlineSymbols="true" defaultGridColor="true" view="pageBreakPreview" topLeftCell="A1" colorId="64" zoomScale="140" zoomScaleNormal="100" zoomScalePageLayoutView="140" workbookViewId="0">
      <selection pane="topLeft" activeCell="B26" activeCellId="0" sqref="B26"/>
    </sheetView>
  </sheetViews>
  <sheetFormatPr defaultRowHeight="12.75" zeroHeight="false" outlineLevelRow="0" outlineLevelCol="0"/>
  <cols>
    <col collapsed="false" customWidth="true" hidden="false" outlineLevel="0" max="27" min="1" style="220" width="5.01"/>
    <col collapsed="false" customWidth="true" hidden="false" outlineLevel="0" max="28" min="28" style="220" width="6.13"/>
    <col collapsed="false" customWidth="true" hidden="false" outlineLevel="0" max="38" min="29" style="220" width="5.01"/>
    <col collapsed="false" customWidth="true" hidden="false" outlineLevel="0" max="1025" min="39" style="220" width="11.4"/>
  </cols>
  <sheetData>
    <row r="1" customFormat="false" ht="13.15" hidden="false" customHeight="false" outlineLevel="0" collapsed="false">
      <c r="A1" s="484" t="s">
        <v>892</v>
      </c>
      <c r="B1" s="484"/>
      <c r="C1" s="484"/>
      <c r="D1" s="484"/>
      <c r="E1" s="484"/>
      <c r="F1" s="484"/>
      <c r="G1" s="484"/>
      <c r="H1" s="484"/>
      <c r="I1" s="484"/>
      <c r="J1" s="484"/>
      <c r="K1" s="484"/>
      <c r="L1" s="484"/>
      <c r="M1" s="484"/>
      <c r="N1" s="484"/>
      <c r="O1" s="484"/>
      <c r="P1" s="484"/>
      <c r="Q1" s="484"/>
      <c r="R1" s="484"/>
      <c r="S1" s="484"/>
    </row>
    <row r="2" customFormat="false" ht="12.75" hidden="false" customHeight="false" outlineLevel="0" collapsed="false">
      <c r="A2" s="945"/>
      <c r="B2" s="946"/>
      <c r="C2" s="946"/>
      <c r="D2" s="946"/>
      <c r="E2" s="946"/>
      <c r="F2" s="946"/>
      <c r="G2" s="946"/>
      <c r="H2" s="946"/>
      <c r="I2" s="946"/>
      <c r="J2" s="946"/>
      <c r="K2" s="946"/>
      <c r="L2" s="946"/>
      <c r="M2" s="946"/>
      <c r="N2" s="946"/>
      <c r="O2" s="946"/>
      <c r="P2" s="946"/>
      <c r="Q2" s="946"/>
      <c r="R2" s="946"/>
      <c r="S2" s="946"/>
      <c r="U2" s="505"/>
    </row>
    <row r="3" customFormat="false" ht="12.75" hidden="false" customHeight="false" outlineLevel="0" collapsed="false">
      <c r="A3" s="926"/>
      <c r="B3" s="925" t="s">
        <v>893</v>
      </c>
      <c r="C3" s="925"/>
      <c r="D3" s="925"/>
      <c r="E3" s="925"/>
      <c r="F3" s="925"/>
      <c r="G3" s="925"/>
      <c r="H3" s="925"/>
      <c r="I3" s="925"/>
      <c r="J3" s="925"/>
      <c r="K3" s="925"/>
      <c r="L3" s="925"/>
      <c r="M3" s="925"/>
      <c r="N3" s="925"/>
      <c r="O3" s="925"/>
      <c r="P3" s="925"/>
      <c r="Q3" s="925"/>
      <c r="R3" s="925"/>
      <c r="S3" s="925"/>
      <c r="U3" s="505"/>
    </row>
    <row r="4" customFormat="false" ht="12.75" hidden="false" customHeight="false" outlineLevel="0" collapsed="false">
      <c r="A4" s="926"/>
      <c r="B4" s="925"/>
      <c r="C4" s="925"/>
      <c r="D4" s="925"/>
      <c r="E4" s="925"/>
      <c r="F4" s="925"/>
      <c r="G4" s="925"/>
      <c r="H4" s="925"/>
      <c r="I4" s="925"/>
      <c r="J4" s="925"/>
      <c r="K4" s="925"/>
      <c r="L4" s="925"/>
      <c r="M4" s="925"/>
      <c r="N4" s="925"/>
      <c r="O4" s="925"/>
      <c r="P4" s="925"/>
      <c r="Q4" s="925"/>
      <c r="R4" s="925"/>
      <c r="S4" s="925"/>
    </row>
    <row r="5" customFormat="false" ht="12.75" hidden="false" customHeight="false" outlineLevel="0" collapsed="false">
      <c r="A5" s="926"/>
      <c r="B5" s="947" t="s">
        <v>894</v>
      </c>
      <c r="C5" s="925"/>
      <c r="D5" s="925"/>
      <c r="E5" s="925"/>
      <c r="F5" s="925"/>
      <c r="G5" s="925"/>
      <c r="H5" s="925"/>
      <c r="I5" s="925"/>
      <c r="J5" s="925"/>
      <c r="K5" s="925"/>
      <c r="L5" s="925"/>
      <c r="M5" s="925"/>
      <c r="N5" s="925"/>
      <c r="O5" s="925"/>
      <c r="P5" s="925"/>
      <c r="Q5" s="925"/>
      <c r="R5" s="925"/>
      <c r="S5" s="925"/>
      <c r="U5" s="505"/>
    </row>
    <row r="6" customFormat="false" ht="12.75" hidden="false" customHeight="false" outlineLevel="0" collapsed="false">
      <c r="A6" s="926"/>
      <c r="B6" s="925"/>
      <c r="C6" s="925"/>
      <c r="D6" s="925"/>
      <c r="E6" s="925"/>
      <c r="F6" s="925"/>
      <c r="G6" s="925"/>
      <c r="H6" s="925"/>
      <c r="I6" s="925"/>
      <c r="J6" s="925"/>
      <c r="K6" s="925"/>
      <c r="L6" s="925"/>
      <c r="M6" s="925"/>
      <c r="N6" s="925"/>
      <c r="O6" s="925"/>
      <c r="P6" s="925"/>
      <c r="Q6" s="925"/>
      <c r="R6" s="925"/>
      <c r="S6" s="925"/>
    </row>
    <row r="7" customFormat="false" ht="12.75" hidden="false" customHeight="false" outlineLevel="0" collapsed="false">
      <c r="A7" s="926"/>
      <c r="B7" s="925" t="s">
        <v>895</v>
      </c>
      <c r="C7" s="925"/>
      <c r="D7" s="925"/>
      <c r="E7" s="925"/>
      <c r="F7" s="925"/>
      <c r="G7" s="925"/>
      <c r="H7" s="925"/>
      <c r="I7" s="925"/>
      <c r="J7" s="925"/>
      <c r="K7" s="925"/>
      <c r="L7" s="925"/>
      <c r="M7" s="925"/>
      <c r="N7" s="925"/>
      <c r="O7" s="925"/>
      <c r="P7" s="925"/>
      <c r="Q7" s="925"/>
      <c r="R7" s="925"/>
      <c r="S7" s="925"/>
    </row>
    <row r="8" customFormat="false" ht="12.75" hidden="false" customHeight="false" outlineLevel="0" collapsed="false">
      <c r="A8" s="926"/>
      <c r="B8" s="925" t="s">
        <v>896</v>
      </c>
      <c r="C8" s="925"/>
      <c r="D8" s="925"/>
      <c r="E8" s="925"/>
      <c r="F8" s="925"/>
      <c r="G8" s="925"/>
      <c r="H8" s="925"/>
      <c r="I8" s="925"/>
      <c r="J8" s="925"/>
      <c r="K8" s="925"/>
      <c r="L8" s="925"/>
      <c r="M8" s="925"/>
      <c r="N8" s="925"/>
      <c r="O8" s="925"/>
      <c r="P8" s="925"/>
      <c r="Q8" s="925"/>
      <c r="R8" s="925"/>
      <c r="S8" s="925"/>
    </row>
    <row r="9" customFormat="false" ht="12.75" hidden="false" customHeight="false" outlineLevel="0" collapsed="false">
      <c r="A9" s="926"/>
      <c r="B9" s="925" t="s">
        <v>897</v>
      </c>
      <c r="C9" s="925"/>
      <c r="D9" s="925"/>
      <c r="E9" s="925"/>
      <c r="F9" s="925"/>
      <c r="G9" s="925"/>
      <c r="H9" s="925"/>
      <c r="I9" s="925"/>
      <c r="J9" s="925"/>
      <c r="K9" s="925"/>
      <c r="L9" s="925"/>
      <c r="M9" s="925"/>
      <c r="N9" s="925"/>
      <c r="O9" s="925"/>
      <c r="P9" s="925"/>
      <c r="Q9" s="925"/>
      <c r="R9" s="925"/>
      <c r="S9" s="925"/>
    </row>
    <row r="10" customFormat="false" ht="12.75" hidden="false" customHeight="false" outlineLevel="0" collapsed="false">
      <c r="A10" s="926"/>
      <c r="B10" s="925"/>
      <c r="C10" s="925"/>
      <c r="D10" s="947"/>
      <c r="E10" s="925"/>
      <c r="F10" s="925"/>
      <c r="G10" s="925"/>
      <c r="H10" s="925"/>
      <c r="I10" s="925"/>
      <c r="J10" s="925"/>
      <c r="K10" s="925"/>
      <c r="L10" s="925"/>
      <c r="M10" s="925"/>
      <c r="N10" s="925"/>
      <c r="O10" s="925"/>
      <c r="P10" s="925"/>
      <c r="Q10" s="925"/>
      <c r="R10" s="925"/>
      <c r="S10" s="925"/>
    </row>
    <row r="11" customFormat="false" ht="13.15" hidden="false" customHeight="true" outlineLevel="0" collapsed="false">
      <c r="A11" s="926"/>
      <c r="B11" s="948" t="s">
        <v>898</v>
      </c>
      <c r="C11" s="948"/>
      <c r="D11" s="948"/>
      <c r="E11" s="948"/>
      <c r="F11" s="948"/>
      <c r="G11" s="948"/>
      <c r="H11" s="948"/>
      <c r="I11" s="948"/>
      <c r="J11" s="948"/>
      <c r="K11" s="948"/>
      <c r="L11" s="948"/>
      <c r="M11" s="948"/>
      <c r="N11" s="948"/>
      <c r="O11" s="948"/>
      <c r="P11" s="948"/>
      <c r="Q11" s="948"/>
      <c r="R11" s="948"/>
      <c r="S11" s="948"/>
    </row>
    <row r="12" customFormat="false" ht="12.75" hidden="false" customHeight="false" outlineLevel="0" collapsed="false">
      <c r="A12" s="926"/>
      <c r="B12" s="948"/>
      <c r="C12" s="948"/>
      <c r="D12" s="948"/>
      <c r="E12" s="948"/>
      <c r="F12" s="948"/>
      <c r="G12" s="948"/>
      <c r="H12" s="948"/>
      <c r="I12" s="948"/>
      <c r="J12" s="948"/>
      <c r="K12" s="948"/>
      <c r="L12" s="948"/>
      <c r="M12" s="948"/>
      <c r="N12" s="948"/>
      <c r="O12" s="948"/>
      <c r="P12" s="948"/>
      <c r="Q12" s="948"/>
      <c r="R12" s="948"/>
      <c r="S12" s="948"/>
    </row>
    <row r="13" customFormat="false" ht="12.75" hidden="false" customHeight="false" outlineLevel="0" collapsed="false">
      <c r="A13" s="926"/>
      <c r="B13" s="947"/>
      <c r="C13" s="925"/>
      <c r="D13" s="925"/>
      <c r="E13" s="925"/>
      <c r="F13" s="925"/>
      <c r="G13" s="925"/>
      <c r="H13" s="925"/>
      <c r="I13" s="925"/>
      <c r="J13" s="925"/>
      <c r="K13" s="925"/>
      <c r="L13" s="925"/>
      <c r="M13" s="925"/>
      <c r="N13" s="925"/>
      <c r="O13" s="925"/>
      <c r="P13" s="925"/>
      <c r="Q13" s="925"/>
      <c r="R13" s="925"/>
      <c r="S13" s="925"/>
    </row>
    <row r="14" customFormat="false" ht="12.75" hidden="false" customHeight="false" outlineLevel="0" collapsed="false">
      <c r="A14" s="926"/>
      <c r="B14" s="925" t="s">
        <v>899</v>
      </c>
      <c r="C14" s="925"/>
      <c r="D14" s="925"/>
      <c r="E14" s="925"/>
      <c r="F14" s="925"/>
      <c r="G14" s="925"/>
      <c r="H14" s="925"/>
      <c r="I14" s="925"/>
      <c r="J14" s="925"/>
      <c r="K14" s="925"/>
      <c r="L14" s="925"/>
      <c r="M14" s="925"/>
      <c r="N14" s="925"/>
      <c r="O14" s="925"/>
      <c r="P14" s="925"/>
      <c r="Q14" s="925"/>
      <c r="R14" s="925"/>
      <c r="S14" s="925"/>
    </row>
    <row r="15" customFormat="false" ht="12.75" hidden="false" customHeight="false" outlineLevel="0" collapsed="false">
      <c r="A15" s="926"/>
      <c r="B15" s="925" t="s">
        <v>900</v>
      </c>
      <c r="C15" s="925"/>
      <c r="D15" s="925"/>
      <c r="E15" s="925"/>
      <c r="F15" s="925"/>
      <c r="G15" s="925"/>
      <c r="H15" s="925"/>
      <c r="I15" s="925"/>
      <c r="J15" s="925"/>
      <c r="K15" s="925"/>
      <c r="L15" s="925"/>
      <c r="M15" s="925"/>
      <c r="N15" s="925"/>
      <c r="O15" s="925"/>
      <c r="P15" s="925"/>
      <c r="Q15" s="925"/>
      <c r="R15" s="925"/>
      <c r="S15" s="925"/>
    </row>
    <row r="16" customFormat="false" ht="12.75" hidden="false" customHeight="false" outlineLevel="0" collapsed="false">
      <c r="A16" s="926"/>
      <c r="B16" s="947"/>
      <c r="C16" s="925"/>
      <c r="D16" s="925"/>
      <c r="E16" s="925"/>
      <c r="F16" s="925"/>
      <c r="G16" s="925"/>
      <c r="H16" s="925"/>
      <c r="I16" s="925"/>
      <c r="J16" s="925"/>
      <c r="K16" s="925"/>
      <c r="L16" s="925"/>
      <c r="M16" s="925"/>
      <c r="N16" s="925"/>
      <c r="O16" s="925"/>
      <c r="P16" s="925"/>
      <c r="Q16" s="925"/>
      <c r="R16" s="925"/>
      <c r="S16" s="925"/>
    </row>
    <row r="17" customFormat="false" ht="12.75" hidden="false" customHeight="true" outlineLevel="0" collapsed="false">
      <c r="A17" s="926"/>
      <c r="B17" s="949" t="s">
        <v>901</v>
      </c>
      <c r="C17" s="949"/>
      <c r="D17" s="949"/>
      <c r="E17" s="949"/>
      <c r="F17" s="949"/>
      <c r="G17" s="949"/>
      <c r="H17" s="949"/>
      <c r="I17" s="949"/>
      <c r="J17" s="949"/>
      <c r="K17" s="949"/>
      <c r="L17" s="949"/>
      <c r="M17" s="949"/>
      <c r="N17" s="949"/>
      <c r="O17" s="949"/>
      <c r="P17" s="949"/>
      <c r="Q17" s="949"/>
      <c r="R17" s="949"/>
      <c r="S17" s="949"/>
    </row>
    <row r="18" customFormat="false" ht="12.75" hidden="false" customHeight="false" outlineLevel="0" collapsed="false">
      <c r="A18" s="926"/>
      <c r="B18" s="949"/>
      <c r="C18" s="949"/>
      <c r="D18" s="949"/>
      <c r="E18" s="949"/>
      <c r="F18" s="949"/>
      <c r="G18" s="949"/>
      <c r="H18" s="949"/>
      <c r="I18" s="949"/>
      <c r="J18" s="949"/>
      <c r="K18" s="949"/>
      <c r="L18" s="949"/>
      <c r="M18" s="949"/>
      <c r="N18" s="949"/>
      <c r="O18" s="949"/>
      <c r="P18" s="949"/>
      <c r="Q18" s="949"/>
      <c r="R18" s="949"/>
      <c r="S18" s="949"/>
    </row>
    <row r="19" customFormat="false" ht="12.75" hidden="false" customHeight="false" outlineLevel="0" collapsed="false">
      <c r="A19" s="926"/>
      <c r="B19" s="947"/>
      <c r="C19" s="925"/>
      <c r="D19" s="925"/>
      <c r="E19" s="925"/>
      <c r="F19" s="925"/>
      <c r="G19" s="925"/>
      <c r="H19" s="925"/>
      <c r="I19" s="925"/>
      <c r="J19" s="925"/>
      <c r="K19" s="925"/>
      <c r="L19" s="925"/>
      <c r="M19" s="925"/>
      <c r="N19" s="925"/>
      <c r="O19" s="925"/>
      <c r="P19" s="925"/>
      <c r="Q19" s="925"/>
      <c r="R19" s="925"/>
      <c r="S19" s="925"/>
    </row>
    <row r="20" customFormat="false" ht="12.75" hidden="false" customHeight="false" outlineLevel="0" collapsed="false">
      <c r="A20" s="926"/>
      <c r="B20" s="947" t="s">
        <v>902</v>
      </c>
      <c r="C20" s="947"/>
      <c r="D20" s="925"/>
      <c r="E20" s="925"/>
      <c r="F20" s="925"/>
      <c r="G20" s="925"/>
      <c r="H20" s="925"/>
      <c r="I20" s="925"/>
      <c r="J20" s="925"/>
      <c r="K20" s="925"/>
      <c r="L20" s="925"/>
      <c r="M20" s="925"/>
      <c r="N20" s="925"/>
      <c r="O20" s="925"/>
      <c r="P20" s="925"/>
      <c r="Q20" s="925"/>
      <c r="R20" s="925"/>
      <c r="S20" s="925"/>
    </row>
    <row r="21" customFormat="false" ht="12.75" hidden="false" customHeight="false" outlineLevel="0" collapsed="false">
      <c r="A21" s="926"/>
      <c r="B21" s="947" t="s">
        <v>903</v>
      </c>
      <c r="C21" s="925"/>
      <c r="D21" s="925"/>
      <c r="E21" s="925"/>
      <c r="F21" s="925"/>
      <c r="G21" s="925"/>
      <c r="H21" s="925"/>
      <c r="I21" s="925"/>
      <c r="J21" s="925"/>
      <c r="K21" s="925"/>
      <c r="L21" s="925"/>
      <c r="M21" s="925"/>
      <c r="N21" s="925"/>
      <c r="O21" s="925"/>
      <c r="P21" s="925"/>
      <c r="Q21" s="925"/>
      <c r="R21" s="925"/>
      <c r="S21" s="925"/>
    </row>
    <row r="22" customFormat="false" ht="12.75" hidden="false" customHeight="false" outlineLevel="0" collapsed="false">
      <c r="A22" s="926"/>
      <c r="B22" s="950"/>
      <c r="C22" s="925"/>
      <c r="D22" s="925"/>
      <c r="E22" s="925"/>
      <c r="F22" s="925"/>
      <c r="G22" s="925"/>
      <c r="H22" s="925"/>
      <c r="I22" s="925"/>
      <c r="J22" s="925"/>
      <c r="K22" s="925"/>
      <c r="L22" s="925"/>
      <c r="M22" s="925"/>
      <c r="N22" s="925"/>
      <c r="O22" s="925"/>
      <c r="P22" s="925"/>
      <c r="Q22" s="925"/>
      <c r="R22" s="925"/>
      <c r="S22" s="925"/>
    </row>
    <row r="23" customFormat="false" ht="12.75" hidden="false" customHeight="false" outlineLevel="0" collapsed="false">
      <c r="A23" s="926"/>
      <c r="B23" s="950"/>
      <c r="C23" s="925"/>
      <c r="D23" s="925"/>
      <c r="E23" s="925"/>
      <c r="F23" s="925"/>
      <c r="G23" s="925"/>
      <c r="H23" s="925"/>
      <c r="I23" s="925"/>
      <c r="J23" s="925"/>
      <c r="K23" s="925"/>
      <c r="L23" s="925"/>
      <c r="M23" s="925"/>
      <c r="N23" s="925"/>
      <c r="O23" s="925"/>
      <c r="P23" s="925"/>
      <c r="Q23" s="925"/>
      <c r="R23" s="925"/>
      <c r="S23" s="925"/>
    </row>
    <row r="24" customFormat="false" ht="12.75" hidden="false" customHeight="false" outlineLevel="0" collapsed="false">
      <c r="A24" s="926"/>
      <c r="B24" s="889" t="s">
        <v>904</v>
      </c>
      <c r="C24" s="925"/>
      <c r="D24" s="925"/>
      <c r="E24" s="925"/>
      <c r="F24" s="925"/>
      <c r="G24" s="925"/>
      <c r="H24" s="925"/>
      <c r="I24" s="925"/>
      <c r="J24" s="925"/>
      <c r="K24" s="925"/>
      <c r="L24" s="925"/>
      <c r="M24" s="925"/>
      <c r="N24" s="925"/>
      <c r="O24" s="925"/>
      <c r="P24" s="925"/>
      <c r="Q24" s="925"/>
      <c r="R24" s="925"/>
      <c r="S24" s="925"/>
    </row>
    <row r="25" customFormat="false" ht="12.75" hidden="false" customHeight="false" outlineLevel="0" collapsed="false">
      <c r="A25" s="926"/>
      <c r="C25" s="925"/>
      <c r="D25" s="925"/>
      <c r="E25" s="925"/>
      <c r="F25" s="925"/>
      <c r="G25" s="925"/>
      <c r="H25" s="925"/>
      <c r="I25" s="925"/>
      <c r="J25" s="925"/>
      <c r="K25" s="925"/>
      <c r="L25" s="925"/>
      <c r="M25" s="925"/>
      <c r="N25" s="925"/>
      <c r="O25" s="925"/>
      <c r="P25" s="925"/>
      <c r="Q25" s="925"/>
      <c r="R25" s="925"/>
      <c r="S25" s="925"/>
    </row>
    <row r="26" customFormat="false" ht="12.75" hidden="false" customHeight="false" outlineLevel="0" collapsed="false">
      <c r="A26" s="926"/>
      <c r="B26" s="469" t="s">
        <v>716</v>
      </c>
      <c r="C26" s="925"/>
      <c r="D26" s="925"/>
      <c r="E26" s="925"/>
      <c r="F26" s="925"/>
      <c r="G26" s="925"/>
      <c r="H26" s="925"/>
      <c r="I26" s="925"/>
      <c r="J26" s="925"/>
      <c r="K26" s="925"/>
      <c r="L26" s="925"/>
      <c r="M26" s="925"/>
      <c r="N26" s="925"/>
      <c r="O26" s="925"/>
      <c r="P26" s="925"/>
      <c r="Q26" s="925"/>
      <c r="R26" s="925"/>
      <c r="S26" s="925"/>
    </row>
    <row r="27" customFormat="false" ht="12.75" hidden="false" customHeight="false" outlineLevel="0" collapsed="false">
      <c r="A27" s="926"/>
      <c r="B27" s="925"/>
      <c r="C27" s="925"/>
      <c r="D27" s="925"/>
      <c r="E27" s="925"/>
      <c r="F27" s="925"/>
      <c r="G27" s="925"/>
      <c r="H27" s="925"/>
      <c r="I27" s="925"/>
      <c r="J27" s="925"/>
      <c r="K27" s="925"/>
      <c r="L27" s="925"/>
      <c r="M27" s="925"/>
      <c r="N27" s="925"/>
      <c r="O27" s="925"/>
      <c r="P27" s="925"/>
      <c r="Q27" s="925"/>
      <c r="R27" s="925"/>
      <c r="S27" s="925"/>
    </row>
    <row r="28" customFormat="false" ht="12.75" hidden="false" customHeight="false" outlineLevel="0" collapsed="false">
      <c r="A28" s="926"/>
      <c r="B28" s="947"/>
      <c r="C28" s="925"/>
      <c r="D28" s="925"/>
      <c r="E28" s="925"/>
      <c r="F28" s="925"/>
      <c r="G28" s="925"/>
      <c r="H28" s="925"/>
      <c r="I28" s="925"/>
      <c r="J28" s="925"/>
      <c r="K28" s="925"/>
      <c r="L28" s="925"/>
      <c r="M28" s="925"/>
      <c r="N28" s="925"/>
      <c r="O28" s="925"/>
      <c r="P28" s="925"/>
      <c r="Q28" s="925"/>
      <c r="R28" s="925"/>
      <c r="S28" s="925"/>
    </row>
    <row r="29" customFormat="false" ht="12.75" hidden="false" customHeight="false" outlineLevel="0" collapsed="false">
      <c r="A29" s="926"/>
      <c r="B29" s="947"/>
      <c r="C29" s="925"/>
      <c r="D29" s="925"/>
      <c r="E29" s="925"/>
      <c r="F29" s="925"/>
      <c r="G29" s="925"/>
      <c r="H29" s="925"/>
      <c r="I29" s="925"/>
      <c r="J29" s="925"/>
      <c r="K29" s="925"/>
      <c r="L29" s="925"/>
      <c r="M29" s="925"/>
      <c r="N29" s="925"/>
      <c r="O29" s="925"/>
      <c r="P29" s="925"/>
      <c r="Q29" s="925"/>
      <c r="R29" s="925"/>
      <c r="S29" s="925"/>
    </row>
    <row r="30" customFormat="false" ht="12.75" hidden="false" customHeight="false" outlineLevel="0" collapsed="false">
      <c r="A30" s="926"/>
      <c r="B30" s="947"/>
      <c r="C30" s="925"/>
      <c r="D30" s="925"/>
      <c r="E30" s="925"/>
      <c r="F30" s="925"/>
      <c r="G30" s="925"/>
      <c r="H30" s="925"/>
      <c r="I30" s="925"/>
      <c r="J30" s="925"/>
      <c r="K30" s="925"/>
      <c r="L30" s="925"/>
      <c r="M30" s="925"/>
      <c r="N30" s="925"/>
      <c r="O30" s="925"/>
      <c r="P30" s="925"/>
      <c r="Q30" s="925"/>
      <c r="R30" s="925"/>
      <c r="S30" s="925"/>
    </row>
    <row r="31" customFormat="false" ht="12.75" hidden="false" customHeight="false" outlineLevel="0" collapsed="false">
      <c r="A31" s="926"/>
      <c r="B31" s="925"/>
      <c r="C31" s="925"/>
      <c r="D31" s="925"/>
      <c r="E31" s="925"/>
      <c r="F31" s="925"/>
      <c r="G31" s="925"/>
      <c r="H31" s="925"/>
      <c r="I31" s="925"/>
      <c r="J31" s="925"/>
      <c r="K31" s="925"/>
      <c r="L31" s="925"/>
      <c r="M31" s="925"/>
      <c r="N31" s="925"/>
      <c r="O31" s="925"/>
      <c r="P31" s="925"/>
      <c r="Q31" s="925"/>
      <c r="R31" s="925"/>
      <c r="S31" s="925"/>
    </row>
    <row r="32" customFormat="false" ht="12.75" hidden="false" customHeight="false" outlineLevel="0" collapsed="false">
      <c r="A32" s="926"/>
      <c r="B32" s="925"/>
      <c r="C32" s="925"/>
      <c r="D32" s="925"/>
      <c r="E32" s="925"/>
      <c r="F32" s="925"/>
      <c r="G32" s="925"/>
      <c r="H32" s="925"/>
      <c r="I32" s="925"/>
      <c r="J32" s="925"/>
      <c r="K32" s="925"/>
      <c r="L32" s="925"/>
      <c r="M32" s="925"/>
      <c r="N32" s="925"/>
      <c r="O32" s="925"/>
      <c r="P32" s="925"/>
      <c r="Q32" s="925"/>
      <c r="R32" s="925"/>
      <c r="S32" s="925"/>
    </row>
    <row r="33" customFormat="false" ht="12.75" hidden="false" customHeight="false" outlineLevel="0" collapsed="false">
      <c r="A33" s="926"/>
      <c r="B33" s="925"/>
      <c r="C33" s="925"/>
      <c r="D33" s="925"/>
      <c r="E33" s="925"/>
      <c r="F33" s="925"/>
      <c r="G33" s="925"/>
      <c r="H33" s="925"/>
      <c r="I33" s="925"/>
      <c r="J33" s="925"/>
      <c r="K33" s="925"/>
      <c r="L33" s="925"/>
      <c r="M33" s="925"/>
      <c r="N33" s="925"/>
      <c r="O33" s="925"/>
      <c r="P33" s="925"/>
      <c r="Q33" s="925"/>
      <c r="R33" s="925"/>
      <c r="S33" s="925"/>
    </row>
    <row r="34" customFormat="false" ht="12.75" hidden="false" customHeight="false" outlineLevel="0" collapsed="false">
      <c r="A34" s="926"/>
      <c r="B34" s="925"/>
      <c r="C34" s="925"/>
      <c r="D34" s="925"/>
      <c r="E34" s="925"/>
      <c r="F34" s="925"/>
      <c r="G34" s="925"/>
      <c r="H34" s="925"/>
      <c r="I34" s="925"/>
      <c r="J34" s="925"/>
      <c r="K34" s="925"/>
      <c r="L34" s="925"/>
      <c r="M34" s="925"/>
      <c r="N34" s="925"/>
      <c r="O34" s="925"/>
      <c r="P34" s="925"/>
      <c r="Q34" s="925"/>
      <c r="R34" s="925"/>
      <c r="S34" s="925"/>
    </row>
    <row r="35" customFormat="false" ht="12.75" hidden="false" customHeight="false" outlineLevel="0" collapsed="false">
      <c r="A35" s="926"/>
      <c r="B35" s="925"/>
      <c r="C35" s="925"/>
      <c r="D35" s="925"/>
      <c r="E35" s="925"/>
      <c r="F35" s="925"/>
      <c r="G35" s="925"/>
      <c r="H35" s="925"/>
      <c r="I35" s="925"/>
      <c r="J35" s="925"/>
      <c r="K35" s="925"/>
      <c r="L35" s="925"/>
      <c r="M35" s="925"/>
      <c r="N35" s="925"/>
      <c r="O35" s="925"/>
      <c r="P35" s="925"/>
      <c r="Q35" s="925"/>
      <c r="R35" s="925"/>
      <c r="S35" s="925"/>
    </row>
    <row r="36" customFormat="false" ht="12.75" hidden="false" customHeight="false" outlineLevel="0" collapsed="false">
      <c r="A36" s="926"/>
      <c r="B36" s="925"/>
      <c r="C36" s="925"/>
      <c r="D36" s="925"/>
      <c r="E36" s="925"/>
      <c r="F36" s="925"/>
      <c r="G36" s="925"/>
      <c r="H36" s="925"/>
      <c r="I36" s="925"/>
      <c r="J36" s="925"/>
      <c r="K36" s="925"/>
      <c r="L36" s="925"/>
      <c r="M36" s="925"/>
      <c r="N36" s="925"/>
      <c r="O36" s="925"/>
      <c r="P36" s="925"/>
      <c r="Q36" s="925"/>
      <c r="R36" s="925"/>
      <c r="S36" s="925"/>
    </row>
    <row r="37" customFormat="false" ht="12.75" hidden="false" customHeight="false" outlineLevel="0" collapsed="false">
      <c r="A37" s="926"/>
      <c r="B37" s="925"/>
      <c r="C37" s="925"/>
      <c r="D37" s="925"/>
      <c r="E37" s="925"/>
      <c r="F37" s="925"/>
      <c r="G37" s="925"/>
      <c r="H37" s="925"/>
      <c r="I37" s="925"/>
      <c r="J37" s="925"/>
      <c r="K37" s="925"/>
      <c r="L37" s="925"/>
      <c r="M37" s="925"/>
      <c r="N37" s="925"/>
      <c r="O37" s="925"/>
      <c r="P37" s="925"/>
      <c r="Q37" s="925"/>
      <c r="R37" s="925"/>
      <c r="S37" s="925"/>
    </row>
    <row r="38" customFormat="false" ht="12.75" hidden="false" customHeight="false" outlineLevel="0" collapsed="false">
      <c r="A38" s="926"/>
      <c r="B38" s="925"/>
      <c r="C38" s="925"/>
      <c r="D38" s="925"/>
      <c r="E38" s="925"/>
      <c r="F38" s="925"/>
      <c r="G38" s="925"/>
      <c r="H38" s="925"/>
      <c r="I38" s="925"/>
      <c r="J38" s="925"/>
      <c r="K38" s="925"/>
      <c r="L38" s="925"/>
      <c r="M38" s="925"/>
      <c r="N38" s="925"/>
      <c r="O38" s="925"/>
      <c r="P38" s="925"/>
      <c r="Q38" s="925"/>
      <c r="R38" s="925"/>
      <c r="S38" s="925"/>
    </row>
    <row r="39" customFormat="false" ht="12.75" hidden="false" customHeight="false" outlineLevel="0" collapsed="false">
      <c r="A39" s="926"/>
      <c r="B39" s="925"/>
      <c r="C39" s="925"/>
      <c r="D39" s="925"/>
      <c r="E39" s="925"/>
      <c r="F39" s="925"/>
      <c r="G39" s="925"/>
      <c r="H39" s="925"/>
      <c r="I39" s="925"/>
      <c r="J39" s="925"/>
      <c r="K39" s="925"/>
      <c r="L39" s="925"/>
      <c r="M39" s="925"/>
      <c r="N39" s="925"/>
      <c r="O39" s="925"/>
      <c r="P39" s="925"/>
      <c r="Q39" s="925"/>
      <c r="R39" s="925"/>
      <c r="S39" s="925"/>
    </row>
    <row r="40" customFormat="false" ht="12.75" hidden="false" customHeight="false" outlineLevel="0" collapsed="false">
      <c r="A40" s="926"/>
      <c r="B40" s="925"/>
      <c r="C40" s="925"/>
      <c r="D40" s="925"/>
      <c r="E40" s="925"/>
      <c r="F40" s="925"/>
      <c r="G40" s="925"/>
      <c r="H40" s="925"/>
      <c r="I40" s="925"/>
      <c r="J40" s="925"/>
      <c r="K40" s="925"/>
      <c r="L40" s="925"/>
      <c r="M40" s="925"/>
      <c r="N40" s="925"/>
      <c r="O40" s="925"/>
      <c r="P40" s="925"/>
      <c r="Q40" s="925"/>
      <c r="R40" s="925"/>
      <c r="S40" s="925"/>
    </row>
    <row r="41" customFormat="false" ht="12.75" hidden="false" customHeight="false" outlineLevel="0" collapsed="false">
      <c r="A41" s="926"/>
      <c r="B41" s="925"/>
      <c r="C41" s="925"/>
      <c r="D41" s="925"/>
      <c r="E41" s="925"/>
      <c r="F41" s="925"/>
      <c r="G41" s="925"/>
      <c r="H41" s="925"/>
      <c r="I41" s="925"/>
      <c r="J41" s="925"/>
      <c r="K41" s="925"/>
      <c r="L41" s="925"/>
      <c r="M41" s="925"/>
      <c r="N41" s="925"/>
      <c r="O41" s="925"/>
      <c r="P41" s="925"/>
      <c r="Q41" s="925"/>
      <c r="R41" s="925"/>
      <c r="S41" s="925"/>
    </row>
    <row r="42" customFormat="false" ht="12.75" hidden="false" customHeight="false" outlineLevel="0" collapsed="false">
      <c r="A42" s="926"/>
      <c r="B42" s="925"/>
      <c r="C42" s="925"/>
      <c r="D42" s="925"/>
      <c r="E42" s="925"/>
      <c r="F42" s="925"/>
      <c r="G42" s="925"/>
      <c r="H42" s="925"/>
      <c r="I42" s="925"/>
      <c r="J42" s="925"/>
      <c r="K42" s="925"/>
      <c r="L42" s="925"/>
      <c r="M42" s="925"/>
      <c r="N42" s="925"/>
      <c r="O42" s="925"/>
      <c r="P42" s="925"/>
      <c r="Q42" s="925"/>
      <c r="R42" s="925"/>
      <c r="S42" s="925"/>
    </row>
    <row r="43" customFormat="false" ht="12.75" hidden="false" customHeight="false" outlineLevel="0" collapsed="false">
      <c r="A43" s="926"/>
      <c r="B43" s="925"/>
      <c r="C43" s="925"/>
      <c r="D43" s="925"/>
      <c r="E43" s="925"/>
      <c r="F43" s="925"/>
      <c r="G43" s="925"/>
      <c r="H43" s="925"/>
      <c r="I43" s="925"/>
      <c r="J43" s="925"/>
      <c r="K43" s="925"/>
      <c r="L43" s="925"/>
      <c r="M43" s="925"/>
      <c r="N43" s="925"/>
      <c r="O43" s="925"/>
      <c r="P43" s="925"/>
      <c r="Q43" s="925"/>
      <c r="R43" s="925"/>
      <c r="S43" s="925"/>
    </row>
    <row r="44" customFormat="false" ht="12.75" hidden="false" customHeight="false" outlineLevel="0" collapsed="false">
      <c r="A44" s="926"/>
      <c r="B44" s="925"/>
      <c r="C44" s="925"/>
      <c r="D44" s="925"/>
      <c r="E44" s="925"/>
      <c r="F44" s="925"/>
      <c r="G44" s="925"/>
      <c r="H44" s="925"/>
      <c r="I44" s="925"/>
      <c r="J44" s="925"/>
      <c r="K44" s="925"/>
      <c r="L44" s="925"/>
      <c r="M44" s="925"/>
      <c r="N44" s="925"/>
      <c r="O44" s="925"/>
      <c r="P44" s="925"/>
      <c r="Q44" s="925"/>
      <c r="R44" s="925"/>
      <c r="S44" s="925"/>
    </row>
    <row r="45" customFormat="false" ht="12.75" hidden="false" customHeight="false" outlineLevel="0" collapsed="false">
      <c r="A45" s="926"/>
      <c r="B45" s="925"/>
      <c r="C45" s="925"/>
      <c r="D45" s="925"/>
      <c r="E45" s="925"/>
      <c r="F45" s="925"/>
      <c r="G45" s="925"/>
      <c r="H45" s="925"/>
      <c r="I45" s="925"/>
      <c r="J45" s="925"/>
      <c r="K45" s="925"/>
      <c r="L45" s="925"/>
      <c r="M45" s="925"/>
      <c r="N45" s="925"/>
      <c r="O45" s="925"/>
      <c r="P45" s="925"/>
      <c r="Q45" s="925"/>
      <c r="R45" s="925"/>
      <c r="S45" s="925"/>
    </row>
    <row r="46" customFormat="false" ht="12.75" hidden="false" customHeight="false" outlineLevel="0" collapsed="false">
      <c r="A46" s="926"/>
      <c r="B46" s="925"/>
      <c r="C46" s="925"/>
      <c r="D46" s="925"/>
      <c r="E46" s="925"/>
      <c r="F46" s="925"/>
      <c r="G46" s="925"/>
      <c r="H46" s="925"/>
      <c r="I46" s="925"/>
      <c r="J46" s="925"/>
      <c r="K46" s="925"/>
      <c r="L46" s="925"/>
      <c r="M46" s="925"/>
      <c r="N46" s="925"/>
      <c r="O46" s="925"/>
      <c r="P46" s="925"/>
      <c r="Q46" s="925"/>
      <c r="R46" s="925"/>
      <c r="S46" s="925"/>
    </row>
    <row r="47" customFormat="false" ht="12.75" hidden="false" customHeight="false" outlineLevel="0" collapsed="false">
      <c r="A47" s="926"/>
      <c r="B47" s="925"/>
      <c r="C47" s="925"/>
      <c r="D47" s="925"/>
      <c r="E47" s="925"/>
      <c r="F47" s="925"/>
      <c r="G47" s="925"/>
      <c r="H47" s="925"/>
      <c r="I47" s="925"/>
      <c r="J47" s="925"/>
      <c r="K47" s="925"/>
      <c r="L47" s="925"/>
      <c r="M47" s="925"/>
      <c r="N47" s="925"/>
      <c r="O47" s="925"/>
      <c r="P47" s="925"/>
      <c r="Q47" s="925"/>
      <c r="R47" s="925"/>
      <c r="S47" s="925"/>
    </row>
    <row r="48" customFormat="false" ht="12.75" hidden="false" customHeight="false" outlineLevel="0" collapsed="false">
      <c r="A48" s="926"/>
      <c r="B48" s="925"/>
      <c r="C48" s="925"/>
      <c r="D48" s="925"/>
      <c r="E48" s="925"/>
      <c r="F48" s="925"/>
      <c r="G48" s="925"/>
      <c r="H48" s="925"/>
      <c r="I48" s="925"/>
      <c r="J48" s="925"/>
      <c r="K48" s="925"/>
      <c r="L48" s="925"/>
      <c r="M48" s="925"/>
      <c r="N48" s="925"/>
      <c r="O48" s="925"/>
      <c r="P48" s="925"/>
      <c r="Q48" s="925"/>
      <c r="R48" s="925"/>
      <c r="S48" s="925"/>
    </row>
    <row r="49" customFormat="false" ht="12.75" hidden="false" customHeight="false" outlineLevel="0" collapsed="false">
      <c r="A49" s="926"/>
      <c r="B49" s="925"/>
      <c r="C49" s="925"/>
      <c r="D49" s="925"/>
      <c r="E49" s="925"/>
      <c r="F49" s="925"/>
      <c r="G49" s="925"/>
      <c r="H49" s="925"/>
      <c r="I49" s="925"/>
      <c r="J49" s="925"/>
      <c r="K49" s="925"/>
      <c r="L49" s="925"/>
      <c r="M49" s="925"/>
      <c r="N49" s="925"/>
      <c r="O49" s="925"/>
      <c r="P49" s="925"/>
      <c r="Q49" s="925"/>
      <c r="R49" s="925"/>
      <c r="S49" s="925"/>
    </row>
    <row r="50" customFormat="false" ht="12.75" hidden="false" customHeight="false" outlineLevel="0" collapsed="false">
      <c r="A50" s="926"/>
      <c r="B50" s="925"/>
      <c r="C50" s="925"/>
      <c r="D50" s="925"/>
      <c r="E50" s="925"/>
      <c r="F50" s="925"/>
      <c r="G50" s="925"/>
      <c r="H50" s="925"/>
      <c r="I50" s="925"/>
      <c r="J50" s="925"/>
      <c r="K50" s="925"/>
      <c r="L50" s="925"/>
      <c r="M50" s="925"/>
      <c r="N50" s="925"/>
      <c r="O50" s="925"/>
      <c r="P50" s="925"/>
      <c r="Q50" s="925"/>
      <c r="R50" s="925"/>
      <c r="S50" s="925"/>
    </row>
    <row r="51" customFormat="false" ht="12.75" hidden="false" customHeight="false" outlineLevel="0" collapsed="false">
      <c r="A51" s="926"/>
      <c r="B51" s="925"/>
      <c r="C51" s="925"/>
      <c r="D51" s="925"/>
      <c r="E51" s="925"/>
      <c r="F51" s="925"/>
      <c r="G51" s="925"/>
      <c r="H51" s="925"/>
      <c r="I51" s="925"/>
      <c r="J51" s="925"/>
      <c r="K51" s="925"/>
      <c r="L51" s="925"/>
      <c r="M51" s="925"/>
      <c r="N51" s="925"/>
      <c r="O51" s="925"/>
      <c r="P51" s="925"/>
      <c r="Q51" s="925"/>
      <c r="R51" s="925"/>
      <c r="S51" s="925"/>
    </row>
    <row r="52" customFormat="false" ht="12.75" hidden="false" customHeight="false" outlineLevel="0" collapsed="false">
      <c r="A52" s="926"/>
      <c r="B52" s="925"/>
      <c r="C52" s="925"/>
      <c r="D52" s="925"/>
      <c r="E52" s="925"/>
      <c r="F52" s="925"/>
      <c r="G52" s="925"/>
      <c r="H52" s="925"/>
      <c r="I52" s="925"/>
      <c r="J52" s="925"/>
      <c r="K52" s="925"/>
      <c r="L52" s="925"/>
      <c r="M52" s="925"/>
      <c r="N52" s="925"/>
      <c r="O52" s="925"/>
      <c r="P52" s="925"/>
      <c r="Q52" s="925"/>
      <c r="R52" s="925"/>
      <c r="S52" s="925"/>
    </row>
    <row r="53" customFormat="false" ht="12.75" hidden="false" customHeight="false" outlineLevel="0" collapsed="false">
      <c r="A53" s="926"/>
      <c r="B53" s="925"/>
      <c r="C53" s="925"/>
      <c r="D53" s="925"/>
      <c r="E53" s="925"/>
      <c r="F53" s="925"/>
      <c r="G53" s="925"/>
      <c r="H53" s="925"/>
      <c r="I53" s="925"/>
      <c r="J53" s="925"/>
      <c r="K53" s="925"/>
      <c r="L53" s="925"/>
      <c r="M53" s="925"/>
      <c r="N53" s="925"/>
      <c r="O53" s="925"/>
      <c r="P53" s="925"/>
      <c r="Q53" s="925"/>
      <c r="R53" s="925"/>
      <c r="S53" s="925"/>
    </row>
    <row r="54" customFormat="false" ht="12.75" hidden="false" customHeight="false" outlineLevel="0" collapsed="false">
      <c r="A54" s="926"/>
      <c r="B54" s="925"/>
      <c r="C54" s="925"/>
      <c r="D54" s="925"/>
      <c r="E54" s="925"/>
      <c r="F54" s="925"/>
      <c r="G54" s="925"/>
      <c r="H54" s="925"/>
      <c r="I54" s="925"/>
      <c r="J54" s="925"/>
      <c r="K54" s="925"/>
      <c r="L54" s="925"/>
      <c r="M54" s="925"/>
      <c r="N54" s="925"/>
      <c r="O54" s="925"/>
      <c r="P54" s="925"/>
      <c r="Q54" s="925"/>
      <c r="R54" s="925"/>
      <c r="S54" s="925"/>
    </row>
    <row r="55" customFormat="false" ht="12.75" hidden="false" customHeight="false" outlineLevel="0" collapsed="false">
      <c r="A55" s="926"/>
      <c r="B55" s="925"/>
      <c r="C55" s="925"/>
      <c r="D55" s="925"/>
      <c r="E55" s="925"/>
      <c r="F55" s="925"/>
      <c r="G55" s="925"/>
      <c r="H55" s="925"/>
      <c r="I55" s="925"/>
      <c r="J55" s="925"/>
      <c r="K55" s="925"/>
      <c r="L55" s="925"/>
      <c r="M55" s="925"/>
      <c r="N55" s="925"/>
      <c r="O55" s="925"/>
      <c r="P55" s="925"/>
      <c r="Q55" s="925"/>
      <c r="R55" s="925"/>
      <c r="S55" s="925"/>
    </row>
    <row r="56" customFormat="false" ht="12.75" hidden="false" customHeight="false" outlineLevel="0" collapsed="false">
      <c r="A56" s="926"/>
      <c r="B56" s="925"/>
      <c r="C56" s="925"/>
      <c r="D56" s="925"/>
      <c r="E56" s="925"/>
      <c r="F56" s="925"/>
      <c r="G56" s="925"/>
      <c r="H56" s="925"/>
      <c r="I56" s="925"/>
      <c r="J56" s="925"/>
      <c r="K56" s="925"/>
      <c r="L56" s="925"/>
      <c r="M56" s="925"/>
      <c r="N56" s="925"/>
      <c r="O56" s="925"/>
      <c r="P56" s="925"/>
      <c r="Q56" s="925"/>
      <c r="R56" s="925"/>
      <c r="S56" s="925"/>
    </row>
    <row r="57" customFormat="false" ht="12.75" hidden="false" customHeight="false" outlineLevel="0" collapsed="false">
      <c r="A57" s="927"/>
      <c r="B57" s="928"/>
      <c r="C57" s="928"/>
      <c r="D57" s="928"/>
      <c r="E57" s="928"/>
      <c r="F57" s="928"/>
      <c r="G57" s="928"/>
      <c r="H57" s="928"/>
      <c r="I57" s="928"/>
      <c r="J57" s="928"/>
      <c r="K57" s="928"/>
      <c r="L57" s="928"/>
      <c r="M57" s="928"/>
      <c r="N57" s="928"/>
      <c r="O57" s="928"/>
      <c r="P57" s="928"/>
      <c r="Q57" s="928"/>
      <c r="R57" s="928"/>
      <c r="S57" s="928"/>
    </row>
  </sheetData>
  <sheetProtection algorithmName="SHA-512" hashValue="RKxDydX9DJYiGe53el1pjyUhKAeTGljyZqE7XFmuYUFo+QVGaZNMg16MQoPBgJxkOKOLv6BNUzInwpiR7ckyug==" saltValue="gQ/OFF1aORfFIgpQDYOZlg==" spinCount="100000" sheet="true" scenarios="true"/>
  <mergeCells count="3">
    <mergeCell ref="A1:S1"/>
    <mergeCell ref="B11:S12"/>
    <mergeCell ref="B17:S18"/>
  </mergeCells>
  <hyperlinks>
    <hyperlink ref="B24" location="Guidance_notes_FHB" display="T3.11 T3.5 Guidance Notes"/>
    <hyperlink ref="B26" location="'T3.16 FH &amp; FH B''ing Attachments'!A1" display="BACK"/>
  </hyperlinks>
  <printOptions headings="false" gridLines="false" gridLinesSet="true" horizontalCentered="false" verticalCentered="false"/>
  <pageMargins left="0.39375" right="0.39375" top="0.39375" bottom="0.393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LibreOffice/6.2.5.2$Windows_x86 LibreOffice_project/1ec314fa52f458adc18c4f025c545a4e8b22c159</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2011-03-12T12:50:23Z</dcterms:created>
  <dc:creator>Tuitert</dc:creator>
  <dc:description/>
  <dc:language>fr-FR</dc:language>
  <cp:lastModifiedBy/>
  <dcterms:modified xsi:type="dcterms:W3CDTF">2023-03-15T11:03:22Z</dcterms:modified>
  <cp:revision>1</cp:revision>
  <dc:subject/>
  <dc:title>FS Structural Equivalency Spreadsheet</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