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5_Cas de charges\"/>
    </mc:Choice>
  </mc:AlternateContent>
  <xr:revisionPtr revIDLastSave="0" documentId="13_ncr:1_{B68ABC82-5352-4F7D-9D42-716ECBBDEB14}" xr6:coauthVersionLast="46" xr6:coauthVersionMax="46" xr10:uidLastSave="{00000000-0000-0000-0000-000000000000}"/>
  <bookViews>
    <workbookView minimized="1" xWindow="384" yWindow="384" windowWidth="17580" windowHeight="11436" tabRatio="857" firstSheet="8" activeTab="6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  <sheet name="Braking" sheetId="15" r:id="rId15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5" l="1"/>
  <c r="B14" i="15"/>
  <c r="B24" i="15"/>
  <c r="B30" i="15" s="1"/>
  <c r="B22" i="15"/>
  <c r="B23" i="15" s="1"/>
  <c r="B29" i="15" s="1"/>
  <c r="B8" i="15" l="1"/>
  <c r="B12" i="15" s="1"/>
  <c r="B18" i="15" s="1"/>
  <c r="B7" i="15"/>
  <c r="B11" i="15" s="1"/>
  <c r="B17" i="15" s="1"/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<sst xmlns="http://schemas.openxmlformats.org/spreadsheetml/2006/main" count="3053" uniqueCount="200">
  <si>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</si>
  <si>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</si>
  <si>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</si>
  <si>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</si>
  <si>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</si>
  <si>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</si>
  <si>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</si>
  <si>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</si>
  <si>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</si>
  <si>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</si>
  <si>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</si>
  <si>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</si>
  <si>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</si>
  <si>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</si>
  <si>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</si>
  <si>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</si>
  <si>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</si>
  <si>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</si>
  <si>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</si>
  <si>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</si>
  <si>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</si>
  <si>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</si>
  <si>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</si>
  <si>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</si>
  <si>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</si>
  <si>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</si>
  <si>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</si>
  <si>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</si>
  <si>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</si>
  <si>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</si>
  <si>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</si>
  <si>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</si>
  <si>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</si>
  <si>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</si>
  <si>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</si>
  <si>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</si>
  <si>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</si>
  <si>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</si>
  <si>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</si>
  <si>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</si>
  <si>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</si>
  <si>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</si>
  <si>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</si>
  <si>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</si>
  <si>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</si>
  <si>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</si>
  <si>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</si>
  <si>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</si>
  <si>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</si>
  <si>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</si>
  <si>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</si>
  <si>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</si>
  <si>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</si>
  <si>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</si>
  <si>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</si>
  <si>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</si>
  <si>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</si>
  <si>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</si>
  <si>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</si>
  <si>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</si>
  <si>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</si>
  <si>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</si>
  <si>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</si>
  <si>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</si>
  <si>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</si>
  <si>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</si>
  <si>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</si>
  <si>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</si>
  <si>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</si>
  <si>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</si>
  <si>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</si>
  <si>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</si>
  <si>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</si>
  <si>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</si>
  <si>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</si>
  <si>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</si>
  <si>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</si>
  <si>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</si>
  <si>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</si>
  <si>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</si>
  <si>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</si>
  <si>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</si>
  <si>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</si>
  <si>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</si>
  <si>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</si>
  <si>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</si>
  <si>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</si>
  <si>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</si>
  <si>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</si>
  <si>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</si>
  <si>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</si>
  <si>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</si>
  <si>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</si>
  <si>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</si>
  <si>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</si>
  <si>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</si>
  <si>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</si>
  <si>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</si>
  <si>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</si>
  <si>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</si>
  <si>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</si>
  <si>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</si>
  <si>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</si>
  <si>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</si>
  <si>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</si>
  <si>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</si>
  <si>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</si>
  <si>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</si>
  <si>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</si>
  <si>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</si>
  <si>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</si>
  <si>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</si>
  <si>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</si>
  <si>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</si>
  <si>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</si>
  <si>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</si>
  <si>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</si>
  <si>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</si>
  <si>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</si>
  <si>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</si>
  <si>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</si>
  <si>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</si>
  <si>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</si>
  <si>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</si>
  <si>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</si>
  <si>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</si>
  <si>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</si>
  <si>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</si>
  <si>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</si>
  <si>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</si>
  <si>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</si>
  <si>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</si>
  <si>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</si>
  <si>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</si>
  <si>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</si>
  <si>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</si>
  <si>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</si>
  <si>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</si>
  <si>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</si>
  <si>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</si>
  <si>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</si>
  <si>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</si>
  <si>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</si>
  <si>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</si>
  <si>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</si>
  <si>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</si>
  <si>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</si>
  <si>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</si>
  <si>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</si>
  <si>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</si>
  <si>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</si>
  <si>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</si>
  <si>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</si>
  <si>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</si>
  <si>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</si>
  <si>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</si>
  <si>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</si>
  <si>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</si>
  <si>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</si>
  <si>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</si>
  <si>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</si>
  <si>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</si>
  <si>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</si>
  <si>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</si>
  <si>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</si>
  <si>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</si>
  <si>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</si>
  <si>
    <t>F_z0R</t>
  </si>
  <si>
    <t>F_z0F</t>
  </si>
  <si>
    <t>m</t>
  </si>
  <si>
    <t>a_y</t>
  </si>
  <si>
    <t>a_x</t>
  </si>
  <si>
    <t>w</t>
  </si>
  <si>
    <t>t</t>
  </si>
  <si>
    <t>a</t>
  </si>
  <si>
    <t>b</t>
  </si>
  <si>
    <t>m/s^2</t>
  </si>
  <si>
    <t>kg</t>
  </si>
  <si>
    <t>h</t>
  </si>
  <si>
    <t>ΔF_zx</t>
  </si>
  <si>
    <t>F_zR</t>
  </si>
  <si>
    <t>F_zF</t>
  </si>
  <si>
    <t>ΔF_zy</t>
  </si>
  <si>
    <t>r_R</t>
  </si>
  <si>
    <t>r_F</t>
  </si>
  <si>
    <t>F_cF</t>
  </si>
  <si>
    <t>F_cR</t>
  </si>
  <si>
    <t>Nm</t>
  </si>
  <si>
    <t>force étrier C19</t>
  </si>
  <si>
    <t>vehiclue + pilote</t>
  </si>
  <si>
    <t>wheelbase</t>
  </si>
  <si>
    <t>track</t>
  </si>
  <si>
    <t>CG height</t>
  </si>
  <si>
    <t xml:space="preserve">brake caliper force </t>
  </si>
  <si>
    <t>r_tire</t>
  </si>
  <si>
    <t>F_xmaxF</t>
  </si>
  <si>
    <t>F_xmaxR</t>
  </si>
  <si>
    <t>M_xmaxR</t>
  </si>
  <si>
    <t>M_xmaxF</t>
  </si>
  <si>
    <t>Contineantal plots from TIR with MF 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</si>
</sst>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33"/>
      <tableStyleElement type="firstRowStripe" dxfId="132"/>
      <tableStyleElement type="secondRowStripe" dxfId="131"/>
    </tableStyle>
    <tableStyle name="Left Turn 1G + Freinage 1-style" pivot="0" count="3" xr9:uid="{00000000-0011-0000-FFFF-FFFF01000000}">
      <tableStyleElement type="headerRow" dxfId="130"/>
      <tableStyleElement type="firstRowStripe" dxfId="129"/>
      <tableStyleElement type="secondRowStripe" dxfId="128"/>
    </tableStyle>
    <tableStyle name="LEFT TURN 2G-style" pivot="0" count="3" xr9:uid="{00000000-0011-0000-FFFF-FFFF02000000}">
      <tableStyleElement type="headerRow" dxfId="127"/>
      <tableStyleElement type="firstRowStripe" dxfId="126"/>
      <tableStyleElement type="secondRowStripe" dxfId="125"/>
    </tableStyle>
    <tableStyle name="Bump 3G-style" pivot="0" count="3" xr9:uid="{00000000-0011-0000-FFFF-FFFF03000000}">
      <tableStyleElement type="headerRow" dxfId="124"/>
      <tableStyleElement type="firstRowStripe" dxfId="123"/>
      <tableStyleElement type="secondRowStripe" dxfId="122"/>
    </tableStyle>
    <tableStyle name="INVERSE BRAKING 0.5G-style" pivot="0" count="3" xr9:uid="{00000000-0011-0000-FFFF-FFFF04000000}">
      <tableStyleElement type="headerRow" dxfId="121"/>
      <tableStyleElement type="firstRowStripe" dxfId="120"/>
      <tableStyleElement type="secondRowStripe" dxfId="119"/>
    </tableStyle>
    <tableStyle name="Right Turn 1G + Freinage 1G-style" pivot="0" count="3" xr9:uid="{00000000-0011-0000-FFFF-FFFF05000000}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229101134" displayName="Table_229101134" ref="D5:J49" headerRowDxfId="115" totalsRowDxfId="114">
  <tableColumns count="7">
    <tableColumn id="1" xr3:uid="{00000000-0010-0000-0000-000001000000}" name="Type" dataDxfId="113"/>
    <tableColumn id="2" xr3:uid="{00000000-0010-0000-0000-000002000000}" name="Part 1" dataDxfId="112"/>
    <tableColumn id="3" xr3:uid="{00000000-0010-0000-0000-000003000000}" name="Part 2" dataDxfId="111"/>
    <tableColumn id="4" xr3:uid="{00000000-0010-0000-0000-000004000000}" name="Rx" dataDxfId="110"/>
    <tableColumn id="5" xr3:uid="{00000000-0010-0000-0000-000005000000}" name="Ry" dataDxfId="109"/>
    <tableColumn id="6" xr3:uid="{00000000-0010-0000-0000-000006000000}" name="Rz" dataDxfId="108"/>
    <tableColumn id="10" xr3:uid="{00000000-0010-0000-0000-00000A000000}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_226" displayName="Table_226" ref="D5:J50" headerRowDxfId="34" totalsRowDxfId="33">
  <tableColumns count="7">
    <tableColumn id="1" xr3:uid="{00000000-0010-0000-0900-000001000000}" name="Type" dataDxfId="32"/>
    <tableColumn id="2" xr3:uid="{00000000-0010-0000-0900-000002000000}" name="Part 1" dataDxfId="31"/>
    <tableColumn id="3" xr3:uid="{00000000-0010-0000-0900-000003000000}" name="Part 2" dataDxfId="30"/>
    <tableColumn id="4" xr3:uid="{00000000-0010-0000-0900-000004000000}" name="Rx" dataDxfId="29"/>
    <tableColumn id="5" xr3:uid="{00000000-0010-0000-0900-000005000000}" name="Ry" dataDxfId="28"/>
    <tableColumn id="6" xr3:uid="{00000000-0010-0000-0900-000006000000}" name="Rz" dataDxfId="27"/>
    <tableColumn id="10" xr3:uid="{00000000-0010-0000-0900-00000A000000}" name="F" dataDxfId="2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_22910" displayName="Table_22910" ref="D5:J48" headerRowDxfId="25" totalsRowDxfId="24">
  <tableColumns count="7">
    <tableColumn id="1" xr3:uid="{00000000-0010-0000-0A00-000001000000}" name="Type" dataDxfId="23"/>
    <tableColumn id="2" xr3:uid="{00000000-0010-0000-0A00-000002000000}" name="Part 1" dataDxfId="22"/>
    <tableColumn id="3" xr3:uid="{00000000-0010-0000-0A00-000003000000}" name="Part 2" dataDxfId="21"/>
    <tableColumn id="4" xr3:uid="{00000000-0010-0000-0A00-000004000000}" name="Rx" dataDxfId="20"/>
    <tableColumn id="5" xr3:uid="{00000000-0010-0000-0A00-000005000000}" name="Ry" dataDxfId="19"/>
    <tableColumn id="6" xr3:uid="{00000000-0010-0000-0A00-000006000000}" name="Rz" dataDxfId="18"/>
    <tableColumn id="10" xr3:uid="{00000000-0010-0000-0A00-00000A000000}" name="F" dataDxfId="1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_229101112" displayName="Table_229101112" ref="D5:I50" headerRowDxfId="16" totalsRowDxfId="15">
  <tableColumns count="6">
    <tableColumn id="1" xr3:uid="{00000000-0010-0000-0B00-000001000000}" name="Type" dataDxfId="14"/>
    <tableColumn id="2" xr3:uid="{00000000-0010-0000-0B00-000002000000}" name="Part 1" dataDxfId="13"/>
    <tableColumn id="3" xr3:uid="{00000000-0010-0000-0B00-000003000000}" name="Part 2" dataDxfId="12"/>
    <tableColumn id="4" xr3:uid="{00000000-0010-0000-0B00-000004000000}" name="Rx" dataDxfId="11"/>
    <tableColumn id="5" xr3:uid="{00000000-0010-0000-0B00-000005000000}" name="Ry" dataDxfId="10"/>
    <tableColumn id="6" xr3:uid="{00000000-0010-0000-0B00-000006000000}" name="Rz" dataDxfId="9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_22910111213" displayName="Table_22910111213" ref="D5:J47" headerRowDxfId="8" totalsRowDxfId="7">
  <tableColumns count="7">
    <tableColumn id="1" xr3:uid="{00000000-0010-0000-0C00-000001000000}" name="Type" dataDxfId="6"/>
    <tableColumn id="2" xr3:uid="{00000000-0010-0000-0C00-000002000000}" name="Part 1" dataDxfId="5"/>
    <tableColumn id="3" xr3:uid="{00000000-0010-0000-0C00-000003000000}" name="Part 2" dataDxfId="4"/>
    <tableColumn id="4" xr3:uid="{00000000-0010-0000-0C00-000004000000}" name="Rx" dataDxfId="3"/>
    <tableColumn id="5" xr3:uid="{00000000-0010-0000-0C00-000005000000}" name="Ry" dataDxfId="2"/>
    <tableColumn id="6" xr3:uid="{00000000-0010-0000-0C00-000006000000}" name="Rz" dataDxfId="1"/>
    <tableColumn id="10" xr3:uid="{00000000-0010-0000-0C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2910113" displayName="Table_22910113" ref="D5:J49" headerRowDxfId="106" totalsRowDxfId="105">
  <tableColumns count="7">
    <tableColumn id="1" xr3:uid="{00000000-0010-0000-0100-000001000000}" name="Type" dataDxfId="104"/>
    <tableColumn id="2" xr3:uid="{00000000-0010-0000-0100-000002000000}" name="Part 1" dataDxfId="103"/>
    <tableColumn id="3" xr3:uid="{00000000-0010-0000-0100-000003000000}" name="Part 2" dataDxfId="102"/>
    <tableColumn id="4" xr3:uid="{00000000-0010-0000-0100-000004000000}" name="Rx" dataDxfId="101"/>
    <tableColumn id="5" xr3:uid="{00000000-0010-0000-0100-000005000000}" name="Ry" dataDxfId="100"/>
    <tableColumn id="6" xr3:uid="{00000000-0010-0000-0100-000006000000}" name="Rz" dataDxfId="99"/>
    <tableColumn id="10" xr3:uid="{00000000-0010-0000-0100-00000A000000}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_2291011" displayName="Table_2291011" ref="D5:J50" headerRowDxfId="97" totalsRowDxfId="96">
  <tableColumns count="7">
    <tableColumn id="1" xr3:uid="{00000000-0010-0000-0200-000001000000}" name="Type" dataDxfId="95"/>
    <tableColumn id="2" xr3:uid="{00000000-0010-0000-0200-000002000000}" name="Part 1" dataDxfId="94"/>
    <tableColumn id="3" xr3:uid="{00000000-0010-0000-0200-000003000000}" name="Part 2" dataDxfId="93"/>
    <tableColumn id="4" xr3:uid="{00000000-0010-0000-0200-000004000000}" name="Rx" dataDxfId="92"/>
    <tableColumn id="5" xr3:uid="{00000000-0010-0000-0200-000005000000}" name="Ry" dataDxfId="91"/>
    <tableColumn id="6" xr3:uid="{00000000-0010-0000-0200-000006000000}" name="Rz" dataDxfId="90"/>
    <tableColumn id="10" xr3:uid="{00000000-0010-0000-0200-00000A000000}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22" displayName="Table_22" ref="D5:J47" headerRowDxfId="88" totalsRowDxfId="87">
  <tableColumns count="7">
    <tableColumn id="1" xr3:uid="{00000000-0010-0000-0300-000001000000}" name="Type" dataDxfId="86"/>
    <tableColumn id="2" xr3:uid="{00000000-0010-0000-0300-000002000000}" name="Part 1" dataDxfId="85"/>
    <tableColumn id="3" xr3:uid="{00000000-0010-0000-0300-000003000000}" name="Part 2" dataDxfId="84"/>
    <tableColumn id="4" xr3:uid="{00000000-0010-0000-0300-000004000000}" name="Rx" dataDxfId="83"/>
    <tableColumn id="5" xr3:uid="{00000000-0010-0000-0300-000005000000}" name="Ry" dataDxfId="82"/>
    <tableColumn id="6" xr3:uid="{00000000-0010-0000-0300-000006000000}" name="Rz" dataDxfId="81"/>
    <tableColumn id="10" xr3:uid="{00000000-0010-0000-0300-00000A000000}" name="F" dataDxfId="8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2295814" displayName="Table_2295814" ref="D5:J50" headerRowDxfId="79" totalsRowDxfId="78">
  <tableColumns count="7">
    <tableColumn id="1" xr3:uid="{00000000-0010-0000-0400-000001000000}" name="Type" dataDxfId="77"/>
    <tableColumn id="2" xr3:uid="{00000000-0010-0000-0400-000002000000}" name="Part 1" dataDxfId="76"/>
    <tableColumn id="3" xr3:uid="{00000000-0010-0000-0400-000003000000}" name="Part 2" dataDxfId="75"/>
    <tableColumn id="4" xr3:uid="{00000000-0010-0000-0400-000004000000}" name="Rx" dataDxfId="74"/>
    <tableColumn id="5" xr3:uid="{00000000-0010-0000-0400-000005000000}" name="Ry" dataDxfId="73"/>
    <tableColumn id="6" xr3:uid="{00000000-0010-0000-0400-000006000000}" name="Rz" dataDxfId="72"/>
    <tableColumn id="10" xr3:uid="{00000000-0010-0000-0400-00000A000000}" name="F" dataDxfId="7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_22958" displayName="Table_22958" ref="D5:J50" headerRowDxfId="70" totalsRowDxfId="69">
  <tableColumns count="7">
    <tableColumn id="1" xr3:uid="{00000000-0010-0000-0500-000001000000}" name="Type" dataDxfId="68"/>
    <tableColumn id="2" xr3:uid="{00000000-0010-0000-0500-000002000000}" name="Part 1" dataDxfId="67"/>
    <tableColumn id="3" xr3:uid="{00000000-0010-0000-0500-000003000000}" name="Part 2" dataDxfId="66"/>
    <tableColumn id="4" xr3:uid="{00000000-0010-0000-0500-000004000000}" name="Rx" dataDxfId="65"/>
    <tableColumn id="5" xr3:uid="{00000000-0010-0000-0500-000005000000}" name="Ry" dataDxfId="64"/>
    <tableColumn id="6" xr3:uid="{00000000-0010-0000-0500-000006000000}" name="Rz" dataDxfId="63"/>
    <tableColumn id="10" xr3:uid="{00000000-0010-0000-0500-00000A000000}" name="F" dataDxfId="6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_2295" displayName="Table_2295" ref="D5:J50" headerRowDxfId="61" totalsRowDxfId="60">
  <tableColumns count="7">
    <tableColumn id="1" xr3:uid="{00000000-0010-0000-0600-000001000000}" name="Type" dataDxfId="59"/>
    <tableColumn id="2" xr3:uid="{00000000-0010-0000-0600-000002000000}" name="Part 1" dataDxfId="58"/>
    <tableColumn id="3" xr3:uid="{00000000-0010-0000-0600-000003000000}" name="Part 2" dataDxfId="57"/>
    <tableColumn id="4" xr3:uid="{00000000-0010-0000-0600-000004000000}" name="Rx" dataDxfId="56"/>
    <tableColumn id="5" xr3:uid="{00000000-0010-0000-0600-000005000000}" name="Ry" dataDxfId="55"/>
    <tableColumn id="6" xr3:uid="{00000000-0010-0000-0600-000006000000}" name="Rz" dataDxfId="54"/>
    <tableColumn id="10" xr3:uid="{00000000-0010-0000-0600-00000A000000}" name="F" dataDxfId="5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_2297" displayName="Table_2297" ref="D2:J47" headerRowDxfId="52" totalsRowDxfId="51">
  <tableColumns count="7">
    <tableColumn id="1" xr3:uid="{00000000-0010-0000-0700-000001000000}" name="Type" dataDxfId="50"/>
    <tableColumn id="2" xr3:uid="{00000000-0010-0000-0700-000002000000}" name="Part 1" dataDxfId="49"/>
    <tableColumn id="3" xr3:uid="{00000000-0010-0000-0700-000003000000}" name="Part 2" dataDxfId="48"/>
    <tableColumn id="4" xr3:uid="{00000000-0010-0000-0700-000004000000}" name="Rx" dataDxfId="47"/>
    <tableColumn id="5" xr3:uid="{00000000-0010-0000-0700-000005000000}" name="Ry" dataDxfId="46"/>
    <tableColumn id="6" xr3:uid="{00000000-0010-0000-0700-000006000000}" name="Rz" dataDxfId="45"/>
    <tableColumn id="10" xr3:uid="{00000000-0010-0000-0700-00000A000000}" name="F" dataDxfId="44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_229" displayName="Table_229" ref="D5:J50" headerRowDxfId="43" totalsRowDxfId="42">
  <tableColumns count="7">
    <tableColumn id="1" xr3:uid="{00000000-0010-0000-0800-000001000000}" name="Type" dataDxfId="41"/>
    <tableColumn id="2" xr3:uid="{00000000-0010-0000-0800-000002000000}" name="Part 1" dataDxfId="40"/>
    <tableColumn id="3" xr3:uid="{00000000-0010-0000-0800-000003000000}" name="Part 2" dataDxfId="39"/>
    <tableColumn id="4" xr3:uid="{00000000-0010-0000-0800-000004000000}" name="Rx" dataDxfId="38"/>
    <tableColumn id="5" xr3:uid="{00000000-0010-0000-0800-000005000000}" name="Ry" dataDxfId="37"/>
    <tableColumn id="6" xr3:uid="{00000000-0010-0000-0800-000006000000}" name="Rz" dataDxfId="36"/>
    <tableColumn id="10" xr3:uid="{00000000-0010-0000-0800-00000A000000}" name="F" dataDxfId="35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C44" sqref="C44"/>
    </sheetView>
  </sheetViews>
  <sheetFormatPr baseColWidth="10" defaultColWidth="14.44140625" defaultRowHeight="15" customHeight="1" x14ac:dyDescent="0.3"/>
  <cols>
    <col min="1" max="1" width="18.44140625" customWidth="1"/>
    <col min="2" max="2" width="31.109375" customWidth="1"/>
    <col min="3" max="3" width="25.5546875" customWidth="1"/>
    <col min="4" max="4" width="37.109375" bestFit="1" customWidth="1"/>
    <col min="5" max="5" width="35.44140625" bestFit="1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6" ht="14.25" customHeight="1" x14ac:dyDescent="0.3">
      <c r="B1" s="1"/>
    </row>
    <row r="2" spans="1:6" ht="14.25" customHeight="1" x14ac:dyDescent="0.3"/>
    <row r="3" spans="1:6" ht="14.25" customHeight="1" x14ac:dyDescent="0.3"/>
    <row r="4" spans="1:6" ht="14.25" customHeight="1" x14ac:dyDescent="0.3"/>
    <row r="5" spans="1:6" ht="14.25" customHeight="1" thickBot="1" x14ac:dyDescent="0.35"/>
    <row r="6" spans="1:6" ht="26.4" thickBot="1" x14ac:dyDescent="0.55000000000000004">
      <c r="B6" s="64" t="s">
        <v>161</v>
      </c>
      <c r="C6" s="65"/>
      <c r="D6" s="65"/>
      <c r="E6" s="65"/>
      <c r="F6" s="66"/>
    </row>
    <row r="8" spans="1:6" ht="14.25" customHeight="1" x14ac:dyDescent="0.3"/>
    <row r="9" spans="1:6" ht="14.25" customHeight="1" x14ac:dyDescent="0.3">
      <c r="A9" s="23" t="s">
        <v>144</v>
      </c>
      <c r="B9" s="23"/>
      <c r="C9" s="23"/>
      <c r="D9" s="23"/>
      <c r="E9" s="23"/>
    </row>
    <row r="10" spans="1:6" ht="14.25" customHeight="1" x14ac:dyDescent="0.3"/>
    <row r="11" spans="1:6" ht="14.25" customHeight="1" x14ac:dyDescent="0.3">
      <c r="A11" s="24" t="s">
        <v>1</v>
      </c>
    </row>
    <row r="12" spans="1:6" ht="14.25" customHeight="1" thickBot="1" x14ac:dyDescent="0.35">
      <c r="A12" s="24"/>
    </row>
    <row r="13" spans="1:6" ht="14.25" customHeight="1" thickBot="1" x14ac:dyDescent="0.35">
      <c r="A13" s="34" t="s">
        <v>156</v>
      </c>
      <c r="B13" s="69" t="s">
        <v>143</v>
      </c>
      <c r="C13" s="70"/>
      <c r="D13" s="41"/>
    </row>
    <row r="14" spans="1:6" ht="14.25" customHeight="1" thickBot="1" x14ac:dyDescent="0.35">
      <c r="A14" s="34" t="s">
        <v>146</v>
      </c>
      <c r="B14" s="69" t="s">
        <v>143</v>
      </c>
      <c r="C14" s="70"/>
      <c r="D14" s="41"/>
    </row>
    <row r="15" spans="1:6" ht="14.25" customHeight="1" thickBot="1" x14ac:dyDescent="0.35">
      <c r="A15" s="35" t="s">
        <v>154</v>
      </c>
      <c r="B15" s="67" t="s">
        <v>157</v>
      </c>
      <c r="C15" s="68"/>
      <c r="D15" s="71" t="s">
        <v>159</v>
      </c>
      <c r="E15" s="73" t="s">
        <v>160</v>
      </c>
    </row>
    <row r="16" spans="1:6" ht="14.25" customHeight="1" thickBot="1" x14ac:dyDescent="0.35">
      <c r="A16" s="34" t="s">
        <v>155</v>
      </c>
      <c r="B16" s="67" t="s">
        <v>158</v>
      </c>
      <c r="C16" s="68"/>
      <c r="D16" s="72"/>
      <c r="E16" s="74"/>
    </row>
    <row r="17" spans="1:5" ht="14.25" customHeight="1" x14ac:dyDescent="0.3">
      <c r="A17" s="38"/>
      <c r="B17" s="39"/>
      <c r="C17" s="39"/>
      <c r="D17" s="39"/>
    </row>
    <row r="18" spans="1:5" ht="14.25" customHeight="1" x14ac:dyDescent="0.3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3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3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3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3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3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3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3">
      <c r="A25" s="40"/>
      <c r="B25" s="33"/>
      <c r="C25" s="33"/>
      <c r="D25" s="33"/>
    </row>
    <row r="26" spans="1:5" ht="14.25" customHeight="1" thickBot="1" x14ac:dyDescent="0.35">
      <c r="A26" s="21"/>
      <c r="B26" s="22"/>
    </row>
    <row r="27" spans="1:5" ht="14.25" customHeight="1" thickBot="1" x14ac:dyDescent="0.35">
      <c r="A27" s="60" t="s">
        <v>8</v>
      </c>
      <c r="B27" s="61"/>
      <c r="C27" s="62" t="s">
        <v>15</v>
      </c>
      <c r="D27" s="63"/>
    </row>
    <row r="28" spans="1:5" ht="14.25" customHeight="1" x14ac:dyDescent="0.3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3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5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3"/>
    <row r="32" spans="1:5" ht="14.25" customHeight="1" x14ac:dyDescent="0.3"/>
    <row r="33" spans="2:5" ht="14.25" customHeight="1" x14ac:dyDescent="0.3"/>
    <row r="34" spans="2:5" ht="14.25" customHeight="1" x14ac:dyDescent="0.3"/>
    <row r="35" spans="2:5" ht="14.25" customHeight="1" x14ac:dyDescent="0.3"/>
    <row r="36" spans="2:5" ht="14.25" customHeight="1" x14ac:dyDescent="0.3"/>
    <row r="37" spans="2:5" ht="14.25" customHeight="1" x14ac:dyDescent="0.3"/>
    <row r="38" spans="2:5" ht="14.25" customHeight="1" x14ac:dyDescent="0.3"/>
    <row r="39" spans="2:5" ht="14.25" customHeight="1" x14ac:dyDescent="0.3"/>
    <row r="40" spans="2:5" ht="14.25" customHeight="1" x14ac:dyDescent="0.3"/>
    <row r="41" spans="2:5" ht="14.25" customHeight="1" x14ac:dyDescent="0.3"/>
    <row r="42" spans="2:5" ht="14.25" customHeight="1" x14ac:dyDescent="0.3"/>
    <row r="43" spans="2:5" ht="14.25" customHeight="1" x14ac:dyDescent="0.3"/>
    <row r="44" spans="2:5" ht="14.25" customHeight="1" x14ac:dyDescent="0.3"/>
    <row r="45" spans="2:5" ht="14.25" customHeight="1" x14ac:dyDescent="0.3"/>
    <row r="46" spans="2:5" ht="14.25" customHeight="1" x14ac:dyDescent="0.3"/>
    <row r="47" spans="2:5" ht="14.25" customHeight="1" x14ac:dyDescent="0.3"/>
    <row r="48" spans="2:5" ht="14.25" customHeight="1" x14ac:dyDescent="0.3">
      <c r="B48" s="32"/>
      <c r="E48" s="3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topLeftCell="A3" zoomScale="80" zoomScaleNormal="80" workbookViewId="0">
      <selection activeCell="I15" sqref="I15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 x14ac:dyDescent="0.3">
      <c r="D48" s="36"/>
      <c r="E48" s="36"/>
      <c r="F48" s="36"/>
      <c r="J48" s="36"/>
    </row>
    <row r="49" spans="4:10" ht="14.25" customHeight="1" x14ac:dyDescent="0.3">
      <c r="D49" s="36"/>
      <c r="E49" s="36"/>
      <c r="F49" s="36"/>
      <c r="G49" s="36"/>
      <c r="H49" s="36"/>
      <c r="I49" s="36"/>
      <c r="J49" s="36"/>
    </row>
    <row r="50" spans="4:10" ht="14.25" customHeight="1" x14ac:dyDescent="0.3">
      <c r="D50" s="36"/>
      <c r="E50" s="36"/>
      <c r="F50" s="36"/>
      <c r="G50" s="36"/>
      <c r="H50" s="36"/>
      <c r="I50" s="36"/>
      <c r="J50" s="36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0"/>
  <sheetViews>
    <sheetView topLeftCell="A2" zoomScale="70" zoomScaleNormal="70" workbookViewId="0">
      <selection activeCell="B23" sqref="A23:XFD23"/>
    </sheetView>
  </sheetViews>
  <sheetFormatPr baseColWidth="10" defaultColWidth="11.5546875" defaultRowHeight="14.4" x14ac:dyDescent="0.3"/>
  <cols>
    <col min="1" max="1" width="22.109375" bestFit="1" customWidth="1"/>
    <col min="2" max="2" width="29.33203125" bestFit="1" customWidth="1"/>
    <col min="3" max="3" width="26.88671875" bestFit="1" customWidth="1"/>
    <col min="4" max="4" width="16.5546875" bestFit="1" customWidth="1"/>
    <col min="5" max="5" width="15.5546875" bestFit="1" customWidth="1"/>
    <col min="6" max="6" width="15" bestFit="1" customWidth="1"/>
    <col min="12" max="12" width="10.109375" customWidth="1"/>
  </cols>
  <sheetData>
    <row r="1" spans="1:10" x14ac:dyDescent="0.3">
      <c r="B1" s="17" t="s">
        <v>0</v>
      </c>
    </row>
    <row r="2" spans="1:10" x14ac:dyDescent="0.3">
      <c r="B2" s="18" t="s">
        <v>2</v>
      </c>
    </row>
    <row r="3" spans="1:10" x14ac:dyDescent="0.3">
      <c r="B3" s="19" t="s">
        <v>4</v>
      </c>
    </row>
    <row r="4" spans="1:10" x14ac:dyDescent="0.3">
      <c r="G4" t="s">
        <v>3</v>
      </c>
      <c r="H4" t="s">
        <v>3</v>
      </c>
      <c r="I4" t="s">
        <v>3</v>
      </c>
      <c r="J4" s="15" t="s">
        <v>133</v>
      </c>
    </row>
    <row r="5" spans="1:10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1104.7070000000001</v>
      </c>
      <c r="H6" s="9">
        <v>1411.818</v>
      </c>
      <c r="I6" s="9">
        <v>581.02800000000002</v>
      </c>
      <c r="J6" s="16">
        <f t="shared" ref="J6:J47" si="0">SQRT(G6*G6+H6*H6+I6*I6)</f>
        <v>1884.4630953555445</v>
      </c>
    </row>
    <row r="7" spans="1:10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-1104.06</v>
      </c>
      <c r="H7" s="9">
        <v>2116.1149999999998</v>
      </c>
      <c r="I7" s="9">
        <v>871.93100000000004</v>
      </c>
      <c r="J7" s="16">
        <f t="shared" si="0"/>
        <v>2541.0932382708825</v>
      </c>
    </row>
    <row r="8" spans="1:10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-149.577</v>
      </c>
      <c r="H8" s="9">
        <v>467.428</v>
      </c>
      <c r="I8" s="9">
        <v>3.7389999999999999</v>
      </c>
      <c r="J8" s="16">
        <f t="shared" si="0"/>
        <v>490.79139584348866</v>
      </c>
    </row>
    <row r="9" spans="1:10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148.98599999999999</v>
      </c>
      <c r="H9" s="9">
        <v>310.38799999999998</v>
      </c>
      <c r="I9" s="9">
        <v>2.4830000000000001</v>
      </c>
      <c r="J9" s="16">
        <f t="shared" si="0"/>
        <v>344.30176303498649</v>
      </c>
    </row>
    <row r="10" spans="1:10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1104.7070000000001</v>
      </c>
      <c r="H10" s="9">
        <v>1411.818</v>
      </c>
      <c r="I10" s="9">
        <v>581.02800000000002</v>
      </c>
      <c r="J10" s="16">
        <f t="shared" si="0"/>
        <v>1884.4630953555445</v>
      </c>
    </row>
    <row r="11" spans="1:10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-1104.06</v>
      </c>
      <c r="H11" s="9">
        <v>2116.1149999999998</v>
      </c>
      <c r="I11" s="9">
        <v>871.93100000000004</v>
      </c>
      <c r="J11" s="16">
        <f t="shared" si="0"/>
        <v>2541.0932382708825</v>
      </c>
    </row>
    <row r="12" spans="1:10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-149.577</v>
      </c>
      <c r="H12" s="9">
        <v>467.428</v>
      </c>
      <c r="I12" s="9">
        <v>3.7389999999999999</v>
      </c>
      <c r="J12" s="16">
        <f t="shared" si="0"/>
        <v>490.79139584348866</v>
      </c>
    </row>
    <row r="13" spans="1:10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148.98599999999999</v>
      </c>
      <c r="H13" s="9">
        <v>310.38799999999998</v>
      </c>
      <c r="I13" s="9">
        <v>2.4830000000000001</v>
      </c>
      <c r="J13" s="16">
        <f t="shared" si="0"/>
        <v>344.30176303498649</v>
      </c>
    </row>
    <row r="14" spans="1:10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-5.6000000000000001E-2</v>
      </c>
      <c r="H14" s="9">
        <v>-0.185</v>
      </c>
      <c r="I14" s="9">
        <v>-1.6E-2</v>
      </c>
      <c r="J14" s="16">
        <f t="shared" si="0"/>
        <v>0.19395102474593939</v>
      </c>
    </row>
    <row r="15" spans="1:10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-5.6000000000000001E-2</v>
      </c>
      <c r="H15" s="9">
        <v>-0.185</v>
      </c>
      <c r="I15" s="9">
        <v>-1.6E-2</v>
      </c>
      <c r="J15" s="16">
        <f t="shared" si="0"/>
        <v>0.19395102474593939</v>
      </c>
    </row>
    <row r="16" spans="1:10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-4305.5630000000001</v>
      </c>
      <c r="I16" s="9">
        <v>1352.155</v>
      </c>
      <c r="J16" s="16">
        <f t="shared" si="0"/>
        <v>4512.8921869455289</v>
      </c>
    </row>
    <row r="17" spans="1:10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-4305.5630000000001</v>
      </c>
      <c r="I17" s="9">
        <v>1352.155</v>
      </c>
      <c r="J17" s="16">
        <f t="shared" si="0"/>
        <v>4512.8921869455289</v>
      </c>
    </row>
    <row r="18" spans="1:10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-3332.9589999999998</v>
      </c>
      <c r="I18" s="9">
        <v>-1037.4079999999999</v>
      </c>
      <c r="J18" s="16">
        <f t="shared" si="0"/>
        <v>3490.6777356474768</v>
      </c>
    </row>
    <row r="19" spans="1:10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-3332.9589999999998</v>
      </c>
      <c r="I19" s="9">
        <v>-1037.4079999999999</v>
      </c>
      <c r="J19" s="16">
        <f t="shared" si="0"/>
        <v>3490.6777356474768</v>
      </c>
    </row>
    <row r="20" spans="1:10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-972.60400000000004</v>
      </c>
      <c r="I20" s="9">
        <v>2389.5619999999999</v>
      </c>
      <c r="J20" s="16">
        <f t="shared" si="0"/>
        <v>2579.9157142550221</v>
      </c>
    </row>
    <row r="21" spans="1:10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</v>
      </c>
      <c r="J23" s="16">
        <f t="shared" si="0"/>
        <v>2288.89</v>
      </c>
    </row>
    <row r="24" spans="1:10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522.27200000000005</v>
      </c>
      <c r="J24" s="16">
        <f t="shared" si="0"/>
        <v>522.27200000000005</v>
      </c>
    </row>
    <row r="25" spans="1:10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-862.90099999999995</v>
      </c>
      <c r="H26" s="9">
        <v>-2044.0039999999999</v>
      </c>
      <c r="I26" s="9">
        <v>113.249</v>
      </c>
      <c r="J26" s="16">
        <f t="shared" si="0"/>
        <v>2221.5705759255097</v>
      </c>
    </row>
    <row r="27" spans="1:10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774.31500000000005</v>
      </c>
      <c r="H27" s="9">
        <v>-1771.066</v>
      </c>
      <c r="I27" s="9">
        <v>101.55800000000001</v>
      </c>
      <c r="J27" s="16">
        <f t="shared" si="0"/>
        <v>1935.6013336803114</v>
      </c>
    </row>
    <row r="28" spans="1:10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-106.26900000000001</v>
      </c>
      <c r="H28" s="9">
        <v>275.50200000000001</v>
      </c>
      <c r="I28" s="9">
        <v>-30.449000000000002</v>
      </c>
      <c r="J28" s="16">
        <f t="shared" si="0"/>
        <v>296.85281532436238</v>
      </c>
    </row>
    <row r="29" spans="1:10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196.18100000000001</v>
      </c>
      <c r="H29" s="9">
        <v>530.06399999999996</v>
      </c>
      <c r="I29" s="9">
        <v>-58.582999999999998</v>
      </c>
      <c r="J29" s="16">
        <f t="shared" si="0"/>
        <v>568.23128807379135</v>
      </c>
    </row>
    <row r="30" spans="1:10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196.18100000000001</v>
      </c>
      <c r="H30" s="9">
        <v>530.06399999999996</v>
      </c>
      <c r="I30" s="9">
        <v>-58.582999999999998</v>
      </c>
      <c r="J30" s="16">
        <f t="shared" si="0"/>
        <v>568.23128807379135</v>
      </c>
    </row>
    <row r="31" spans="1:10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-106.26900000000001</v>
      </c>
      <c r="H31" s="9">
        <v>275.50200000000001</v>
      </c>
      <c r="I31" s="9">
        <v>-30.449000000000002</v>
      </c>
      <c r="J31" s="16">
        <f t="shared" si="0"/>
        <v>296.85281532436238</v>
      </c>
    </row>
    <row r="32" spans="1:10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774.31500000000005</v>
      </c>
      <c r="H32" s="9">
        <v>-1771.066</v>
      </c>
      <c r="I32" s="9">
        <v>101.55800000000001</v>
      </c>
      <c r="J32" s="16">
        <f t="shared" si="0"/>
        <v>1935.6013336803114</v>
      </c>
    </row>
    <row r="33" spans="1:10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-862.90099999999995</v>
      </c>
      <c r="H33" s="9">
        <v>-2044.0039999999999</v>
      </c>
      <c r="I33" s="9">
        <v>113.249</v>
      </c>
      <c r="J33" s="16">
        <f t="shared" si="0"/>
        <v>2221.5705759255097</v>
      </c>
    </row>
    <row r="34" spans="1:10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2880.7939999999999</v>
      </c>
      <c r="I34" s="9">
        <v>2765.6990000000001</v>
      </c>
      <c r="J34" s="16">
        <f t="shared" si="0"/>
        <v>3993.5028520131295</v>
      </c>
    </row>
    <row r="35" spans="1:10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2880.7939999999999</v>
      </c>
      <c r="I35" s="9">
        <v>2765.6990000000001</v>
      </c>
      <c r="J35" s="16">
        <f t="shared" si="0"/>
        <v>3993.5028520131295</v>
      </c>
    </row>
    <row r="36" spans="1:10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-421.73500000000001</v>
      </c>
      <c r="I36" s="9">
        <v>3358.085</v>
      </c>
      <c r="J36" s="16">
        <f t="shared" si="0"/>
        <v>3384.4638094460402</v>
      </c>
    </row>
    <row r="37" spans="1:10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-421.73500000000001</v>
      </c>
      <c r="I37" s="9">
        <v>3358.085</v>
      </c>
      <c r="J37" s="16">
        <f t="shared" si="0"/>
        <v>3384.4638094460402</v>
      </c>
    </row>
    <row r="38" spans="1:10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-1.3260000000000001</v>
      </c>
      <c r="H38" s="9">
        <v>128.71100000000001</v>
      </c>
      <c r="I38" s="9">
        <v>-12.798</v>
      </c>
      <c r="J38" s="16">
        <f t="shared" si="0"/>
        <v>129.35249746719234</v>
      </c>
    </row>
    <row r="39" spans="1:10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-1.3260000000000001</v>
      </c>
      <c r="H39" s="9">
        <v>128.71100000000001</v>
      </c>
      <c r="I39" s="9">
        <v>-12.798</v>
      </c>
      <c r="J39" s="16">
        <f t="shared" si="0"/>
        <v>129.35249746719234</v>
      </c>
    </row>
    <row r="40" spans="1:10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496.59</v>
      </c>
      <c r="J43" s="16">
        <f t="shared" si="0"/>
        <v>497.13117411906484</v>
      </c>
    </row>
    <row r="44" spans="1:10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2374.9209999999998</v>
      </c>
      <c r="J44" s="16">
        <f t="shared" si="0"/>
        <v>2377.509179181649</v>
      </c>
    </row>
    <row r="45" spans="1:10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3302.529</v>
      </c>
      <c r="I47" s="9">
        <v>-592.38599999999997</v>
      </c>
      <c r="J47" s="16">
        <f t="shared" si="0"/>
        <v>3355.2375428331447</v>
      </c>
    </row>
    <row r="48" spans="1:10" x14ac:dyDescent="0.3">
      <c r="D48" s="46"/>
      <c r="E48" s="9"/>
      <c r="F48" s="9"/>
      <c r="J48" s="47"/>
    </row>
    <row r="49" spans="4:10" x14ac:dyDescent="0.3">
      <c r="D49" s="46"/>
      <c r="E49" s="9"/>
      <c r="F49" s="9"/>
      <c r="J49" s="47"/>
    </row>
    <row r="50" spans="4:10" x14ac:dyDescent="0.3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baseColWidth="10"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 x14ac:dyDescent="0.3">
      <c r="D48" s="46"/>
      <c r="E48" s="9"/>
      <c r="F48" s="9"/>
      <c r="G48" s="9"/>
      <c r="H48" s="9"/>
      <c r="I48" s="9"/>
      <c r="J48" s="47"/>
    </row>
    <row r="49" spans="1:3" ht="14.25" customHeight="1" x14ac:dyDescent="0.3"/>
    <row r="50" spans="1:3" ht="14.25" customHeight="1" x14ac:dyDescent="0.3"/>
    <row r="51" spans="1:3" ht="14.25" customHeight="1" x14ac:dyDescent="0.3"/>
    <row r="52" spans="1:3" ht="14.25" customHeight="1" x14ac:dyDescent="0.3">
      <c r="A52" s="14"/>
      <c r="B52" s="8"/>
      <c r="C52" s="8"/>
    </row>
    <row r="53" spans="1:3" ht="14.25" customHeight="1" x14ac:dyDescent="0.3">
      <c r="A53" s="14"/>
      <c r="B53" s="8"/>
      <c r="C53" s="8"/>
    </row>
    <row r="54" spans="1:3" ht="14.25" customHeight="1" x14ac:dyDescent="0.3">
      <c r="A54" s="14"/>
      <c r="B54" s="8"/>
      <c r="C54" s="8"/>
    </row>
    <row r="55" spans="1:3" ht="14.25" customHeight="1" x14ac:dyDescent="0.3">
      <c r="A55" s="8"/>
      <c r="B55" s="8"/>
      <c r="C55" s="8"/>
    </row>
    <row r="56" spans="1:3" ht="14.25" customHeight="1" x14ac:dyDescent="0.3">
      <c r="A56" s="14"/>
      <c r="B56" s="8"/>
      <c r="C56" s="8"/>
    </row>
    <row r="57" spans="1:3" ht="14.25" customHeight="1" x14ac:dyDescent="0.3">
      <c r="A57" s="14"/>
      <c r="B57" s="8"/>
      <c r="C57" s="8"/>
    </row>
    <row r="58" spans="1:3" ht="14.25" customHeight="1" x14ac:dyDescent="0.3">
      <c r="A58" s="8"/>
      <c r="B58" s="8"/>
      <c r="C58" s="8"/>
    </row>
    <row r="59" spans="1:3" ht="14.25" customHeight="1" x14ac:dyDescent="0.3">
      <c r="A59" s="8"/>
      <c r="B59" s="8"/>
      <c r="C59" s="8"/>
    </row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4"/>
  <sheetViews>
    <sheetView zoomScale="90" zoomScaleNormal="90" workbookViewId="0">
      <selection activeCell="B24" sqref="A24:XFD24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 x14ac:dyDescent="0.3">
      <c r="D48" s="46"/>
      <c r="E48" s="9"/>
      <c r="F48" s="9"/>
      <c r="J48" s="47"/>
    </row>
    <row r="49" spans="4:10" ht="14.25" customHeight="1" x14ac:dyDescent="0.3">
      <c r="D49" s="46"/>
      <c r="E49" s="9"/>
      <c r="F49" s="9"/>
      <c r="J49" s="47"/>
    </row>
    <row r="50" spans="4:10" ht="14.25" customHeight="1" x14ac:dyDescent="0.3">
      <c r="D50" s="46"/>
      <c r="E50" s="9"/>
      <c r="F50" s="9"/>
      <c r="J50" s="47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22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"/>
  <sheetViews>
    <sheetView workbookViewId="0">
      <selection activeCell="D31" sqref="D31"/>
    </sheetView>
  </sheetViews>
  <sheetFormatPr baseColWidth="10" defaultColWidth="8.88671875" defaultRowHeight="14.4" x14ac:dyDescent="0.3"/>
  <cols>
    <col min="1" max="1" width="18.33203125" style="53" customWidth="1"/>
    <col min="2" max="2" width="53" style="33" customWidth="1"/>
    <col min="4" max="4" width="40" customWidth="1"/>
  </cols>
  <sheetData>
    <row r="1" spans="1:4" x14ac:dyDescent="0.3">
      <c r="A1" s="79" t="s">
        <v>188</v>
      </c>
      <c r="B1" s="80"/>
      <c r="C1" s="80"/>
    </row>
    <row r="2" spans="1:4" x14ac:dyDescent="0.3">
      <c r="A2" s="53" t="s">
        <v>169</v>
      </c>
      <c r="B2" s="33">
        <v>300</v>
      </c>
      <c r="C2" t="s">
        <v>177</v>
      </c>
      <c r="D2" s="32" t="s">
        <v>189</v>
      </c>
    </row>
    <row r="3" spans="1:4" x14ac:dyDescent="0.3">
      <c r="A3" s="53" t="s">
        <v>170</v>
      </c>
      <c r="B3" s="33">
        <v>10</v>
      </c>
      <c r="C3" t="s">
        <v>176</v>
      </c>
      <c r="D3" s="55"/>
    </row>
    <row r="4" spans="1:4" x14ac:dyDescent="0.3">
      <c r="A4" s="53" t="s">
        <v>171</v>
      </c>
      <c r="B4" s="33">
        <v>10</v>
      </c>
      <c r="C4" t="s">
        <v>176</v>
      </c>
      <c r="D4" s="55"/>
    </row>
    <row r="5" spans="1:4" x14ac:dyDescent="0.3">
      <c r="A5" s="53" t="s">
        <v>172</v>
      </c>
      <c r="B5" s="33">
        <v>1.575</v>
      </c>
      <c r="C5" t="s">
        <v>169</v>
      </c>
      <c r="D5" s="32" t="s">
        <v>190</v>
      </c>
    </row>
    <row r="6" spans="1:4" x14ac:dyDescent="0.3">
      <c r="A6" s="53" t="s">
        <v>173</v>
      </c>
      <c r="B6" s="33">
        <v>1.254</v>
      </c>
      <c r="C6" t="s">
        <v>169</v>
      </c>
      <c r="D6" s="32" t="s">
        <v>191</v>
      </c>
    </row>
    <row r="7" spans="1:4" x14ac:dyDescent="0.3">
      <c r="A7" s="53" t="s">
        <v>174</v>
      </c>
      <c r="B7" s="33">
        <f>B5/2</f>
        <v>0.78749999999999998</v>
      </c>
      <c r="C7" t="s">
        <v>169</v>
      </c>
    </row>
    <row r="8" spans="1:4" x14ac:dyDescent="0.3">
      <c r="A8" s="53" t="s">
        <v>175</v>
      </c>
      <c r="B8" s="33">
        <f>B5/2</f>
        <v>0.78749999999999998</v>
      </c>
      <c r="C8" t="s">
        <v>169</v>
      </c>
    </row>
    <row r="9" spans="1:4" x14ac:dyDescent="0.3">
      <c r="A9" s="53" t="s">
        <v>178</v>
      </c>
      <c r="B9" s="33">
        <v>0.3</v>
      </c>
      <c r="C9" t="s">
        <v>169</v>
      </c>
      <c r="D9" s="32" t="s">
        <v>192</v>
      </c>
    </row>
    <row r="11" spans="1:4" x14ac:dyDescent="0.3">
      <c r="A11" s="53" t="s">
        <v>167</v>
      </c>
      <c r="B11" s="56">
        <f>B2*9.81*B7/B5</f>
        <v>1471.4999999999998</v>
      </c>
      <c r="C11" s="32" t="s">
        <v>3</v>
      </c>
      <c r="D11" s="32"/>
    </row>
    <row r="12" spans="1:4" x14ac:dyDescent="0.3">
      <c r="A12" s="53" t="s">
        <v>168</v>
      </c>
      <c r="B12" s="56">
        <f>B2*9.81*B8/B5</f>
        <v>1471.4999999999998</v>
      </c>
      <c r="C12" s="32" t="s">
        <v>3</v>
      </c>
    </row>
    <row r="13" spans="1:4" x14ac:dyDescent="0.3">
      <c r="B13" s="56"/>
    </row>
    <row r="14" spans="1:4" x14ac:dyDescent="0.3">
      <c r="A14" s="54" t="s">
        <v>182</v>
      </c>
      <c r="B14" s="56">
        <f>B2*B3*B9/B6</f>
        <v>717.7033492822967</v>
      </c>
      <c r="C14" s="32" t="s">
        <v>3</v>
      </c>
    </row>
    <row r="15" spans="1:4" x14ac:dyDescent="0.3">
      <c r="A15" s="54" t="s">
        <v>179</v>
      </c>
      <c r="B15" s="56">
        <f>B2*B4*B9/B5</f>
        <v>571.42857142857144</v>
      </c>
      <c r="C15" s="32" t="s">
        <v>3</v>
      </c>
    </row>
    <row r="16" spans="1:4" x14ac:dyDescent="0.3">
      <c r="B16" s="56"/>
    </row>
    <row r="17" spans="1:4" x14ac:dyDescent="0.3">
      <c r="A17" s="54" t="s">
        <v>180</v>
      </c>
      <c r="B17" s="56">
        <f>B11/2-B15/2+B14</f>
        <v>1167.7390635680108</v>
      </c>
      <c r="C17" s="32" t="s">
        <v>3</v>
      </c>
    </row>
    <row r="18" spans="1:4" x14ac:dyDescent="0.3">
      <c r="A18" s="54" t="s">
        <v>181</v>
      </c>
      <c r="B18" s="56">
        <f>B12/2+B15/2+B14</f>
        <v>1739.1676349965824</v>
      </c>
      <c r="C18" s="32" t="s">
        <v>3</v>
      </c>
    </row>
    <row r="20" spans="1:4" x14ac:dyDescent="0.3">
      <c r="A20" s="54" t="s">
        <v>195</v>
      </c>
      <c r="B20" s="33">
        <v>4800</v>
      </c>
      <c r="C20" t="s">
        <v>3</v>
      </c>
      <c r="D20" s="81" t="s">
        <v>199</v>
      </c>
    </row>
    <row r="21" spans="1:4" x14ac:dyDescent="0.3">
      <c r="A21" s="54" t="s">
        <v>196</v>
      </c>
      <c r="B21" s="33">
        <v>3200</v>
      </c>
      <c r="C21" t="s">
        <v>3</v>
      </c>
      <c r="D21" s="81"/>
    </row>
    <row r="22" spans="1:4" x14ac:dyDescent="0.3">
      <c r="A22" s="54" t="s">
        <v>194</v>
      </c>
      <c r="B22" s="57">
        <f xml:space="preserve"> 0.47/2</f>
        <v>0.23499999999999999</v>
      </c>
      <c r="C22" s="32" t="s">
        <v>169</v>
      </c>
    </row>
    <row r="23" spans="1:4" x14ac:dyDescent="0.3">
      <c r="A23" s="54" t="s">
        <v>198</v>
      </c>
      <c r="B23" s="33">
        <f>B20*B22</f>
        <v>1128</v>
      </c>
      <c r="C23" s="32" t="s">
        <v>187</v>
      </c>
    </row>
    <row r="24" spans="1:4" x14ac:dyDescent="0.3">
      <c r="A24" s="54" t="s">
        <v>197</v>
      </c>
      <c r="B24" s="33">
        <f>B21*B22</f>
        <v>752</v>
      </c>
      <c r="C24" s="32" t="s">
        <v>187</v>
      </c>
    </row>
    <row r="26" spans="1:4" x14ac:dyDescent="0.3">
      <c r="A26" s="54" t="s">
        <v>183</v>
      </c>
      <c r="B26" s="33">
        <v>8.7999999999999995E-2</v>
      </c>
      <c r="C26" s="32" t="s">
        <v>169</v>
      </c>
    </row>
    <row r="27" spans="1:4" x14ac:dyDescent="0.3">
      <c r="A27" s="54" t="s">
        <v>184</v>
      </c>
      <c r="B27" s="33">
        <v>0.10299999999999999</v>
      </c>
      <c r="C27" s="32" t="s">
        <v>169</v>
      </c>
    </row>
    <row r="29" spans="1:4" x14ac:dyDescent="0.3">
      <c r="A29" s="54" t="s">
        <v>185</v>
      </c>
      <c r="B29" s="58">
        <f>B23/B27</f>
        <v>10951.456310679612</v>
      </c>
      <c r="C29" s="32" t="s">
        <v>3</v>
      </c>
      <c r="D29" s="32" t="s">
        <v>193</v>
      </c>
    </row>
    <row r="30" spans="1:4" x14ac:dyDescent="0.3">
      <c r="A30" s="54" t="s">
        <v>186</v>
      </c>
      <c r="B30" s="59">
        <f>B24/B26</f>
        <v>8545.454545454546</v>
      </c>
      <c r="C30" s="32" t="s">
        <v>3</v>
      </c>
    </row>
  </sheetData>
  <mergeCells count="2">
    <mergeCell ref="A1:C1"/>
    <mergeCell ref="D20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3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3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3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3"/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3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3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3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3"/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3">
      <c r="A47" s="76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3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3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3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3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B1" zoomScale="80" zoomScaleNormal="80" workbookViewId="0">
      <selection activeCell="H48" sqref="H48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20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 x14ac:dyDescent="0.3">
      <c r="A47" s="76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 x14ac:dyDescent="0.3">
      <c r="C48" s="15"/>
      <c r="J48" s="20"/>
    </row>
    <row r="49" spans="1:10" ht="14.25" customHeight="1" x14ac:dyDescent="0.3">
      <c r="C49" s="15"/>
      <c r="J49" s="20"/>
    </row>
    <row r="50" spans="1:10" ht="14.25" customHeight="1" x14ac:dyDescent="0.3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3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3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3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3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3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3">
      <c r="A56" s="78"/>
      <c r="B56" s="8"/>
      <c r="C56" s="8"/>
    </row>
    <row r="57" spans="1:10" ht="14.25" customHeight="1" x14ac:dyDescent="0.3">
      <c r="A57" s="78"/>
      <c r="B57" s="8"/>
      <c r="C57" s="8"/>
    </row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3">
      <c r="A47" s="76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3">
      <c r="D48" s="36"/>
      <c r="E48" s="36"/>
      <c r="F48" s="36"/>
      <c r="G48" s="36"/>
      <c r="H48" s="36"/>
      <c r="I48" s="36"/>
      <c r="J48" s="36"/>
    </row>
    <row r="49" spans="4:10" ht="14.25" customHeight="1" x14ac:dyDescent="0.3">
      <c r="D49" s="36"/>
      <c r="E49" s="36"/>
      <c r="F49" s="36"/>
      <c r="G49" s="36"/>
      <c r="H49" s="36"/>
      <c r="I49" s="36"/>
      <c r="J49" s="36"/>
    </row>
    <row r="50" spans="4:10" ht="14.25" customHeight="1" x14ac:dyDescent="0.3">
      <c r="D50" s="36"/>
      <c r="E50" s="36"/>
      <c r="F50" s="36"/>
      <c r="G50" s="36"/>
      <c r="H50" s="36"/>
      <c r="I50" s="36"/>
      <c r="J50" s="36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abSelected="1" topLeftCell="B4" zoomScale="80" zoomScaleNormal="80" workbookViewId="0">
      <selection activeCell="L27" sqref="L27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3">
      <c r="A47" s="76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3">
      <c r="D48" s="36"/>
      <c r="E48" s="36"/>
      <c r="F48" s="36"/>
      <c r="G48" s="36"/>
      <c r="H48" s="36"/>
      <c r="I48" s="36"/>
      <c r="J48" s="36"/>
    </row>
    <row r="49" spans="4:10" ht="14.25" customHeight="1" x14ac:dyDescent="0.3">
      <c r="D49" s="36"/>
      <c r="E49" s="36"/>
      <c r="F49" s="36"/>
      <c r="G49" s="36"/>
      <c r="H49" s="36"/>
      <c r="I49" s="36"/>
      <c r="J49" s="36"/>
    </row>
    <row r="50" spans="4:10" ht="14.25" customHeight="1" x14ac:dyDescent="0.3">
      <c r="D50" s="36"/>
      <c r="E50" s="36"/>
      <c r="F50" s="36"/>
      <c r="G50" s="36"/>
      <c r="H50" s="36"/>
      <c r="I50" s="36"/>
      <c r="J50" s="36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3">
      <c r="A6" s="75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3">
      <c r="A7" s="76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3">
      <c r="A8" s="76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3">
      <c r="A9" s="76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3">
      <c r="A10" s="76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3">
      <c r="A11" s="76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3">
      <c r="A12" s="76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3">
      <c r="A13" s="76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3">
      <c r="A14" s="76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3">
      <c r="A15" s="76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3">
      <c r="A16" s="76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3">
      <c r="A17" s="76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3">
      <c r="A18" s="76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3">
      <c r="A19" s="76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3">
      <c r="A20" s="76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3">
      <c r="A21" s="76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3">
      <c r="A22" s="76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3">
      <c r="A23" s="76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3">
      <c r="A24" s="76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3">
      <c r="A25" s="76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3">
      <c r="A26" s="77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3">
      <c r="A27" s="76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3">
      <c r="A28" s="76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3">
      <c r="A29" s="76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3">
      <c r="A30" s="76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3">
      <c r="A31" s="76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3">
      <c r="A32" s="76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3">
      <c r="A33" s="76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3">
      <c r="A34" s="76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3">
      <c r="A35" s="76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3">
      <c r="A36" s="76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3">
      <c r="A37" s="76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3">
      <c r="A38" s="76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3">
      <c r="A39" s="76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3">
      <c r="A40" s="76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3">
      <c r="A41" s="76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3">
      <c r="A42" s="76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3">
      <c r="A43" s="76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3">
      <c r="A44" s="76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3">
      <c r="A45" s="76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3">
      <c r="A46" s="76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3">
      <c r="A47" s="76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3">
      <c r="D48" s="36"/>
      <c r="E48" s="36"/>
      <c r="F48" s="36"/>
      <c r="G48" s="36"/>
      <c r="H48" s="36"/>
      <c r="I48" s="36"/>
      <c r="J48" s="36"/>
    </row>
    <row r="49" spans="4:10" ht="14.25" customHeight="1" x14ac:dyDescent="0.3">
      <c r="D49" s="36"/>
      <c r="E49" s="36"/>
      <c r="F49" s="36"/>
      <c r="G49" s="36"/>
      <c r="H49" s="36"/>
      <c r="I49" s="36"/>
      <c r="J49" s="36"/>
    </row>
    <row r="50" spans="4:10" ht="14.25" customHeight="1" x14ac:dyDescent="0.3">
      <c r="D50" s="36"/>
      <c r="E50" s="36"/>
      <c r="F50" s="36"/>
      <c r="G50" s="36"/>
      <c r="H50" s="36"/>
      <c r="I50" s="36"/>
      <c r="J50" s="36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997"/>
  <sheetViews>
    <sheetView topLeftCell="C1" zoomScale="80" zoomScaleNormal="80" workbookViewId="0">
      <selection activeCell="G3" sqref="G3:I44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3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3">
      <c r="A3" s="75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3">
      <c r="A4" s="76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3">
      <c r="A5" s="76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3">
      <c r="A6" s="76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3">
      <c r="A7" s="76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3">
      <c r="A8" s="76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3">
      <c r="A9" s="76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3">
      <c r="A10" s="76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3">
      <c r="A11" s="76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3">
      <c r="A12" s="76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3">
      <c r="A13" s="76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3">
      <c r="A14" s="76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3">
      <c r="A15" s="76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3">
      <c r="A16" s="76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3">
      <c r="A17" s="76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3">
      <c r="A18" s="76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3">
      <c r="A19" s="76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3">
      <c r="A20" s="76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3">
      <c r="A21" s="76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3">
      <c r="A22" s="76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3">
      <c r="A23" s="77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3">
      <c r="A24" s="76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3">
      <c r="A25" s="76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3">
      <c r="A26" s="76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3">
      <c r="A27" s="76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3">
      <c r="A28" s="76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3">
      <c r="A29" s="76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3">
      <c r="A30" s="76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3">
      <c r="A31" s="76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3">
      <c r="A32" s="76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3">
      <c r="A33" s="76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3">
      <c r="A34" s="76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3">
      <c r="A35" s="76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3">
      <c r="A36" s="76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3">
      <c r="A37" s="76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3">
      <c r="A38" s="76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3">
      <c r="A39" s="76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3">
      <c r="A40" s="76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3">
      <c r="A41" s="76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3">
      <c r="A42" s="76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3">
      <c r="A43" s="76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3">
      <c r="A44" s="76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3">
      <c r="D45" s="36"/>
      <c r="E45" s="36"/>
      <c r="F45" s="36"/>
      <c r="G45" s="36"/>
      <c r="H45" s="36"/>
      <c r="I45" s="36"/>
      <c r="J45" s="36"/>
    </row>
    <row r="46" spans="1:10" ht="14.25" customHeight="1" x14ac:dyDescent="0.3">
      <c r="D46" s="36"/>
      <c r="E46" s="36"/>
      <c r="F46" s="36"/>
      <c r="G46" s="36"/>
      <c r="H46" s="36"/>
      <c r="I46" s="36"/>
      <c r="J46" s="36"/>
    </row>
    <row r="47" spans="1:10" ht="14.25" customHeight="1" x14ac:dyDescent="0.3">
      <c r="D47" s="36"/>
      <c r="E47" s="36"/>
      <c r="F47" s="36"/>
      <c r="G47" s="36"/>
      <c r="H47" s="36"/>
      <c r="I47" s="36"/>
      <c r="J47" s="36"/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4</vt:i4>
      </vt:variant>
    </vt:vector>
  </HeadingPairs>
  <TitlesOfParts>
    <vt:vector size="19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Braking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Charlet</cp:lastModifiedBy>
  <dcterms:created xsi:type="dcterms:W3CDTF">2019-10-23T17:36:00Z</dcterms:created>
  <dcterms:modified xsi:type="dcterms:W3CDTF">2021-03-10T22:29:24Z</dcterms:modified>
</cp:coreProperties>
</file>