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basti\OneDrive\Bureau\Centrale Lyon\EPSA\GitHub\ELIZ-2022\02 - Documentation\RC_Rendus_Compet\Eté 2025\SES\"/>
    </mc:Choice>
  </mc:AlternateContent>
  <xr:revisionPtr revIDLastSave="0" documentId="13_ncr:1_{897AFFF7-7059-435F-B04A-94C716BD606B}" xr6:coauthVersionLast="47" xr6:coauthVersionMax="47" xr10:uidLastSave="{00000000-0000-0000-0000-000000000000}"/>
  <bookViews>
    <workbookView xWindow="-108" yWindow="-108" windowWidth="23256" windowHeight="13896" firstSheet="22" activeTab="22"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3.3.3 Additional Info (3)" sheetId="54" r:id="rId41"/>
    <sheet name="T1.1 Guidance Notes" sheetId="41" r:id="rId42"/>
    <sheet name="T3.5 Guidance Notes" sheetId="42" r:id="rId43"/>
    <sheet name="T3.10.5 T3.5 Guidance Notes" sheetId="43" r:id="rId44"/>
    <sheet name="T3.11 T3.5 Guidance Notes" sheetId="44" r:id="rId45"/>
    <sheet name="T3.13 T3.5 Guidance Notes" sheetId="45" r:id="rId46"/>
    <sheet name="T3.16.3 Guidance Notes" sheetId="46" r:id="rId47"/>
    <sheet name="T3.14 T3.5 Guidance Notes" sheetId="47" r:id="rId48"/>
    <sheet name="T3.5.9 Guidance Notes" sheetId="48" r:id="rId49"/>
    <sheet name="T4.5 Guidance Notes" sheetId="49" r:id="rId50"/>
    <sheet name="EV4.4 Guidance Notes" sheetId="50" r:id="rId51"/>
    <sheet name="EV5.5 TSAC Attachment Guidance" sheetId="51" r:id="rId52"/>
    <sheet name="Monocoque Attachments Guidance" sheetId="52" r:id="rId53"/>
    <sheet name="Front Hoop Attachment Guidance" sheetId="53" r:id="rId54"/>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50">'EV4.4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1">'T1.1 Guidance Notes'!$A$1</definedName>
    <definedName name="Guidance_notes_MHBS" localSheetId="42">'T3.5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3">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3">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3">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3">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O3" i="54"/>
  <c r="D3" i="54"/>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C21" i="36"/>
  <c r="C23" i="36" s="1"/>
  <c r="C18" i="36"/>
  <c r="C17" i="36"/>
  <c r="C19" i="36" s="1"/>
  <c r="D11" i="36"/>
  <c r="C9" i="36"/>
  <c r="C8" i="36"/>
  <c r="C7" i="36"/>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L60" i="31"/>
  <c r="M60" i="31" s="1"/>
  <c r="U59" i="31"/>
  <c r="V59" i="31" s="1"/>
  <c r="L59" i="31"/>
  <c r="M59" i="31" s="1"/>
  <c r="U58" i="31"/>
  <c r="V58" i="31" s="1"/>
  <c r="M58" i="31"/>
  <c r="L58" i="31"/>
  <c r="U57" i="31"/>
  <c r="V57" i="31" s="1"/>
  <c r="L57" i="31"/>
  <c r="M57" i="31" s="1"/>
  <c r="V54" i="31"/>
  <c r="M54" i="31"/>
  <c r="V53" i="31"/>
  <c r="M53" i="31"/>
  <c r="V50" i="31"/>
  <c r="M50" i="31"/>
  <c r="V44" i="31"/>
  <c r="M44" i="31"/>
  <c r="D44" i="31"/>
  <c r="V43" i="31"/>
  <c r="M43" i="31"/>
  <c r="C43" i="31"/>
  <c r="C41" i="31"/>
  <c r="V40" i="31"/>
  <c r="M40" i="31"/>
  <c r="V30" i="31"/>
  <c r="M30" i="31"/>
  <c r="V29" i="31"/>
  <c r="M29" i="31"/>
  <c r="D29" i="31"/>
  <c r="U27" i="31"/>
  <c r="V31" i="31" s="1"/>
  <c r="L27" i="31"/>
  <c r="M31" i="31" s="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G28" i="29"/>
  <c r="H28" i="29" s="1"/>
  <c r="G27" i="29"/>
  <c r="H27" i="29" s="1"/>
  <c r="G26" i="29"/>
  <c r="H26" i="29" s="1"/>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s="1"/>
  <c r="AD17" i="28"/>
  <c r="Z17" i="28"/>
  <c r="AD16" i="28"/>
  <c r="Z16" i="28"/>
  <c r="AD15" i="28"/>
  <c r="Z15" i="28"/>
  <c r="AD13" i="28"/>
  <c r="AD14" i="28" s="1"/>
  <c r="AE14" i="28" s="1"/>
  <c r="Z13" i="28"/>
  <c r="AD5" i="28"/>
  <c r="AD7" i="28" s="1" a="1"/>
  <c r="AD7" i="28" s="1"/>
  <c r="Z5" i="28"/>
  <c r="Z8" i="28" s="1" a="1"/>
  <c r="Z8" i="28" s="1"/>
  <c r="O3" i="28"/>
  <c r="D3" i="28"/>
  <c r="G36" i="27"/>
  <c r="F36" i="27"/>
  <c r="I35" i="27"/>
  <c r="I34" i="27"/>
  <c r="F33" i="27"/>
  <c r="I32" i="27"/>
  <c r="G32" i="27"/>
  <c r="F32" i="27"/>
  <c r="I31" i="27"/>
  <c r="I30" i="27"/>
  <c r="F30" i="27"/>
  <c r="G29" i="27"/>
  <c r="F29" i="27"/>
  <c r="E28" i="27"/>
  <c r="I26" i="27"/>
  <c r="I33" i="27" s="1"/>
  <c r="C25" i="27"/>
  <c r="G24" i="27"/>
  <c r="F24" i="27"/>
  <c r="F28" i="27" s="1"/>
  <c r="E24" i="27"/>
  <c r="C24" i="27"/>
  <c r="C28" i="27" s="1"/>
  <c r="I18" i="27"/>
  <c r="M11" i="27" s="1"/>
  <c r="G18" i="27"/>
  <c r="F18" i="27"/>
  <c r="E18" i="27"/>
  <c r="I12" i="27" a="1"/>
  <c r="I12" i="27" s="1"/>
  <c r="I11" i="27" a="1"/>
  <c r="I11" i="27" s="1"/>
  <c r="F11" i="27" a="1"/>
  <c r="F11" i="27" s="1"/>
  <c r="C11" i="27" a="1"/>
  <c r="C11" i="27" s="1"/>
  <c r="F10" i="27" a="1"/>
  <c r="F10" i="27" s="1"/>
  <c r="C10" i="27" a="1"/>
  <c r="C10" i="27" s="1"/>
  <c r="C9" i="27" a="1"/>
  <c r="C9" i="27" s="1"/>
  <c r="F8" i="27" a="1"/>
  <c r="F8" i="27" s="1"/>
  <c r="C8" i="27" a="1"/>
  <c r="C8" i="27" s="1"/>
  <c r="G7" i="27"/>
  <c r="G11" i="27" s="1" a="1"/>
  <c r="G11" i="27" s="1"/>
  <c r="F7" i="27"/>
  <c r="F9" i="27" s="1" a="1"/>
  <c r="F9" i="27" s="1"/>
  <c r="E7" i="27"/>
  <c r="C7" i="27"/>
  <c r="C12" i="27" s="1" a="1"/>
  <c r="C12" i="27" s="1"/>
  <c r="N6" i="27"/>
  <c r="M6" i="27"/>
  <c r="M10" i="27" s="1"/>
  <c r="M5" i="27"/>
  <c r="G36" i="26"/>
  <c r="F36" i="26"/>
  <c r="F35" i="26"/>
  <c r="I34" i="26"/>
  <c r="F34" i="26"/>
  <c r="F32" i="26"/>
  <c r="F31" i="26"/>
  <c r="F30" i="26"/>
  <c r="F29" i="26"/>
  <c r="C28" i="26"/>
  <c r="F27" i="26"/>
  <c r="I26" i="26"/>
  <c r="F25" i="26"/>
  <c r="C25" i="26"/>
  <c r="G24" i="26"/>
  <c r="G32" i="26" s="1"/>
  <c r="F24" i="26"/>
  <c r="F33" i="26" s="1"/>
  <c r="E24" i="26"/>
  <c r="C24" i="26"/>
  <c r="I18" i="26"/>
  <c r="G18" i="26"/>
  <c r="F18" i="26"/>
  <c r="E18" i="26"/>
  <c r="I12" i="26" a="1"/>
  <c r="I12" i="26" s="1"/>
  <c r="C12" i="26" a="1"/>
  <c r="C12" i="26" s="1"/>
  <c r="M11" i="26"/>
  <c r="I11" i="26" a="1"/>
  <c r="I11" i="26" s="1"/>
  <c r="C9" i="26" a="1"/>
  <c r="C9" i="26" s="1"/>
  <c r="G8" i="26" a="1"/>
  <c r="G8" i="26" s="1"/>
  <c r="F8" i="26" a="1"/>
  <c r="F8" i="26" s="1"/>
  <c r="C8" i="26" a="1"/>
  <c r="C8" i="26" s="1"/>
  <c r="G7" i="26"/>
  <c r="G12" i="26" s="1" a="1"/>
  <c r="G12" i="26" s="1"/>
  <c r="F7" i="26"/>
  <c r="E7" i="26"/>
  <c r="C7" i="26"/>
  <c r="C11" i="26" s="1" a="1"/>
  <c r="C11" i="26" s="1"/>
  <c r="N6" i="26"/>
  <c r="O9" i="26" s="1"/>
  <c r="M6" i="26"/>
  <c r="O8" i="26" s="1"/>
  <c r="N5" i="26"/>
  <c r="M5" i="26"/>
  <c r="M8" i="26" s="1"/>
  <c r="G36" i="25"/>
  <c r="F36" i="25"/>
  <c r="K34" i="25"/>
  <c r="J34" i="25"/>
  <c r="I34" i="25"/>
  <c r="F34" i="25"/>
  <c r="G33" i="25"/>
  <c r="J32" i="25"/>
  <c r="G32" i="25"/>
  <c r="F32" i="25"/>
  <c r="J30" i="25"/>
  <c r="J28" i="25"/>
  <c r="J27" i="25"/>
  <c r="G27" i="25"/>
  <c r="F27" i="25"/>
  <c r="J26" i="25"/>
  <c r="I26" i="25"/>
  <c r="I27" i="25" s="1"/>
  <c r="F26" i="25"/>
  <c r="G25" i="25"/>
  <c r="F25" i="25"/>
  <c r="C25" i="25"/>
  <c r="G24" i="25"/>
  <c r="G35" i="25" s="1"/>
  <c r="F24" i="25"/>
  <c r="F28" i="25" s="1"/>
  <c r="E24" i="25"/>
  <c r="E25" i="25" s="1"/>
  <c r="C24" i="25"/>
  <c r="C26" i="25" s="1"/>
  <c r="M21" i="25"/>
  <c r="T20" i="25"/>
  <c r="M20" i="25"/>
  <c r="J18" i="25"/>
  <c r="T21" i="25" s="1"/>
  <c r="I18" i="25"/>
  <c r="T11" i="25" s="1"/>
  <c r="G18" i="25"/>
  <c r="F18" i="25"/>
  <c r="E18" i="25"/>
  <c r="U16" i="25"/>
  <c r="T16" i="25"/>
  <c r="U15" i="25"/>
  <c r="V19" i="25" s="1"/>
  <c r="T15" i="25"/>
  <c r="J12" i="25" a="1"/>
  <c r="J12" i="25" s="1"/>
  <c r="I12" i="25" a="1"/>
  <c r="I12" i="25" s="1"/>
  <c r="J11" i="25" a="1"/>
  <c r="J11" i="25" s="1"/>
  <c r="I11" i="25" a="1"/>
  <c r="I11" i="25" s="1"/>
  <c r="C10" i="25" a="1"/>
  <c r="C10" i="25" s="1"/>
  <c r="C33" i="25" s="1"/>
  <c r="F8" i="25" a="1"/>
  <c r="F8" i="25" s="1"/>
  <c r="G7" i="25"/>
  <c r="G12" i="25" s="1" a="1"/>
  <c r="G12" i="25" s="1"/>
  <c r="F7" i="25"/>
  <c r="F11" i="25" s="1" a="1"/>
  <c r="F11" i="25" s="1"/>
  <c r="E7" i="25"/>
  <c r="E12" i="25" s="1" a="1"/>
  <c r="E12" i="25" s="1"/>
  <c r="C7" i="25"/>
  <c r="C12" i="25" s="1" a="1"/>
  <c r="C12" i="25" s="1"/>
  <c r="U6" i="25"/>
  <c r="T6" i="25"/>
  <c r="T10" i="25" s="1"/>
  <c r="T5" i="25"/>
  <c r="G36" i="24"/>
  <c r="F36" i="24"/>
  <c r="K34" i="24"/>
  <c r="J34" i="24"/>
  <c r="I34" i="24"/>
  <c r="G33" i="24"/>
  <c r="J31" i="24"/>
  <c r="J26" i="24"/>
  <c r="J32" i="24" s="1"/>
  <c r="I26" i="24"/>
  <c r="C25" i="24"/>
  <c r="G24" i="24"/>
  <c r="G27" i="24" s="1"/>
  <c r="F24" i="24"/>
  <c r="E24" i="24"/>
  <c r="C24" i="24"/>
  <c r="C26" i="24" s="1"/>
  <c r="M21" i="24"/>
  <c r="T20" i="24"/>
  <c r="M20" i="24"/>
  <c r="J18" i="24"/>
  <c r="T21" i="24" s="1"/>
  <c r="I18" i="24"/>
  <c r="T11" i="24" s="1"/>
  <c r="G18" i="24"/>
  <c r="F18" i="24"/>
  <c r="E18" i="24"/>
  <c r="U16" i="24"/>
  <c r="T16" i="24"/>
  <c r="U15" i="24"/>
  <c r="V19" i="24" s="1"/>
  <c r="T15" i="24"/>
  <c r="T18" i="24" s="1"/>
  <c r="J12" i="24" a="1"/>
  <c r="J12" i="24" s="1"/>
  <c r="I12" i="24" a="1"/>
  <c r="I12" i="24" s="1"/>
  <c r="G12" i="24" a="1"/>
  <c r="G12" i="24" s="1"/>
  <c r="C12" i="24" a="1"/>
  <c r="C12" i="24" s="1"/>
  <c r="J11" i="24" a="1"/>
  <c r="J11" i="24" s="1"/>
  <c r="I11" i="24" a="1"/>
  <c r="I11" i="24" s="1"/>
  <c r="F11" i="24" a="1"/>
  <c r="F11" i="24"/>
  <c r="E11" i="24" a="1"/>
  <c r="E11" i="24" s="1"/>
  <c r="E10" i="24" a="1"/>
  <c r="E10" i="24" s="1"/>
  <c r="C10" i="24" a="1"/>
  <c r="C10" i="24"/>
  <c r="G9" i="24" a="1"/>
  <c r="G9" i="24"/>
  <c r="F9" i="24" a="1"/>
  <c r="F9" i="24" s="1"/>
  <c r="T8" i="24"/>
  <c r="F8" i="24" a="1"/>
  <c r="F8" i="24"/>
  <c r="C8" i="24" a="1"/>
  <c r="C8" i="24" s="1"/>
  <c r="C27" i="24" s="1"/>
  <c r="C36" i="24" s="1"/>
  <c r="G7" i="24"/>
  <c r="G11" i="24" s="1" a="1"/>
  <c r="G11" i="24" s="1"/>
  <c r="F7" i="24"/>
  <c r="F12" i="24" s="1" a="1"/>
  <c r="F12" i="24" s="1"/>
  <c r="E7" i="24"/>
  <c r="E9" i="24" s="1" a="1"/>
  <c r="E9" i="24" s="1"/>
  <c r="C7" i="24"/>
  <c r="U6" i="24"/>
  <c r="T6" i="24"/>
  <c r="T10" i="24" s="1"/>
  <c r="U5" i="24"/>
  <c r="T5" i="24"/>
  <c r="E42" i="23"/>
  <c r="E41" i="23"/>
  <c r="E40" i="23"/>
  <c r="F37" i="23"/>
  <c r="F36" i="23"/>
  <c r="F35" i="23"/>
  <c r="F33" i="23"/>
  <c r="F32" i="23"/>
  <c r="F31" i="23"/>
  <c r="F28" i="23"/>
  <c r="F34" i="23" s="1"/>
  <c r="E27" i="23"/>
  <c r="E26" i="23"/>
  <c r="F20" i="23"/>
  <c r="J11" i="23" s="1"/>
  <c r="C16" i="23"/>
  <c r="C27" i="23" s="1"/>
  <c r="C15" i="23"/>
  <c r="C26" i="23" s="1"/>
  <c r="F7" i="23"/>
  <c r="F8" i="23" s="1" a="1"/>
  <c r="F8" i="23" s="1"/>
  <c r="E7" i="23"/>
  <c r="C7" i="23"/>
  <c r="K6" i="23"/>
  <c r="J6" i="23"/>
  <c r="J10" i="23" s="1"/>
  <c r="J5" i="23"/>
  <c r="K5" i="23" s="1"/>
  <c r="G36" i="22"/>
  <c r="F36" i="22"/>
  <c r="G35" i="22"/>
  <c r="K34" i="22"/>
  <c r="J34" i="22"/>
  <c r="I34" i="22"/>
  <c r="G34" i="22"/>
  <c r="F34" i="22"/>
  <c r="G33" i="22"/>
  <c r="J32" i="22"/>
  <c r="F32" i="22"/>
  <c r="J31" i="22"/>
  <c r="J30" i="22"/>
  <c r="I30" i="22"/>
  <c r="I29" i="22"/>
  <c r="J28" i="22"/>
  <c r="G27" i="22"/>
  <c r="J26" i="22"/>
  <c r="J35" i="22" s="1"/>
  <c r="I26" i="22"/>
  <c r="I31" i="22" s="1"/>
  <c r="G26" i="22"/>
  <c r="C25" i="22"/>
  <c r="G24" i="22"/>
  <c r="F24" i="22"/>
  <c r="E24" i="22"/>
  <c r="C24" i="22"/>
  <c r="C28" i="22" s="1"/>
  <c r="M21" i="22"/>
  <c r="T20" i="22"/>
  <c r="M20" i="22"/>
  <c r="J18" i="22"/>
  <c r="T21" i="22" s="1"/>
  <c r="I18" i="22"/>
  <c r="T11" i="22" s="1"/>
  <c r="G18" i="22"/>
  <c r="F18" i="22"/>
  <c r="E18" i="22"/>
  <c r="U16" i="22"/>
  <c r="V19" i="22" s="1"/>
  <c r="T16" i="22"/>
  <c r="U15" i="22"/>
  <c r="T15" i="22"/>
  <c r="J12" i="22" a="1"/>
  <c r="J12" i="22" s="1"/>
  <c r="I12" i="22" a="1"/>
  <c r="I12" i="22" s="1"/>
  <c r="G12" i="22" a="1"/>
  <c r="G12" i="22" s="1"/>
  <c r="J11" i="22" a="1"/>
  <c r="J11" i="22" s="1"/>
  <c r="I11" i="22" a="1"/>
  <c r="I11" i="22" s="1"/>
  <c r="E11" i="22" a="1"/>
  <c r="E11" i="22" s="1"/>
  <c r="G10" i="22" a="1"/>
  <c r="G10" i="22" s="1"/>
  <c r="V8" i="22"/>
  <c r="G8" i="22" a="1"/>
  <c r="G8" i="22" s="1"/>
  <c r="G7" i="22"/>
  <c r="G11" i="22" s="1" a="1"/>
  <c r="G11" i="22" s="1"/>
  <c r="F7" i="22"/>
  <c r="E7" i="22"/>
  <c r="E10" i="22" s="1" a="1"/>
  <c r="E10" i="22" s="1"/>
  <c r="C7" i="22"/>
  <c r="U6" i="22"/>
  <c r="T6" i="22"/>
  <c r="T10" i="22" s="1"/>
  <c r="T5" i="22"/>
  <c r="T8" i="22" s="1"/>
  <c r="E26" i="21"/>
  <c r="D23" i="21"/>
  <c r="D21" i="21"/>
  <c r="E27" i="21" s="1" a="1"/>
  <c r="E27" i="21" s="1"/>
  <c r="D20" i="21"/>
  <c r="D19" i="21"/>
  <c r="C39" i="31" s="1"/>
  <c r="F17" i="21"/>
  <c r="D13" i="21" a="1"/>
  <c r="D13" i="21"/>
  <c r="C11" i="21" a="1"/>
  <c r="C11" i="21" s="1"/>
  <c r="C10" i="21" a="1"/>
  <c r="C10" i="21" s="1"/>
  <c r="D9" i="21"/>
  <c r="D11" i="21" s="1" a="1"/>
  <c r="D11" i="21" s="1"/>
  <c r="C9" i="21"/>
  <c r="C14" i="21" s="1" a="1"/>
  <c r="C14" i="21" s="1"/>
  <c r="D4" i="21"/>
  <c r="H39" i="20"/>
  <c r="G39" i="20"/>
  <c r="F37" i="20"/>
  <c r="E31" i="20"/>
  <c r="F29" i="20"/>
  <c r="E28" i="20"/>
  <c r="E29" i="20" s="1"/>
  <c r="G29" i="20" s="1"/>
  <c r="C28" i="20"/>
  <c r="C29" i="20" s="1"/>
  <c r="E27" i="20"/>
  <c r="C27" i="20"/>
  <c r="C31" i="20" s="1"/>
  <c r="F25" i="20"/>
  <c r="I24" i="20"/>
  <c r="I23" i="20"/>
  <c r="F21" i="20"/>
  <c r="Q14" i="20"/>
  <c r="Q15" i="20" s="1"/>
  <c r="Q13" i="20"/>
  <c r="Q12" i="20"/>
  <c r="F12" i="20" a="1"/>
  <c r="F12" i="20" s="1"/>
  <c r="Q11" i="20"/>
  <c r="F11" i="20" a="1"/>
  <c r="F11" i="20"/>
  <c r="S10" i="20"/>
  <c r="R7" i="20"/>
  <c r="Q7" i="20"/>
  <c r="E7" i="20"/>
  <c r="C7" i="20"/>
  <c r="R6" i="20"/>
  <c r="Q6" i="20"/>
  <c r="R5" i="20"/>
  <c r="Q5" i="20"/>
  <c r="S8" i="20" s="1"/>
  <c r="G36" i="19"/>
  <c r="G35" i="19"/>
  <c r="I34" i="19"/>
  <c r="G34" i="19"/>
  <c r="G33" i="19"/>
  <c r="G30" i="19"/>
  <c r="G28" i="19"/>
  <c r="E28" i="19"/>
  <c r="C28" i="19"/>
  <c r="I27" i="19"/>
  <c r="G27" i="19"/>
  <c r="I26" i="19"/>
  <c r="I30" i="19" s="1"/>
  <c r="G25" i="19"/>
  <c r="C25" i="19"/>
  <c r="G24" i="19"/>
  <c r="G32" i="19" s="1"/>
  <c r="F24" i="19"/>
  <c r="F28" i="19" s="1"/>
  <c r="E24" i="19"/>
  <c r="C24" i="19"/>
  <c r="C26" i="19" s="1"/>
  <c r="L21" i="19"/>
  <c r="L20" i="19"/>
  <c r="I18" i="19"/>
  <c r="G18" i="19"/>
  <c r="F18" i="19"/>
  <c r="E18" i="19"/>
  <c r="I12" i="19" a="1"/>
  <c r="I12" i="19"/>
  <c r="F12" i="19" a="1"/>
  <c r="F12" i="19" s="1"/>
  <c r="M11" i="19"/>
  <c r="I11" i="19" a="1"/>
  <c r="I11" i="19" s="1"/>
  <c r="G11" i="19" a="1"/>
  <c r="G11" i="19" s="1"/>
  <c r="F10" i="19" a="1"/>
  <c r="F10" i="19"/>
  <c r="C9" i="19" a="1"/>
  <c r="C9" i="19"/>
  <c r="G7" i="19"/>
  <c r="G12" i="19" s="1" a="1"/>
  <c r="G12" i="19" s="1"/>
  <c r="F7" i="19"/>
  <c r="F11" i="19" s="1" a="1"/>
  <c r="F11" i="19" s="1"/>
  <c r="E7" i="19"/>
  <c r="C7" i="19"/>
  <c r="C11" i="19" s="1" a="1"/>
  <c r="C11" i="19" s="1"/>
  <c r="N6" i="19"/>
  <c r="M6" i="19"/>
  <c r="M10" i="19" s="1"/>
  <c r="M5" i="19"/>
  <c r="O8" i="19" s="1"/>
  <c r="F34" i="18"/>
  <c r="F31" i="18"/>
  <c r="F30" i="18"/>
  <c r="F27" i="18"/>
  <c r="F26" i="18"/>
  <c r="F33" i="18" s="1"/>
  <c r="E25" i="18"/>
  <c r="C25" i="18"/>
  <c r="E24" i="18"/>
  <c r="C24" i="18"/>
  <c r="I21" i="18"/>
  <c r="I20" i="18"/>
  <c r="F18" i="18"/>
  <c r="E12" i="18" a="1"/>
  <c r="E12" i="18"/>
  <c r="J11" i="18"/>
  <c r="E11" i="18" a="1"/>
  <c r="E11" i="18"/>
  <c r="E10" i="18" a="1"/>
  <c r="E10" i="18" s="1"/>
  <c r="E9" i="18" a="1"/>
  <c r="E9" i="18" s="1"/>
  <c r="E8" i="18" a="1"/>
  <c r="E8" i="18" s="1"/>
  <c r="F7" i="18"/>
  <c r="F8" i="18" s="1" a="1"/>
  <c r="F8" i="18" s="1"/>
  <c r="E7" i="18"/>
  <c r="C7" i="18"/>
  <c r="K6" i="18"/>
  <c r="J6" i="18"/>
  <c r="L8" i="18" s="1"/>
  <c r="K5" i="18"/>
  <c r="L9" i="18" s="1"/>
  <c r="J5" i="18"/>
  <c r="F34" i="17"/>
  <c r="F31" i="17"/>
  <c r="F30" i="17"/>
  <c r="F26" i="17"/>
  <c r="F33" i="17" s="1"/>
  <c r="E25" i="17"/>
  <c r="C25" i="17"/>
  <c r="E24" i="17"/>
  <c r="E28" i="17" s="1"/>
  <c r="C24" i="17"/>
  <c r="C28" i="17" s="1"/>
  <c r="I21" i="17"/>
  <c r="I20" i="17"/>
  <c r="F18" i="17"/>
  <c r="F12" i="17" a="1"/>
  <c r="F12" i="17" s="1"/>
  <c r="J11" i="17"/>
  <c r="F11" i="17" a="1"/>
  <c r="F11" i="17" s="1"/>
  <c r="F8" i="17" a="1"/>
  <c r="F8" i="17" s="1"/>
  <c r="F7" i="17"/>
  <c r="F9" i="17" s="1" a="1"/>
  <c r="F9" i="17" s="1"/>
  <c r="E7" i="17"/>
  <c r="E12" i="17" s="1" a="1"/>
  <c r="E12" i="17" s="1"/>
  <c r="C7" i="17"/>
  <c r="K6" i="17"/>
  <c r="J6" i="17"/>
  <c r="J5" i="17"/>
  <c r="K5" i="17" s="1"/>
  <c r="D21" i="16"/>
  <c r="D19" i="16"/>
  <c r="D18" i="16"/>
  <c r="D17" i="16"/>
  <c r="C14" i="16"/>
  <c r="C18" i="16" s="1"/>
  <c r="C13" i="16"/>
  <c r="D11" i="16" a="1"/>
  <c r="D11" i="16" s="1"/>
  <c r="D9" i="16" a="1"/>
  <c r="D9" i="16"/>
  <c r="C9" i="16" a="1"/>
  <c r="C9" i="16" s="1"/>
  <c r="D7" i="16" a="1"/>
  <c r="D7" i="16" s="1"/>
  <c r="D6" i="16"/>
  <c r="D10" i="16" s="1" a="1"/>
  <c r="D10" i="16" s="1"/>
  <c r="C6" i="16"/>
  <c r="C8" i="16" s="1" a="1"/>
  <c r="C8" i="16" s="1"/>
  <c r="D21" i="15"/>
  <c r="E21" i="15" s="1"/>
  <c r="C21" i="15"/>
  <c r="D18" i="15"/>
  <c r="D19" i="15" s="1"/>
  <c r="C18" i="15"/>
  <c r="C19" i="15" s="1"/>
  <c r="D17" i="15"/>
  <c r="C17" i="15"/>
  <c r="D8" i="15" a="1"/>
  <c r="D8" i="15" s="1"/>
  <c r="D22" i="15" s="1"/>
  <c r="D6" i="15"/>
  <c r="D10" i="15" s="1" a="1"/>
  <c r="D10" i="15" s="1"/>
  <c r="C6" i="15"/>
  <c r="C10" i="15" s="1" a="1"/>
  <c r="C10" i="15" s="1"/>
  <c r="C24" i="15" s="1"/>
  <c r="D21" i="14"/>
  <c r="D18" i="14"/>
  <c r="D17" i="14"/>
  <c r="C14" i="14"/>
  <c r="C18" i="14" s="1"/>
  <c r="C13" i="14"/>
  <c r="A24" i="4" s="1"/>
  <c r="C10" i="14" a="1"/>
  <c r="C10" i="14"/>
  <c r="D7" i="14" a="1"/>
  <c r="D7" i="14" s="1"/>
  <c r="D6" i="14"/>
  <c r="D10" i="14" s="1" a="1"/>
  <c r="D10" i="14" s="1"/>
  <c r="C6" i="14"/>
  <c r="C7" i="14" s="1" a="1"/>
  <c r="C7" i="14" s="1"/>
  <c r="D53" i="13"/>
  <c r="I11" i="7" s="1"/>
  <c r="F13" i="20" s="1" a="1"/>
  <c r="F13" i="20" s="1"/>
  <c r="C47" i="31" s="1"/>
  <c r="C50" i="31" s="1"/>
  <c r="D50" i="31" s="1"/>
  <c r="O3" i="13"/>
  <c r="D3" i="13"/>
  <c r="W56" i="12" a="1"/>
  <c r="W56" i="12" s="1"/>
  <c r="W53" i="12"/>
  <c r="D53" i="12"/>
  <c r="D56" i="12" s="1" a="1"/>
  <c r="D56" i="12" s="1"/>
  <c r="H11" i="7" s="1"/>
  <c r="W52" i="12"/>
  <c r="D52" i="12"/>
  <c r="K52" i="12" s="1"/>
  <c r="Y49" i="12"/>
  <c r="F49" i="12"/>
  <c r="AH3" i="12"/>
  <c r="W3" i="12"/>
  <c r="O3" i="12"/>
  <c r="D3" i="12"/>
  <c r="L66" i="11" a="1"/>
  <c r="L66" i="11" s="1"/>
  <c r="L67" i="11" s="1" a="1"/>
  <c r="L67" i="11" s="1"/>
  <c r="C51" i="11" s="1"/>
  <c r="C59" i="11"/>
  <c r="C58" i="11"/>
  <c r="C60" i="11" s="1"/>
  <c r="J57" i="11"/>
  <c r="J56" i="11"/>
  <c r="AG50" i="11"/>
  <c r="AI50" i="11" s="1"/>
  <c r="V50" i="11"/>
  <c r="V48" i="11"/>
  <c r="C48" i="11"/>
  <c r="AG46" i="11"/>
  <c r="N46" i="11"/>
  <c r="I47" i="11" s="1"/>
  <c r="AH3" i="11"/>
  <c r="W3" i="11"/>
  <c r="O3" i="11"/>
  <c r="D3" i="11"/>
  <c r="L66" i="10" a="1"/>
  <c r="L66" i="10" s="1"/>
  <c r="L67" i="10" s="1" a="1"/>
  <c r="L67" i="10" s="1"/>
  <c r="C51" i="10" s="1"/>
  <c r="C60" i="10"/>
  <c r="I8" i="7" s="1"/>
  <c r="I7" i="7" s="1"/>
  <c r="C59" i="10"/>
  <c r="C58" i="10"/>
  <c r="J57" i="10"/>
  <c r="J56" i="10"/>
  <c r="AG50" i="10"/>
  <c r="AG51" i="10" s="1"/>
  <c r="AI51" i="10" s="1"/>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G50" i="9"/>
  <c r="V50" i="9"/>
  <c r="V48" i="9"/>
  <c r="C48" i="9"/>
  <c r="I47" i="9"/>
  <c r="AG46" i="9"/>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s="1"/>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Y71" i="8"/>
  <c r="F71" i="8"/>
  <c r="AD70" i="8" a="1"/>
  <c r="AD70" i="8" s="1"/>
  <c r="V51" i="8" s="1"/>
  <c r="Y51" i="8" s="1"/>
  <c r="C63" i="8"/>
  <c r="G6" i="7" s="1"/>
  <c r="C62" i="8"/>
  <c r="C64" i="8" s="1"/>
  <c r="G8" i="7" s="1"/>
  <c r="J61" i="8"/>
  <c r="J60" i="8"/>
  <c r="G55" i="8"/>
  <c r="AG54" i="8"/>
  <c r="AI54" i="8" s="1"/>
  <c r="V54" i="8"/>
  <c r="C52" i="8"/>
  <c r="C49" i="8"/>
  <c r="I48" i="8"/>
  <c r="AG47" i="8"/>
  <c r="N47" i="8"/>
  <c r="AH3" i="8"/>
  <c r="W3" i="8"/>
  <c r="O3" i="8"/>
  <c r="D3" i="8"/>
  <c r="C11"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A42" i="4"/>
  <c r="C42" i="4" s="1"/>
  <c r="A40" i="4"/>
  <c r="T40" i="4" s="1"/>
  <c r="AS39" i="4"/>
  <c r="AR39" i="4"/>
  <c r="AQ39" i="4"/>
  <c r="AP39" i="4"/>
  <c r="AO39" i="4"/>
  <c r="AF39" i="4"/>
  <c r="AE39" i="4"/>
  <c r="AD39" i="4"/>
  <c r="AC39" i="4"/>
  <c r="AB39" i="4"/>
  <c r="AA39" i="4"/>
  <c r="Y39" i="4"/>
  <c r="X39" i="4"/>
  <c r="W39" i="4"/>
  <c r="V39" i="4"/>
  <c r="U39" i="4"/>
  <c r="T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A33" i="4"/>
  <c r="C33"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C29" i="4"/>
  <c r="AB29" i="4"/>
  <c r="Y29" i="4"/>
  <c r="A29" i="4"/>
  <c r="AA29" i="4" s="1"/>
  <c r="AF28" i="4"/>
  <c r="AE28" i="4"/>
  <c r="AD28" i="4"/>
  <c r="A28" i="4"/>
  <c r="AC28" i="4" s="1"/>
  <c r="AE27" i="4"/>
  <c r="C27" i="4"/>
  <c r="A27" i="4"/>
  <c r="AF26" i="4"/>
  <c r="AE26" i="4"/>
  <c r="AD26" i="4"/>
  <c r="AC26" i="4"/>
  <c r="A26" i="4"/>
  <c r="U26" i="4" s="1"/>
  <c r="AF25" i="4"/>
  <c r="AE25" i="4"/>
  <c r="AD25" i="4"/>
  <c r="AC25" i="4"/>
  <c r="A25" i="4"/>
  <c r="AF24" i="4"/>
  <c r="AE24" i="4"/>
  <c r="AD24" i="4"/>
  <c r="AC24" i="4"/>
  <c r="A1" i="4"/>
  <c r="F11" i="23" l="1" a="1"/>
  <c r="F11" i="23" s="1"/>
  <c r="Z18" i="28"/>
  <c r="AA18" i="28" s="1"/>
  <c r="C32" i="27"/>
  <c r="C8" i="14" a="1"/>
  <c r="C8" i="14" s="1"/>
  <c r="C11" i="15" a="1"/>
  <c r="C11" i="15" s="1"/>
  <c r="C25" i="15" s="1"/>
  <c r="C10" i="16" a="1"/>
  <c r="C10" i="16" s="1"/>
  <c r="E10" i="17" a="1"/>
  <c r="E10" i="17" s="1"/>
  <c r="E30" i="17" s="1"/>
  <c r="G30" i="17" s="1"/>
  <c r="Q10" i="20"/>
  <c r="G34" i="24"/>
  <c r="E10" i="25" a="1"/>
  <c r="E10" i="25" s="1"/>
  <c r="M9" i="26"/>
  <c r="C9" i="14" a="1"/>
  <c r="C9" i="14" s="1"/>
  <c r="C11" i="16" a="1"/>
  <c r="C11" i="16" s="1"/>
  <c r="E11" i="17" a="1"/>
  <c r="E11" i="17" s="1"/>
  <c r="E31" i="17" s="1"/>
  <c r="G31" i="17" s="1"/>
  <c r="F35" i="17"/>
  <c r="Q8" i="20"/>
  <c r="V18" i="24"/>
  <c r="C37" i="4"/>
  <c r="AD71" i="8" a="1"/>
  <c r="AD71" i="8" s="1"/>
  <c r="D9" i="14" a="1"/>
  <c r="D9" i="14" s="1"/>
  <c r="D26" i="14" s="1"/>
  <c r="I28" i="19"/>
  <c r="C28" i="25"/>
  <c r="C10" i="26" a="1"/>
  <c r="C10" i="26" s="1"/>
  <c r="C11" i="25" a="1"/>
  <c r="C11" i="25" s="1"/>
  <c r="T19" i="25"/>
  <c r="I35" i="25"/>
  <c r="Z7" i="28" a="1"/>
  <c r="Z7" i="28" s="1"/>
  <c r="Z14" i="28" s="1"/>
  <c r="AA14" i="28" s="1"/>
  <c r="G35" i="24"/>
  <c r="G28" i="25"/>
  <c r="G10" i="26" a="1"/>
  <c r="G10" i="26" s="1"/>
  <c r="F12" i="27" a="1"/>
  <c r="F12" i="27" s="1"/>
  <c r="AD8" i="28" a="1"/>
  <c r="AD8" i="28" s="1"/>
  <c r="J8" i="17"/>
  <c r="N5" i="19"/>
  <c r="O9" i="19" s="1"/>
  <c r="AD29" i="4"/>
  <c r="C9" i="15" a="1"/>
  <c r="C9" i="15" s="1"/>
  <c r="C23" i="15" s="1"/>
  <c r="F32" i="17"/>
  <c r="S9" i="20"/>
  <c r="C26" i="22"/>
  <c r="I31" i="19"/>
  <c r="F31" i="27"/>
  <c r="G29" i="26"/>
  <c r="C20" i="36"/>
  <c r="AG51" i="11"/>
  <c r="F8" i="19" a="1"/>
  <c r="F8" i="19" s="1"/>
  <c r="I32" i="19"/>
  <c r="J35" i="24"/>
  <c r="I28" i="25"/>
  <c r="M10" i="26"/>
  <c r="M12" i="26" s="1"/>
  <c r="C28" i="4"/>
  <c r="C11" i="14" a="1"/>
  <c r="C11" i="14" s="1"/>
  <c r="M8" i="19"/>
  <c r="T19" i="22"/>
  <c r="F29" i="23"/>
  <c r="C39" i="4"/>
  <c r="T42" i="4"/>
  <c r="AG51" i="9"/>
  <c r="AD52" i="12"/>
  <c r="D11" i="14" a="1"/>
  <c r="D11" i="14" s="1"/>
  <c r="D25" i="14" s="1"/>
  <c r="I33" i="19"/>
  <c r="F30" i="23"/>
  <c r="E8" i="24" a="1"/>
  <c r="E8" i="24" s="1"/>
  <c r="E12" i="24" a="1"/>
  <c r="E12" i="24" s="1"/>
  <c r="I29" i="25"/>
  <c r="D8" i="36"/>
  <c r="D23" i="36" s="1"/>
  <c r="H28" i="19"/>
  <c r="J28" i="19" s="1"/>
  <c r="AF29" i="4"/>
  <c r="C29" i="19"/>
  <c r="I30" i="25"/>
  <c r="G30" i="26"/>
  <c r="T33" i="31"/>
  <c r="G31" i="26"/>
  <c r="AI50" i="10"/>
  <c r="D19" i="14"/>
  <c r="D20" i="14" s="1"/>
  <c r="D24" i="16"/>
  <c r="C26" i="17"/>
  <c r="F28" i="18"/>
  <c r="G9" i="19" a="1"/>
  <c r="G9" i="19" s="1"/>
  <c r="I35" i="19"/>
  <c r="J29" i="22"/>
  <c r="G26" i="24"/>
  <c r="G31" i="25"/>
  <c r="U24" i="31"/>
  <c r="I31" i="25"/>
  <c r="G33" i="26"/>
  <c r="F34" i="27"/>
  <c r="D24" i="15"/>
  <c r="E24" i="15" s="1"/>
  <c r="X26" i="4" s="1"/>
  <c r="D20" i="16"/>
  <c r="F27" i="17"/>
  <c r="F32" i="18"/>
  <c r="J8" i="23"/>
  <c r="G34" i="26"/>
  <c r="C26" i="27"/>
  <c r="C27" i="27" s="1"/>
  <c r="C36" i="27" s="1"/>
  <c r="F35" i="27"/>
  <c r="T29" i="4"/>
  <c r="U29" i="4"/>
  <c r="C7" i="16" a="1"/>
  <c r="C7" i="16" s="1"/>
  <c r="L9" i="17"/>
  <c r="V29" i="4"/>
  <c r="AG55" i="8"/>
  <c r="AJ55" i="8" s="1"/>
  <c r="X29" i="4"/>
  <c r="C12" i="21" a="1"/>
  <c r="C12" i="21" s="1"/>
  <c r="J28" i="24"/>
  <c r="I32" i="25"/>
  <c r="F25" i="27"/>
  <c r="C7" i="15" a="1"/>
  <c r="C7" i="15" s="1"/>
  <c r="C20" i="15" s="1"/>
  <c r="F28" i="17"/>
  <c r="F10" i="18" a="1"/>
  <c r="F10" i="18" s="1"/>
  <c r="F35" i="18"/>
  <c r="C13" i="21" a="1"/>
  <c r="C13" i="21" s="1"/>
  <c r="I32" i="22"/>
  <c r="J30" i="24"/>
  <c r="C8" i="25" a="1"/>
  <c r="C8" i="25" s="1"/>
  <c r="C27" i="25" s="1"/>
  <c r="C36" i="25" s="1"/>
  <c r="T18" i="25"/>
  <c r="T22" i="25" s="1"/>
  <c r="G26" i="25"/>
  <c r="C26" i="26"/>
  <c r="C33" i="26" s="1"/>
  <c r="C31" i="27"/>
  <c r="F27" i="27"/>
  <c r="V8" i="24"/>
  <c r="C9" i="25" a="1"/>
  <c r="C9" i="25" s="1"/>
  <c r="I33" i="25"/>
  <c r="I27" i="27"/>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C11" i="23" a="1"/>
  <c r="C11" i="23" s="1"/>
  <c r="C8" i="23" a="1"/>
  <c r="C8" i="23" s="1"/>
  <c r="C12" i="23" a="1"/>
  <c r="C12" i="23" s="1"/>
  <c r="C9" i="23" a="1"/>
  <c r="C9" i="23" s="1"/>
  <c r="C12" i="20" a="1"/>
  <c r="C12" i="20" s="1"/>
  <c r="C35" i="20" s="1"/>
  <c r="C11" i="20" a="1"/>
  <c r="C11" i="20" s="1"/>
  <c r="C34"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C12" i="18" a="1"/>
  <c r="C12" i="18" s="1"/>
  <c r="C11" i="18" a="1"/>
  <c r="C11" i="18" s="1"/>
  <c r="C10" i="18" a="1"/>
  <c r="C10" i="18" s="1"/>
  <c r="C9" i="18" a="1"/>
  <c r="C9" i="18" s="1"/>
  <c r="C8" i="18" a="1"/>
  <c r="C8" i="18" s="1"/>
  <c r="E10" i="19" a="1"/>
  <c r="E10" i="19" s="1"/>
  <c r="C12" i="22" a="1"/>
  <c r="C12" i="22" s="1"/>
  <c r="C32" i="22" s="1"/>
  <c r="C10" i="22" a="1"/>
  <c r="C10" i="22" s="1"/>
  <c r="C33" i="22" s="1"/>
  <c r="C8" i="22" a="1"/>
  <c r="C8" i="22" s="1"/>
  <c r="C27" i="22" s="1"/>
  <c r="C11" i="22" a="1"/>
  <c r="C11" i="22" s="1"/>
  <c r="C31" i="22" s="1"/>
  <c r="C9" i="22" a="1"/>
  <c r="C9" i="22" s="1"/>
  <c r="C29" i="22" s="1"/>
  <c r="I10" i="24" a="1"/>
  <c r="I10" i="24" s="1"/>
  <c r="Y34" i="4"/>
  <c r="AA36" i="4"/>
  <c r="U60" i="8"/>
  <c r="AG56" i="8"/>
  <c r="F27" i="19"/>
  <c r="F36" i="19" s="1"/>
  <c r="C26" i="4"/>
  <c r="AI55" i="8"/>
  <c r="D24" i="14"/>
  <c r="J9" i="17"/>
  <c r="W34" i="4"/>
  <c r="V34" i="4"/>
  <c r="AA34" i="4"/>
  <c r="C34" i="4"/>
  <c r="C28" i="18"/>
  <c r="C26" i="18"/>
  <c r="AB34" i="4"/>
  <c r="J10" i="17"/>
  <c r="J12" i="17" s="1"/>
  <c r="L8" i="17"/>
  <c r="C10" i="23" a="1"/>
  <c r="C10" i="23" s="1"/>
  <c r="AF27" i="4"/>
  <c r="AC27" i="4"/>
  <c r="AD27" i="4"/>
  <c r="Y36" i="4"/>
  <c r="X36" i="4"/>
  <c r="W36" i="4"/>
  <c r="T36" i="4"/>
  <c r="U37" i="4"/>
  <c r="V37" i="4"/>
  <c r="AB37" i="4"/>
  <c r="T37" i="4"/>
  <c r="Z37" i="4"/>
  <c r="C12" i="17" a="1"/>
  <c r="C12" i="17" s="1"/>
  <c r="C32" i="17" s="1"/>
  <c r="C11" i="17" a="1"/>
  <c r="C11" i="17" s="1"/>
  <c r="C31" i="17" s="1"/>
  <c r="H31" i="17" s="1"/>
  <c r="C10" i="17" a="1"/>
  <c r="C10" i="17" s="1"/>
  <c r="C9" i="17" a="1"/>
  <c r="C9" i="17" s="1"/>
  <c r="C29" i="17" s="1"/>
  <c r="C8" i="17" a="1"/>
  <c r="C8" i="17" s="1"/>
  <c r="C27" i="17" s="1"/>
  <c r="E28" i="18"/>
  <c r="E26" i="18"/>
  <c r="E12" i="20" a="1"/>
  <c r="E12" i="20" s="1"/>
  <c r="E35" i="20" s="1"/>
  <c r="G35" i="20" s="1"/>
  <c r="E11" i="20" a="1"/>
  <c r="E11" i="20" s="1"/>
  <c r="E34" i="20" s="1"/>
  <c r="G34" i="20" s="1"/>
  <c r="E10" i="20" a="1"/>
  <c r="E10" i="20" s="1"/>
  <c r="E36" i="20" s="1"/>
  <c r="E9" i="20" a="1"/>
  <c r="E9" i="20" s="1"/>
  <c r="E32" i="20" s="1"/>
  <c r="G32"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D26" i="16"/>
  <c r="C21" i="16"/>
  <c r="C17" i="16"/>
  <c r="C19" i="16" s="1"/>
  <c r="K28" i="19"/>
  <c r="L28" i="19" s="1"/>
  <c r="C31" i="19"/>
  <c r="Q9" i="20"/>
  <c r="C33" i="20"/>
  <c r="F10" i="22" a="1"/>
  <c r="F10" i="22" s="1"/>
  <c r="F12" i="22" a="1"/>
  <c r="F12" i="22" s="1"/>
  <c r="F9" i="22" a="1"/>
  <c r="F9" i="22" s="1"/>
  <c r="F11" i="22" a="1"/>
  <c r="F11" i="22" s="1"/>
  <c r="E25" i="22"/>
  <c r="E26" i="22" s="1"/>
  <c r="E28" i="22"/>
  <c r="E30" i="22" s="1"/>
  <c r="E25" i="24"/>
  <c r="E26" i="24" s="1"/>
  <c r="E28" i="24"/>
  <c r="E29" i="24" s="1"/>
  <c r="G11" i="25" a="1"/>
  <c r="G11" i="25" s="1"/>
  <c r="G10" i="25" a="1"/>
  <c r="G10" i="25" s="1"/>
  <c r="G9" i="25" a="1"/>
  <c r="G9" i="25" s="1"/>
  <c r="G8" i="25" a="1"/>
  <c r="G8" i="25" s="1"/>
  <c r="O8" i="27"/>
  <c r="N5" i="27"/>
  <c r="M8" i="27"/>
  <c r="D23" i="16"/>
  <c r="E9" i="17" a="1"/>
  <c r="E9" i="17" s="1"/>
  <c r="E29" i="17" s="1"/>
  <c r="G29" i="17" s="1"/>
  <c r="F10" i="17" a="1"/>
  <c r="F10" i="17" s="1"/>
  <c r="G28" i="17"/>
  <c r="H28" i="17" s="1"/>
  <c r="I28" i="17" s="1"/>
  <c r="E32" i="17"/>
  <c r="G32" i="17" s="1"/>
  <c r="F9" i="18" a="1"/>
  <c r="F9" i="18" s="1"/>
  <c r="F12" i="18" a="1"/>
  <c r="F12" i="18" s="1"/>
  <c r="E25" i="19"/>
  <c r="E26" i="19" s="1"/>
  <c r="E32" i="19"/>
  <c r="S11" i="20"/>
  <c r="G31" i="20"/>
  <c r="H31" i="20" s="1"/>
  <c r="I31" i="20" s="1"/>
  <c r="F25" i="22"/>
  <c r="F29" i="22"/>
  <c r="F27" i="22"/>
  <c r="F26" i="22"/>
  <c r="F28" i="22"/>
  <c r="F31" i="22"/>
  <c r="F30" i="22"/>
  <c r="F35" i="24"/>
  <c r="F31" i="24"/>
  <c r="F32" i="24"/>
  <c r="F30" i="24"/>
  <c r="F25" i="24"/>
  <c r="F33" i="24"/>
  <c r="F27" i="24"/>
  <c r="F28" i="24"/>
  <c r="F34" i="24"/>
  <c r="F29" i="24"/>
  <c r="I32" i="24"/>
  <c r="T8" i="25"/>
  <c r="V8" i="25"/>
  <c r="I30" i="26"/>
  <c r="I33" i="26"/>
  <c r="I31" i="26"/>
  <c r="I27" i="26"/>
  <c r="I29" i="26"/>
  <c r="I35" i="26"/>
  <c r="I32" i="26"/>
  <c r="C49" i="31"/>
  <c r="D49" i="31" s="1"/>
  <c r="AI50" i="9"/>
  <c r="K53" i="12"/>
  <c r="D9" i="15" a="1"/>
  <c r="D9" i="15" s="1"/>
  <c r="E21" i="16"/>
  <c r="U25" i="4" s="1"/>
  <c r="F25" i="19"/>
  <c r="F26" i="19" s="1"/>
  <c r="F33" i="19" s="1"/>
  <c r="F32" i="19"/>
  <c r="F31" i="19"/>
  <c r="F30" i="19"/>
  <c r="C15" i="21" a="1"/>
  <c r="C15" i="21" s="1"/>
  <c r="G32" i="22"/>
  <c r="G29" i="22"/>
  <c r="G28" i="22"/>
  <c r="G31" i="22"/>
  <c r="G30" i="22"/>
  <c r="G25" i="22"/>
  <c r="E31" i="22"/>
  <c r="L9" i="23"/>
  <c r="J9" i="23"/>
  <c r="J12" i="23" s="1"/>
  <c r="L8" i="23"/>
  <c r="C33" i="24"/>
  <c r="I30" i="24"/>
  <c r="U5" i="25"/>
  <c r="Z29" i="4"/>
  <c r="AD53" i="12"/>
  <c r="D25" i="16"/>
  <c r="E8" i="17" a="1"/>
  <c r="E8" i="17" s="1"/>
  <c r="J9" i="18"/>
  <c r="F11" i="18" a="1"/>
  <c r="F11" i="18" s="1"/>
  <c r="F8" i="20" a="1"/>
  <c r="F8" i="20" s="1"/>
  <c r="F8" i="22" a="1"/>
  <c r="F8" i="22" s="1"/>
  <c r="C30" i="23"/>
  <c r="I27" i="24"/>
  <c r="H28" i="27"/>
  <c r="J28" i="27" s="1"/>
  <c r="K28" i="27" s="1"/>
  <c r="L28" i="27" s="1"/>
  <c r="AA35" i="4"/>
  <c r="C29" i="4"/>
  <c r="C35" i="4"/>
  <c r="AB35" i="4"/>
  <c r="C21" i="14"/>
  <c r="C17" i="14"/>
  <c r="C19" i="14" s="1"/>
  <c r="C26" i="14" s="1"/>
  <c r="D7" i="15" a="1"/>
  <c r="D7" i="15" s="1"/>
  <c r="D20" i="15"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8" i="26"/>
  <c r="E29" i="26" s="1"/>
  <c r="E25" i="26"/>
  <c r="E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12" i="27" a="1"/>
  <c r="E12" i="27" s="1"/>
  <c r="E32" i="27" s="1"/>
  <c r="E10" i="27" a="1"/>
  <c r="E10" i="27" s="1"/>
  <c r="E30" i="27" s="1"/>
  <c r="E8" i="27" a="1"/>
  <c r="E8" i="27" s="1"/>
  <c r="E11" i="27" a="1"/>
  <c r="E11" i="27" s="1"/>
  <c r="E31" i="27" s="1"/>
  <c r="E9" i="27" a="1"/>
  <c r="E9" i="27" s="1"/>
  <c r="E29" i="27" s="1"/>
  <c r="L24" i="31"/>
  <c r="K33" i="31"/>
  <c r="C25" i="36"/>
  <c r="C24" i="36"/>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G11" i="26" a="1"/>
  <c r="G11" i="26" s="1"/>
  <c r="G9" i="26" a="1"/>
  <c r="G9" i="26" s="1"/>
  <c r="J33" i="24"/>
  <c r="J29" i="24"/>
  <c r="J27" i="24"/>
  <c r="F33" i="25"/>
  <c r="F29" i="25"/>
  <c r="F35" i="25"/>
  <c r="F31" i="25"/>
  <c r="C30" i="25"/>
  <c r="F30" i="25"/>
  <c r="C27" i="26"/>
  <c r="C36" i="26" s="1"/>
  <c r="AD18" i="28"/>
  <c r="AE18" i="28" s="1"/>
  <c r="G34" i="25"/>
  <c r="G30" i="25"/>
  <c r="J35" i="25"/>
  <c r="J31" i="25"/>
  <c r="J33" i="25"/>
  <c r="J29" i="25"/>
  <c r="G29" i="25"/>
  <c r="E25" i="27"/>
  <c r="E26" i="27" s="1"/>
  <c r="H26" i="27" s="1"/>
  <c r="J26" i="27" s="1"/>
  <c r="E31" i="25"/>
  <c r="F26" i="26"/>
  <c r="G27" i="26"/>
  <c r="F28" i="26"/>
  <c r="G35" i="26"/>
  <c r="I28" i="27"/>
  <c r="D7" i="36"/>
  <c r="D20" i="36" s="1"/>
  <c r="E20" i="36" s="1"/>
  <c r="E26" i="25"/>
  <c r="C32" i="25"/>
  <c r="G26" i="26"/>
  <c r="G28" i="26"/>
  <c r="G8" i="27" a="1"/>
  <c r="G8" i="27" s="1"/>
  <c r="G10" i="27" a="1"/>
  <c r="G10" i="27" s="1"/>
  <c r="G12" i="27" a="1"/>
  <c r="G12" i="27" s="1"/>
  <c r="I29" i="27"/>
  <c r="D9" i="36"/>
  <c r="G25" i="26"/>
  <c r="G9" i="27" a="1"/>
  <c r="G9" i="27" s="1"/>
  <c r="F26" i="27"/>
  <c r="D23" i="14" l="1"/>
  <c r="C35" i="25"/>
  <c r="H35" i="20"/>
  <c r="I35" i="20" s="1"/>
  <c r="O11" i="26"/>
  <c r="O10" i="26"/>
  <c r="O12" i="26" s="1"/>
  <c r="H26" i="19"/>
  <c r="J26" i="19" s="1"/>
  <c r="AJ51" i="9"/>
  <c r="AI51" i="9"/>
  <c r="E20" i="15"/>
  <c r="T26" i="4" s="1"/>
  <c r="E29" i="22"/>
  <c r="E27" i="19"/>
  <c r="H27" i="19" s="1"/>
  <c r="H28" i="25"/>
  <c r="K28" i="25" s="1"/>
  <c r="L28" i="25" s="1"/>
  <c r="M28" i="25" s="1"/>
  <c r="C26" i="15"/>
  <c r="V20" i="25"/>
  <c r="V22" i="25" s="1"/>
  <c r="L11" i="23"/>
  <c r="C20" i="16"/>
  <c r="E20" i="16" s="1"/>
  <c r="T25" i="4" s="1"/>
  <c r="H26" i="26"/>
  <c r="J26" i="26" s="1"/>
  <c r="M9" i="19"/>
  <c r="M12" i="19" s="1"/>
  <c r="O10" i="19" s="1"/>
  <c r="O12" i="19" s="1"/>
  <c r="E30" i="25"/>
  <c r="H30" i="25" s="1"/>
  <c r="K30" i="25" s="1"/>
  <c r="E33" i="19"/>
  <c r="C31" i="25"/>
  <c r="L31" i="25" s="1"/>
  <c r="M31" i="25" s="1"/>
  <c r="E29" i="25"/>
  <c r="C30" i="19"/>
  <c r="C30" i="22"/>
  <c r="U27" i="4"/>
  <c r="C33" i="18"/>
  <c r="C29" i="25"/>
  <c r="C33" i="27"/>
  <c r="H26" i="25"/>
  <c r="K26" i="25" s="1"/>
  <c r="C34" i="25"/>
  <c r="L11" i="17"/>
  <c r="AI51" i="11"/>
  <c r="AJ51" i="11"/>
  <c r="E25" i="15"/>
  <c r="Y26" i="4" s="1"/>
  <c r="E27" i="17"/>
  <c r="G27" i="17" s="1"/>
  <c r="H27" i="17" s="1"/>
  <c r="I27" i="17" s="1"/>
  <c r="E43" i="23"/>
  <c r="H43" i="23" s="1"/>
  <c r="C29" i="23"/>
  <c r="C35" i="23"/>
  <c r="C37" i="23" s="1"/>
  <c r="D23" i="37"/>
  <c r="D26" i="37" s="1"/>
  <c r="E26" i="37" s="1"/>
  <c r="E35" i="23"/>
  <c r="G35" i="23" s="1"/>
  <c r="H32" i="25"/>
  <c r="K32" i="25" s="1"/>
  <c r="L32" i="25"/>
  <c r="M32" i="25" s="1"/>
  <c r="E27" i="25"/>
  <c r="E36" i="25" s="1"/>
  <c r="E30" i="24"/>
  <c r="E32" i="24"/>
  <c r="H32" i="24" s="1"/>
  <c r="K32" i="24" s="1"/>
  <c r="H26" i="22"/>
  <c r="K26" i="22" s="1"/>
  <c r="E27" i="22"/>
  <c r="E33" i="22"/>
  <c r="I31" i="17"/>
  <c r="X27" i="4"/>
  <c r="D27" i="14"/>
  <c r="C27" i="14"/>
  <c r="C28" i="14"/>
  <c r="H29" i="24"/>
  <c r="K29" i="24" s="1"/>
  <c r="H26" i="24"/>
  <c r="K26" i="24" s="1"/>
  <c r="E27" i="24"/>
  <c r="E34" i="24" s="1"/>
  <c r="E33" i="24"/>
  <c r="H33" i="19"/>
  <c r="J33" i="19" s="1"/>
  <c r="K33" i="19" s="1"/>
  <c r="L33" i="19" s="1"/>
  <c r="H33" i="26"/>
  <c r="J33" i="26" s="1"/>
  <c r="K33" i="26" s="1"/>
  <c r="L33" i="26" s="1"/>
  <c r="H27" i="25"/>
  <c r="E34" i="25"/>
  <c r="E27" i="26"/>
  <c r="H30" i="22"/>
  <c r="K30" i="22" s="1"/>
  <c r="H31" i="19"/>
  <c r="J31" i="19" s="1"/>
  <c r="K31" i="19"/>
  <c r="L31" i="19" s="1"/>
  <c r="H31" i="25"/>
  <c r="K31" i="25" s="1"/>
  <c r="H29" i="27"/>
  <c r="J29" i="27" s="1"/>
  <c r="K29" i="27"/>
  <c r="L29" i="27" s="1"/>
  <c r="E27" i="27"/>
  <c r="V21" i="24"/>
  <c r="E33" i="25"/>
  <c r="O9" i="27"/>
  <c r="M9" i="27"/>
  <c r="M12" i="27" s="1"/>
  <c r="O10" i="27" s="1"/>
  <c r="C22" i="16"/>
  <c r="E22" i="16" s="1"/>
  <c r="V25" i="4" s="1"/>
  <c r="C25" i="16"/>
  <c r="E25" i="16" s="1"/>
  <c r="Y25" i="4" s="1"/>
  <c r="C24" i="16"/>
  <c r="E24" i="16" s="1"/>
  <c r="X25" i="4" s="1"/>
  <c r="C23" i="16"/>
  <c r="E23" i="16" s="1"/>
  <c r="W25" i="4" s="1"/>
  <c r="V11" i="24"/>
  <c r="H30" i="27"/>
  <c r="J30" i="27" s="1"/>
  <c r="K30" i="27"/>
  <c r="L30" i="27" s="1"/>
  <c r="C34" i="24"/>
  <c r="C35" i="24"/>
  <c r="H32" i="17"/>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L10" i="23"/>
  <c r="L12" i="23" s="1"/>
  <c r="G26" i="18"/>
  <c r="E33" i="18"/>
  <c r="E27" i="18"/>
  <c r="G27" i="18" s="1"/>
  <c r="C28" i="15"/>
  <c r="D27" i="15"/>
  <c r="C27" i="15"/>
  <c r="C20" i="14"/>
  <c r="E20" i="14" s="1"/>
  <c r="T24" i="4" s="1"/>
  <c r="C27" i="18"/>
  <c r="C38" i="20"/>
  <c r="G37" i="20"/>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H29" i="19"/>
  <c r="J29" i="19" s="1"/>
  <c r="K29" i="19" s="1"/>
  <c r="L29" i="19" s="1"/>
  <c r="C28" i="29"/>
  <c r="D28" i="29" s="1"/>
  <c r="C26" i="29"/>
  <c r="D26" i="29" s="1"/>
  <c r="C27" i="29"/>
  <c r="D27" i="29" s="1"/>
  <c r="T9" i="22"/>
  <c r="T12" i="22" s="1"/>
  <c r="V10" i="22" s="1"/>
  <c r="V12" i="22" s="1"/>
  <c r="V9" i="22"/>
  <c r="V11" i="22" s="1"/>
  <c r="H29" i="17"/>
  <c r="L10" i="17"/>
  <c r="L12" i="17" s="1"/>
  <c r="C26" i="30"/>
  <c r="D26" i="30" s="1"/>
  <c r="C28" i="30"/>
  <c r="D28" i="30" s="1"/>
  <c r="C27" i="30"/>
  <c r="D27" i="30" s="1"/>
  <c r="C35" i="19"/>
  <c r="C34" i="19"/>
  <c r="F34" i="19"/>
  <c r="O11" i="19"/>
  <c r="H31" i="22"/>
  <c r="K31" i="22" s="1"/>
  <c r="F35" i="19"/>
  <c r="D26" i="15"/>
  <c r="D23" i="15"/>
  <c r="E23" i="15" s="1"/>
  <c r="W26" i="4" s="1"/>
  <c r="H30" i="24"/>
  <c r="K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H29" i="26"/>
  <c r="J29" i="26" s="1"/>
  <c r="K29" i="26" s="1"/>
  <c r="L29" i="26" s="1"/>
  <c r="C34" i="23"/>
  <c r="C31" i="23"/>
  <c r="C33" i="23"/>
  <c r="C32" i="23"/>
  <c r="V9" i="25"/>
  <c r="T9" i="25"/>
  <c r="G36" i="20"/>
  <c r="H36" i="20" s="1"/>
  <c r="E38" i="20"/>
  <c r="G38" i="20" s="1"/>
  <c r="C32" i="18"/>
  <c r="C29" i="18"/>
  <c r="C31" i="18"/>
  <c r="C30" i="18"/>
  <c r="C36" i="22"/>
  <c r="P47" i="8"/>
  <c r="E33" i="27"/>
  <c r="H31" i="27"/>
  <c r="J31" i="27" s="1"/>
  <c r="K31" i="27" s="1"/>
  <c r="L31" i="27" s="1"/>
  <c r="E30" i="26"/>
  <c r="C32" i="24"/>
  <c r="C31" i="24"/>
  <c r="C30" i="24"/>
  <c r="C29" i="24"/>
  <c r="L29" i="24" s="1"/>
  <c r="M29" i="24" s="1"/>
  <c r="J12" i="18"/>
  <c r="L10" i="18" s="1"/>
  <c r="L12" i="18" s="1"/>
  <c r="C24" i="14"/>
  <c r="E24" i="14" s="1"/>
  <c r="X24" i="4" s="1"/>
  <c r="C23" i="14"/>
  <c r="E23" i="14" s="1"/>
  <c r="W24" i="4" s="1"/>
  <c r="C22" i="14"/>
  <c r="E22" i="14" s="1"/>
  <c r="V24" i="4" s="1"/>
  <c r="E21" i="14"/>
  <c r="U24" i="4" s="1"/>
  <c r="C25" i="14"/>
  <c r="E25" i="14" s="1"/>
  <c r="Y24" i="4" s="1"/>
  <c r="H32" i="20"/>
  <c r="I32" i="20" s="1"/>
  <c r="E31" i="24"/>
  <c r="C30" i="17"/>
  <c r="H30" i="17" s="1"/>
  <c r="C33" i="17"/>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J27" i="19" l="1"/>
  <c r="H34" i="19"/>
  <c r="J34" i="19" s="1"/>
  <c r="K34" i="19" s="1"/>
  <c r="L34" i="19" s="1"/>
  <c r="K27" i="19"/>
  <c r="G17" i="19" s="1"/>
  <c r="A30" i="4" s="1"/>
  <c r="C35" i="18"/>
  <c r="L30" i="24"/>
  <c r="M30" i="24" s="1"/>
  <c r="E35" i="19"/>
  <c r="H35" i="19" s="1"/>
  <c r="J35" i="19" s="1"/>
  <c r="E34" i="19"/>
  <c r="E36" i="19"/>
  <c r="K35" i="19" s="1"/>
  <c r="L35" i="19" s="1"/>
  <c r="L29" i="22"/>
  <c r="M29" i="22" s="1"/>
  <c r="L32" i="24"/>
  <c r="M32" i="24" s="1"/>
  <c r="L11" i="18"/>
  <c r="H27" i="18"/>
  <c r="T28" i="4" s="1"/>
  <c r="AG52" i="11"/>
  <c r="U56" i="11"/>
  <c r="C34" i="18"/>
  <c r="L30" i="22"/>
  <c r="M30" i="22" s="1"/>
  <c r="H29" i="22"/>
  <c r="K29" i="22" s="1"/>
  <c r="C34" i="27"/>
  <c r="C35" i="27"/>
  <c r="U56" i="9"/>
  <c r="AG52" i="9"/>
  <c r="H37" i="20"/>
  <c r="C36" i="23"/>
  <c r="H35" i="23"/>
  <c r="I35" i="23" s="1"/>
  <c r="H29" i="23"/>
  <c r="T32" i="4" s="1"/>
  <c r="Z32" i="4"/>
  <c r="E37" i="23"/>
  <c r="G37" i="23" s="1"/>
  <c r="H37" i="23" s="1"/>
  <c r="I37" i="23" s="1"/>
  <c r="H31" i="23"/>
  <c r="I31" i="23" s="1"/>
  <c r="E36" i="23"/>
  <c r="H34" i="23"/>
  <c r="Y32" i="4" s="1"/>
  <c r="G36" i="23"/>
  <c r="G8" i="30"/>
  <c r="C8" i="29"/>
  <c r="I30" i="17"/>
  <c r="W27" i="4"/>
  <c r="C28" i="16"/>
  <c r="E28" i="16" s="1"/>
  <c r="AB25" i="4" s="1"/>
  <c r="D27" i="16"/>
  <c r="C27" i="16"/>
  <c r="L31" i="22"/>
  <c r="M31" i="22" s="1"/>
  <c r="S14" i="20"/>
  <c r="S18" i="20" s="1"/>
  <c r="S12" i="20"/>
  <c r="S17" i="20" s="1"/>
  <c r="E35" i="17"/>
  <c r="G35" i="17" s="1"/>
  <c r="G33" i="17"/>
  <c r="H33" i="17" s="1"/>
  <c r="E34" i="18"/>
  <c r="H29" i="18"/>
  <c r="H31" i="26"/>
  <c r="J31" i="26" s="1"/>
  <c r="K31" i="26"/>
  <c r="L31" i="26" s="1"/>
  <c r="G33" i="18"/>
  <c r="H33" i="18" s="1"/>
  <c r="E35" i="18"/>
  <c r="G35" i="18" s="1"/>
  <c r="H35" i="18" s="1"/>
  <c r="H30" i="26"/>
  <c r="J30" i="26" s="1"/>
  <c r="K30" i="26" s="1"/>
  <c r="L30" i="26" s="1"/>
  <c r="H32" i="22"/>
  <c r="K32" i="22" s="1"/>
  <c r="H32" i="26"/>
  <c r="J32" i="26" s="1"/>
  <c r="K32" i="26" s="1"/>
  <c r="L32" i="26" s="1"/>
  <c r="G34" i="18"/>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H27" i="27"/>
  <c r="E34" i="27"/>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E34" i="17"/>
  <c r="C34" i="17"/>
  <c r="C35" i="17"/>
  <c r="V11" i="25"/>
  <c r="H31" i="24"/>
  <c r="K31" i="24" s="1"/>
  <c r="L31" i="24"/>
  <c r="M31" i="24" s="1"/>
  <c r="H33" i="27"/>
  <c r="J33" i="27" s="1"/>
  <c r="K33" i="27" s="1"/>
  <c r="L33" i="27" s="1"/>
  <c r="E35" i="27"/>
  <c r="H35" i="27" s="1"/>
  <c r="J35" i="27" s="1"/>
  <c r="H30" i="18"/>
  <c r="H38" i="20"/>
  <c r="I29" i="17"/>
  <c r="V27" i="4"/>
  <c r="H32" i="18"/>
  <c r="L30" i="25"/>
  <c r="M30" i="25" s="1"/>
  <c r="S15" i="20"/>
  <c r="H30" i="19"/>
  <c r="J30" i="19" s="1"/>
  <c r="K30" i="19"/>
  <c r="L30" i="19" s="1"/>
  <c r="H33" i="23"/>
  <c r="E8" i="29"/>
  <c r="S13" i="20"/>
  <c r="AB30" i="4" l="1"/>
  <c r="H34" i="17"/>
  <c r="U30" i="4"/>
  <c r="V30" i="4"/>
  <c r="Y30" i="4"/>
  <c r="Z30" i="4"/>
  <c r="X30" i="4"/>
  <c r="C30" i="4"/>
  <c r="AA30" i="4"/>
  <c r="T30" i="4"/>
  <c r="W30" i="4"/>
  <c r="H34" i="18"/>
  <c r="I34" i="18" s="1"/>
  <c r="K35" i="27"/>
  <c r="L35" i="27" s="1"/>
  <c r="AB32" i="4"/>
  <c r="H36" i="23"/>
  <c r="AA32" i="4" s="1"/>
  <c r="I34" i="23"/>
  <c r="V32" i="4"/>
  <c r="I34" i="17"/>
  <c r="AA27" i="4"/>
  <c r="V28" i="4"/>
  <c r="I29" i="18"/>
  <c r="I32" i="18"/>
  <c r="Y28" i="4"/>
  <c r="K27" i="24"/>
  <c r="L27" i="24" s="1"/>
  <c r="G17" i="24" s="1"/>
  <c r="H34" i="24"/>
  <c r="L34" i="24" s="1"/>
  <c r="M34" i="24" s="1"/>
  <c r="J27" i="26"/>
  <c r="K27" i="26" s="1"/>
  <c r="H34" i="26"/>
  <c r="J34" i="26" s="1"/>
  <c r="K34" i="26" s="1"/>
  <c r="L34" i="26" s="1"/>
  <c r="H35" i="22"/>
  <c r="K35" i="22" s="1"/>
  <c r="I35" i="18"/>
  <c r="AB28" i="4"/>
  <c r="I33" i="17"/>
  <c r="Z27" i="4"/>
  <c r="E27" i="16"/>
  <c r="AA25" i="4" s="1"/>
  <c r="X32" i="4"/>
  <c r="I33" i="23"/>
  <c r="I33" i="18"/>
  <c r="Z28" i="4"/>
  <c r="H35" i="17"/>
  <c r="H35" i="25"/>
  <c r="K35" i="25" s="1"/>
  <c r="L33" i="22"/>
  <c r="I31" i="18"/>
  <c r="X28" i="4"/>
  <c r="J27" i="27"/>
  <c r="K27" i="27" s="1"/>
  <c r="H34" i="27"/>
  <c r="J34" i="27" s="1"/>
  <c r="K34" i="27" s="1"/>
  <c r="L34" i="27" s="1"/>
  <c r="I30" i="18"/>
  <c r="W28" i="4"/>
  <c r="I32" i="23"/>
  <c r="W32" i="4"/>
  <c r="L33" i="25"/>
  <c r="M33" i="25" s="1"/>
  <c r="K27" i="22"/>
  <c r="L27" i="22" s="1"/>
  <c r="G17" i="22" s="1"/>
  <c r="A31" i="4" s="1"/>
  <c r="H34" i="22"/>
  <c r="L34" i="22" s="1"/>
  <c r="H35" i="24"/>
  <c r="K35" i="24" s="1"/>
  <c r="L32" i="22"/>
  <c r="M32" i="22" s="1"/>
  <c r="L35" i="22" l="1"/>
  <c r="AA28" i="4"/>
  <c r="L35" i="25"/>
  <c r="M35" i="25" s="1"/>
  <c r="I36" i="23"/>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<sst xmlns="http://schemas.openxmlformats.org/spreadsheetml/2006/main" count="2971" uniqueCount="1122">
  <si>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</si>
  <si>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</si>
  <si>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</si>
  <si>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</si>
  <si>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</si>
  <si>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</si>
  <si>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</si>
  <si>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</si>
  <si>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</si>
  <si>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</si>
  <si>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</si>
  <si>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</si>
  <si>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</si>
  <si>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</si>
  <si>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</si>
  <si>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</si>
  <si>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</si>
  <si>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</si>
  <si>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</si>
  <si>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</si>
  <si>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</si>
  <si>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</si>
  <si>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</si>
  <si>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</si>
  <si>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</si>
  <si>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</si>
  <si>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</si>
  <si>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</si>
  <si>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</si>
  <si>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</si>
  <si>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</si>
  <si>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</si>
  <si>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</si>
  <si>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</si>
  <si>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</si>
  <si>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</si>
  <si>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</si>
  <si>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</si>
  <si>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</si>
  <si>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</si>
  <si>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</si>
  <si>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</si>
  <si>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</si>
  <si>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</si>
  <si>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</si>
  <si>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</si>
  <si>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</si>
  <si>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</si>
  <si>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</si>
  <si>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</si>
  <si>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</si>
  <si>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</si>
  <si>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</si>
  <si>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</si>
  <si>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</si>
  <si>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</si>
  <si>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</si>
  <si>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</si>
  <si>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</si>
  <si>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</si>
  <si>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</si>
  <si>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</si>
  <si>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</si>
  <si>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</si>
  <si>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</si>
  <si>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</si>
  <si>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</si>
  <si>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</si>
  <si>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</si>
  <si>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</si>
  <si>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</si>
  <si>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</si>
  <si>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</si>
  <si>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</si>
  <si>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</si>
  <si>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</si>
  <si>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</si>
  <si>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</si>
  <si>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</si>
  <si>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</si>
  <si>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</si>
  <si>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</si>
  <si>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</si>
  <si>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</si>
  <si>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</si>
  <si>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</si>
  <si>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</si>
  <si>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</si>
  <si>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</si>
  <si>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</si>
  <si>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</si>
  <si>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</si>
  <si>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</si>
  <si>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</si>
  <si>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</si>
  <si>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</si>
  <si>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</si>
  <si>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</si>
  <si>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</si>
  <si>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</si>
  <si>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</si>
  <si>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</si>
  <si>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</si>
  <si>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</si>
  <si>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</si>
  <si>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</si>
  <si>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</si>
  <si>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</si>
  <si>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</si>
  <si>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</si>
  <si>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</si>
  <si>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</si>
  <si>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</si>
  <si>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</si>
  <si>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</si>
  <si>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</si>
  <si>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</si>
  <si>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</si>
  <si>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</si>
  <si>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</si>
  <si>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</si>
  <si>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</si>
  <si>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</si>
  <si>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</si>
  <si>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</si>
  <si>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</si>
  <si>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</si>
  <si>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</si>
  <si>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</si>
  <si>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</si>
  <si>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</si>
  <si>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</si>
  <si>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</si>
  <si>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</si>
  <si>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</si>
  <si>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</si>
  <si>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</si>
  <si>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</si>
  <si>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</si>
  <si>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</si>
  <si>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</si>
  <si>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</si>
  <si>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</si>
  <si>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</si>
  <si>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</si>
  <si>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</si>
  <si>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</si>
  <si>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</si>
  <si>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</si>
  <si>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</si>
  <si>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</si>
  <si>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</si>
  <si>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</si>
  <si>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</si>
  <si>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</si>
  <si>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</si>
  <si>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</si>
  <si>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</si>
  <si>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</si>
  <si>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</si>
  <si>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</si>
  <si>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</si>
  <si>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</si>
  <si>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</si>
  <si>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</si>
  <si>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</si>
  <si>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</si>
  <si>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</si>
  <si>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</si>
  <si>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</si>
  <si>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</si>
  <si>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</si>
  <si>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</si>
  <si>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</si>
  <si>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</si>
  <si>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</si>
  <si>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</si>
  <si>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</si>
  <si>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</si>
  <si>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</si>
  <si>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</si>
  <si>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</si>
  <si>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</si>
  <si>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</si>
  <si>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</si>
  <si>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</si>
  <si>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</si>
  <si>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</si>
  <si>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</si>
  <si>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</si>
  <si>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</si>
  <si>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</si>
  <si>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</si>
  <si>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</si>
  <si>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</si>
  <si>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</si>
  <si>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</si>
  <si>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</si>
  <si>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</si>
  <si>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</si>
  <si>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</si>
  <si>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</si>
  <si>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</si>
  <si>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</si>
  <si>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</si>
  <si>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</si>
  <si>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</si>
  <si>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</si>
  <si>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</si>
  <si>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</si>
  <si>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</si>
  <si>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</si>
  <si>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</si>
  <si>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</si>
  <si>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</si>
  <si>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</si>
  <si>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</si>
  <si>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</si>
  <si>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</si>
  <si>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</si>
  <si>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</si>
  <si>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</si>
  <si>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</si>
  <si>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</si>
  <si>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</si>
  <si>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</si>
  <si>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</si>
  <si>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</si>
  <si>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</si>
  <si>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</si>
  <si>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</si>
  <si>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</si>
  <si>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</si>
  <si>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</si>
  <si>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</si>
  <si>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</si>
  <si>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</si>
  <si>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</si>
  <si>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</si>
  <si>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</si>
  <si>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</si>
  <si>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</si>
  <si>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</si>
  <si>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</si>
  <si>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</si>
  <si>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</si>
  <si>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</si>
  <si>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</si>
  <si>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</si>
  <si>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</si>
  <si>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</si>
  <si>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</si>
  <si>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</si>
  <si>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</si>
  <si>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</si>
  <si>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</si>
  <si>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</si>
  <si>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</si>
  <si>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</si>
  <si>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</si>
  <si>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</si>
  <si>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</si>
  <si>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</si>
  <si>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</si>
  <si>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</si>
  <si>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</si>
  <si>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</si>
  <si>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</si>
  <si>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</si>
  <si>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</si>
  <si>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</si>
  <si>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</si>
  <si>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</si>
  <si>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</si>
  <si>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</si>
  <si>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</si>
  <si>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</si>
  <si>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</si>
  <si>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</si>
  <si>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</si>
  <si>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</si>
  <si>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</si>
  <si>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</si>
  <si>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</si>
  <si>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</si>
  <si>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</si>
  <si>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</si>
  <si>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</si>
  <si>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</si>
  <si>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</si>
  <si>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</si>
  <si>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</si>
  <si>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</si>
  <si>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</si>
  <si>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</si>
  <si>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</si>
  <si>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</si>
  <si>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</si>
  <si>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</si>
  <si>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</si>
  <si>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</si>
  <si>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</si>
  <si>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</si>
  <si>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</si>
  <si>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</si>
  <si>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</si>
  <si>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</si>
  <si>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</si>
  <si>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</si>
  <si>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</si>
  <si>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</si>
  <si>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</si>
  <si>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</si>
  <si>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</si>
  <si>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</si>
  <si>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</si>
  <si>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</si>
  <si>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</si>
  <si>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</si>
  <si>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</si>
  <si>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</si>
  <si>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</si>
  <si>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</si>
  <si>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</si>
  <si>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</si>
  <si>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</si>
  <si>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</si>
  <si>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</si>
  <si>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</si>
  <si>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</si>
  <si>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</si>
  <si>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</si>
  <si>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</si>
  <si>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</si>
  <si>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</si>
  <si>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</si>
  <si>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</si>
  <si>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</si>
  <si>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</si>
  <si>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</si>
  <si>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</si>
  <si>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</si>
  <si>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</si>
  <si>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</si>
  <si>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</si>
  <si>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</si>
  <si>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</si>
  <si>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</si>
  <si>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</si>
  <si>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</si>
  <si>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</si>
  <si>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</si>
  <si>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</si>
  <si>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</si>
  <si>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</si>
  <si>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</si>
  <si>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</si>
  <si>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</si>
  <si>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</si>
  <si>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</si>
  <si>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</si>
  <si>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</si>
  <si>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</si>
  <si>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</si>
  <si>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</si>
  <si>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</si>
  <si>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</si>
  <si>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</si>
  <si>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</si>
  <si>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</si>
  <si>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</si>
  <si>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</si>
  <si>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</si>
  <si>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</si>
  <si>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</si>
  <si>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</si>
  <si>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</si>
  <si>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</si>
  <si>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</si>
  <si>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</si>
  <si>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</si>
  <si>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</si>
  <si>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</si>
  <si>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</si>
  <si>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</si>
  <si>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</si>
  <si>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</si>
  <si>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</si>
  <si>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</si>
  <si>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</si>
  <si>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</si>
  <si>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</si>
  <si>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</si>
  <si>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</si>
  <si>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</si>
  <si>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</si>
  <si>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</si>
  <si>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</si>
  <si>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</si>
  <si>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</si>
  <si>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</si>
  <si>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</si>
  <si>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</si>
  <si>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</si>
  <si>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</si>
  <si>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</si>
  <si>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</si>
  <si>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</si>
  <si>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</si>
  <si>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</si>
  <si>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</si>
  <si>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</si>
  <si>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</si>
  <si>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</si>
  <si>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</si>
  <si>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</si>
  <si>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</si>
  <si>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</si>
  <si>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</si>
  <si>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</si>
  <si>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</si>
  <si>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</si>
  <si>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</si>
  <si>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</si>
  <si>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</si>
  <si>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</si>
  <si>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</si>
  <si>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</si>
  <si>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</si>
  <si>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</si>
  <si>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</si>
  <si>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</si>
  <si>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</si>
  <si>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</si>
  <si>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</si>
  <si>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</si>
  <si>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</si>
  <si>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</si>
  <si>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</si>
  <si>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</si>
  <si>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</si>
  <si>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</si>
  <si>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</si>
  <si>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</si>
  <si>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</si>
  <si>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</si>
  <si>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</si>
  <si>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</si>
  <si>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</si>
  <si>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</si>
  <si>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</si>
  <si>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</si>
  <si>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</si>
  <si>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</si>
  <si>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</si>
  <si>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</si>
  <si>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</si>
  <si>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</si>
  <si>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</si>
  <si>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</si>
  <si>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</si>
  <si>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</si>
  <si>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</si>
  <si>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</si>
  <si>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</si>
  <si>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</si>
  <si>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</si>
  <si>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</si>
  <si>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</si>
  <si>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</si>
  <si>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</si>
  <si>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</si>
  <si>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</si>
  <si>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</si>
  <si>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</si>
  <si>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</si>
  <si>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</si>
  <si>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</si>
  <si>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</si>
  <si>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</si>
  <si>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</si>
  <si>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</si>
  <si>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</si>
  <si>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</si>
  <si>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</si>
  <si>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</si>
  <si>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</si>
  <si>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</si>
  <si>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</si>
  <si>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</si>
  <si>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</si>
  <si>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</si>
  <si>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</si>
  <si>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</si>
  <si>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</si>
  <si>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</si>
  <si>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</si>
  <si>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</si>
  <si>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</si>
  <si>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</si>
  <si>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</si>
  <si>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</si>
  <si>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</si>
  <si>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</si>
  <si>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</si>
  <si>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</si>
  <si>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</si>
  <si>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</si>
  <si>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</si>
  <si>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</si>
  <si>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</si>
  <si>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</si>
  <si>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</si>
  <si>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</si>
  <si>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</si>
  <si>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</si>
  <si>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</si>
  <si>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</si>
  <si>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</si>
  <si>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</si>
  <si>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</si>
  <si>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</si>
  <si>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</si>
  <si>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</si>
  <si>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</si>
  <si>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</si>
  <si>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</si>
  <si>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</si>
  <si>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</si>
  <si>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</si>
  <si>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</si>
  <si>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</si>
  <si>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</si>
  <si>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</si>
  <si>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</si>
  <si>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</si>
  <si>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</si>
  <si>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</si>
  <si>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</si>
  <si>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</si>
  <si>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</si>
  <si>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</si>
  <si>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</si>
  <si>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</si>
  <si>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</si>
  <si>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</si>
  <si>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</si>
  <si>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</si>
  <si>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</si>
  <si>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</si>
  <si>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</si>
  <si>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</si>
  <si>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</si>
  <si>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</si>
  <si>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</si>
  <si>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</si>
  <si>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</si>
  <si>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</si>
  <si>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</si>
  <si>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</si>
  <si>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</si>
  <si>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</si>
  <si>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</si>
  <si>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</si>
  <si>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</si>
  <si>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</si>
  <si>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</si>
  <si>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</si>
  <si>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</si>
  <si>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</si>
  <si>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</si>
  <si>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</si>
  <si>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</si>
  <si>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</si>
  <si>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</si>
  <si>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</si>
  <si>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</si>
  <si>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</si>
  <si>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</si>
  <si>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</si>
  <si>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</si>
  <si>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</si>
  <si>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</si>
  <si>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</si>
  <si>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</si>
  <si>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</si>
  <si>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</si>
  <si>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</si>
  <si>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</si>
  <si>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</si>
  <si>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</si>
  <si>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</si>
  <si>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</si>
  <si>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</si>
  <si>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</si>
  <si>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</si>
  <si>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</si>
  <si>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</si>
  <si>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</si>
  <si>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</si>
  <si>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</si>
  <si>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</si>
  <si>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</si>
  <si>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</si>
  <si>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</si>
  <si>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</si>
  <si>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</si>
  <si>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</si>
  <si>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</si>
  <si>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</si>
  <si>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</si>
  <si>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</si>
  <si>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</si>
  <si>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</si>
  <si>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</si>
  <si>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</si>
  <si>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</si>
  <si>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</si>
  <si>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</si>
  <si>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</si>
  <si>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</si>
  <si>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</si>
  <si>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</si>
  <si>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</si>
  <si>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</si>
  <si>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</si>
  <si>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</si>
  <si>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</si>
  <si>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</si>
  <si>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</si>
  <si>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</si>
  <si>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</si>
  <si>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</si>
  <si>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</si>
  <si>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</si>
  <si>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</si>
  <si>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</si>
  <si>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</si>
  <si>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</si>
  <si>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</si>
  <si>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</si>
  <si>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</si>
  <si>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</si>
  <si>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</si>
  <si>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</si>
  <si>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</si>
  <si>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</si>
  <si>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</si>
  <si>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</si>
  <si>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</si>
  <si>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</si>
  <si>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</si>
  <si>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</si>
  <si>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</si>
  <si>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</si>
  <si>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</si>
  <si>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</si>
  <si>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</si>
  <si>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</si>
  <si>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</si>
  <si>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</si>
  <si>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</si>
  <si>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</si>
  <si>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</si>
  <si>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</si>
  <si>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</si>
  <si>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</si>
  <si>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</si>
  <si>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</si>
  <si>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</si>
  <si>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</si>
  <si>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</si>
  <si>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</si>
  <si>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</si>
  <si>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</si>
  <si>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</si>
  <si>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</si>
  <si>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</si>
  <si>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</si>
  <si>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</si>
  <si>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</si>
  <si>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</si>
  <si>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</si>
  <si>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</si>
  <si>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</si>
  <si>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</si>
  <si>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</si>
  <si>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</si>
  <si>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</si>
  <si>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</si>
  <si>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</si>
  <si>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</si>
  <si>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</si>
  <si>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</si>
  <si>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</si>
  <si>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</si>
  <si>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</si>
  <si>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</si>
  <si>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</si>
  <si>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</si>
  <si>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</si>
  <si>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</si>
  <si>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</si>
  <si>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</si>
  <si>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</si>
  <si>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</si>
  <si>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</si>
  <si>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</si>
  <si>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</si>
  <si>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</si>
  <si>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</si>
  <si>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</si>
  <si>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</si>
  <si>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</si>
  <si>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</si>
  <si>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</si>
  <si>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</si>
  <si>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</si>
  <si>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</si>
  <si>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</si>
  <si>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</si>
  <si>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</si>
  <si>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</si>
  <si>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</si>
  <si>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</si>
  <si>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</si>
  <si>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</si>
  <si>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</si>
  <si>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</si>
  <si>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</si>
  <si>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</si>
  <si>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</si>
  <si>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</si>
  <si>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</si>
  <si>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</si>
  <si>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</si>
  <si>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</si>
  <si>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</si>
  <si>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</si>
  <si>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</si>
  <si>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</si>
  <si>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</si>
  <si>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</si>
  <si>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</si>
  <si>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</si>
  <si>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</si>
  <si>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</si>
  <si>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</si>
  <si>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</si>
  <si>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</si>
  <si>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</si>
  <si>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</si>
  <si>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</si>
  <si>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</si>
  <si>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</si>
  <si>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</si>
  <si>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</si>
  <si>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</si>
  <si>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</si>
  <si>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</si>
  <si>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</si>
  <si>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</si>
  <si>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</si>
  <si>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</si>
  <si>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</si>
  <si>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</si>
  <si>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</si>
  <si>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</si>
  <si>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</si>
  <si>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</si>
  <si>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</si>
  <si>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</si>
  <si>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</si>
  <si>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</si>
  <si>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</si>
  <si>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</si>
  <si>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</si>
  <si>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</si>
  <si>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</si>
  <si>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</si>
  <si>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</si>
  <si>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</si>
  <si>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</si>
  <si>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</si>
  <si>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</si>
  <si>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</si>
  <si>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</si>
  <si>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</si>
  <si>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</si>
  <si>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</si>
  <si>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</si>
  <si>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</si>
  <si>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</si>
  <si>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</si>
  <si>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</si>
  <si>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</si>
  <si>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</si>
  <si>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</si>
  <si>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</si>
  <si>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</si>
  <si>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</si>
  <si>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</si>
  <si>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</si>
  <si>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</si>
  <si>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</si>
  <si>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</si>
  <si>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</si>
  <si>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</si>
  <si>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</si>
  <si>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</si>
  <si>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</si>
  <si>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</si>
  <si>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</si>
  <si>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</si>
  <si>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</si>
  <si>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</si>
  <si>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</si>
  <si>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</si>
  <si>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</si>
  <si>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</si>
  <si>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</si>
  <si>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</si>
  <si>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</si>
  <si>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</si>
  <si>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</si>
  <si>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</si>
  <si>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</si>
  <si>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</si>
  <si>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</si>
  <si>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</si>
  <si>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</si>
  <si>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</si>
  <si>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</si>
  <si>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</si>
  <si>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</si>
  <si>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</si>
  <si>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</si>
  <si>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</si>
  <si>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</si>
  <si>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</si>
  <si>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</si>
  <si>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</si>
  <si>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</si>
  <si>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</si>
  <si>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</si>
  <si>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</si>
  <si>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</si>
  <si>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</si>
  <si>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</si>
  <si>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</si>
  <si>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</si>
  <si>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</si>
  <si>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</si>
  <si>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</si>
  <si>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</si>
  <si>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</si>
  <si>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</si>
  <si>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</si>
  <si>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</si>
  <si>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</si>
  <si>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</si>
  <si>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</si>
  <si>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</si>
  <si>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</si>
  <si>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</si>
  <si>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</si>
  <si>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</si>
  <si>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</si>
  <si>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</si>
  <si>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</si>
  <si>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</si>
  <si>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</si>
  <si>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</si>
  <si>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</si>
  <si>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</si>
  <si>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</si>
  <si>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</si>
  <si>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</si>
  <si>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</si>
  <si>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</si>
  <si>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</si>
  <si>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</si>
  <si>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</si>
  <si>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</si>
  <si>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</si>
  <si>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</si>
  <si>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</si>
  <si>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</si>
  <si>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</si>
  <si>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</si>
  <si>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</si>
  <si>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</si>
  <si>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</si>
  <si>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</si>
  <si>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</si>
  <si>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</si>
  <si>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</si>
  <si>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</si>
  <si>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</si>
  <si>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</si>
  <si>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</si>
  <si>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</si>
  <si>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</si>
  <si>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</si>
  <si>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</si>
  <si>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</si>
  <si>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</si>
  <si>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</si>
  <si>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</si>
  <si>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</si>
  <si>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</si>
  <si>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</si>
  <si>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</si>
  <si>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</si>
  <si>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</si>
  <si>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</si>
  <si>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</si>
  <si>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</si>
  <si>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</si>
  <si>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</si>
  <si>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</si>
  <si>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</si>
  <si>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</si>
  <si>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</si>
  <si>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</si>
  <si>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</si>
  <si>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</si>
  <si>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</si>
  <si>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</si>
  <si>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</si>
  <si>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</si>
  <si>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</si>
  <si>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</si>
  <si>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</si>
  <si>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</si>
  <si>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</si>
  <si>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</si>
  <si>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</si>
  <si>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</si>
  <si>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</si>
  <si>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</si>
  <si>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</si>
  <si>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</si>
  <si>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</si>
  <si>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</si>
  <si>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</si>
  <si>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</si>
  <si>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</si>
  <si>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</si>
  <si>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</si>
  <si>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</si>
  <si>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</si>
  <si>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</si>
  <si>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</si>
  <si>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</si>
  <si>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</si>
  <si>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</si>
  <si>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</si>
  <si>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</si>
  <si>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</si>
  <si>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</si>
  <si>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</si>
  <si>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</si>
  <si>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</si>
  <si>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</si>
  <si>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</si>
  <si>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</si>
  <si>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</si>
  <si>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</si>
  <si>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</si>
  <si>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</si>
  <si>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</si>
  <si>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</si>
  <si>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</si>
  <si>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</si>
  <si>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</si>
  <si>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</si>
  <si>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</si>
  <si>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</si>
  <si>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</si>
  <si>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</si>
  <si>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</si>
  <si>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</si>
  <si>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</si>
  <si>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</si>
  <si>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</si>
  <si>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</si>
  <si>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</si>
  <si>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</si>
  <si>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</si>
  <si>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</si>
  <si>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</si>
  <si>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</si>
  <si>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</si>
  <si>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</si>
  <si>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</si>
  <si>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</si>
  <si>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</si>
  <si>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</si>
  <si>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</si>
  <si>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</si>
  <si>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</si>
  <si>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</si>
  <si>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</si>
  <si>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</si>
  <si>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</si>
  <si>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</si>
  <si>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</si>
  <si>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</si>
  <si>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</si>
  <si>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</si>
  <si>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</si>
  <si>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</si>
  <si>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</si>
  <si>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</si>
  <si>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</si>
  <si>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</si>
  <si>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</si>
  <si>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</si>
  <si>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</si>
  <si>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</si>
  <si>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</si>
  <si>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</si>
  <si>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</si>
  <si>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</si>
  <si>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</si>
  <si>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</si>
  <si>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</si>
  <si>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</si>
  <si>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</si>
  <si>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</si>
  <si>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</si>
  <si>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</si>
  <si>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</si>
  <si>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</si>
  <si>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</si>
  <si>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</si>
  <si>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</si>
  <si>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</si>
  <si>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</si>
  <si>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</si>
  <si>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</si>
  <si>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</si>
  <si>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</si>
  <si>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</si>
  <si>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</si>
  <si>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</si>
  <si>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</si>
  <si>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</si>
  <si>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</si>
  <si>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</si>
  <si>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</si>
  <si>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</si>
  <si>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</si>
  <si>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</si>
  <si>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</si>
  <si>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</si>
  <si>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</si>
  <si>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</si>
  <si>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</si>
  <si>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</si>
  <si>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</si>
  <si>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</si>
  <si>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</si>
  <si>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</si>
  <si>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</si>
  <si>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</si>
  <si>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</si>
  <si>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</si>
  <si>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</si>
  <si>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</si>
  <si>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</si>
  <si>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</si>
  <si>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</si>
  <si>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</si>
  <si>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</si>
  <si>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</si>
  <si>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</si>
  <si>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</si>
  <si>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</si>
  <si>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</si>
  <si>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</si>
  <si>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</si>
  <si>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</si>
  <si>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</si>
  <si>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</si>
  <si>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</si>
  <si>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</si>
  <si>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</si>
  <si>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</si>
  <si>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</si>
  <si>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</si>
  <si>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</si>
  <si>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</si>
  <si>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</si>
  <si>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</si>
  <si>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</si>
  <si>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</si>
  <si>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</si>
  <si>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</si>
  <si>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</si>
  <si>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</si>
  <si>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</si>
  <si>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</si>
  <si>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</si>
  <si>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</si>
  <si>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</si>
  <si>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</si>
  <si>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</si>
  <si>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</si>
  <si>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</si>
  <si>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</si>
  <si>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30*2mm and 28*1,5mm 25CrMo4 Steel tubes invoice, used for harness attachment</t>
  </si>
  <si>
    <t>Lap belt only</t>
  </si>
  <si>
    <t xml:space="preserve">848MPa &lt; 882Mpa (see aditional info) which is the UTS of a 30*1,5mm 25CrMo45 tube. Our tube is a 30*2mm 25CrMo4 (see the invoice in additional info) tube so even if we don't have a tensile test for this tube, its UTS is greater than 882MPa. </t>
  </si>
  <si>
    <t>The tube length and the harness distance to the nearest node have changed since the last submit. The length of the tube have been measured on our manufactured chassis and the real length is approximately 520mm. The previous point of measure where inside the main hoop but here we measured on the real tube. Pictures will be provide on the next submission. We will widen the harness distance up to 230mm (maximul allowed by the rules) so the distance to the nearest node will be 145mm.</t>
  </si>
  <si>
    <t>We will add triangulation in order to reduce the distance of the brackets below 50mm in order to pass. We will provide it as soon as possible.</t>
  </si>
  <si>
    <t>v4</t>
  </si>
  <si>
    <t>We modified the length used of the SHB by taking the real distance and we wided the harness attachment. We take into account our real UTS value for our 25CrMo4 tube</t>
  </si>
  <si>
    <t>We will add triangulation in order to pass</t>
  </si>
  <si>
    <t>Adding the starting date of the manufacture of our chassis</t>
  </si>
  <si>
    <t>Adding of the invoice of the tube of the manufactured chassis of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</si>
</sst>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1">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
      <sz val="14"/>
      <color theme="1"/>
      <name val="Arial"/>
      <family val="2"/>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7">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9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79" fillId="20" borderId="0" xfId="0" applyFont="1" applyFill="1" applyAlignment="1">
      <alignment horizontal="left" vertical="center" indent="4"/>
    </xf>
    <xf numFmtId="0" fontId="2" fillId="3" borderId="87" xfId="0" applyFont="1" applyFill="1" applyBorder="1"/>
    <xf numFmtId="0" fontId="78" fillId="20" borderId="0" xfId="0" applyFont="1" applyFill="1" applyAlignment="1">
      <alignment horizontal="left" vertical="center" indent="4"/>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0" borderId="20" xfId="0" applyFont="1" applyBorder="1" applyAlignment="1">
      <alignment horizontal="center"/>
    </xf>
    <xf numFmtId="0" fontId="3" fillId="0" borderId="21" xfId="0" applyFont="1" applyBorder="1"/>
    <xf numFmtId="0" fontId="3" fillId="0" borderId="22" xfId="0" applyFont="1" applyBorder="1"/>
    <xf numFmtId="49" fontId="2" fillId="3" borderId="20" xfId="0" applyNumberFormat="1" applyFont="1" applyFill="1" applyBorder="1" applyAlignment="1">
      <alignment horizontal="center"/>
    </xf>
    <xf numFmtId="0" fontId="9" fillId="0" borderId="26" xfId="0" applyFont="1" applyBorder="1" applyAlignment="1">
      <alignment horizontal="center" textRotation="90" wrapText="1"/>
    </xf>
    <xf numFmtId="0" fontId="3" fillId="0" borderId="27" xfId="0" applyFont="1" applyBorder="1"/>
    <xf numFmtId="0" fontId="3" fillId="0" borderId="32" xfId="0" applyFont="1" applyBorder="1"/>
    <xf numFmtId="0" fontId="2" fillId="0" borderId="26" xfId="0" applyFont="1" applyBorder="1" applyAlignment="1">
      <alignment horizontal="center" textRotation="90" wrapText="1"/>
    </xf>
    <xf numFmtId="0" fontId="2" fillId="0" borderId="23" xfId="0" applyFont="1" applyBorder="1" applyAlignment="1">
      <alignment horizontal="center" vertical="center" wrapText="1"/>
    </xf>
    <xf numFmtId="0" fontId="3" fillId="0" borderId="24" xfId="0" applyFont="1" applyBorder="1"/>
    <xf numFmtId="0" fontId="3" fillId="0" borderId="25" xfId="0" applyFont="1" applyBorder="1"/>
    <xf numFmtId="0" fontId="3" fillId="0" borderId="28" xfId="0" applyFont="1" applyBorder="1"/>
    <xf numFmtId="0" fontId="0" fillId="0" borderId="0" xfId="0"/>
    <xf numFmtId="0" fontId="3" fillId="0" borderId="29" xfId="0" applyFont="1" applyBorder="1"/>
    <xf numFmtId="0" fontId="3" fillId="0" borderId="30" xfId="0" applyFont="1" applyBorder="1"/>
    <xf numFmtId="0" fontId="3" fillId="0" borderId="17" xfId="0" applyFont="1" applyBorder="1"/>
    <xf numFmtId="0" fontId="3" fillId="0" borderId="31" xfId="0" applyFont="1" applyBorder="1"/>
    <xf numFmtId="0" fontId="2" fillId="0" borderId="27" xfId="0" applyFont="1" applyBorder="1" applyAlignment="1">
      <alignment horizontal="center" textRotation="90" wrapText="1"/>
    </xf>
    <xf numFmtId="0" fontId="10" fillId="0" borderId="0" xfId="0" applyFont="1"/>
    <xf numFmtId="49" fontId="2" fillId="3" borderId="20" xfId="0" applyNumberFormat="1" applyFont="1" applyFill="1" applyBorder="1"/>
    <xf numFmtId="0" fontId="2" fillId="4" borderId="20" xfId="0" applyFont="1" applyFill="1" applyBorder="1" applyAlignment="1">
      <alignment horizontal="center"/>
    </xf>
    <xf numFmtId="0" fontId="11" fillId="0" borderId="20" xfId="0" applyFont="1" applyBorder="1" applyAlignment="1">
      <alignment horizontal="left" wrapText="1"/>
    </xf>
    <xf numFmtId="0" fontId="12" fillId="0" borderId="20" xfId="0" applyFont="1" applyBorder="1" applyAlignment="1">
      <alignment horizontal="left" wrapText="1"/>
    </xf>
    <xf numFmtId="0" fontId="2" fillId="0" borderId="26" xfId="0" applyFont="1" applyBorder="1" applyAlignment="1">
      <alignment horizontal="center" vertical="center"/>
    </xf>
    <xf numFmtId="0" fontId="2" fillId="0" borderId="25" xfId="0" applyFont="1" applyBorder="1" applyAlignment="1">
      <alignment horizontal="center" vertical="center"/>
    </xf>
    <xf numFmtId="1" fontId="2" fillId="0" borderId="26" xfId="0" applyNumberFormat="1" applyFont="1" applyBorder="1" applyAlignment="1">
      <alignment horizontal="center" vertical="center"/>
    </xf>
    <xf numFmtId="2" fontId="2" fillId="0" borderId="26" xfId="0" applyNumberFormat="1" applyFont="1" applyBorder="1" applyAlignment="1">
      <alignment horizontal="center" vertical="center"/>
    </xf>
    <xf numFmtId="165" fontId="2" fillId="0" borderId="26" xfId="0" applyNumberFormat="1" applyFont="1" applyBorder="1" applyAlignment="1">
      <alignment horizontal="center" vertical="center"/>
    </xf>
    <xf numFmtId="17" fontId="2" fillId="0" borderId="20" xfId="0" applyNumberFormat="1" applyFont="1" applyBorder="1" applyAlignment="1">
      <alignment horizontal="center"/>
    </xf>
    <xf numFmtId="0" fontId="2" fillId="5" borderId="20" xfId="0" applyFont="1" applyFill="1" applyBorder="1" applyAlignment="1">
      <alignment horizontal="center"/>
    </xf>
    <xf numFmtId="0" fontId="15"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wrapText="1"/>
    </xf>
    <xf numFmtId="0" fontId="7" fillId="0" borderId="0" xfId="0" applyFont="1" applyAlignment="1">
      <alignment horizontal="left" vertical="center" wrapText="1"/>
    </xf>
    <xf numFmtId="0" fontId="6" fillId="0" borderId="0" xfId="0" applyFont="1" applyAlignment="1">
      <alignment horizontal="left" wrapText="1"/>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2" fillId="0" borderId="30" xfId="0" applyFont="1" applyBorder="1" applyAlignment="1">
      <alignment horizontal="center"/>
    </xf>
    <xf numFmtId="0" fontId="13" fillId="0" borderId="30" xfId="0" applyFont="1" applyBorder="1" applyAlignment="1">
      <alignment horizontal="left" wrapText="1"/>
    </xf>
    <xf numFmtId="0" fontId="2" fillId="0" borderId="35" xfId="0" applyFont="1" applyBorder="1" applyAlignment="1">
      <alignment horizontal="center" textRotation="90"/>
    </xf>
    <xf numFmtId="0" fontId="2" fillId="0" borderId="35" xfId="0" applyFont="1" applyBorder="1" applyAlignment="1">
      <alignment horizontal="center" textRotation="90" wrapText="1"/>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23" xfId="0" applyFont="1" applyBorder="1" applyAlignment="1">
      <alignment horizontal="left" vertical="center"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0" borderId="28" xfId="0" applyFont="1" applyBorder="1" applyAlignment="1">
      <alignment horizontal="right"/>
    </xf>
    <xf numFmtId="0" fontId="28" fillId="3" borderId="20" xfId="0" applyFont="1" applyFill="1" applyBorder="1" applyAlignment="1">
      <alignment horizontal="center"/>
    </xf>
    <xf numFmtId="1" fontId="28" fillId="4" borderId="20" xfId="0" applyNumberFormat="1" applyFont="1" applyFill="1" applyBorder="1" applyAlignment="1">
      <alignment horizontal="center"/>
    </xf>
    <xf numFmtId="165" fontId="29" fillId="4" borderId="20" xfId="0" applyNumberFormat="1" applyFont="1" applyFill="1" applyBorder="1" applyAlignment="1">
      <alignment horizontal="center"/>
    </xf>
    <xf numFmtId="1" fontId="29" fillId="4" borderId="20" xfId="0" applyNumberFormat="1" applyFont="1" applyFill="1" applyBorder="1" applyAlignment="1">
      <alignment horizontal="center" wrapText="1"/>
    </xf>
    <xf numFmtId="0" fontId="28" fillId="0" borderId="28" xfId="0" applyFont="1" applyBorder="1" applyAlignment="1">
      <alignment horizontal="right" wrapText="1"/>
    </xf>
    <xf numFmtId="0" fontId="28" fillId="3" borderId="20" xfId="0" applyFont="1" applyFill="1" applyBorder="1" applyAlignment="1">
      <alignment horizontal="center" wrapText="1"/>
    </xf>
    <xf numFmtId="0" fontId="28" fillId="3" borderId="63" xfId="0" applyFont="1" applyFill="1" applyBorder="1" applyAlignment="1">
      <alignment horizontal="center" wrapText="1"/>
    </xf>
    <xf numFmtId="0" fontId="3" fillId="0" borderId="65" xfId="0" applyFont="1" applyBorder="1"/>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0" fontId="28" fillId="0" borderId="0" xfId="0" applyFont="1" applyAlignment="1">
      <alignment horizontal="right" wrapText="1"/>
    </xf>
    <xf numFmtId="4" fontId="28" fillId="3" borderId="20" xfId="0" applyNumberFormat="1" applyFont="1" applyFill="1" applyBorder="1" applyAlignment="1">
      <alignment horizontal="center" wrapText="1"/>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31" fillId="0" borderId="0" xfId="0" applyFont="1" applyAlignment="1">
      <alignment horizontal="center" vertic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 fillId="3" borderId="63" xfId="0" applyFont="1" applyFill="1" applyBorder="1" applyAlignment="1">
      <alignment horizontal="center"/>
    </xf>
    <xf numFmtId="0" fontId="36" fillId="0" borderId="0" xfId="0" applyFont="1" applyAlignment="1">
      <alignment horizontal="center"/>
    </xf>
    <xf numFmtId="0" fontId="34" fillId="0" borderId="0" xfId="0" applyFont="1" applyAlignment="1">
      <alignment horizontal="center"/>
    </xf>
    <xf numFmtId="166" fontId="2" fillId="0" borderId="24" xfId="0" applyNumberFormat="1" applyFont="1" applyBorder="1" applyAlignment="1">
      <alignment horizontal="center"/>
    </xf>
    <xf numFmtId="1" fontId="28" fillId="3" borderId="20" xfId="0" applyNumberFormat="1" applyFont="1" applyFill="1" applyBorder="1" applyAlignment="1">
      <alignment horizontal="center" wrapText="1"/>
    </xf>
    <xf numFmtId="0" fontId="1" fillId="0" borderId="20" xfId="0"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165" fontId="28" fillId="4" borderId="66"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0" xfId="0" applyFont="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0" borderId="95" xfId="0" applyBorder="1" applyAlignment="1">
      <alignment horizontal="center" wrapText="1"/>
    </xf>
    <xf numFmtId="0" fontId="0" fillId="20" borderId="96" xfId="0" applyFill="1" applyBorder="1" applyAlignment="1">
      <alignment horizontal="center" vertic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0" fontId="2" fillId="6" borderId="82" xfId="0" applyFont="1" applyFill="1" applyBorder="1" applyAlignment="1">
      <alignment horizontal="center" vertical="top" wrapText="1"/>
    </xf>
    <xf numFmtId="165" fontId="2" fillId="3" borderId="20" xfId="0" applyNumberFormat="1" applyFont="1" applyFill="1" applyBorder="1"/>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2" fillId="3" borderId="82" xfId="0" applyFont="1" applyFill="1" applyBorder="1" applyAlignment="1">
      <alignment vertical="top" wrapText="1"/>
    </xf>
    <xf numFmtId="0" fontId="28" fillId="0" borderId="30" xfId="0" applyFont="1" applyBorder="1" applyAlignment="1">
      <alignment horizontal="right" wrapText="1"/>
    </xf>
    <xf numFmtId="0" fontId="32" fillId="0" borderId="20" xfId="0" applyFont="1" applyBorder="1" applyAlignment="1">
      <alignment horizontal="center" vertical="center" wrapText="1"/>
    </xf>
    <xf numFmtId="0" fontId="0" fillId="0" borderId="95" xfId="0" applyBorder="1" applyAlignment="1">
      <alignment horizontal="center" vertic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2" fillId="6" borderId="63" xfId="0" applyFont="1" applyFill="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2" borderId="20" xfId="0" applyFont="1" applyFill="1" applyBorder="1" applyAlignment="1">
      <alignment horizontal="center"/>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1" fillId="0" borderId="20" xfId="0" applyFont="1" applyBorder="1"/>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2" fillId="0" borderId="23" xfId="0" applyFont="1" applyBorder="1" applyAlignment="1">
      <alignment horizontal="center"/>
    </xf>
    <xf numFmtId="0" fontId="4" fillId="0" borderId="23" xfId="0" applyFont="1" applyBorder="1" applyAlignment="1">
      <alignment horizontal="center" vertical="center" wrapText="1"/>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80" fillId="19" borderId="96" xfId="0" applyFont="1" applyFill="1" applyBorder="1" applyAlignment="1">
      <alignment horizontal="center" vertical="center" wrapText="1"/>
    </xf>
    <xf numFmtId="0" fontId="2" fillId="19" borderId="96" xfId="0" applyFont="1" applyFill="1" applyBorder="1" applyAlignment="1">
      <alignment horizontal="center" vertical="center"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6.jpg"/><Relationship Id="rId3" Type="http://schemas.openxmlformats.org/officeDocument/2006/relationships/image" Target="../media/image41.png"/><Relationship Id="rId7" Type="http://schemas.openxmlformats.org/officeDocument/2006/relationships/image" Target="../media/image45.jpg"/><Relationship Id="rId2" Type="http://schemas.openxmlformats.org/officeDocument/2006/relationships/image" Target="../media/image40.png"/><Relationship Id="rId1" Type="http://schemas.openxmlformats.org/officeDocument/2006/relationships/image" Target="../media/image39.jpg"/><Relationship Id="rId6" Type="http://schemas.openxmlformats.org/officeDocument/2006/relationships/image" Target="../media/image44.jpg"/><Relationship Id="rId5" Type="http://schemas.openxmlformats.org/officeDocument/2006/relationships/image" Target="../media/image43.jpg"/><Relationship Id="rId4" Type="http://schemas.openxmlformats.org/officeDocument/2006/relationships/image" Target="../media/image42.png"/><Relationship Id="rId9" Type="http://schemas.openxmlformats.org/officeDocument/2006/relationships/image" Target="../media/image47.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8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8.png"/><Relationship Id="rId1" Type="http://schemas.openxmlformats.org/officeDocument/2006/relationships/image" Target="../media/image8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90.png"/><Relationship Id="rId1" Type="http://schemas.openxmlformats.org/officeDocument/2006/relationships/image" Target="../media/image8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9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4" Type="http://schemas.openxmlformats.org/officeDocument/2006/relationships/image" Target="../media/image96.png"/></Relationships>
</file>

<file path=xl/drawings/_rels/drawing30.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 Id="rId4" Type="http://schemas.openxmlformats.org/officeDocument/2006/relationships/image" Target="../media/image10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0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jpg"/><Relationship Id="rId1" Type="http://schemas.openxmlformats.org/officeDocument/2006/relationships/image" Target="../media/image102.png"/><Relationship Id="rId6" Type="http://schemas.openxmlformats.org/officeDocument/2006/relationships/image" Target="../media/image107.jpg"/><Relationship Id="rId5" Type="http://schemas.openxmlformats.org/officeDocument/2006/relationships/image" Target="../media/image106.png"/><Relationship Id="rId4" Type="http://schemas.openxmlformats.org/officeDocument/2006/relationships/image" Target="../media/image105.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55418</xdr:colOff>
      <xdr:row>46</xdr:row>
      <xdr:rowOff>55419</xdr:rowOff>
    </xdr:from>
    <xdr:to>
      <xdr:col>5</xdr:col>
      <xdr:colOff>126071</xdr:colOff>
      <xdr:row>91</xdr:row>
      <xdr:rowOff>55647</xdr:rowOff>
    </xdr:to>
    <xdr:pic>
      <xdr:nvPicPr>
        <xdr:cNvPr id="2" name="Image 1">
          <a:extLst>
            <a:ext uri="{FF2B5EF4-FFF2-40B4-BE49-F238E27FC236}">
              <a16:creationId xmlns:a16="http://schemas.microsoft.com/office/drawing/2014/main" id="{4B1C127F-44EC-31D9-E9BC-6287DDD62A7F}"/>
            </a:ext>
          </a:extLst>
        </xdr:cNvPr>
        <xdr:cNvPicPr>
          <a:picLocks noChangeAspect="1"/>
        </xdr:cNvPicPr>
      </xdr:nvPicPr>
      <xdr:blipFill>
        <a:blip xmlns:r="http://schemas.openxmlformats.org/officeDocument/2006/relationships" r:embed="rId1"/>
        <a:stretch>
          <a:fillRect/>
        </a:stretch>
      </xdr:blipFill>
      <xdr:spPr>
        <a:xfrm>
          <a:off x="290945" y="7703128"/>
          <a:ext cx="5002871" cy="7481683"/>
        </a:xfrm>
        <a:prstGeom prst="rect">
          <a:avLst/>
        </a:prstGeom>
      </xdr:spPr>
    </xdr:pic>
    <xdr:clientData/>
  </xdr:twoCellAnchor>
  <xdr:twoCellAnchor editAs="oneCell">
    <xdr:from>
      <xdr:col>5</xdr:col>
      <xdr:colOff>163485</xdr:colOff>
      <xdr:row>46</xdr:row>
      <xdr:rowOff>27709</xdr:rowOff>
    </xdr:from>
    <xdr:to>
      <xdr:col>11</xdr:col>
      <xdr:colOff>457200</xdr:colOff>
      <xdr:row>90</xdr:row>
      <xdr:rowOff>166001</xdr:rowOff>
    </xdr:to>
    <xdr:pic>
      <xdr:nvPicPr>
        <xdr:cNvPr id="3" name="Image 2">
          <a:extLst>
            <a:ext uri="{FF2B5EF4-FFF2-40B4-BE49-F238E27FC236}">
              <a16:creationId xmlns:a16="http://schemas.microsoft.com/office/drawing/2014/main" id="{31EC05C5-6F94-9A35-29DC-7E8226DC765F}"/>
            </a:ext>
          </a:extLst>
        </xdr:cNvPr>
        <xdr:cNvPicPr>
          <a:picLocks noChangeAspect="1"/>
        </xdr:cNvPicPr>
      </xdr:nvPicPr>
      <xdr:blipFill>
        <a:blip xmlns:r="http://schemas.openxmlformats.org/officeDocument/2006/relationships" r:embed="rId2"/>
        <a:stretch>
          <a:fillRect/>
        </a:stretch>
      </xdr:blipFill>
      <xdr:spPr>
        <a:xfrm>
          <a:off x="5331230" y="7675418"/>
          <a:ext cx="5613861" cy="7453492"/>
        </a:xfrm>
        <a:prstGeom prst="rect">
          <a:avLst/>
        </a:prstGeom>
      </xdr:spPr>
    </xdr:pic>
    <xdr:clientData/>
  </xdr:twoCellAnchor>
  <xdr:twoCellAnchor editAs="oneCell">
    <xdr:from>
      <xdr:col>1</xdr:col>
      <xdr:colOff>63732</xdr:colOff>
      <xdr:row>91</xdr:row>
      <xdr:rowOff>88669</xdr:rowOff>
    </xdr:from>
    <xdr:to>
      <xdr:col>6</xdr:col>
      <xdr:colOff>483096</xdr:colOff>
      <xdr:row>142</xdr:row>
      <xdr:rowOff>111169</xdr:rowOff>
    </xdr:to>
    <xdr:pic>
      <xdr:nvPicPr>
        <xdr:cNvPr id="5" name="Image 4">
          <a:extLst>
            <a:ext uri="{FF2B5EF4-FFF2-40B4-BE49-F238E27FC236}">
              <a16:creationId xmlns:a16="http://schemas.microsoft.com/office/drawing/2014/main" id="{5DCD1202-1B1D-979D-2209-EDAEDBFE7A8C}"/>
            </a:ext>
          </a:extLst>
        </xdr:cNvPr>
        <xdr:cNvPicPr>
          <a:picLocks noChangeAspect="1"/>
        </xdr:cNvPicPr>
      </xdr:nvPicPr>
      <xdr:blipFill>
        <a:blip xmlns:r="http://schemas.openxmlformats.org/officeDocument/2006/relationships" r:embed="rId3"/>
        <a:stretch>
          <a:fillRect/>
        </a:stretch>
      </xdr:blipFill>
      <xdr:spPr>
        <a:xfrm>
          <a:off x="299259" y="15217833"/>
          <a:ext cx="6404528" cy="85014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editAs="oneCell">
    <xdr:from>
      <xdr:col>10</xdr:col>
      <xdr:colOff>275073</xdr:colOff>
      <xdr:row>117</xdr:row>
      <xdr:rowOff>66262</xdr:rowOff>
    </xdr:from>
    <xdr:to>
      <xdr:col>19</xdr:col>
      <xdr:colOff>314739</xdr:colOff>
      <xdr:row>143</xdr:row>
      <xdr:rowOff>70899</xdr:rowOff>
    </xdr:to>
    <xdr:pic>
      <xdr:nvPicPr>
        <xdr:cNvPr id="32" name="Image 31">
          <a:extLst>
            <a:ext uri="{FF2B5EF4-FFF2-40B4-BE49-F238E27FC236}">
              <a16:creationId xmlns:a16="http://schemas.microsoft.com/office/drawing/2014/main" id="{30D0FE66-0058-69EC-1CE6-FF93375116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3769" y="19447566"/>
          <a:ext cx="3170492" cy="4311594"/>
        </a:xfrm>
        <a:prstGeom prst="rect">
          <a:avLst/>
        </a:prstGeom>
      </xdr:spPr>
    </xdr:pic>
    <xdr:clientData/>
  </xdr:twoCellAnchor>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2"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3"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4"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5"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6"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7"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7"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6"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6"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6"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6"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5"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8"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7</xdr:col>
      <xdr:colOff>84254</xdr:colOff>
      <xdr:row>117</xdr:row>
      <xdr:rowOff>10903</xdr:rowOff>
    </xdr:from>
    <xdr:ext cx="1630680" cy="247650"/>
    <xdr:sp macro="" textlink="">
      <xdr:nvSpPr>
        <xdr:cNvPr id="30" name="Shape 31">
          <a:extLst>
            <a:ext uri="{FF2B5EF4-FFF2-40B4-BE49-F238E27FC236}">
              <a16:creationId xmlns:a16="http://schemas.microsoft.com/office/drawing/2014/main" id="{B0749E7A-8B2F-4564-B24E-09861B7EF544}"/>
            </a:ext>
          </a:extLst>
        </xdr:cNvPr>
        <xdr:cNvSpPr txBox="1"/>
      </xdr:nvSpPr>
      <xdr:spPr>
        <a:xfrm>
          <a:off x="2469376" y="18856464"/>
          <a:ext cx="1630680"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Pictures of the</a:t>
          </a:r>
          <a:r>
            <a:rPr lang="en-US" sz="1100" baseline="0">
              <a:solidFill>
                <a:schemeClr val="dk1"/>
              </a:solidFill>
              <a:latin typeface="Calibri"/>
              <a:ea typeface="Calibri"/>
              <a:cs typeface="Calibri"/>
              <a:sym typeface="Calibri"/>
            </a:rPr>
            <a:t> gussets</a:t>
          </a:r>
          <a:endParaRPr sz="1400"/>
        </a:p>
      </xdr:txBody>
    </xdr:sp>
    <xdr:clientData fLocksWithSheet="0"/>
  </xdr:oneCellAnchor>
  <xdr:twoCellAnchor editAs="oneCell">
    <xdr:from>
      <xdr:col>0</xdr:col>
      <xdr:colOff>0</xdr:colOff>
      <xdr:row>119</xdr:row>
      <xdr:rowOff>8944</xdr:rowOff>
    </xdr:from>
    <xdr:to>
      <xdr:col>10</xdr:col>
      <xdr:colOff>59914</xdr:colOff>
      <xdr:row>135</xdr:row>
      <xdr:rowOff>75125</xdr:rowOff>
    </xdr:to>
    <xdr:pic>
      <xdr:nvPicPr>
        <xdr:cNvPr id="34" name="Image 33">
          <a:extLst>
            <a:ext uri="{FF2B5EF4-FFF2-40B4-BE49-F238E27FC236}">
              <a16:creationId xmlns:a16="http://schemas.microsoft.com/office/drawing/2014/main" id="{8682E872-ABD3-828D-6D4A-783FABECB7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9721553"/>
          <a:ext cx="3538610" cy="27166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83127</xdr:colOff>
      <xdr:row>16</xdr:row>
      <xdr:rowOff>13854</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5029200" y="2673927"/>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7</xdr:row>
      <xdr:rowOff>1905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6</xdr:row>
      <xdr:rowOff>10391</xdr:rowOff>
    </xdr:from>
    <xdr:to>
      <xdr:col>18</xdr:col>
      <xdr:colOff>327660</xdr:colOff>
      <xdr:row>35</xdr:row>
      <xdr:rowOff>35093</xdr:rowOff>
    </xdr:to>
    <xdr:pic>
      <xdr:nvPicPr>
        <xdr:cNvPr id="6" name="Image 5">
          <a:extLst>
            <a:ext uri="{FF2B5EF4-FFF2-40B4-BE49-F238E27FC236}">
              <a16:creationId xmlns:a16="http://schemas.microsoft.com/office/drawing/2014/main" id="{60F1F9D4-EF2B-EDA6-5673-BE9A0E57BA6E}"/>
            </a:ext>
          </a:extLst>
        </xdr:cNvPr>
        <xdr:cNvPicPr>
          <a:picLocks noChangeAspect="1"/>
        </xdr:cNvPicPr>
      </xdr:nvPicPr>
      <xdr:blipFill>
        <a:blip xmlns:r="http://schemas.openxmlformats.org/officeDocument/2006/relationships" r:embed="rId1"/>
        <a:stretch>
          <a:fillRect/>
        </a:stretch>
      </xdr:blipFill>
      <xdr:spPr>
        <a:xfrm>
          <a:off x="0" y="1007918"/>
          <a:ext cx="6659187" cy="4846084"/>
        </a:xfrm>
        <a:prstGeom prst="rect">
          <a:avLst/>
        </a:prstGeom>
      </xdr:spPr>
    </xdr:pic>
    <xdr:clientData/>
  </xdr:twoCellAnchor>
  <xdr:twoCellAnchor editAs="oneCell">
    <xdr:from>
      <xdr:col>0</xdr:col>
      <xdr:colOff>7620</xdr:colOff>
      <xdr:row>35</xdr:row>
      <xdr:rowOff>7620</xdr:rowOff>
    </xdr:from>
    <xdr:to>
      <xdr:col>18</xdr:col>
      <xdr:colOff>326968</xdr:colOff>
      <xdr:row>64</xdr:row>
      <xdr:rowOff>19704</xdr:rowOff>
    </xdr:to>
    <xdr:pic>
      <xdr:nvPicPr>
        <xdr:cNvPr id="7" name="Image 6">
          <a:extLst>
            <a:ext uri="{FF2B5EF4-FFF2-40B4-BE49-F238E27FC236}">
              <a16:creationId xmlns:a16="http://schemas.microsoft.com/office/drawing/2014/main" id="{EDE347FD-276B-9BEE-8DE7-836A9050A6DA}"/>
            </a:ext>
          </a:extLst>
        </xdr:cNvPr>
        <xdr:cNvPicPr>
          <a:picLocks noChangeAspect="1"/>
        </xdr:cNvPicPr>
      </xdr:nvPicPr>
      <xdr:blipFill>
        <a:blip xmlns:r="http://schemas.openxmlformats.org/officeDocument/2006/relationships" r:embed="rId2"/>
        <a:stretch>
          <a:fillRect/>
        </a:stretch>
      </xdr:blipFill>
      <xdr:spPr>
        <a:xfrm>
          <a:off x="7620" y="5608320"/>
          <a:ext cx="6598228" cy="4652664"/>
        </a:xfrm>
        <a:prstGeom prst="rect">
          <a:avLst/>
        </a:prstGeom>
      </xdr:spPr>
    </xdr:pic>
    <xdr:clientData/>
  </xdr:twoCellAnchor>
  <xdr:twoCellAnchor editAs="oneCell">
    <xdr:from>
      <xdr:col>0</xdr:col>
      <xdr:colOff>0</xdr:colOff>
      <xdr:row>64</xdr:row>
      <xdr:rowOff>0</xdr:rowOff>
    </xdr:from>
    <xdr:to>
      <xdr:col>18</xdr:col>
      <xdr:colOff>268104</xdr:colOff>
      <xdr:row>68</xdr:row>
      <xdr:rowOff>121920</xdr:rowOff>
    </xdr:to>
    <xdr:pic>
      <xdr:nvPicPr>
        <xdr:cNvPr id="8" name="Image 7">
          <a:extLst>
            <a:ext uri="{FF2B5EF4-FFF2-40B4-BE49-F238E27FC236}">
              <a16:creationId xmlns:a16="http://schemas.microsoft.com/office/drawing/2014/main" id="{E3E5FFF1-A7D5-225E-D32E-DD109BA20670}"/>
            </a:ext>
          </a:extLst>
        </xdr:cNvPr>
        <xdr:cNvPicPr>
          <a:picLocks noChangeAspect="1"/>
        </xdr:cNvPicPr>
      </xdr:nvPicPr>
      <xdr:blipFill>
        <a:blip xmlns:r="http://schemas.openxmlformats.org/officeDocument/2006/relationships" r:embed="rId3"/>
        <a:stretch>
          <a:fillRect/>
        </a:stretch>
      </xdr:blipFill>
      <xdr:spPr>
        <a:xfrm>
          <a:off x="0" y="10241280"/>
          <a:ext cx="6546984" cy="762000"/>
        </a:xfrm>
        <a:prstGeom prst="rect">
          <a:avLst/>
        </a:prstGeom>
      </xdr:spPr>
    </xdr:pic>
    <xdr:clientData/>
  </xdr:twoCellAnchor>
  <xdr:twoCellAnchor>
    <xdr:from>
      <xdr:col>3</xdr:col>
      <xdr:colOff>266700</xdr:colOff>
      <xdr:row>22</xdr:row>
      <xdr:rowOff>22860</xdr:rowOff>
    </xdr:from>
    <xdr:to>
      <xdr:col>5</xdr:col>
      <xdr:colOff>121920</xdr:colOff>
      <xdr:row>24</xdr:row>
      <xdr:rowOff>22860</xdr:rowOff>
    </xdr:to>
    <xdr:sp macro="" textlink="">
      <xdr:nvSpPr>
        <xdr:cNvPr id="9" name="Ellipse 8">
          <a:extLst>
            <a:ext uri="{FF2B5EF4-FFF2-40B4-BE49-F238E27FC236}">
              <a16:creationId xmlns:a16="http://schemas.microsoft.com/office/drawing/2014/main" id="{655E8E70-118D-0D9B-F4BA-9DAAA9594F66}"/>
            </a:ext>
          </a:extLst>
        </xdr:cNvPr>
        <xdr:cNvSpPr/>
      </xdr:nvSpPr>
      <xdr:spPr>
        <a:xfrm>
          <a:off x="1295400" y="3543300"/>
          <a:ext cx="647700" cy="32004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1</xdr:col>
      <xdr:colOff>144780</xdr:colOff>
      <xdr:row>32</xdr:row>
      <xdr:rowOff>22860</xdr:rowOff>
    </xdr:from>
    <xdr:to>
      <xdr:col>4</xdr:col>
      <xdr:colOff>60960</xdr:colOff>
      <xdr:row>34</xdr:row>
      <xdr:rowOff>91440</xdr:rowOff>
    </xdr:to>
    <xdr:sp macro="" textlink="">
      <xdr:nvSpPr>
        <xdr:cNvPr id="10" name="Ellipse 9">
          <a:extLst>
            <a:ext uri="{FF2B5EF4-FFF2-40B4-BE49-F238E27FC236}">
              <a16:creationId xmlns:a16="http://schemas.microsoft.com/office/drawing/2014/main" id="{021BC27E-434B-4509-9236-5CC61A9F48FC}"/>
            </a:ext>
          </a:extLst>
        </xdr:cNvPr>
        <xdr:cNvSpPr/>
      </xdr:nvSpPr>
      <xdr:spPr>
        <a:xfrm>
          <a:off x="487680" y="5143500"/>
          <a:ext cx="1051560" cy="38862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19</xdr:col>
      <xdr:colOff>1</xdr:colOff>
      <xdr:row>6</xdr:row>
      <xdr:rowOff>30480</xdr:rowOff>
    </xdr:from>
    <xdr:to>
      <xdr:col>36</xdr:col>
      <xdr:colOff>65883</xdr:colOff>
      <xdr:row>34</xdr:row>
      <xdr:rowOff>96981</xdr:rowOff>
    </xdr:to>
    <xdr:pic>
      <xdr:nvPicPr>
        <xdr:cNvPr id="11" name="Image 10">
          <a:extLst>
            <a:ext uri="{FF2B5EF4-FFF2-40B4-BE49-F238E27FC236}">
              <a16:creationId xmlns:a16="http://schemas.microsoft.com/office/drawing/2014/main" id="{180029FD-4373-2B57-518E-04376572B8F4}"/>
            </a:ext>
          </a:extLst>
        </xdr:cNvPr>
        <xdr:cNvPicPr>
          <a:picLocks noChangeAspect="1"/>
        </xdr:cNvPicPr>
      </xdr:nvPicPr>
      <xdr:blipFill>
        <a:blip xmlns:r="http://schemas.openxmlformats.org/officeDocument/2006/relationships" r:embed="rId4"/>
        <a:stretch>
          <a:fillRect/>
        </a:stretch>
      </xdr:blipFill>
      <xdr:spPr>
        <a:xfrm>
          <a:off x="6677892" y="1028007"/>
          <a:ext cx="6466682" cy="4721629"/>
        </a:xfrm>
        <a:prstGeom prst="rect">
          <a:avLst/>
        </a:prstGeom>
      </xdr:spPr>
    </xdr:pic>
    <xdr:clientData/>
  </xdr:twoCellAnchor>
  <xdr:twoCellAnchor editAs="oneCell">
    <xdr:from>
      <xdr:col>18</xdr:col>
      <xdr:colOff>318654</xdr:colOff>
      <xdr:row>34</xdr:row>
      <xdr:rowOff>85898</xdr:rowOff>
    </xdr:from>
    <xdr:to>
      <xdr:col>36</xdr:col>
      <xdr:colOff>554895</xdr:colOff>
      <xdr:row>64</xdr:row>
      <xdr:rowOff>13854</xdr:rowOff>
    </xdr:to>
    <xdr:pic>
      <xdr:nvPicPr>
        <xdr:cNvPr id="12" name="Image 11">
          <a:extLst>
            <a:ext uri="{FF2B5EF4-FFF2-40B4-BE49-F238E27FC236}">
              <a16:creationId xmlns:a16="http://schemas.microsoft.com/office/drawing/2014/main" id="{DEC504C6-A351-13B2-DF8C-1D2ADA68A4F4}"/>
            </a:ext>
          </a:extLst>
        </xdr:cNvPr>
        <xdr:cNvPicPr>
          <a:picLocks noChangeAspect="1"/>
        </xdr:cNvPicPr>
      </xdr:nvPicPr>
      <xdr:blipFill>
        <a:blip xmlns:r="http://schemas.openxmlformats.org/officeDocument/2006/relationships" r:embed="rId5"/>
        <a:stretch>
          <a:fillRect/>
        </a:stretch>
      </xdr:blipFill>
      <xdr:spPr>
        <a:xfrm>
          <a:off x="6650181" y="5738553"/>
          <a:ext cx="6983405" cy="4915592"/>
        </a:xfrm>
        <a:prstGeom prst="rect">
          <a:avLst/>
        </a:prstGeom>
      </xdr:spPr>
    </xdr:pic>
    <xdr:clientData/>
  </xdr:twoCellAnchor>
  <xdr:twoCellAnchor editAs="oneCell">
    <xdr:from>
      <xdr:col>18</xdr:col>
      <xdr:colOff>277092</xdr:colOff>
      <xdr:row>64</xdr:row>
      <xdr:rowOff>27710</xdr:rowOff>
    </xdr:from>
    <xdr:to>
      <xdr:col>36</xdr:col>
      <xdr:colOff>210246</xdr:colOff>
      <xdr:row>69</xdr:row>
      <xdr:rowOff>55418</xdr:rowOff>
    </xdr:to>
    <xdr:pic>
      <xdr:nvPicPr>
        <xdr:cNvPr id="13" name="Image 12">
          <a:extLst>
            <a:ext uri="{FF2B5EF4-FFF2-40B4-BE49-F238E27FC236}">
              <a16:creationId xmlns:a16="http://schemas.microsoft.com/office/drawing/2014/main" id="{A4243E3C-381B-7E77-31F7-C44F2F44C6E4}"/>
            </a:ext>
          </a:extLst>
        </xdr:cNvPr>
        <xdr:cNvPicPr>
          <a:picLocks noChangeAspect="1"/>
        </xdr:cNvPicPr>
      </xdr:nvPicPr>
      <xdr:blipFill>
        <a:blip xmlns:r="http://schemas.openxmlformats.org/officeDocument/2006/relationships" r:embed="rId6"/>
        <a:stretch>
          <a:fillRect/>
        </a:stretch>
      </xdr:blipFill>
      <xdr:spPr>
        <a:xfrm>
          <a:off x="6608619" y="10668001"/>
          <a:ext cx="6680318" cy="85898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37"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9" t="s">
        <v>2</v>
      </c>
      <c r="B3" s="590"/>
      <c r="C3" s="590"/>
      <c r="D3" s="590"/>
      <c r="E3" s="590"/>
      <c r="F3" s="590"/>
      <c r="G3" s="590"/>
      <c r="H3" s="590"/>
      <c r="I3" s="590"/>
      <c r="J3" s="590"/>
      <c r="K3" s="590"/>
      <c r="L3" s="590"/>
      <c r="M3" s="590"/>
      <c r="N3" s="590"/>
      <c r="O3" s="591"/>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9" t="s">
        <v>6</v>
      </c>
      <c r="B11" s="590"/>
      <c r="C11" s="590"/>
      <c r="D11" s="590"/>
      <c r="E11" s="590"/>
      <c r="F11" s="590"/>
      <c r="G11" s="590"/>
      <c r="H11" s="590"/>
      <c r="I11" s="590"/>
      <c r="J11" s="590"/>
      <c r="K11" s="590"/>
      <c r="L11" s="590"/>
      <c r="M11" s="590"/>
      <c r="N11" s="590"/>
      <c r="O11" s="590"/>
      <c r="P11" s="592"/>
      <c r="Q11" s="6"/>
      <c r="R11" s="6"/>
      <c r="S11" s="6"/>
      <c r="T11" s="6"/>
      <c r="U11" s="6"/>
      <c r="V11" s="6"/>
      <c r="W11" s="6"/>
      <c r="X11" s="6"/>
      <c r="Y11" s="6"/>
      <c r="Z11" s="6"/>
    </row>
    <row r="12" spans="1:26" ht="12.75" customHeight="1">
      <c r="A12" s="589" t="s">
        <v>7</v>
      </c>
      <c r="B12" s="590"/>
      <c r="C12" s="590"/>
      <c r="D12" s="590"/>
      <c r="E12" s="590"/>
      <c r="F12" s="590"/>
      <c r="G12" s="590"/>
      <c r="H12" s="590"/>
      <c r="I12" s="590"/>
      <c r="J12" s="590"/>
      <c r="K12" s="590"/>
      <c r="L12" s="590"/>
      <c r="M12" s="590"/>
      <c r="N12" s="590"/>
      <c r="O12" s="590"/>
      <c r="P12" s="592"/>
      <c r="Q12" s="6"/>
      <c r="R12" s="6"/>
      <c r="S12" s="6"/>
      <c r="T12" s="6"/>
      <c r="U12" s="6"/>
      <c r="V12" s="6"/>
      <c r="W12" s="6"/>
      <c r="X12" s="6"/>
      <c r="Y12" s="6"/>
      <c r="Z12" s="6"/>
    </row>
    <row r="13" spans="1:26" ht="25.5" customHeight="1">
      <c r="A13" s="593" t="s">
        <v>8</v>
      </c>
      <c r="B13" s="590"/>
      <c r="C13" s="590"/>
      <c r="D13" s="590"/>
      <c r="E13" s="590"/>
      <c r="F13" s="590"/>
      <c r="G13" s="590"/>
      <c r="H13" s="590"/>
      <c r="I13" s="590"/>
      <c r="J13" s="590"/>
      <c r="K13" s="590"/>
      <c r="L13" s="590"/>
      <c r="M13" s="590"/>
      <c r="N13" s="590"/>
      <c r="O13" s="590"/>
      <c r="P13" s="592"/>
      <c r="Q13" s="6"/>
      <c r="R13" s="6"/>
      <c r="S13" s="6"/>
      <c r="T13" s="6"/>
      <c r="U13" s="6"/>
      <c r="V13" s="6"/>
      <c r="W13" s="6"/>
      <c r="X13" s="6"/>
      <c r="Y13" s="6"/>
      <c r="Z13" s="6"/>
    </row>
    <row r="14" spans="1:26" ht="25.5" customHeight="1">
      <c r="A14" s="593" t="s">
        <v>9</v>
      </c>
      <c r="B14" s="590"/>
      <c r="C14" s="590"/>
      <c r="D14" s="590"/>
      <c r="E14" s="590"/>
      <c r="F14" s="590"/>
      <c r="G14" s="590"/>
      <c r="H14" s="590"/>
      <c r="I14" s="590"/>
      <c r="J14" s="590"/>
      <c r="K14" s="590"/>
      <c r="L14" s="590"/>
      <c r="M14" s="590"/>
      <c r="N14" s="590"/>
      <c r="O14" s="590"/>
      <c r="P14" s="592"/>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6" t="s">
        <v>13</v>
      </c>
      <c r="C20" s="587"/>
      <c r="D20" s="587"/>
      <c r="E20" s="587"/>
      <c r="F20" s="587"/>
      <c r="G20" s="587"/>
      <c r="H20" s="587"/>
      <c r="I20" s="588"/>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1"/>
  <sheetViews>
    <sheetView topLeftCell="A34" workbookViewId="0">
      <selection activeCell="B66" sqref="B66"/>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1082</v>
      </c>
      <c r="B4" s="582" t="s">
        <v>1083</v>
      </c>
    </row>
    <row r="5" spans="1:2" ht="12.75" customHeight="1">
      <c r="A5" s="29"/>
      <c r="B5" s="582" t="s">
        <v>1095</v>
      </c>
    </row>
    <row r="6" spans="1:2" ht="12.75" customHeight="1">
      <c r="A6" s="29"/>
    </row>
    <row r="7" spans="1:2" ht="12.75" customHeight="1">
      <c r="A7" s="29"/>
      <c r="B7" s="582" t="s">
        <v>1084</v>
      </c>
    </row>
    <row r="8" spans="1:2" ht="12.75" customHeight="1">
      <c r="A8" s="29"/>
      <c r="B8" s="582" t="s">
        <v>1096</v>
      </c>
    </row>
    <row r="9" spans="1:2" ht="12.75" customHeight="1">
      <c r="A9" s="29"/>
    </row>
    <row r="10" spans="1:2" ht="12.75" customHeight="1">
      <c r="A10" s="29"/>
      <c r="B10" s="582" t="s">
        <v>1085</v>
      </c>
    </row>
    <row r="11" spans="1:2" ht="12.75" customHeight="1">
      <c r="A11" s="29"/>
      <c r="B11" s="582" t="s">
        <v>1097</v>
      </c>
    </row>
    <row r="12" spans="1:2" ht="12.75" customHeight="1">
      <c r="A12" s="29"/>
    </row>
    <row r="13" spans="1:2" ht="12.75" customHeight="1">
      <c r="A13" s="29"/>
      <c r="B13" s="582" t="s">
        <v>1086</v>
      </c>
    </row>
    <row r="14" spans="1:2" ht="12.75" customHeight="1">
      <c r="A14" s="29"/>
      <c r="B14" s="582" t="s">
        <v>1098</v>
      </c>
    </row>
    <row r="15" spans="1:2" ht="12.75" customHeight="1">
      <c r="A15" s="29"/>
    </row>
    <row r="16" spans="1:2" ht="12.75" customHeight="1">
      <c r="A16" s="29"/>
    </row>
    <row r="17" spans="1:2" ht="12.75" customHeight="1">
      <c r="A17" s="29"/>
      <c r="B17" s="582" t="s">
        <v>1087</v>
      </c>
    </row>
    <row r="18" spans="1:2" ht="12.75" customHeight="1">
      <c r="A18" s="29"/>
      <c r="B18" s="582" t="s">
        <v>1109</v>
      </c>
    </row>
    <row r="19" spans="1:2" ht="12.75" customHeight="1">
      <c r="A19" s="29"/>
      <c r="B19" s="582"/>
    </row>
    <row r="20" spans="1:2" ht="12.75" customHeight="1">
      <c r="A20" s="29"/>
      <c r="B20" s="582"/>
    </row>
    <row r="21" spans="1:2" ht="12.75" customHeight="1">
      <c r="A21" s="29"/>
    </row>
    <row r="22" spans="1:2" ht="12.75" customHeight="1">
      <c r="A22" s="29"/>
      <c r="B22" s="582" t="s">
        <v>1088</v>
      </c>
    </row>
    <row r="23" spans="1:2" ht="12.75" customHeight="1">
      <c r="A23" s="29"/>
      <c r="B23" s="582" t="s">
        <v>1099</v>
      </c>
    </row>
    <row r="24" spans="1:2" ht="12.75" customHeight="1">
      <c r="A24" s="29"/>
    </row>
    <row r="25" spans="1:2" ht="12.75" customHeight="1">
      <c r="A25" s="29"/>
      <c r="B25" s="582" t="s">
        <v>1089</v>
      </c>
    </row>
    <row r="26" spans="1:2" ht="12.75" customHeight="1">
      <c r="A26" s="29"/>
      <c r="B26" s="582" t="s">
        <v>1100</v>
      </c>
    </row>
    <row r="27" spans="1:2" ht="12.75" customHeight="1">
      <c r="A27" s="29"/>
    </row>
    <row r="28" spans="1:2" ht="12.75" customHeight="1">
      <c r="A28" s="30"/>
      <c r="B28" s="582" t="s">
        <v>1090</v>
      </c>
    </row>
    <row r="29" spans="1:2" ht="12.75" customHeight="1">
      <c r="A29" s="29"/>
      <c r="B29" s="582" t="s">
        <v>1109</v>
      </c>
    </row>
    <row r="30" spans="1:2" ht="12.75" customHeight="1">
      <c r="A30" s="29"/>
      <c r="B30" s="582"/>
    </row>
    <row r="31" spans="1:2" ht="12.75" customHeight="1">
      <c r="A31" s="29"/>
    </row>
    <row r="32" spans="1:2" ht="12.75" customHeight="1">
      <c r="A32" s="29"/>
      <c r="B32" s="582" t="s">
        <v>1091</v>
      </c>
    </row>
    <row r="33" spans="1:2" ht="12.75" customHeight="1">
      <c r="A33" s="29"/>
      <c r="B33" s="582" t="s">
        <v>1101</v>
      </c>
    </row>
    <row r="34" spans="1:2" ht="12.75" customHeight="1">
      <c r="A34" s="29"/>
    </row>
    <row r="35" spans="1:2" ht="12.75" customHeight="1">
      <c r="A35" s="29"/>
      <c r="B35" s="582" t="s">
        <v>1092</v>
      </c>
    </row>
    <row r="36" spans="1:2" ht="12.75" customHeight="1">
      <c r="A36" s="29"/>
      <c r="B36" s="582" t="s">
        <v>1102</v>
      </c>
    </row>
    <row r="37" spans="1:2" ht="12.75" customHeight="1">
      <c r="A37" s="29"/>
    </row>
    <row r="38" spans="1:2" ht="12.75" customHeight="1">
      <c r="A38" s="29"/>
      <c r="B38" s="582" t="s">
        <v>1093</v>
      </c>
    </row>
    <row r="39" spans="1:2" ht="12.75" customHeight="1">
      <c r="A39" s="29"/>
      <c r="B39" s="582" t="s">
        <v>1103</v>
      </c>
    </row>
    <row r="40" spans="1:2" ht="12.75" customHeight="1">
      <c r="A40" s="29"/>
    </row>
    <row r="41" spans="1:2" ht="12.75" customHeight="1">
      <c r="A41" s="29"/>
      <c r="B41" s="582" t="s">
        <v>1094</v>
      </c>
    </row>
    <row r="42" spans="1:2" ht="12.75" customHeight="1">
      <c r="A42" s="29"/>
      <c r="B42" s="582" t="s">
        <v>1104</v>
      </c>
    </row>
    <row r="43" spans="1:2" ht="12.75" customHeight="1">
      <c r="A43" s="29"/>
      <c r="B43" s="583"/>
    </row>
    <row r="44" spans="1:2" ht="12.75" customHeight="1">
      <c r="A44" s="29" t="s">
        <v>1106</v>
      </c>
      <c r="B44" s="582" t="s">
        <v>1085</v>
      </c>
    </row>
    <row r="45" spans="1:2" ht="12.75" customHeight="1">
      <c r="A45" s="29"/>
      <c r="B45" s="582" t="s">
        <v>1108</v>
      </c>
    </row>
    <row r="46" spans="1:2" ht="12.75" customHeight="1">
      <c r="A46" s="30"/>
    </row>
    <row r="47" spans="1:2" ht="12.75" customHeight="1">
      <c r="A47" s="29"/>
      <c r="B47" s="582" t="s">
        <v>1087</v>
      </c>
    </row>
    <row r="48" spans="1:2" ht="12.75" customHeight="1">
      <c r="A48" s="29"/>
      <c r="B48" s="582" t="s">
        <v>1110</v>
      </c>
    </row>
    <row r="49" spans="1:2" ht="12.75" customHeight="1">
      <c r="A49" s="29"/>
      <c r="B49" s="582" t="s">
        <v>1090</v>
      </c>
    </row>
    <row r="50" spans="1:2" ht="12.75" customHeight="1">
      <c r="A50" s="29"/>
      <c r="B50" s="582" t="s">
        <v>1110</v>
      </c>
    </row>
    <row r="51" spans="1:2" ht="12.75" customHeight="1">
      <c r="A51" s="29"/>
      <c r="B51" s="582"/>
    </row>
    <row r="52" spans="1:2" ht="12.75" customHeight="1">
      <c r="A52" s="29"/>
      <c r="B52" s="582" t="s">
        <v>1091</v>
      </c>
    </row>
    <row r="53" spans="1:2" ht="12.75" customHeight="1">
      <c r="A53" s="29"/>
      <c r="B53" s="582" t="s">
        <v>1111</v>
      </c>
    </row>
    <row r="54" spans="1:2" ht="12.75" customHeight="1">
      <c r="A54" s="29"/>
      <c r="B54" s="582"/>
    </row>
    <row r="55" spans="1:2" ht="12.75" customHeight="1">
      <c r="A55" s="29"/>
      <c r="B55" s="582" t="s">
        <v>1094</v>
      </c>
    </row>
    <row r="56" spans="1:2" ht="12.75" customHeight="1">
      <c r="A56" s="29"/>
      <c r="B56" s="582" t="s">
        <v>1120</v>
      </c>
    </row>
    <row r="57" spans="1:2" ht="12.75" customHeight="1">
      <c r="A57" s="29"/>
      <c r="B57" s="585"/>
    </row>
    <row r="58" spans="1:2" ht="12.75" customHeight="1">
      <c r="A58" s="29" t="s">
        <v>1117</v>
      </c>
      <c r="B58" s="582" t="s">
        <v>1087</v>
      </c>
    </row>
    <row r="59" spans="1:2" ht="12.75" customHeight="1">
      <c r="A59" s="29"/>
      <c r="B59" s="582" t="s">
        <v>1118</v>
      </c>
    </row>
    <row r="60" spans="1:2" ht="12.75" customHeight="1">
      <c r="A60" s="584"/>
      <c r="B60" s="582"/>
    </row>
    <row r="61" spans="1:2" ht="12.75" customHeight="1">
      <c r="A61" s="29"/>
      <c r="B61" s="582" t="s">
        <v>1090</v>
      </c>
    </row>
    <row r="62" spans="1:2" ht="12.75" customHeight="1">
      <c r="A62" s="29"/>
      <c r="B62" s="582" t="s">
        <v>1119</v>
      </c>
    </row>
    <row r="63" spans="1:2" ht="12.75" customHeight="1">
      <c r="A63" s="29"/>
      <c r="B63" s="582"/>
    </row>
    <row r="64" spans="1:2" ht="12.75" customHeight="1">
      <c r="A64" s="29"/>
      <c r="B64" s="582" t="s">
        <v>1094</v>
      </c>
    </row>
    <row r="65" spans="1:2" ht="12.75" customHeight="1">
      <c r="A65" s="29"/>
      <c r="B65" s="582" t="s">
        <v>1121</v>
      </c>
    </row>
    <row r="66" spans="1:2" ht="12.75" customHeight="1">
      <c r="A66" s="29"/>
      <c r="B66" s="582"/>
    </row>
    <row r="67" spans="1:2" ht="12.75" customHeight="1">
      <c r="A67" s="29"/>
      <c r="B67" s="582"/>
    </row>
    <row r="68" spans="1:2" ht="12.75" customHeight="1">
      <c r="A68" s="29"/>
    </row>
    <row r="69" spans="1:2" ht="12.75" customHeight="1">
      <c r="A69" s="29"/>
      <c r="B69" s="582"/>
    </row>
    <row r="70" spans="1:2" ht="12.75" customHeight="1">
      <c r="A70" s="29"/>
      <c r="B70" s="582"/>
    </row>
    <row r="71" spans="1:2" ht="12.75" customHeight="1">
      <c r="A71" s="29"/>
      <c r="B71" s="582"/>
    </row>
    <row r="72" spans="1:2" ht="12.75" customHeight="1">
      <c r="A72" s="29"/>
    </row>
    <row r="73" spans="1:2" ht="12.75" customHeight="1">
      <c r="A73" s="29"/>
      <c r="B73" s="582"/>
    </row>
    <row r="74" spans="1:2" ht="12.75" customHeight="1">
      <c r="A74" s="29"/>
      <c r="B74" s="582"/>
    </row>
    <row r="75" spans="1:2" ht="12.75" customHeight="1">
      <c r="A75" s="29"/>
    </row>
    <row r="76" spans="1:2" ht="12.75" customHeight="1">
      <c r="A76" s="29"/>
      <c r="B76" s="582"/>
    </row>
    <row r="77" spans="1:2" ht="12.75" customHeight="1">
      <c r="A77" s="29"/>
      <c r="B77" s="582"/>
    </row>
    <row r="78" spans="1:2" ht="12.75" customHeight="1">
      <c r="A78" s="29"/>
    </row>
    <row r="79" spans="1:2" ht="12.75" customHeight="1">
      <c r="A79" s="29"/>
      <c r="B79" s="582"/>
    </row>
    <row r="80" spans="1:2" ht="12.75" customHeight="1">
      <c r="A80" s="29"/>
      <c r="B80" s="582"/>
    </row>
    <row r="81" spans="1:2" ht="12.75" customHeight="1">
      <c r="A81" s="29"/>
    </row>
    <row r="82" spans="1:2" ht="12.75" customHeight="1">
      <c r="A82" s="29"/>
      <c r="B82" s="582"/>
    </row>
    <row r="83" spans="1:2" ht="12.75" customHeight="1">
      <c r="A83" s="29"/>
      <c r="B83" s="582"/>
    </row>
    <row r="84" spans="1:2" ht="12.75" customHeight="1">
      <c r="A84" s="29"/>
      <c r="B84" s="582"/>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row r="1001" spans="1:2" ht="12.75" customHeight="1">
      <c r="A1001" s="29"/>
      <c r="B1001"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topLeftCell="A18" workbookViewId="0">
      <selection activeCell="V53" sqref="V53"/>
    </sheetView>
  </sheetViews>
  <sheetFormatPr baseColWidth="10" defaultColWidth="12.5546875" defaultRowHeight="15" customHeight="1"/>
  <cols>
    <col min="1" max="4" width="5" customWidth="1"/>
    <col min="5" max="6" width="6.44140625" customWidth="1"/>
    <col min="7" max="19" width="5" customWidth="1"/>
    <col min="20" max="20" width="8.6640625" customWidth="1"/>
    <col min="21" max="21" width="5.6640625" customWidth="1"/>
    <col min="22" max="22" width="5.88671875" customWidth="1"/>
    <col min="23" max="23" width="6" customWidth="1"/>
    <col min="24" max="24" width="5.6640625" customWidth="1"/>
    <col min="25" max="25" width="6" customWidth="1"/>
    <col min="26" max="26" width="6.21875" customWidth="1"/>
    <col min="27" max="27" width="4.5546875" customWidth="1"/>
    <col min="28" max="28" width="6"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25" t="str">
        <f>CONCATENATE(Read_Me!A1," FS STRUCTURAL EQUIVALENCY SPREADSHEET (SES) ",Read_Me!B1," - COVER SHEET")</f>
        <v>2025 FS STRUCTURAL EQUIVALENCY SPREADSHEET (SES) V1.1 - COVER SHEET</v>
      </c>
      <c r="B1" s="606"/>
      <c r="C1" s="606"/>
      <c r="D1" s="606"/>
      <c r="E1" s="606"/>
      <c r="F1" s="606"/>
      <c r="G1" s="606"/>
      <c r="H1" s="606"/>
      <c r="I1" s="606"/>
      <c r="J1" s="606"/>
      <c r="K1" s="606"/>
      <c r="L1" s="606"/>
      <c r="M1" s="606"/>
      <c r="N1" s="606"/>
      <c r="O1" s="606"/>
      <c r="P1" s="606"/>
      <c r="Q1" s="606"/>
      <c r="R1" s="606"/>
      <c r="S1" s="606"/>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27" t="s">
        <v>43</v>
      </c>
      <c r="B3" s="606"/>
      <c r="C3" s="606"/>
      <c r="D3" s="606"/>
      <c r="E3" s="606"/>
      <c r="F3" s="606"/>
      <c r="G3" s="606"/>
      <c r="H3" s="606"/>
      <c r="I3" s="606"/>
      <c r="J3" s="606"/>
      <c r="K3" s="606"/>
      <c r="L3" s="606"/>
      <c r="M3" s="606"/>
      <c r="N3" s="606"/>
      <c r="O3" s="606"/>
      <c r="P3" s="606"/>
      <c r="Q3" s="606"/>
      <c r="R3" s="606"/>
      <c r="S3" s="606"/>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6"/>
      <c r="B4" s="606"/>
      <c r="C4" s="606"/>
      <c r="D4" s="606"/>
      <c r="E4" s="606"/>
      <c r="F4" s="606"/>
      <c r="G4" s="606"/>
      <c r="H4" s="606"/>
      <c r="I4" s="606"/>
      <c r="J4" s="606"/>
      <c r="K4" s="606"/>
      <c r="L4" s="606"/>
      <c r="M4" s="606"/>
      <c r="N4" s="606"/>
      <c r="O4" s="606"/>
      <c r="P4" s="606"/>
      <c r="Q4" s="606"/>
      <c r="R4" s="606"/>
      <c r="S4" s="606"/>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6"/>
      <c r="B5" s="606"/>
      <c r="C5" s="606"/>
      <c r="D5" s="606"/>
      <c r="E5" s="606"/>
      <c r="F5" s="606"/>
      <c r="G5" s="606"/>
      <c r="H5" s="606"/>
      <c r="I5" s="606"/>
      <c r="J5" s="606"/>
      <c r="K5" s="606"/>
      <c r="L5" s="606"/>
      <c r="M5" s="606"/>
      <c r="N5" s="606"/>
      <c r="O5" s="606"/>
      <c r="P5" s="606"/>
      <c r="Q5" s="606"/>
      <c r="R5" s="606"/>
      <c r="S5" s="606"/>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6"/>
      <c r="B6" s="606"/>
      <c r="C6" s="606"/>
      <c r="D6" s="606"/>
      <c r="E6" s="606"/>
      <c r="F6" s="606"/>
      <c r="G6" s="606"/>
      <c r="H6" s="606"/>
      <c r="I6" s="606"/>
      <c r="J6" s="606"/>
      <c r="K6" s="606"/>
      <c r="L6" s="606"/>
      <c r="M6" s="606"/>
      <c r="N6" s="606"/>
      <c r="O6" s="606"/>
      <c r="P6" s="606"/>
      <c r="Q6" s="606"/>
      <c r="R6" s="606"/>
      <c r="S6" s="606"/>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6"/>
      <c r="B7" s="606"/>
      <c r="C7" s="606"/>
      <c r="D7" s="606"/>
      <c r="E7" s="606"/>
      <c r="F7" s="606"/>
      <c r="G7" s="606"/>
      <c r="H7" s="606"/>
      <c r="I7" s="606"/>
      <c r="J7" s="606"/>
      <c r="K7" s="606"/>
      <c r="L7" s="606"/>
      <c r="M7" s="606"/>
      <c r="N7" s="606"/>
      <c r="O7" s="606"/>
      <c r="P7" s="606"/>
      <c r="Q7" s="606"/>
      <c r="R7" s="606"/>
      <c r="S7" s="606"/>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6"/>
      <c r="B8" s="606"/>
      <c r="C8" s="606"/>
      <c r="D8" s="606"/>
      <c r="E8" s="606"/>
      <c r="F8" s="606"/>
      <c r="G8" s="606"/>
      <c r="H8" s="606"/>
      <c r="I8" s="606"/>
      <c r="J8" s="606"/>
      <c r="K8" s="606"/>
      <c r="L8" s="606"/>
      <c r="M8" s="606"/>
      <c r="N8" s="606"/>
      <c r="O8" s="606"/>
      <c r="P8" s="606"/>
      <c r="Q8" s="606"/>
      <c r="R8" s="606"/>
      <c r="S8" s="606"/>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6"/>
      <c r="B9" s="606"/>
      <c r="C9" s="606"/>
      <c r="D9" s="606"/>
      <c r="E9" s="606"/>
      <c r="F9" s="606"/>
      <c r="G9" s="606"/>
      <c r="H9" s="606"/>
      <c r="I9" s="606"/>
      <c r="J9" s="606"/>
      <c r="K9" s="606"/>
      <c r="L9" s="606"/>
      <c r="M9" s="606"/>
      <c r="N9" s="606"/>
      <c r="O9" s="606"/>
      <c r="P9" s="606"/>
      <c r="Q9" s="606"/>
      <c r="R9" s="606"/>
      <c r="S9" s="606"/>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28" t="s">
        <v>44</v>
      </c>
      <c r="B11" s="606"/>
      <c r="C11" s="606"/>
      <c r="D11" s="606"/>
      <c r="E11" s="606"/>
      <c r="F11" s="606"/>
      <c r="G11" s="606"/>
      <c r="H11" s="606"/>
      <c r="I11" s="606"/>
      <c r="J11" s="606"/>
      <c r="K11" s="606"/>
      <c r="L11" s="606"/>
      <c r="M11" s="606"/>
      <c r="N11" s="606"/>
      <c r="O11" s="606"/>
      <c r="P11" s="606"/>
      <c r="Q11" s="606"/>
      <c r="R11" s="606"/>
      <c r="S11" s="606"/>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6"/>
      <c r="B12" s="606"/>
      <c r="C12" s="606"/>
      <c r="D12" s="606"/>
      <c r="E12" s="606"/>
      <c r="F12" s="606"/>
      <c r="G12" s="606"/>
      <c r="H12" s="606"/>
      <c r="I12" s="606"/>
      <c r="J12" s="606"/>
      <c r="K12" s="606"/>
      <c r="L12" s="606"/>
      <c r="M12" s="606"/>
      <c r="N12" s="606"/>
      <c r="O12" s="606"/>
      <c r="P12" s="606"/>
      <c r="Q12" s="606"/>
      <c r="R12" s="606"/>
      <c r="S12" s="606"/>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97" t="s">
        <v>46</v>
      </c>
      <c r="E14" s="595"/>
      <c r="F14" s="595"/>
      <c r="G14" s="595"/>
      <c r="H14" s="595"/>
      <c r="I14" s="595"/>
      <c r="J14" s="596"/>
      <c r="K14" s="34" t="s">
        <v>47</v>
      </c>
      <c r="L14" s="34"/>
      <c r="M14" s="34"/>
      <c r="N14" s="34"/>
      <c r="O14" s="597" t="s">
        <v>48</v>
      </c>
      <c r="P14" s="595"/>
      <c r="Q14" s="595"/>
      <c r="R14" s="595"/>
      <c r="S14" s="596"/>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97" t="s">
        <v>50</v>
      </c>
      <c r="E15" s="595"/>
      <c r="F15" s="595"/>
      <c r="G15" s="595"/>
      <c r="H15" s="595"/>
      <c r="I15" s="595"/>
      <c r="J15" s="596"/>
      <c r="K15" s="34" t="s">
        <v>51</v>
      </c>
      <c r="L15" s="34"/>
      <c r="M15" s="34"/>
      <c r="N15" s="633" t="s">
        <v>52</v>
      </c>
      <c r="O15" s="595"/>
      <c r="P15" s="595"/>
      <c r="Q15" s="595"/>
      <c r="R15" s="595"/>
      <c r="S15" s="596"/>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97" t="s">
        <v>54</v>
      </c>
      <c r="E16" s="595"/>
      <c r="F16" s="595"/>
      <c r="G16" s="595"/>
      <c r="H16" s="595"/>
      <c r="I16" s="595"/>
      <c r="J16" s="596"/>
      <c r="K16" s="34" t="s">
        <v>51</v>
      </c>
      <c r="L16" s="34"/>
      <c r="M16" s="34"/>
      <c r="N16" s="633" t="s">
        <v>55</v>
      </c>
      <c r="O16" s="595"/>
      <c r="P16" s="595"/>
      <c r="Q16" s="595"/>
      <c r="R16" s="595"/>
      <c r="S16" s="596"/>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30" t="s">
        <v>57</v>
      </c>
      <c r="E17" s="595"/>
      <c r="F17" s="595"/>
      <c r="G17" s="595"/>
      <c r="H17" s="595"/>
      <c r="I17" s="595"/>
      <c r="J17" s="596"/>
      <c r="K17" s="34"/>
      <c r="L17" s="34"/>
      <c r="M17" s="34"/>
      <c r="N17" s="34"/>
      <c r="O17" s="34"/>
      <c r="P17" s="34"/>
      <c r="Q17" s="34"/>
      <c r="R17" s="34"/>
      <c r="S17" s="34"/>
      <c r="T17" s="594" t="s">
        <v>58</v>
      </c>
      <c r="U17" s="595"/>
      <c r="V17" s="595"/>
      <c r="W17" s="595"/>
      <c r="X17" s="595"/>
      <c r="Y17" s="595"/>
      <c r="Z17" s="595"/>
      <c r="AA17" s="595"/>
      <c r="AB17" s="596"/>
      <c r="AC17" s="594" t="s">
        <v>59</v>
      </c>
      <c r="AD17" s="595"/>
      <c r="AE17" s="595"/>
      <c r="AF17" s="596"/>
      <c r="AG17" s="594" t="s">
        <v>60</v>
      </c>
      <c r="AH17" s="595"/>
      <c r="AI17" s="595"/>
      <c r="AJ17" s="596"/>
      <c r="AK17" s="594" t="s">
        <v>61</v>
      </c>
      <c r="AL17" s="595"/>
      <c r="AM17" s="595"/>
      <c r="AN17" s="596"/>
      <c r="AO17" s="594" t="s">
        <v>62</v>
      </c>
      <c r="AP17" s="595"/>
      <c r="AQ17" s="595"/>
      <c r="AR17" s="595"/>
      <c r="AS17" s="595"/>
      <c r="AT17" s="596"/>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598" t="s">
        <v>64</v>
      </c>
      <c r="U18" s="601" t="s">
        <v>65</v>
      </c>
      <c r="V18" s="601" t="s">
        <v>66</v>
      </c>
      <c r="W18" s="601" t="s">
        <v>67</v>
      </c>
      <c r="X18" s="601" t="s">
        <v>68</v>
      </c>
      <c r="Y18" s="601" t="s">
        <v>69</v>
      </c>
      <c r="Z18" s="598" t="s">
        <v>70</v>
      </c>
      <c r="AA18" s="598" t="s">
        <v>71</v>
      </c>
      <c r="AB18" s="598" t="s">
        <v>72</v>
      </c>
      <c r="AC18" s="601" t="s">
        <v>73</v>
      </c>
      <c r="AD18" s="601" t="s">
        <v>74</v>
      </c>
      <c r="AE18" s="601" t="s">
        <v>75</v>
      </c>
      <c r="AF18" s="601" t="s">
        <v>76</v>
      </c>
      <c r="AG18" s="601" t="s">
        <v>73</v>
      </c>
      <c r="AH18" s="601" t="s">
        <v>74</v>
      </c>
      <c r="AI18" s="598" t="s">
        <v>75</v>
      </c>
      <c r="AJ18" s="601" t="s">
        <v>76</v>
      </c>
      <c r="AK18" s="601" t="s">
        <v>73</v>
      </c>
      <c r="AL18" s="601" t="s">
        <v>74</v>
      </c>
      <c r="AM18" s="598" t="s">
        <v>75</v>
      </c>
      <c r="AN18" s="601" t="s">
        <v>76</v>
      </c>
      <c r="AO18" s="611" t="s">
        <v>77</v>
      </c>
      <c r="AP18" s="611" t="s">
        <v>78</v>
      </c>
      <c r="AQ18" s="611" t="s">
        <v>79</v>
      </c>
      <c r="AR18" s="611" t="s">
        <v>80</v>
      </c>
      <c r="AS18" s="611" t="s">
        <v>81</v>
      </c>
      <c r="AT18" s="611" t="s">
        <v>82</v>
      </c>
      <c r="AU18" s="34"/>
    </row>
    <row r="19" spans="1:47" ht="12.75" customHeight="1">
      <c r="A19" s="629" t="str">
        <f>IF(COUNTIF(A24:B47,"NO")&gt;0,"Yes. Chassis deviates from baseline requirements","No. Chassis does not deviate from baseline requirements")</f>
        <v>Yes. Chassis deviates from baseline requirements</v>
      </c>
      <c r="B19" s="595"/>
      <c r="C19" s="595"/>
      <c r="D19" s="595"/>
      <c r="E19" s="595"/>
      <c r="F19" s="595"/>
      <c r="G19" s="595"/>
      <c r="H19" s="595"/>
      <c r="I19" s="595"/>
      <c r="J19" s="595"/>
      <c r="K19" s="595"/>
      <c r="L19" s="595"/>
      <c r="M19" s="595"/>
      <c r="N19" s="595"/>
      <c r="O19" s="595"/>
      <c r="P19" s="595"/>
      <c r="Q19" s="595"/>
      <c r="R19" s="595"/>
      <c r="S19" s="596"/>
      <c r="T19" s="599"/>
      <c r="U19" s="599"/>
      <c r="V19" s="599"/>
      <c r="W19" s="599"/>
      <c r="X19" s="599"/>
      <c r="Y19" s="599"/>
      <c r="Z19" s="599"/>
      <c r="AA19" s="599"/>
      <c r="AB19" s="599"/>
      <c r="AC19" s="599"/>
      <c r="AD19" s="599"/>
      <c r="AE19" s="599"/>
      <c r="AF19" s="599"/>
      <c r="AG19" s="599"/>
      <c r="AH19" s="599"/>
      <c r="AI19" s="599"/>
      <c r="AJ19" s="599"/>
      <c r="AK19" s="599"/>
      <c r="AL19" s="599"/>
      <c r="AM19" s="599"/>
      <c r="AN19" s="599"/>
      <c r="AO19" s="599"/>
      <c r="AP19" s="599"/>
      <c r="AQ19" s="599"/>
      <c r="AR19" s="599"/>
      <c r="AS19" s="599"/>
      <c r="AT19" s="599"/>
      <c r="AU19" s="34"/>
    </row>
    <row r="20" spans="1:47" ht="12.75" customHeight="1">
      <c r="A20" s="34"/>
      <c r="B20" s="34"/>
      <c r="C20" s="34"/>
      <c r="D20" s="34"/>
      <c r="E20" s="34"/>
      <c r="F20" s="34"/>
      <c r="G20" s="34"/>
      <c r="H20" s="34"/>
      <c r="I20" s="34"/>
      <c r="J20" s="34"/>
      <c r="K20" s="34"/>
      <c r="L20" s="34"/>
      <c r="M20" s="34"/>
      <c r="N20" s="34"/>
      <c r="O20" s="34"/>
      <c r="P20" s="34"/>
      <c r="Q20" s="34"/>
      <c r="R20" s="34"/>
      <c r="S20" s="34"/>
      <c r="T20" s="599"/>
      <c r="U20" s="599"/>
      <c r="V20" s="599"/>
      <c r="W20" s="599"/>
      <c r="X20" s="599"/>
      <c r="Y20" s="599"/>
      <c r="Z20" s="599"/>
      <c r="AA20" s="599"/>
      <c r="AB20" s="599"/>
      <c r="AC20" s="599"/>
      <c r="AD20" s="599"/>
      <c r="AE20" s="599"/>
      <c r="AF20" s="599"/>
      <c r="AG20" s="599"/>
      <c r="AH20" s="599"/>
      <c r="AI20" s="599"/>
      <c r="AJ20" s="599"/>
      <c r="AK20" s="599"/>
      <c r="AL20" s="599"/>
      <c r="AM20" s="599"/>
      <c r="AN20" s="599"/>
      <c r="AO20" s="599"/>
      <c r="AP20" s="599"/>
      <c r="AQ20" s="599"/>
      <c r="AR20" s="599"/>
      <c r="AS20" s="599"/>
      <c r="AT20" s="599"/>
      <c r="AU20" s="34"/>
    </row>
    <row r="21" spans="1:47" ht="12.75" customHeight="1">
      <c r="A21" s="631" t="s">
        <v>83</v>
      </c>
      <c r="B21" s="604"/>
      <c r="C21" s="631" t="s">
        <v>84</v>
      </c>
      <c r="D21" s="603"/>
      <c r="E21" s="602" t="s">
        <v>85</v>
      </c>
      <c r="F21" s="604"/>
      <c r="G21" s="632" t="s">
        <v>86</v>
      </c>
      <c r="H21" s="603"/>
      <c r="I21" s="603"/>
      <c r="J21" s="603"/>
      <c r="K21" s="603"/>
      <c r="L21" s="603"/>
      <c r="M21" s="603"/>
      <c r="N21" s="604"/>
      <c r="O21" s="602" t="s">
        <v>87</v>
      </c>
      <c r="P21" s="603"/>
      <c r="Q21" s="603"/>
      <c r="R21" s="603"/>
      <c r="S21" s="604"/>
      <c r="T21" s="599"/>
      <c r="U21" s="599"/>
      <c r="V21" s="599"/>
      <c r="W21" s="599"/>
      <c r="X21" s="599"/>
      <c r="Y21" s="599"/>
      <c r="Z21" s="599"/>
      <c r="AA21" s="599"/>
      <c r="AB21" s="599"/>
      <c r="AC21" s="599"/>
      <c r="AD21" s="599"/>
      <c r="AE21" s="599"/>
      <c r="AF21" s="599"/>
      <c r="AG21" s="599"/>
      <c r="AH21" s="599"/>
      <c r="AI21" s="599"/>
      <c r="AJ21" s="599"/>
      <c r="AK21" s="599"/>
      <c r="AL21" s="599"/>
      <c r="AM21" s="599"/>
      <c r="AN21" s="599"/>
      <c r="AO21" s="599"/>
      <c r="AP21" s="599"/>
      <c r="AQ21" s="599"/>
      <c r="AR21" s="599"/>
      <c r="AS21" s="599"/>
      <c r="AT21" s="599"/>
      <c r="AU21" s="34"/>
    </row>
    <row r="22" spans="1:47" ht="12.75" customHeight="1">
      <c r="A22" s="605"/>
      <c r="B22" s="607"/>
      <c r="C22" s="605"/>
      <c r="D22" s="606"/>
      <c r="E22" s="605"/>
      <c r="F22" s="607"/>
      <c r="G22" s="605"/>
      <c r="H22" s="606"/>
      <c r="I22" s="606"/>
      <c r="J22" s="606"/>
      <c r="K22" s="606"/>
      <c r="L22" s="606"/>
      <c r="M22" s="606"/>
      <c r="N22" s="607"/>
      <c r="O22" s="605"/>
      <c r="P22" s="606"/>
      <c r="Q22" s="606"/>
      <c r="R22" s="606"/>
      <c r="S22" s="607"/>
      <c r="T22" s="599"/>
      <c r="U22" s="599"/>
      <c r="V22" s="599"/>
      <c r="W22" s="599"/>
      <c r="X22" s="599"/>
      <c r="Y22" s="599"/>
      <c r="Z22" s="599"/>
      <c r="AA22" s="599"/>
      <c r="AB22" s="599"/>
      <c r="AC22" s="599"/>
      <c r="AD22" s="599"/>
      <c r="AE22" s="599"/>
      <c r="AF22" s="599"/>
      <c r="AG22" s="599"/>
      <c r="AH22" s="599"/>
      <c r="AI22" s="599"/>
      <c r="AJ22" s="599"/>
      <c r="AK22" s="599"/>
      <c r="AL22" s="599"/>
      <c r="AM22" s="599"/>
      <c r="AN22" s="599"/>
      <c r="AO22" s="599"/>
      <c r="AP22" s="599"/>
      <c r="AQ22" s="599"/>
      <c r="AR22" s="599"/>
      <c r="AS22" s="599"/>
      <c r="AT22" s="599"/>
      <c r="AU22" s="34"/>
    </row>
    <row r="23" spans="1:47" ht="12.75" customHeight="1">
      <c r="A23" s="608"/>
      <c r="B23" s="610"/>
      <c r="C23" s="608"/>
      <c r="D23" s="609"/>
      <c r="E23" s="608"/>
      <c r="F23" s="610"/>
      <c r="G23" s="608"/>
      <c r="H23" s="609"/>
      <c r="I23" s="609"/>
      <c r="J23" s="609"/>
      <c r="K23" s="609"/>
      <c r="L23" s="609"/>
      <c r="M23" s="609"/>
      <c r="N23" s="610"/>
      <c r="O23" s="608"/>
      <c r="P23" s="609"/>
      <c r="Q23" s="609"/>
      <c r="R23" s="609"/>
      <c r="S23" s="610"/>
      <c r="T23" s="600"/>
      <c r="U23" s="600"/>
      <c r="V23" s="600"/>
      <c r="W23" s="600"/>
      <c r="X23" s="600"/>
      <c r="Y23" s="600"/>
      <c r="Z23" s="600"/>
      <c r="AA23" s="600"/>
      <c r="AB23" s="600"/>
      <c r="AC23" s="600"/>
      <c r="AD23" s="600"/>
      <c r="AE23" s="600"/>
      <c r="AF23" s="600"/>
      <c r="AG23" s="600"/>
      <c r="AH23" s="600"/>
      <c r="AI23" s="600"/>
      <c r="AJ23" s="600"/>
      <c r="AK23" s="600"/>
      <c r="AL23" s="600"/>
      <c r="AM23" s="600"/>
      <c r="AN23" s="600"/>
      <c r="AO23" s="600"/>
      <c r="AP23" s="600"/>
      <c r="AQ23" s="600"/>
      <c r="AR23" s="600"/>
      <c r="AS23" s="600"/>
      <c r="AT23" s="600"/>
      <c r="AU23" s="34"/>
    </row>
    <row r="24" spans="1:47" ht="12.75" customHeight="1">
      <c r="A24" s="614" t="str">
        <f>IF(AND('T3.8 Main Hoop Tubing'!D13&gt;='T3.8 Main Hoop Tubing'!C13,'T3.8 Main Hoop Tubing'!D14&gt;='T3.8 Main Hoop Tubing'!C14),"YES","NO")</f>
        <v>NO</v>
      </c>
      <c r="B24" s="596"/>
      <c r="C24" s="614" t="s">
        <v>88</v>
      </c>
      <c r="D24" s="596"/>
      <c r="E24" s="594" t="s">
        <v>89</v>
      </c>
      <c r="F24" s="596"/>
      <c r="G24" s="612" t="s">
        <v>90</v>
      </c>
      <c r="H24" s="606"/>
      <c r="I24" s="606"/>
      <c r="J24" s="606"/>
      <c r="K24" s="606"/>
      <c r="L24" s="606"/>
      <c r="M24" s="606"/>
      <c r="N24" s="606"/>
      <c r="O24" s="613" t="s">
        <v>91</v>
      </c>
      <c r="P24" s="595"/>
      <c r="Q24" s="595"/>
      <c r="R24" s="595"/>
      <c r="S24" s="596"/>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614" t="str">
        <f>IF(AND('T3.9 Front Hoop Tubing'!D4='T3.9 Front Hoop Tubing'!C4,'T3.9 Front Hoop Tubing'!D5='T3.9 Front Hoop Tubing'!C5,'T3.9 Front Hoop Tubing'!D13&gt;='T3.9 Front Hoop Tubing'!C13,'T3.9 Front Hoop Tubing'!D14&gt;='T3.9 Front Hoop Tubing'!C14),"YES","NO")</f>
        <v>NO</v>
      </c>
      <c r="B25" s="596"/>
      <c r="C25" s="614" t="str">
        <f t="shared" ref="C25:C42" si="0">IF(A25="N/A","N/A",IF(A25="YES","NO","YES"))</f>
        <v>YES</v>
      </c>
      <c r="D25" s="596"/>
      <c r="E25" s="594" t="s">
        <v>92</v>
      </c>
      <c r="F25" s="596"/>
      <c r="G25" s="615" t="s">
        <v>93</v>
      </c>
      <c r="H25" s="595"/>
      <c r="I25" s="595"/>
      <c r="J25" s="595"/>
      <c r="K25" s="595"/>
      <c r="L25" s="595"/>
      <c r="M25" s="595"/>
      <c r="N25" s="596"/>
      <c r="O25" s="613" t="s">
        <v>91</v>
      </c>
      <c r="P25" s="595"/>
      <c r="Q25" s="595"/>
      <c r="R25" s="595"/>
      <c r="S25" s="596"/>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614" t="str">
        <f>IF(AND('T3.10 Main Hoop Bracing'!D13&gt;='T3.10 Main Hoop Bracing'!C13,'T3.10 Main Hoop Bracing'!D14&gt;='T3.10 Main Hoop Bracing'!C14,'T3.10 Main Hoop Bracing'!D5='T3.10 Main Hoop Bracing'!C5),"YES","NO")</f>
        <v>NO</v>
      </c>
      <c r="B26" s="596"/>
      <c r="C26" s="614" t="str">
        <f t="shared" si="0"/>
        <v>YES</v>
      </c>
      <c r="D26" s="596"/>
      <c r="E26" s="594" t="s">
        <v>94</v>
      </c>
      <c r="F26" s="596"/>
      <c r="G26" s="615" t="s">
        <v>95</v>
      </c>
      <c r="H26" s="595"/>
      <c r="I26" s="595"/>
      <c r="J26" s="595"/>
      <c r="K26" s="595"/>
      <c r="L26" s="595"/>
      <c r="M26" s="595"/>
      <c r="N26" s="596"/>
      <c r="O26" s="613" t="s">
        <v>91</v>
      </c>
      <c r="P26" s="595"/>
      <c r="Q26" s="595"/>
      <c r="R26" s="595"/>
      <c r="S26" s="596"/>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614" t="str">
        <f>IF(NOT('T3.10.5 T3.5 MHoop Brace Spt'!F2="tubing only"),"N/A",IF(AND('T3.10.5 T3.5 MHoop Brace Spt'!E5='T3.10.5 T3.5 MHoop Brace Spt'!C5,'T3.10.5 T3.5 MHoop Brace Spt'!E15&gt;='T3.10.5 T3.5 MHoop Brace Spt'!C15,'T3.10.5 T3.5 MHoop Brace Spt'!E16&gt;='T3.10.5 T3.5 MHoop Brace Spt'!C16),"YES","NO"))</f>
        <v>NO</v>
      </c>
      <c r="B27" s="596"/>
      <c r="C27" s="614" t="str">
        <f t="shared" si="0"/>
        <v>YES</v>
      </c>
      <c r="D27" s="596"/>
      <c r="E27" s="594" t="s">
        <v>96</v>
      </c>
      <c r="F27" s="596"/>
      <c r="G27" s="615" t="s">
        <v>97</v>
      </c>
      <c r="H27" s="595"/>
      <c r="I27" s="595"/>
      <c r="J27" s="595"/>
      <c r="K27" s="595"/>
      <c r="L27" s="595"/>
      <c r="M27" s="595"/>
      <c r="N27" s="596"/>
      <c r="O27" s="613" t="s">
        <v>91</v>
      </c>
      <c r="P27" s="595"/>
      <c r="Q27" s="595"/>
      <c r="R27" s="595"/>
      <c r="S27" s="596"/>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614" t="str">
        <f>IF('T3.11 T3.5 FHoop Bracing'!F2="tubing only",IF(AND('T3.11 T3.5 FHoop Bracing'!E6='T3.11 T3.5 FHoop Bracing'!C6,'T3.11 T3.5 FHoop Bracing'!E15&gt;='T3.11 T3.5 FHoop Bracing'!C15,'T3.11 T3.5 FHoop Bracing'!E16&gt;='T3.11 T3.5 FHoop Bracing'!C16,'T3.11 T3.5 FHoop Bracing'!E5='T3.11 T3.5 FHoop Bracing'!C5),"YES","NO"),"N/A")</f>
        <v>NO</v>
      </c>
      <c r="B28" s="596"/>
      <c r="C28" s="614" t="str">
        <f t="shared" si="0"/>
        <v>YES</v>
      </c>
      <c r="D28" s="596"/>
      <c r="E28" s="594" t="s">
        <v>98</v>
      </c>
      <c r="F28" s="596"/>
      <c r="G28" s="615" t="s">
        <v>99</v>
      </c>
      <c r="H28" s="595"/>
      <c r="I28" s="595"/>
      <c r="J28" s="595"/>
      <c r="K28" s="595"/>
      <c r="L28" s="595"/>
      <c r="M28" s="595"/>
      <c r="N28" s="596"/>
      <c r="O28" s="613" t="s">
        <v>91</v>
      </c>
      <c r="P28" s="595"/>
      <c r="Q28" s="595"/>
      <c r="R28" s="595"/>
      <c r="S28" s="596"/>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614" t="str">
        <f>IF(NOT('T3.12 T3.5 Ft Bulkhead'!F2="tubing only"),"N/A",IF(AND('T3.12 T3.5 Ft Bulkhead'!E5='T3.12 T3.5 Ft Bulkhead'!C5,'T3.12 T3.5 Ft Bulkhead'!E17&gt;='T3.12 T3.5 Ft Bulkhead'!C17,'T3.12 T3.5 Ft Bulkhead'!E18&gt;='T3.12 T3.5 Ft Bulkhead'!C18),"YES","NO"))</f>
        <v>YES</v>
      </c>
      <c r="B29" s="596"/>
      <c r="C29" s="614" t="str">
        <f t="shared" si="0"/>
        <v>NO</v>
      </c>
      <c r="D29" s="596"/>
      <c r="E29" s="594" t="s">
        <v>100</v>
      </c>
      <c r="F29" s="596"/>
      <c r="G29" s="616" t="s">
        <v>101</v>
      </c>
      <c r="H29" s="595"/>
      <c r="I29" s="595"/>
      <c r="J29" s="595"/>
      <c r="K29" s="595"/>
      <c r="L29" s="595"/>
      <c r="M29" s="595"/>
      <c r="N29" s="596"/>
      <c r="O29" s="613" t="s">
        <v>91</v>
      </c>
      <c r="P29" s="595"/>
      <c r="Q29" s="595"/>
      <c r="R29" s="595"/>
      <c r="S29" s="596"/>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614" t="str">
        <f>IF(NOT('T3.13 T3.5 FBH Spt Structure'!F2="tubing only"),"N/A",IF('T3.13 T3.5 FBH Spt Structure'!G17="YES","YES","NO"))</f>
        <v>NO</v>
      </c>
      <c r="B30" s="596"/>
      <c r="C30" s="614" t="str">
        <f t="shared" si="0"/>
        <v>YES</v>
      </c>
      <c r="D30" s="596"/>
      <c r="E30" s="634" t="s">
        <v>102</v>
      </c>
      <c r="F30" s="610"/>
      <c r="G30" s="635" t="s">
        <v>103</v>
      </c>
      <c r="H30" s="609"/>
      <c r="I30" s="609"/>
      <c r="J30" s="609"/>
      <c r="K30" s="609"/>
      <c r="L30" s="609"/>
      <c r="M30" s="609"/>
      <c r="N30" s="610"/>
      <c r="O30" s="613" t="s">
        <v>91</v>
      </c>
      <c r="P30" s="595"/>
      <c r="Q30" s="595"/>
      <c r="R30" s="595"/>
      <c r="S30" s="596"/>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614" t="str">
        <f>IF(NOT('T3.14 T3.5 SIS'!F2="tubing only"),"N/A",IF('T3.14 T3.5 SIS'!G17="YES","YES","NO"))</f>
        <v>NO</v>
      </c>
      <c r="B31" s="596"/>
      <c r="C31" s="614" t="str">
        <f t="shared" si="0"/>
        <v>YES</v>
      </c>
      <c r="D31" s="596"/>
      <c r="E31" s="594" t="s">
        <v>104</v>
      </c>
      <c r="F31" s="596"/>
      <c r="G31" s="616" t="s">
        <v>105</v>
      </c>
      <c r="H31" s="595"/>
      <c r="I31" s="595"/>
      <c r="J31" s="595"/>
      <c r="K31" s="595"/>
      <c r="L31" s="595"/>
      <c r="M31" s="595"/>
      <c r="N31" s="596"/>
      <c r="O31" s="613" t="s">
        <v>91</v>
      </c>
      <c r="P31" s="595"/>
      <c r="Q31" s="595"/>
      <c r="R31" s="595"/>
      <c r="S31" s="596"/>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614" t="str">
        <f>IF(AND('T5.5 Shoulder Harness Bar'!F2="tubing only",'T5.5 Shoulder Harness Bar'!E5='T5.5 Shoulder Harness Bar'!C5,'T5.5 Shoulder Harness Bar'!E15&gt;='T5.5 Shoulder Harness Bar'!C15,'T5.5 Shoulder Harness Bar'!E16&gt;='T5.5 Shoulder Harness Bar'!C16),"YES","NO")</f>
        <v>NO</v>
      </c>
      <c r="B32" s="596"/>
      <c r="C32" s="614" t="str">
        <f t="shared" si="0"/>
        <v>YES</v>
      </c>
      <c r="D32" s="596"/>
      <c r="E32" s="594" t="s">
        <v>106</v>
      </c>
      <c r="F32" s="596"/>
      <c r="G32" s="616" t="s">
        <v>107</v>
      </c>
      <c r="H32" s="595"/>
      <c r="I32" s="595"/>
      <c r="J32" s="595"/>
      <c r="K32" s="595"/>
      <c r="L32" s="595"/>
      <c r="M32" s="595"/>
      <c r="N32" s="596"/>
      <c r="O32" s="613" t="s">
        <v>91</v>
      </c>
      <c r="P32" s="595"/>
      <c r="Q32" s="595"/>
      <c r="R32" s="595"/>
      <c r="S32" s="596"/>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614" t="str">
        <f>IF('T3.16.3 IA AI Plate'!D23="YES","YES","NO")</f>
        <v>YES</v>
      </c>
      <c r="B33" s="596"/>
      <c r="C33" s="614" t="str">
        <f t="shared" si="0"/>
        <v>NO</v>
      </c>
      <c r="D33" s="596"/>
      <c r="E33" s="594" t="s">
        <v>108</v>
      </c>
      <c r="F33" s="596"/>
      <c r="G33" s="616" t="s">
        <v>109</v>
      </c>
      <c r="H33" s="595"/>
      <c r="I33" s="595"/>
      <c r="J33" s="595"/>
      <c r="K33" s="595"/>
      <c r="L33" s="595"/>
      <c r="M33" s="595"/>
      <c r="N33" s="596"/>
      <c r="O33" s="613" t="s">
        <v>110</v>
      </c>
      <c r="P33" s="595"/>
      <c r="Q33" s="595"/>
      <c r="R33" s="595"/>
      <c r="S33" s="596"/>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614" t="str">
        <f>IF('T3.11 T3.5 FHoop Bracing'!F2="tubing only","N/A","NO")</f>
        <v>N/A</v>
      </c>
      <c r="B34" s="596"/>
      <c r="C34" s="614" t="str">
        <f t="shared" si="0"/>
        <v>N/A</v>
      </c>
      <c r="D34" s="596"/>
      <c r="E34" s="594" t="s">
        <v>111</v>
      </c>
      <c r="F34" s="596"/>
      <c r="G34" s="615" t="s">
        <v>112</v>
      </c>
      <c r="H34" s="595"/>
      <c r="I34" s="595"/>
      <c r="J34" s="595"/>
      <c r="K34" s="595"/>
      <c r="L34" s="595"/>
      <c r="M34" s="595"/>
      <c r="N34" s="596"/>
      <c r="O34" s="613" t="s">
        <v>113</v>
      </c>
      <c r="P34" s="595"/>
      <c r="Q34" s="595"/>
      <c r="R34" s="595"/>
      <c r="S34" s="596"/>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614" t="str">
        <f>IF('T3.12 T3.5 Ft Bulkhead'!F2="tubing only","N/A","NO")</f>
        <v>N/A</v>
      </c>
      <c r="B35" s="596"/>
      <c r="C35" s="614" t="str">
        <f t="shared" si="0"/>
        <v>N/A</v>
      </c>
      <c r="D35" s="596"/>
      <c r="E35" s="594" t="s">
        <v>114</v>
      </c>
      <c r="F35" s="596"/>
      <c r="G35" s="616" t="s">
        <v>115</v>
      </c>
      <c r="H35" s="595"/>
      <c r="I35" s="595"/>
      <c r="J35" s="595"/>
      <c r="K35" s="595"/>
      <c r="L35" s="595"/>
      <c r="M35" s="595"/>
      <c r="N35" s="596"/>
      <c r="O35" s="613" t="s">
        <v>113</v>
      </c>
      <c r="P35" s="595"/>
      <c r="Q35" s="595"/>
      <c r="R35" s="595"/>
      <c r="S35" s="596"/>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614" t="str">
        <f>IF('T3.13 T3.5 FBH Spt Structure'!F2="tubing only","N/A","NO")</f>
        <v>N/A</v>
      </c>
      <c r="B36" s="596"/>
      <c r="C36" s="614" t="str">
        <f t="shared" si="0"/>
        <v>N/A</v>
      </c>
      <c r="D36" s="596"/>
      <c r="E36" s="594" t="s">
        <v>116</v>
      </c>
      <c r="F36" s="596"/>
      <c r="G36" s="616" t="s">
        <v>117</v>
      </c>
      <c r="H36" s="595"/>
      <c r="I36" s="595"/>
      <c r="J36" s="595"/>
      <c r="K36" s="595"/>
      <c r="L36" s="595"/>
      <c r="M36" s="595"/>
      <c r="N36" s="596"/>
      <c r="O36" s="613" t="s">
        <v>113</v>
      </c>
      <c r="P36" s="595"/>
      <c r="Q36" s="595"/>
      <c r="R36" s="595"/>
      <c r="S36" s="596"/>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614" t="str">
        <f>IF('T3.14 T3.5 SIS'!F2="tubing only","N/A","NO")</f>
        <v>N/A</v>
      </c>
      <c r="B37" s="596"/>
      <c r="C37" s="614" t="str">
        <f t="shared" si="0"/>
        <v>N/A</v>
      </c>
      <c r="D37" s="596"/>
      <c r="E37" s="594" t="s">
        <v>118</v>
      </c>
      <c r="F37" s="596"/>
      <c r="G37" s="616" t="s">
        <v>119</v>
      </c>
      <c r="H37" s="595"/>
      <c r="I37" s="595"/>
      <c r="J37" s="595"/>
      <c r="K37" s="595"/>
      <c r="L37" s="595"/>
      <c r="M37" s="595"/>
      <c r="N37" s="596"/>
      <c r="O37" s="613" t="s">
        <v>113</v>
      </c>
      <c r="P37" s="595"/>
      <c r="Q37" s="595"/>
      <c r="R37" s="595"/>
      <c r="S37" s="596"/>
      <c r="T37" s="618" t="str">
        <f>IF($A$37="NO",'T3.14 T3.5 SIS'!$L$27,"NA")</f>
        <v>NA</v>
      </c>
      <c r="U37" s="617" t="str">
        <f>IF($A$37="NO",'T3.14 T3.5 SIS'!$L$28,"NA")</f>
        <v>NA</v>
      </c>
      <c r="V37" s="617" t="str">
        <f>IF($A$37="NO",'T3.14 T3.5 SIS'!$L$29,"NA")</f>
        <v>NA</v>
      </c>
      <c r="W37" s="617" t="str">
        <f>IF($A$37="NO",'T3.14 T3.5 SIS'!$L$30,"NA")</f>
        <v>NA</v>
      </c>
      <c r="X37" s="617" t="str">
        <f>IF($A$37="NO",'T3.14 T3.5 SIS'!$L$31,"NA")</f>
        <v>NA</v>
      </c>
      <c r="Y37" s="617" t="str">
        <f>IF($A$37="NO",'T3.14 T3.5 SIS'!$L$32,"NA")</f>
        <v>NA</v>
      </c>
      <c r="Z37" s="617" t="str">
        <f>IF($A$37="NO",'T3.14 T3.5 SIS'!$L$33,"NA")</f>
        <v>NA</v>
      </c>
      <c r="AA37" s="619" t="str">
        <f>IF($A$37="NO",'T3.14 T3.5 SIS'!$L$34,"NA")</f>
        <v>NA</v>
      </c>
      <c r="AB37" s="617" t="str">
        <f>IF($A$37="NO",'T3.14 T3.5 SIS'!$L$35,"NA")</f>
        <v>NA</v>
      </c>
      <c r="AC37" s="620" t="str">
        <f>IF('T3.14 T3.5 SIS'!$F$2="tubes + composite",'T3.14 T3.5 SIS'!$E$5,"")</f>
        <v/>
      </c>
      <c r="AD37" s="620" t="str">
        <f>IF('T3.14 T3.5 SIS'!$F$2="tubes + composite",'T3.14 T3.5 SIS'!$E$6,"")</f>
        <v/>
      </c>
      <c r="AE37" s="621" t="str">
        <f>IF('T3.14 T3.5 SIS'!$F$2="tubes + composite",'T3.14 T3.5 SIS'!$E$15,"")</f>
        <v/>
      </c>
      <c r="AF37" s="620" t="str">
        <f>IF('T3.14 T3.5 SIS'!$F$2="tubes + composite",'T3.14 T3.5 SIS'!$E$16,"")</f>
        <v/>
      </c>
      <c r="AG37" s="620" t="str">
        <f>IF('T3.14 T3.5 SIS'!$F$2="tubes + composite",IF('T3.14 T3.5 SIS'!$F$14&gt;0,'T3.14 T3.5 SIS'!$F$5,""),"")</f>
        <v/>
      </c>
      <c r="AH37" s="620" t="str">
        <f>IF('T3.14 T3.5 SIS'!$F$2="tubes + composite",IF('T3.14 T3.5 SIS'!$F$14&gt;0,'T3.14 T3.5 SIS'!$F$6,""),"")</f>
        <v/>
      </c>
      <c r="AI37" s="621" t="str">
        <f>IF('T3.14 T3.5 SIS'!$F$2="tubes + composite",IF('T3.14 T3.5 SIS'!$F$14&gt;0,'T3.14 T3.5 SIS'!$F$15,""),"")</f>
        <v/>
      </c>
      <c r="AJ37" s="620" t="str">
        <f>IF('T3.14 T3.5 SIS'!$F$2="tubes + composite",IF('T3.14 T3.5 SIS'!$F$14&gt;0,'T3.14 T3.5 SIS'!$F$16,""),"")</f>
        <v/>
      </c>
      <c r="AK37" s="620" t="str">
        <f>IF('T3.14 T3.5 SIS'!$F$2="tubes + composite",IF('T3.14 T3.5 SIS'!$G$14&gt;0,'T3.14 T3.5 SIS'!$G$5,""),"")</f>
        <v/>
      </c>
      <c r="AL37" s="620" t="str">
        <f>IF('T3.14 T3.5 SIS'!$F$2="tubes + composite",IF('T3.14 T3.5 SIS'!$G$14&gt;0,'T3.14 T3.5 SIS'!$G$6,""),"")</f>
        <v/>
      </c>
      <c r="AM37" s="621" t="str">
        <f>IF('T3.14 T3.5 SIS'!$F$2="tubes + composite",IF('T3.14 T3.5 SIS'!$G$14&gt;0,'T3.14 T3.5 SIS'!$G$15,""),"")</f>
        <v/>
      </c>
      <c r="AN37" s="620"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614" t="str">
        <f>IF('T3.14 T3.5 SIS'!F2="tubing only","N/A","NO")</f>
        <v>N/A</v>
      </c>
      <c r="B38" s="596"/>
      <c r="C38" s="614" t="str">
        <f t="shared" si="0"/>
        <v>N/A</v>
      </c>
      <c r="D38" s="596"/>
      <c r="E38" s="594" t="s">
        <v>118</v>
      </c>
      <c r="F38" s="596"/>
      <c r="G38" s="616" t="s">
        <v>120</v>
      </c>
      <c r="H38" s="595"/>
      <c r="I38" s="595"/>
      <c r="J38" s="595"/>
      <c r="K38" s="595"/>
      <c r="L38" s="595"/>
      <c r="M38" s="595"/>
      <c r="N38" s="596"/>
      <c r="O38" s="613" t="s">
        <v>113</v>
      </c>
      <c r="P38" s="595"/>
      <c r="Q38" s="595"/>
      <c r="R38" s="595"/>
      <c r="S38" s="596"/>
      <c r="T38" s="610"/>
      <c r="U38" s="600"/>
      <c r="V38" s="600"/>
      <c r="W38" s="600"/>
      <c r="X38" s="600"/>
      <c r="Y38" s="600"/>
      <c r="Z38" s="600"/>
      <c r="AA38" s="600"/>
      <c r="AB38" s="600"/>
      <c r="AC38" s="600"/>
      <c r="AD38" s="600"/>
      <c r="AE38" s="600"/>
      <c r="AF38" s="600"/>
      <c r="AG38" s="600"/>
      <c r="AH38" s="600"/>
      <c r="AI38" s="600"/>
      <c r="AJ38" s="600"/>
      <c r="AK38" s="600"/>
      <c r="AL38" s="600"/>
      <c r="AM38" s="600"/>
      <c r="AN38" s="600"/>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614" t="str">
        <f>IF('T3.10.5 T3.5 MHoop Brace Spt'!F2="tubing only","N/A","NO")</f>
        <v>N/A</v>
      </c>
      <c r="B39" s="596"/>
      <c r="C39" s="614" t="str">
        <f t="shared" si="0"/>
        <v>N/A</v>
      </c>
      <c r="D39" s="596"/>
      <c r="E39" s="594" t="s">
        <v>121</v>
      </c>
      <c r="F39" s="596"/>
      <c r="G39" s="615" t="s">
        <v>122</v>
      </c>
      <c r="H39" s="595"/>
      <c r="I39" s="595"/>
      <c r="J39" s="595"/>
      <c r="K39" s="595"/>
      <c r="L39" s="595"/>
      <c r="M39" s="595"/>
      <c r="N39" s="596"/>
      <c r="O39" s="613" t="s">
        <v>113</v>
      </c>
      <c r="P39" s="595"/>
      <c r="Q39" s="595"/>
      <c r="R39" s="595"/>
      <c r="S39" s="596"/>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614" t="str">
        <f>IF(A37="no","NO","N/A")</f>
        <v>N/A</v>
      </c>
      <c r="B40" s="596"/>
      <c r="C40" s="614" t="str">
        <f t="shared" si="0"/>
        <v>N/A</v>
      </c>
      <c r="D40" s="596"/>
      <c r="E40" s="622" t="s">
        <v>123</v>
      </c>
      <c r="F40" s="596"/>
      <c r="G40" s="616" t="s">
        <v>124</v>
      </c>
      <c r="H40" s="595"/>
      <c r="I40" s="595"/>
      <c r="J40" s="595"/>
      <c r="K40" s="595"/>
      <c r="L40" s="595"/>
      <c r="M40" s="595"/>
      <c r="N40" s="596"/>
      <c r="O40" s="613" t="s">
        <v>113</v>
      </c>
      <c r="P40" s="595"/>
      <c r="Q40" s="595"/>
      <c r="R40" s="595"/>
      <c r="S40" s="596"/>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614" t="str">
        <f>IF(A36="no","NO","N/A")</f>
        <v>N/A</v>
      </c>
      <c r="B41" s="596"/>
      <c r="C41" s="614" t="str">
        <f t="shared" si="0"/>
        <v>N/A</v>
      </c>
      <c r="D41" s="596"/>
      <c r="E41" s="594" t="s">
        <v>123</v>
      </c>
      <c r="F41" s="596"/>
      <c r="G41" s="616" t="s">
        <v>125</v>
      </c>
      <c r="H41" s="595"/>
      <c r="I41" s="595"/>
      <c r="J41" s="595"/>
      <c r="K41" s="595"/>
      <c r="L41" s="595"/>
      <c r="M41" s="595"/>
      <c r="N41" s="596"/>
      <c r="O41" s="613" t="s">
        <v>113</v>
      </c>
      <c r="P41" s="595"/>
      <c r="Q41" s="595"/>
      <c r="R41" s="595"/>
      <c r="S41" s="596"/>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614" t="str">
        <f>IF(OR('T4.5 Harness Attachments'!Q34="YES",'T4.5 Harness Attachments'!Q35="YES",'T4.5 Harness Attachments'!Q36="YES",'T4.5 Harness Attachments'!Q37="YES"),"NO","N/A")</f>
        <v>N/A</v>
      </c>
      <c r="B42" s="596"/>
      <c r="C42" s="614" t="str">
        <f t="shared" si="0"/>
        <v>N/A</v>
      </c>
      <c r="D42" s="596"/>
      <c r="E42" s="594" t="s">
        <v>126</v>
      </c>
      <c r="F42" s="596"/>
      <c r="G42" s="615" t="s">
        <v>127</v>
      </c>
      <c r="H42" s="595"/>
      <c r="I42" s="595"/>
      <c r="J42" s="595"/>
      <c r="K42" s="595"/>
      <c r="L42" s="595"/>
      <c r="M42" s="595"/>
      <c r="N42" s="596"/>
      <c r="O42" s="613" t="s">
        <v>128</v>
      </c>
      <c r="P42" s="595"/>
      <c r="Q42" s="595"/>
      <c r="R42" s="595"/>
      <c r="S42" s="596"/>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614" t="s">
        <v>129</v>
      </c>
      <c r="B43" s="596"/>
      <c r="C43" s="614" t="s">
        <v>129</v>
      </c>
      <c r="D43" s="596"/>
      <c r="E43" s="594" t="s">
        <v>130</v>
      </c>
      <c r="F43" s="596"/>
      <c r="G43" s="616" t="s">
        <v>131</v>
      </c>
      <c r="H43" s="595"/>
      <c r="I43" s="595"/>
      <c r="J43" s="595"/>
      <c r="K43" s="595"/>
      <c r="L43" s="595"/>
      <c r="M43" s="595"/>
      <c r="N43" s="596"/>
      <c r="O43" s="613" t="s">
        <v>113</v>
      </c>
      <c r="P43" s="595"/>
      <c r="Q43" s="595"/>
      <c r="R43" s="595"/>
      <c r="S43" s="596"/>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614" t="s">
        <v>129</v>
      </c>
      <c r="B44" s="596"/>
      <c r="C44" s="614" t="s">
        <v>129</v>
      </c>
      <c r="D44" s="596"/>
      <c r="E44" s="594" t="s">
        <v>132</v>
      </c>
      <c r="F44" s="596"/>
      <c r="G44" s="616" t="s">
        <v>133</v>
      </c>
      <c r="H44" s="595"/>
      <c r="I44" s="595"/>
      <c r="J44" s="595"/>
      <c r="K44" s="595"/>
      <c r="L44" s="595"/>
      <c r="M44" s="595"/>
      <c r="N44" s="596"/>
      <c r="O44" s="613" t="s">
        <v>113</v>
      </c>
      <c r="P44" s="595"/>
      <c r="Q44" s="595"/>
      <c r="R44" s="595"/>
      <c r="S44" s="596"/>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614" t="s">
        <v>129</v>
      </c>
      <c r="B45" s="596"/>
      <c r="C45" s="614" t="s">
        <v>129</v>
      </c>
      <c r="D45" s="596"/>
      <c r="E45" s="594" t="s">
        <v>134</v>
      </c>
      <c r="F45" s="596"/>
      <c r="G45" s="616" t="s">
        <v>135</v>
      </c>
      <c r="H45" s="595"/>
      <c r="I45" s="595"/>
      <c r="J45" s="595"/>
      <c r="K45" s="595"/>
      <c r="L45" s="595"/>
      <c r="M45" s="595"/>
      <c r="N45" s="596"/>
      <c r="O45" s="613"/>
      <c r="P45" s="595"/>
      <c r="Q45" s="595"/>
      <c r="R45" s="595"/>
      <c r="S45" s="596"/>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614" t="s">
        <v>129</v>
      </c>
      <c r="B46" s="596"/>
      <c r="C46" s="614" t="s">
        <v>129</v>
      </c>
      <c r="D46" s="596"/>
      <c r="E46" s="594" t="s">
        <v>136</v>
      </c>
      <c r="F46" s="596"/>
      <c r="G46" s="615" t="s">
        <v>137</v>
      </c>
      <c r="H46" s="595"/>
      <c r="I46" s="595"/>
      <c r="J46" s="595"/>
      <c r="K46" s="595"/>
      <c r="L46" s="595"/>
      <c r="M46" s="595"/>
      <c r="N46" s="596"/>
      <c r="O46" s="613" t="s">
        <v>138</v>
      </c>
      <c r="P46" s="595"/>
      <c r="Q46" s="595"/>
      <c r="R46" s="595"/>
      <c r="S46" s="596"/>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3" t="str">
        <f>IF(NOT('EV5.5.1&amp;2 EV4.4 ACPS TSPS sidex'!F2="tubing only"),"NO",IF('EV5.5.1&amp;2 EV4.4 ACPS TSPS sidex'!G17="YES","YES","NO"))</f>
        <v>YES</v>
      </c>
      <c r="B47" s="596"/>
      <c r="C47" s="623" t="str">
        <f t="shared" ref="C47:C48" si="1">IF(A47="N/A","N/A",IF(A47="YES","NO","YES"))</f>
        <v>NO</v>
      </c>
      <c r="D47" s="596"/>
      <c r="E47" s="594" t="s">
        <v>139</v>
      </c>
      <c r="F47" s="596"/>
      <c r="G47" s="615" t="str">
        <f>IF(D17="electric vehicle","Accumulator&amp;Tractive System Protection Side","N/A")</f>
        <v>Accumulator&amp;Tractive System Protection Side</v>
      </c>
      <c r="H47" s="595"/>
      <c r="I47" s="595"/>
      <c r="J47" s="595"/>
      <c r="K47" s="595"/>
      <c r="L47" s="595"/>
      <c r="M47" s="595"/>
      <c r="N47" s="596"/>
      <c r="O47" s="613" t="s">
        <v>91</v>
      </c>
      <c r="P47" s="595"/>
      <c r="Q47" s="595"/>
      <c r="R47" s="595"/>
      <c r="S47" s="596"/>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3" t="str">
        <f>IF(NOT('EV5.5.1&amp;2 EV4.4 ACPS TSPS rearx'!F2="tubing only"),"NO",IF('EV5.5.1&amp;2 EV4.4 ACPS TSPS sidex'!G17="YES","YES","NO"))</f>
        <v>YES</v>
      </c>
      <c r="B48" s="596"/>
      <c r="C48" s="623" t="str">
        <f t="shared" si="1"/>
        <v>NO</v>
      </c>
      <c r="D48" s="596"/>
      <c r="E48" s="594" t="s">
        <v>139</v>
      </c>
      <c r="F48" s="596"/>
      <c r="G48" s="615" t="str">
        <f>IF(D17="electric vehicle","Accumulator&amp;Tractive System Protection Rear","N/A")</f>
        <v>Accumulator&amp;Tractive System Protection Rear</v>
      </c>
      <c r="H48" s="595"/>
      <c r="I48" s="595"/>
      <c r="J48" s="595"/>
      <c r="K48" s="595"/>
      <c r="L48" s="595"/>
      <c r="M48" s="595"/>
      <c r="N48" s="596"/>
      <c r="O48" s="613" t="s">
        <v>91</v>
      </c>
      <c r="P48" s="595"/>
      <c r="Q48" s="595"/>
      <c r="R48" s="595"/>
      <c r="S48" s="596"/>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24" t="s">
        <v>141</v>
      </c>
      <c r="C50" s="606"/>
      <c r="D50" s="606"/>
      <c r="E50" s="606"/>
      <c r="F50" s="606"/>
      <c r="G50" s="606"/>
      <c r="H50" s="606"/>
      <c r="I50" s="606"/>
      <c r="J50" s="606"/>
      <c r="K50" s="606"/>
      <c r="L50" s="606"/>
      <c r="M50" s="606"/>
      <c r="N50" s="606"/>
      <c r="O50" s="606"/>
      <c r="P50" s="606"/>
      <c r="Q50" s="606"/>
      <c r="R50" s="606"/>
      <c r="S50" s="606"/>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24" t="s">
        <v>143</v>
      </c>
      <c r="C51" s="606"/>
      <c r="D51" s="606"/>
      <c r="E51" s="606"/>
      <c r="F51" s="606"/>
      <c r="G51" s="606"/>
      <c r="H51" s="606"/>
      <c r="I51" s="606"/>
      <c r="J51" s="606"/>
      <c r="K51" s="606"/>
      <c r="L51" s="606"/>
      <c r="M51" s="606"/>
      <c r="N51" s="606"/>
      <c r="O51" s="606"/>
      <c r="P51" s="606"/>
      <c r="Q51" s="606"/>
      <c r="R51" s="606"/>
      <c r="S51" s="606"/>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24" t="s">
        <v>144</v>
      </c>
      <c r="C52" s="606"/>
      <c r="D52" s="606"/>
      <c r="E52" s="606"/>
      <c r="F52" s="606"/>
      <c r="G52" s="606"/>
      <c r="H52" s="606"/>
      <c r="I52" s="606"/>
      <c r="J52" s="606"/>
      <c r="K52" s="606"/>
      <c r="L52" s="606"/>
      <c r="M52" s="606"/>
      <c r="N52" s="606"/>
      <c r="O52" s="606"/>
      <c r="P52" s="606"/>
      <c r="Q52" s="606"/>
      <c r="R52" s="606"/>
      <c r="S52" s="606"/>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24" t="s">
        <v>145</v>
      </c>
      <c r="C53" s="606"/>
      <c r="D53" s="606"/>
      <c r="E53" s="606"/>
      <c r="F53" s="606"/>
      <c r="G53" s="606"/>
      <c r="H53" s="606"/>
      <c r="I53" s="606"/>
      <c r="J53" s="606"/>
      <c r="K53" s="606"/>
      <c r="L53" s="606"/>
      <c r="M53" s="606"/>
      <c r="N53" s="606"/>
      <c r="O53" s="606"/>
      <c r="P53" s="606"/>
      <c r="Q53" s="606"/>
      <c r="R53" s="606"/>
      <c r="S53" s="606"/>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24" t="s">
        <v>145</v>
      </c>
      <c r="C54" s="606"/>
      <c r="D54" s="606"/>
      <c r="E54" s="606"/>
      <c r="F54" s="606"/>
      <c r="G54" s="606"/>
      <c r="H54" s="606"/>
      <c r="I54" s="606"/>
      <c r="J54" s="606"/>
      <c r="K54" s="606"/>
      <c r="L54" s="606"/>
      <c r="M54" s="606"/>
      <c r="N54" s="606"/>
      <c r="O54" s="606"/>
      <c r="P54" s="606"/>
      <c r="Q54" s="606"/>
      <c r="R54" s="606"/>
      <c r="S54" s="606"/>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24" t="s">
        <v>145</v>
      </c>
      <c r="C55" s="606"/>
      <c r="D55" s="606"/>
      <c r="E55" s="606"/>
      <c r="F55" s="606"/>
      <c r="G55" s="606"/>
      <c r="H55" s="606"/>
      <c r="I55" s="606"/>
      <c r="J55" s="606"/>
      <c r="K55" s="606"/>
      <c r="L55" s="606"/>
      <c r="M55" s="606"/>
      <c r="N55" s="606"/>
      <c r="O55" s="606"/>
      <c r="P55" s="606"/>
      <c r="Q55" s="606"/>
      <c r="R55" s="606"/>
      <c r="S55" s="606"/>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25" t="s">
        <v>146</v>
      </c>
      <c r="B57" s="606"/>
      <c r="C57" s="606"/>
      <c r="D57" s="606"/>
      <c r="E57" s="606"/>
      <c r="F57" s="606"/>
      <c r="G57" s="606"/>
      <c r="H57" s="606"/>
      <c r="I57" s="606"/>
      <c r="J57" s="606"/>
      <c r="K57" s="606"/>
      <c r="L57" s="606"/>
      <c r="M57" s="606"/>
      <c r="N57" s="606"/>
      <c r="O57" s="606"/>
      <c r="P57" s="606"/>
      <c r="Q57" s="606"/>
      <c r="R57" s="606"/>
      <c r="S57" s="606"/>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6" t="s">
        <v>150</v>
      </c>
      <c r="B60" s="606"/>
      <c r="C60" s="606"/>
      <c r="D60" s="606"/>
      <c r="E60" s="606"/>
      <c r="F60" s="606"/>
      <c r="G60" s="606"/>
      <c r="H60" s="606"/>
      <c r="I60" s="606"/>
      <c r="J60" s="606"/>
      <c r="K60" s="606"/>
      <c r="L60" s="606"/>
      <c r="M60" s="606"/>
      <c r="N60" s="606"/>
      <c r="O60" s="606"/>
      <c r="P60" s="606"/>
      <c r="Q60" s="606"/>
      <c r="R60" s="606"/>
      <c r="S60" s="606"/>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6"/>
      <c r="B61" s="606"/>
      <c r="C61" s="606"/>
      <c r="D61" s="606"/>
      <c r="E61" s="606"/>
      <c r="F61" s="606"/>
      <c r="G61" s="606"/>
      <c r="H61" s="606"/>
      <c r="I61" s="606"/>
      <c r="J61" s="606"/>
      <c r="K61" s="606"/>
      <c r="L61" s="606"/>
      <c r="M61" s="606"/>
      <c r="N61" s="606"/>
      <c r="O61" s="606"/>
      <c r="P61" s="606"/>
      <c r="Q61" s="606"/>
      <c r="R61" s="606"/>
      <c r="S61" s="606"/>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 ref="G27:N27"/>
    <mergeCell ref="A28:B28"/>
    <mergeCell ref="C28:D28"/>
    <mergeCell ref="E28:F28"/>
    <mergeCell ref="G28:N28"/>
    <mergeCell ref="O28:S28"/>
    <mergeCell ref="A29:B29"/>
    <mergeCell ref="C29:D29"/>
    <mergeCell ref="E29:F29"/>
    <mergeCell ref="G29:N29"/>
    <mergeCell ref="O29:S29"/>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46:B46"/>
    <mergeCell ref="C46:D46"/>
    <mergeCell ref="E46:F46"/>
    <mergeCell ref="G46:N46"/>
    <mergeCell ref="O46:S46"/>
    <mergeCell ref="A47:B47"/>
    <mergeCell ref="C47:D47"/>
    <mergeCell ref="O47:S47"/>
    <mergeCell ref="B50:S50"/>
    <mergeCell ref="A44:B44"/>
    <mergeCell ref="C44:D44"/>
    <mergeCell ref="O44:S44"/>
    <mergeCell ref="E44:F44"/>
    <mergeCell ref="G44:N44"/>
    <mergeCell ref="A45:B45"/>
    <mergeCell ref="C45:D45"/>
    <mergeCell ref="E45:F45"/>
    <mergeCell ref="G45:N45"/>
    <mergeCell ref="O45:S45"/>
    <mergeCell ref="A42:B42"/>
    <mergeCell ref="C42:D42"/>
    <mergeCell ref="E42:F42"/>
    <mergeCell ref="G42:N42"/>
    <mergeCell ref="O42:S42"/>
    <mergeCell ref="A43:B43"/>
    <mergeCell ref="C43:D43"/>
    <mergeCell ref="E43:F43"/>
    <mergeCell ref="G43:N43"/>
    <mergeCell ref="O43:S43"/>
    <mergeCell ref="A40:B40"/>
    <mergeCell ref="C40:D40"/>
    <mergeCell ref="E40:F40"/>
    <mergeCell ref="G40:N40"/>
    <mergeCell ref="O40:S40"/>
    <mergeCell ref="A41:B41"/>
    <mergeCell ref="C41:D41"/>
    <mergeCell ref="O41:S41"/>
    <mergeCell ref="E41:F41"/>
    <mergeCell ref="G41:N41"/>
    <mergeCell ref="AM37:AM38"/>
    <mergeCell ref="AN37:AN38"/>
    <mergeCell ref="AC37:AC38"/>
    <mergeCell ref="AD37:AD38"/>
    <mergeCell ref="AE37:AE38"/>
    <mergeCell ref="AF37:AF38"/>
    <mergeCell ref="AG37:AG38"/>
    <mergeCell ref="AH37:AH38"/>
    <mergeCell ref="AI37:AI38"/>
    <mergeCell ref="W37:W38"/>
    <mergeCell ref="X37:X38"/>
    <mergeCell ref="Y37:Y38"/>
    <mergeCell ref="Z37:Z38"/>
    <mergeCell ref="AA37:AA38"/>
    <mergeCell ref="AB37:AB38"/>
    <mergeCell ref="AJ37:AJ38"/>
    <mergeCell ref="AK37:AK38"/>
    <mergeCell ref="AL37:AL38"/>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C33:D33"/>
    <mergeCell ref="O33:S33"/>
    <mergeCell ref="E33:F33"/>
    <mergeCell ref="G33:N33"/>
    <mergeCell ref="A34:B34"/>
    <mergeCell ref="C34:D34"/>
    <mergeCell ref="E34:F34"/>
    <mergeCell ref="G34:N34"/>
    <mergeCell ref="O34:S34"/>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AR18:AR23"/>
    <mergeCell ref="AS18:AS23"/>
    <mergeCell ref="AT18:AT23"/>
    <mergeCell ref="AG18:AG23"/>
    <mergeCell ref="AH18:AH23"/>
    <mergeCell ref="AI18:AI23"/>
    <mergeCell ref="AJ18:AJ23"/>
    <mergeCell ref="AK18:AK23"/>
    <mergeCell ref="AL18:AL23"/>
    <mergeCell ref="AM18:AM23"/>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25" t="str">
        <f>CONCATENATE(Read_Me!A1," FS STRUCTURAL EQUIVALENCY SPREADSHEET (SES) ",Read_Me!B1," - COVER SHEET")</f>
        <v>2025 FS STRUCTURAL EQUIVALENCY SPREADSHEET (SES) V1.1 - COVER SHEET</v>
      </c>
      <c r="B1" s="606"/>
      <c r="C1" s="606"/>
      <c r="D1" s="606"/>
      <c r="E1" s="606"/>
      <c r="F1" s="606"/>
      <c r="G1" s="606"/>
      <c r="H1" s="606"/>
      <c r="I1" s="606"/>
      <c r="J1" s="606"/>
      <c r="K1" s="606"/>
      <c r="L1" s="606"/>
      <c r="M1" s="606"/>
      <c r="N1" s="606"/>
      <c r="O1" s="606"/>
      <c r="P1" s="606"/>
      <c r="Q1" s="606"/>
      <c r="R1" s="606"/>
      <c r="S1" s="606"/>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64"/>
      <c r="U3" s="64"/>
      <c r="V3" s="644" t="s">
        <v>152</v>
      </c>
      <c r="W3" s="637" t="s">
        <v>153</v>
      </c>
      <c r="X3" s="637" t="s">
        <v>154</v>
      </c>
      <c r="Y3" s="636" t="s">
        <v>155</v>
      </c>
      <c r="Z3" s="636" t="s">
        <v>156</v>
      </c>
      <c r="AA3" s="637" t="s">
        <v>157</v>
      </c>
      <c r="AB3" s="637" t="s">
        <v>158</v>
      </c>
      <c r="AC3" s="638" t="s">
        <v>159</v>
      </c>
      <c r="AD3" s="64"/>
      <c r="AE3" s="64"/>
      <c r="AF3" s="64"/>
      <c r="AG3" s="64"/>
      <c r="AH3" s="64"/>
      <c r="AI3" s="64"/>
      <c r="AJ3" s="64"/>
      <c r="AK3" s="64"/>
      <c r="AL3" s="64"/>
      <c r="AM3" s="64"/>
    </row>
    <row r="4" spans="1:39" ht="13.5" customHeight="1">
      <c r="T4" s="64"/>
      <c r="U4" s="64"/>
      <c r="V4" s="645"/>
      <c r="W4" s="599"/>
      <c r="X4" s="599"/>
      <c r="Y4" s="599"/>
      <c r="Z4" s="599"/>
      <c r="AA4" s="599"/>
      <c r="AB4" s="599"/>
      <c r="AC4" s="639"/>
      <c r="AD4" s="64"/>
      <c r="AE4" s="64"/>
      <c r="AF4" s="64"/>
      <c r="AG4" s="64"/>
      <c r="AH4" s="64"/>
      <c r="AI4" s="64"/>
      <c r="AJ4" s="64"/>
      <c r="AK4" s="64"/>
      <c r="AL4" s="64"/>
      <c r="AM4" s="64"/>
    </row>
    <row r="5" spans="1:39" ht="13.5" customHeight="1">
      <c r="A5" s="647" t="s">
        <v>160</v>
      </c>
      <c r="B5" s="603"/>
      <c r="C5" s="603"/>
      <c r="D5" s="603"/>
      <c r="E5" s="603"/>
      <c r="F5" s="603"/>
      <c r="G5" s="603"/>
      <c r="H5" s="603"/>
      <c r="I5" s="603"/>
      <c r="J5" s="603"/>
      <c r="K5" s="603"/>
      <c r="L5" s="603"/>
      <c r="M5" s="603"/>
      <c r="N5" s="603"/>
      <c r="O5" s="603"/>
      <c r="P5" s="603"/>
      <c r="Q5" s="603"/>
      <c r="R5" s="603"/>
      <c r="S5" s="604"/>
      <c r="T5" s="64"/>
      <c r="U5" s="64"/>
      <c r="V5" s="645"/>
      <c r="W5" s="599"/>
      <c r="X5" s="599"/>
      <c r="Y5" s="599"/>
      <c r="Z5" s="599"/>
      <c r="AA5" s="599"/>
      <c r="AB5" s="599"/>
      <c r="AC5" s="639"/>
      <c r="AD5" s="64"/>
      <c r="AE5" s="64"/>
      <c r="AF5" s="64"/>
      <c r="AG5" s="64"/>
      <c r="AH5" s="64"/>
      <c r="AI5" s="64"/>
      <c r="AJ5" s="64"/>
      <c r="AK5" s="64"/>
      <c r="AL5" s="64"/>
      <c r="AM5" s="64"/>
    </row>
    <row r="6" spans="1:39" ht="13.5" customHeight="1">
      <c r="A6" s="605"/>
      <c r="B6" s="606"/>
      <c r="C6" s="606"/>
      <c r="D6" s="606"/>
      <c r="E6" s="606"/>
      <c r="F6" s="606"/>
      <c r="G6" s="606"/>
      <c r="H6" s="606"/>
      <c r="I6" s="606"/>
      <c r="J6" s="606"/>
      <c r="K6" s="606"/>
      <c r="L6" s="606"/>
      <c r="M6" s="606"/>
      <c r="N6" s="606"/>
      <c r="O6" s="606"/>
      <c r="P6" s="606"/>
      <c r="Q6" s="606"/>
      <c r="R6" s="606"/>
      <c r="S6" s="607"/>
      <c r="T6" s="64"/>
      <c r="U6" s="64"/>
      <c r="V6" s="645"/>
      <c r="W6" s="599"/>
      <c r="X6" s="599"/>
      <c r="Y6" s="599"/>
      <c r="Z6" s="599"/>
      <c r="AA6" s="599"/>
      <c r="AB6" s="599"/>
      <c r="AC6" s="639"/>
      <c r="AD6" s="64"/>
      <c r="AE6" s="64"/>
      <c r="AF6" s="64"/>
      <c r="AG6" s="64"/>
      <c r="AH6" s="64"/>
      <c r="AI6" s="64"/>
      <c r="AJ6" s="64"/>
      <c r="AK6" s="64"/>
      <c r="AL6" s="64"/>
      <c r="AM6" s="64"/>
    </row>
    <row r="7" spans="1:39" ht="13.5" customHeight="1">
      <c r="A7" s="605"/>
      <c r="B7" s="606"/>
      <c r="C7" s="606"/>
      <c r="D7" s="606"/>
      <c r="E7" s="606"/>
      <c r="F7" s="606"/>
      <c r="G7" s="606"/>
      <c r="H7" s="606"/>
      <c r="I7" s="606"/>
      <c r="J7" s="606"/>
      <c r="K7" s="606"/>
      <c r="L7" s="606"/>
      <c r="M7" s="606"/>
      <c r="N7" s="606"/>
      <c r="O7" s="606"/>
      <c r="P7" s="606"/>
      <c r="Q7" s="606"/>
      <c r="R7" s="606"/>
      <c r="S7" s="607"/>
      <c r="T7" s="64"/>
      <c r="U7" s="64"/>
      <c r="V7" s="646"/>
      <c r="W7" s="600"/>
      <c r="X7" s="600"/>
      <c r="Y7" s="600"/>
      <c r="Z7" s="600"/>
      <c r="AA7" s="600"/>
      <c r="AB7" s="600"/>
      <c r="AC7" s="640"/>
      <c r="AD7" s="64"/>
      <c r="AE7" s="64"/>
      <c r="AF7" s="64"/>
      <c r="AG7" s="64"/>
      <c r="AH7" s="64"/>
      <c r="AI7" s="64"/>
      <c r="AJ7" s="64"/>
      <c r="AK7" s="64"/>
      <c r="AL7" s="64"/>
      <c r="AM7" s="64"/>
    </row>
    <row r="8" spans="1:39" ht="13.5" customHeight="1">
      <c r="A8" s="605"/>
      <c r="B8" s="606"/>
      <c r="C8" s="606"/>
      <c r="D8" s="606"/>
      <c r="E8" s="606"/>
      <c r="F8" s="606"/>
      <c r="G8" s="606"/>
      <c r="H8" s="606"/>
      <c r="I8" s="606"/>
      <c r="J8" s="606"/>
      <c r="K8" s="606"/>
      <c r="L8" s="606"/>
      <c r="M8" s="606"/>
      <c r="N8" s="606"/>
      <c r="O8" s="606"/>
      <c r="P8" s="606"/>
      <c r="Q8" s="606"/>
      <c r="R8" s="606"/>
      <c r="S8" s="607"/>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8"/>
      <c r="B9" s="609"/>
      <c r="C9" s="609"/>
      <c r="D9" s="609"/>
      <c r="E9" s="609"/>
      <c r="F9" s="609"/>
      <c r="G9" s="609"/>
      <c r="H9" s="609"/>
      <c r="I9" s="609"/>
      <c r="J9" s="609"/>
      <c r="K9" s="609"/>
      <c r="L9" s="609"/>
      <c r="M9" s="609"/>
      <c r="N9" s="609"/>
      <c r="O9" s="609"/>
      <c r="P9" s="609"/>
      <c r="Q9" s="609"/>
      <c r="R9" s="609"/>
      <c r="S9" s="610"/>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31" t="s">
        <v>164</v>
      </c>
      <c r="S10" s="604"/>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8"/>
      <c r="S11" s="610"/>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48" t="s">
        <v>168</v>
      </c>
      <c r="S12" s="607"/>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48" t="s">
        <v>168</v>
      </c>
      <c r="S13" s="607"/>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48" t="s">
        <v>168</v>
      </c>
      <c r="S14" s="607"/>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48" t="s">
        <v>168</v>
      </c>
      <c r="S15" s="607"/>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48" t="s">
        <v>168</v>
      </c>
      <c r="S16" s="607"/>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48" t="s">
        <v>168</v>
      </c>
      <c r="S17" s="607"/>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34" t="s">
        <v>168</v>
      </c>
      <c r="S18" s="610"/>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49" t="s">
        <v>182</v>
      </c>
      <c r="B19" s="595"/>
      <c r="C19" s="595"/>
      <c r="D19" s="595"/>
      <c r="E19" s="595"/>
      <c r="F19" s="595"/>
      <c r="G19" s="595"/>
      <c r="H19" s="595"/>
      <c r="I19" s="595"/>
      <c r="J19" s="595"/>
      <c r="K19" s="595"/>
      <c r="L19" s="595"/>
      <c r="M19" s="595"/>
      <c r="N19" s="595"/>
      <c r="O19" s="595"/>
      <c r="P19" s="595"/>
      <c r="Q19" s="596"/>
      <c r="R19" s="651" t="s">
        <v>129</v>
      </c>
      <c r="S19" s="610"/>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49" t="s">
        <v>184</v>
      </c>
      <c r="B20" s="595"/>
      <c r="C20" s="595"/>
      <c r="D20" s="595"/>
      <c r="E20" s="595"/>
      <c r="F20" s="595"/>
      <c r="G20" s="595"/>
      <c r="H20" s="595"/>
      <c r="I20" s="595"/>
      <c r="J20" s="595"/>
      <c r="K20" s="595"/>
      <c r="L20" s="595"/>
      <c r="M20" s="595"/>
      <c r="N20" s="595"/>
      <c r="O20" s="595"/>
      <c r="P20" s="595"/>
      <c r="Q20" s="596"/>
      <c r="R20" s="651" t="s">
        <v>168</v>
      </c>
      <c r="S20" s="610"/>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49" t="s">
        <v>186</v>
      </c>
      <c r="B21" s="595"/>
      <c r="C21" s="595"/>
      <c r="D21" s="595"/>
      <c r="E21" s="595"/>
      <c r="F21" s="595"/>
      <c r="G21" s="595"/>
      <c r="H21" s="595"/>
      <c r="I21" s="595"/>
      <c r="J21" s="595"/>
      <c r="K21" s="595"/>
      <c r="L21" s="595"/>
      <c r="M21" s="595"/>
      <c r="N21" s="595"/>
      <c r="O21" s="595"/>
      <c r="P21" s="595"/>
      <c r="Q21" s="596"/>
      <c r="R21" s="651" t="s">
        <v>129</v>
      </c>
      <c r="S21" s="610"/>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50" t="s">
        <v>188</v>
      </c>
      <c r="D43" s="590"/>
      <c r="E43" s="590"/>
      <c r="F43" s="590"/>
      <c r="G43" s="590"/>
      <c r="H43" s="590"/>
      <c r="I43" s="590"/>
      <c r="J43" s="590"/>
      <c r="K43" s="590"/>
      <c r="L43" s="590"/>
      <c r="M43" s="590"/>
      <c r="N43" s="590"/>
      <c r="O43" s="590"/>
      <c r="P43" s="591"/>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1"/>
      <c r="W53" s="642"/>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R16:S16"/>
    <mergeCell ref="A21:Q21"/>
    <mergeCell ref="C43:P43"/>
    <mergeCell ref="R17:S17"/>
    <mergeCell ref="R18:S18"/>
    <mergeCell ref="A19:Q19"/>
    <mergeCell ref="R19:S19"/>
    <mergeCell ref="A20:Q20"/>
    <mergeCell ref="R20:S20"/>
    <mergeCell ref="R21:S21"/>
    <mergeCell ref="R10:S11"/>
    <mergeCell ref="R12:S12"/>
    <mergeCell ref="R13:S13"/>
    <mergeCell ref="R14:S14"/>
    <mergeCell ref="R15:S15"/>
    <mergeCell ref="A1:S1"/>
    <mergeCell ref="D3:J3"/>
    <mergeCell ref="O3:S3"/>
    <mergeCell ref="V3:V7"/>
    <mergeCell ref="W3:W7"/>
    <mergeCell ref="A5:S9"/>
    <mergeCell ref="Z3:Z7"/>
    <mergeCell ref="AA3:AA7"/>
    <mergeCell ref="AB3:AB7"/>
    <mergeCell ref="AC3:AC7"/>
    <mergeCell ref="V53:W53"/>
    <mergeCell ref="X3:X7"/>
    <mergeCell ref="Y3:Y7"/>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37"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61" t="s">
        <v>190</v>
      </c>
      <c r="B2" s="662" t="s">
        <v>191</v>
      </c>
    </row>
    <row r="3" spans="1:2" ht="12.75" customHeight="1">
      <c r="A3" s="599"/>
      <c r="B3" s="663"/>
    </row>
    <row r="4" spans="1:2" ht="12.75" customHeight="1">
      <c r="A4" s="664" t="s">
        <v>192</v>
      </c>
      <c r="B4" s="665" t="s">
        <v>193</v>
      </c>
    </row>
    <row r="5" spans="1:2" ht="12.75" customHeight="1">
      <c r="A5" s="608"/>
      <c r="B5" s="600"/>
    </row>
    <row r="6" spans="1:2" ht="12.75" customHeight="1">
      <c r="A6" s="666" t="s">
        <v>194</v>
      </c>
      <c r="B6" s="667" t="s">
        <v>129</v>
      </c>
    </row>
    <row r="7" spans="1:2" ht="12.75" customHeight="1">
      <c r="A7" s="606"/>
      <c r="B7" s="668"/>
    </row>
    <row r="8" spans="1:2" ht="12.75" customHeight="1">
      <c r="A8" s="654" t="s">
        <v>195</v>
      </c>
      <c r="B8" s="103" t="s">
        <v>196</v>
      </c>
    </row>
    <row r="9" spans="1:2" ht="12.75" customHeight="1">
      <c r="A9" s="655"/>
      <c r="B9" s="29"/>
    </row>
    <row r="10" spans="1:2" ht="12.75" customHeight="1">
      <c r="A10" s="655"/>
      <c r="B10" s="29"/>
    </row>
    <row r="11" spans="1:2" ht="12.75" customHeight="1">
      <c r="A11" s="655"/>
      <c r="B11" s="29"/>
    </row>
    <row r="12" spans="1:2" ht="12.75" customHeight="1">
      <c r="A12" s="655"/>
      <c r="B12" s="29"/>
    </row>
    <row r="13" spans="1:2" ht="12.75" customHeight="1">
      <c r="A13" s="655"/>
      <c r="B13" s="29"/>
    </row>
    <row r="14" spans="1:2" ht="12.75" customHeight="1">
      <c r="A14" s="655"/>
      <c r="B14" s="29"/>
    </row>
    <row r="15" spans="1:2" ht="12.75" customHeight="1">
      <c r="A15" s="656"/>
      <c r="B15" s="104"/>
    </row>
    <row r="16" spans="1:2" ht="12.75" customHeight="1">
      <c r="A16" s="657"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8"/>
    </row>
    <row r="17" spans="1:2" ht="12.75" customHeight="1">
      <c r="A17" s="605"/>
      <c r="B17" s="607"/>
    </row>
    <row r="18" spans="1:2" ht="12.75" customHeight="1">
      <c r="A18" s="659"/>
      <c r="B18" s="660"/>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52" t="s">
        <v>1077</v>
      </c>
      <c r="B52" s="653"/>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election activeCell="B4" sqref="B4"/>
    </sheetView>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50"/>
      <c r="F21" s="591"/>
      <c r="G21" s="650"/>
      <c r="H21" s="591"/>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topLeftCell="A234" workbookViewId="0">
      <selection activeCell="AI50" sqref="AI50"/>
    </sheetView>
  </sheetViews>
  <sheetFormatPr baseColWidth="10" defaultColWidth="12.5546875" defaultRowHeight="15" customHeight="1"/>
  <cols>
    <col min="1" max="33" width="5" customWidth="1"/>
    <col min="34" max="34" width="7" customWidth="1"/>
    <col min="35" max="38" width="5" customWidth="1"/>
    <col min="39" max="41" width="11.44140625" customWidth="1"/>
  </cols>
  <sheetData>
    <row r="1" spans="1:41" ht="12.75" customHeight="1">
      <c r="A1" s="685" t="s">
        <v>249</v>
      </c>
      <c r="B1" s="603"/>
      <c r="C1" s="603"/>
      <c r="D1" s="603"/>
      <c r="E1" s="603"/>
      <c r="F1" s="603"/>
      <c r="G1" s="603"/>
      <c r="H1" s="603"/>
      <c r="I1" s="603"/>
      <c r="J1" s="603"/>
      <c r="K1" s="603"/>
      <c r="L1" s="603"/>
      <c r="M1" s="603"/>
      <c r="N1" s="603"/>
      <c r="O1" s="603"/>
      <c r="P1" s="603"/>
      <c r="Q1" s="603"/>
      <c r="R1" s="603"/>
      <c r="S1" s="604"/>
      <c r="T1" s="685" t="s">
        <v>250</v>
      </c>
      <c r="U1" s="603"/>
      <c r="V1" s="603"/>
      <c r="W1" s="603"/>
      <c r="X1" s="603"/>
      <c r="Y1" s="603"/>
      <c r="Z1" s="603"/>
      <c r="AA1" s="603"/>
      <c r="AB1" s="603"/>
      <c r="AC1" s="603"/>
      <c r="AD1" s="603"/>
      <c r="AE1" s="603"/>
      <c r="AF1" s="603"/>
      <c r="AG1" s="603"/>
      <c r="AH1" s="603"/>
      <c r="AI1" s="603"/>
      <c r="AJ1" s="603"/>
      <c r="AK1" s="603"/>
      <c r="AL1" s="604"/>
    </row>
    <row r="2" spans="1:41" ht="12.75" customHeight="1">
      <c r="A2" s="140"/>
      <c r="S2" s="141"/>
      <c r="T2" s="80"/>
      <c r="AL2" s="14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c r="A4" s="80"/>
      <c r="S4" s="141"/>
      <c r="T4" s="80"/>
      <c r="AL4" s="141"/>
    </row>
    <row r="5" spans="1:41" ht="12.75" customHeight="1">
      <c r="A5" s="686"/>
      <c r="B5" s="687"/>
      <c r="C5" s="687"/>
      <c r="D5" s="687"/>
      <c r="E5" s="687"/>
      <c r="F5" s="687"/>
      <c r="G5" s="687"/>
      <c r="H5" s="687"/>
      <c r="I5" s="687"/>
      <c r="J5" s="687"/>
      <c r="K5" s="687"/>
      <c r="L5" s="687"/>
      <c r="M5" s="687"/>
      <c r="N5" s="687"/>
      <c r="O5" s="687"/>
      <c r="P5" s="687"/>
      <c r="Q5" s="687"/>
      <c r="R5" s="687"/>
      <c r="S5" s="677"/>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4" t="s">
        <v>267</v>
      </c>
      <c r="B47" s="606"/>
      <c r="C47" s="675"/>
      <c r="D47" s="596"/>
      <c r="E47" s="681" t="s">
        <v>268</v>
      </c>
      <c r="F47" s="606"/>
      <c r="G47" s="675"/>
      <c r="H47" s="596"/>
      <c r="I47" s="155"/>
      <c r="J47" s="158"/>
      <c r="K47" s="158"/>
      <c r="L47" s="158"/>
      <c r="M47" s="162" t="s">
        <v>269</v>
      </c>
      <c r="N47" s="688">
        <f>IF(C48&gt;0,(((G48-G47)/(C48-C47))^-1)^-1,0)</f>
        <v>0</v>
      </c>
      <c r="O47" s="596"/>
      <c r="P47" s="689">
        <f>2/3*((48*'T3.14 T3.5 SIS'!C27/0.000013)/(C57^3))</f>
        <v>196.3827341538462</v>
      </c>
      <c r="Q47" s="606"/>
      <c r="R47" s="606"/>
      <c r="S47" s="159"/>
      <c r="T47" s="674" t="s">
        <v>270</v>
      </c>
      <c r="U47" s="606"/>
      <c r="V47" s="682"/>
      <c r="W47" s="596"/>
      <c r="X47" s="681" t="s">
        <v>271</v>
      </c>
      <c r="Y47" s="606"/>
      <c r="Z47" s="675"/>
      <c r="AA47" s="596"/>
      <c r="AB47" s="155"/>
      <c r="AC47" s="158"/>
      <c r="AD47" s="158"/>
      <c r="AE47" s="158"/>
      <c r="AF47" s="162" t="s">
        <v>269</v>
      </c>
      <c r="AG47" s="673">
        <f>IF((V48-V47)&gt;0,(Z48-Z47)/(V48-V47),0)</f>
        <v>0</v>
      </c>
      <c r="AH47" s="596"/>
      <c r="AI47" s="158"/>
      <c r="AJ47" s="158"/>
      <c r="AK47" s="158"/>
      <c r="AL47" s="159"/>
    </row>
    <row r="48" spans="1:38" ht="14.25" customHeight="1">
      <c r="A48" s="674" t="s">
        <v>272</v>
      </c>
      <c r="B48" s="606"/>
      <c r="C48" s="675"/>
      <c r="D48" s="596"/>
      <c r="E48" s="681" t="s">
        <v>273</v>
      </c>
      <c r="F48" s="606"/>
      <c r="G48" s="675"/>
      <c r="H48" s="596"/>
      <c r="I48" s="34" t="str">
        <f>IFERROR(IF(AND(N47&lt;0,G48&gt;G47),"Congrats! You've found an Easter egg!",""),"")</f>
        <v/>
      </c>
      <c r="P48" s="158"/>
      <c r="Q48" s="158"/>
      <c r="R48" s="158"/>
      <c r="S48" s="159"/>
      <c r="T48" s="674" t="s">
        <v>274</v>
      </c>
      <c r="U48" s="606"/>
      <c r="V48" s="682"/>
      <c r="W48" s="596"/>
      <c r="X48" s="681" t="s">
        <v>275</v>
      </c>
      <c r="Y48" s="606"/>
      <c r="Z48" s="675"/>
      <c r="AA48" s="596"/>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4" t="s">
        <v>278</v>
      </c>
      <c r="B51" s="606"/>
      <c r="C51" s="679"/>
      <c r="D51" s="596"/>
      <c r="E51" s="155" t="s">
        <v>279</v>
      </c>
      <c r="F51" s="158"/>
      <c r="G51" s="158"/>
      <c r="H51" s="158"/>
      <c r="I51" s="158"/>
      <c r="J51" s="158"/>
      <c r="K51" s="158"/>
      <c r="L51" s="158"/>
      <c r="M51" s="158"/>
      <c r="N51" s="158"/>
      <c r="O51" s="158"/>
      <c r="P51" s="158"/>
      <c r="Q51" s="158"/>
      <c r="R51" s="158"/>
      <c r="S51" s="159"/>
      <c r="T51" s="151"/>
      <c r="U51" s="162" t="s">
        <v>280</v>
      </c>
      <c r="V51" s="672" t="str">
        <f ca="1">IFERROR(SUMPRODUCT(OFFSET(V71,0,0,AD70-2,1),OFFSET(Y71,0,0,AD70-2,1)),"")</f>
        <v/>
      </c>
      <c r="W51" s="596"/>
      <c r="X51" s="155"/>
      <c r="Y51" s="163" t="str">
        <f ca="1">IF(V51&lt;65,"Energy absorbtion lower than required in T3.15.3.","")</f>
        <v/>
      </c>
      <c r="Z51" s="155"/>
      <c r="AA51" s="155"/>
      <c r="AB51" s="155"/>
      <c r="AC51" s="155"/>
      <c r="AI51" s="155"/>
      <c r="AJ51" s="155"/>
      <c r="AK51" s="155"/>
      <c r="AL51" s="156"/>
    </row>
    <row r="52" spans="1:38" ht="12.75" customHeight="1">
      <c r="A52" s="165"/>
      <c r="B52" s="158"/>
      <c r="C52" s="680">
        <f>2*PI()*(12.7^4-11.1^4)*365/(C57*12.7)</f>
        <v>4890.8937802226601</v>
      </c>
      <c r="D52" s="606"/>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2" t="str">
        <f ca="1">IFERROR(SUMPRODUCT(OFFSET(C71,0,0,L87-2,1),OFFSET(F71,0,0,L87-2,1)),"")</f>
        <v/>
      </c>
      <c r="D54" s="596"/>
      <c r="E54" s="678" t="s">
        <v>283</v>
      </c>
      <c r="F54" s="606"/>
      <c r="G54" s="675"/>
      <c r="H54" s="596"/>
      <c r="I54" s="155" t="s">
        <v>284</v>
      </c>
      <c r="T54" s="151"/>
      <c r="U54" s="162" t="s">
        <v>285</v>
      </c>
      <c r="V54" s="691">
        <f>C57</f>
        <v>400</v>
      </c>
      <c r="W54" s="596"/>
      <c r="X54" s="155" t="s">
        <v>286</v>
      </c>
      <c r="Y54" s="155"/>
      <c r="Z54" s="155"/>
      <c r="AA54" s="155"/>
      <c r="AB54" s="155"/>
      <c r="AC54" s="155"/>
      <c r="AD54" s="155"/>
      <c r="AE54" s="155"/>
      <c r="AF54" s="162" t="s">
        <v>287</v>
      </c>
      <c r="AG54" s="693">
        <f>V55*(1/64)*PI()*(V56^4-V57^4)*200000</f>
        <v>3229328068.7062287</v>
      </c>
      <c r="AH54" s="596"/>
      <c r="AI54" s="166">
        <f>AG54*48/V54^3</f>
        <v>2421.9960515296716</v>
      </c>
      <c r="AJ54" s="155"/>
      <c r="AK54" s="155"/>
      <c r="AL54" s="156"/>
    </row>
    <row r="55" spans="1:38" ht="12.75" customHeight="1">
      <c r="G55" s="163" t="str">
        <f>IF(G54&gt;12.7,"Deflection for energy calculation must be &lt;= 12.7 mm!","")</f>
        <v/>
      </c>
      <c r="T55" s="151"/>
      <c r="U55" s="162" t="s">
        <v>288</v>
      </c>
      <c r="V55" s="692">
        <v>2</v>
      </c>
      <c r="W55" s="596"/>
      <c r="X55" s="155" t="s">
        <v>289</v>
      </c>
      <c r="Y55" s="155"/>
      <c r="Z55" s="155"/>
      <c r="AA55" s="155"/>
      <c r="AB55" s="155"/>
      <c r="AC55" s="155"/>
      <c r="AD55" s="155"/>
      <c r="AE55" s="155"/>
      <c r="AF55" s="162" t="s">
        <v>290</v>
      </c>
      <c r="AG55" s="693">
        <f>IF(AG47&gt;0,(AG47*V54^3)/48,AG54)</f>
        <v>3229328068.7062287</v>
      </c>
      <c r="AH55" s="596"/>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70">
        <v>25.4</v>
      </c>
      <c r="W56" s="596"/>
      <c r="X56" s="155" t="s">
        <v>294</v>
      </c>
      <c r="Y56" s="155"/>
      <c r="Z56" s="155"/>
      <c r="AA56" s="155"/>
      <c r="AB56" s="155"/>
      <c r="AC56" s="155"/>
      <c r="AD56" s="155"/>
      <c r="AE56" s="155"/>
      <c r="AF56" s="162" t="s">
        <v>295</v>
      </c>
      <c r="AG56" s="694">
        <f>IF(AJ55&lt;75,0,IF(AG55&gt;=AG54,0,(AI55^-1-AI54^-1)^-1))</f>
        <v>0</v>
      </c>
      <c r="AH56" s="596"/>
      <c r="AI56" s="155"/>
      <c r="AJ56" s="155"/>
      <c r="AK56" s="155"/>
      <c r="AL56" s="156"/>
    </row>
    <row r="57" spans="1:38" ht="12.75" customHeight="1">
      <c r="A57" s="151"/>
      <c r="B57" s="168" t="s">
        <v>285</v>
      </c>
      <c r="C57" s="675">
        <v>400</v>
      </c>
      <c r="D57" s="596"/>
      <c r="E57" s="155" t="s">
        <v>296</v>
      </c>
      <c r="F57" s="158"/>
      <c r="G57" s="158"/>
      <c r="H57" s="158"/>
      <c r="I57" s="158"/>
      <c r="J57" s="158"/>
      <c r="K57" s="158"/>
      <c r="L57" s="158"/>
      <c r="M57" s="158"/>
      <c r="N57" s="158"/>
      <c r="O57" s="158"/>
      <c r="P57" s="158"/>
      <c r="Q57" s="158"/>
      <c r="R57" s="158"/>
      <c r="S57" s="159"/>
      <c r="T57" s="151"/>
      <c r="U57" s="162" t="s">
        <v>297</v>
      </c>
      <c r="V57" s="670">
        <v>22.4</v>
      </c>
      <c r="W57" s="596"/>
      <c r="X57" s="155" t="s">
        <v>298</v>
      </c>
      <c r="Y57" s="155"/>
      <c r="Z57" s="155"/>
      <c r="AA57" s="155"/>
      <c r="AB57" s="155"/>
      <c r="AC57" s="155"/>
      <c r="AD57" s="155"/>
      <c r="AE57" s="155"/>
      <c r="AF57" s="155"/>
      <c r="AG57" s="155"/>
      <c r="AH57" s="155"/>
      <c r="AI57" s="155"/>
      <c r="AJ57" s="155"/>
      <c r="AK57" s="155"/>
      <c r="AL57" s="156"/>
    </row>
    <row r="58" spans="1:38" ht="12.75" customHeight="1">
      <c r="A58" s="669" t="s">
        <v>299</v>
      </c>
      <c r="B58" s="606"/>
      <c r="C58" s="676">
        <v>275</v>
      </c>
      <c r="D58" s="677"/>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69" t="s">
        <v>301</v>
      </c>
      <c r="B59" s="606"/>
      <c r="C59" s="670"/>
      <c r="D59" s="596"/>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69" t="s">
        <v>303</v>
      </c>
      <c r="B60" s="606"/>
      <c r="C60" s="683"/>
      <c r="D60" s="684"/>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90" t="str">
        <f>IF(AND(0&lt;$AJ$55,$AJ$55&lt;85),"Rig compliance out of normal bounds, perform and document another rig compliance test!","")</f>
        <v/>
      </c>
      <c r="V60" s="606"/>
      <c r="W60" s="606"/>
      <c r="X60" s="606"/>
      <c r="Y60" s="606"/>
      <c r="Z60" s="606"/>
      <c r="AA60" s="606"/>
      <c r="AB60" s="606"/>
      <c r="AC60" s="606"/>
      <c r="AD60" s="606"/>
      <c r="AE60" s="606"/>
      <c r="AF60" s="606"/>
      <c r="AG60" s="606"/>
      <c r="AH60" s="606"/>
      <c r="AI60" s="606"/>
      <c r="AJ60" s="606"/>
      <c r="AK60" s="606"/>
      <c r="AL60" s="156"/>
    </row>
    <row r="61" spans="1:38" ht="15.75" customHeight="1">
      <c r="A61" s="669" t="s">
        <v>304</v>
      </c>
      <c r="B61" s="606"/>
      <c r="C61" s="670"/>
      <c r="D61" s="596"/>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6"/>
      <c r="V61" s="606"/>
      <c r="W61" s="606"/>
      <c r="X61" s="606"/>
      <c r="Y61" s="606"/>
      <c r="Z61" s="606"/>
      <c r="AA61" s="606"/>
      <c r="AB61" s="606"/>
      <c r="AC61" s="606"/>
      <c r="AD61" s="606"/>
      <c r="AE61" s="606"/>
      <c r="AF61" s="606"/>
      <c r="AG61" s="606"/>
      <c r="AH61" s="606"/>
      <c r="AI61" s="606"/>
      <c r="AJ61" s="606"/>
      <c r="AK61" s="606"/>
      <c r="AL61" s="156"/>
    </row>
    <row r="62" spans="1:38" ht="12.75" customHeight="1">
      <c r="A62" s="170"/>
      <c r="B62" s="162" t="s">
        <v>305</v>
      </c>
      <c r="C62" s="671">
        <f>(C58*(((C59+C60+C61)^3)-(C59^3)))/12</f>
        <v>0</v>
      </c>
      <c r="D62" s="596"/>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2">
        <f>IF(C48&gt;0,0.001*((N47*(C48-C47)*C57^3)/(48*C62*(C48-C47))),0)</f>
        <v>0</v>
      </c>
      <c r="D63" s="596"/>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3" t="e">
        <f>C51*C57*0.5*SUM(C59:D61)/(4*C62)</f>
        <v>#DIV/0!</v>
      </c>
      <c r="D64" s="596"/>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A61:B61"/>
    <mergeCell ref="C61:D61"/>
    <mergeCell ref="C62:D62"/>
    <mergeCell ref="C63:D63"/>
    <mergeCell ref="C64:D64"/>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topLeftCell="A53" workbookViewId="0">
      <selection sqref="A1:S1"/>
    </sheetView>
  </sheetViews>
  <sheetFormatPr baseColWidth="10" defaultColWidth="12.5546875" defaultRowHeight="15" customHeight="1"/>
  <cols>
    <col min="1" max="38" width="5" customWidth="1"/>
    <col min="39" max="41" width="11.44140625" customWidth="1"/>
  </cols>
  <sheetData>
    <row r="1" spans="1:41" ht="12.75" customHeight="1">
      <c r="A1" s="685" t="s">
        <v>323</v>
      </c>
      <c r="B1" s="603"/>
      <c r="C1" s="603"/>
      <c r="D1" s="603"/>
      <c r="E1" s="603"/>
      <c r="F1" s="603"/>
      <c r="G1" s="603"/>
      <c r="H1" s="603"/>
      <c r="I1" s="603"/>
      <c r="J1" s="603"/>
      <c r="K1" s="603"/>
      <c r="L1" s="603"/>
      <c r="M1" s="603"/>
      <c r="N1" s="603"/>
      <c r="O1" s="603"/>
      <c r="P1" s="603"/>
      <c r="Q1" s="603"/>
      <c r="R1" s="603"/>
      <c r="S1" s="604"/>
      <c r="T1" s="685" t="s">
        <v>324</v>
      </c>
      <c r="U1" s="603"/>
      <c r="V1" s="603"/>
      <c r="W1" s="603"/>
      <c r="X1" s="603"/>
      <c r="Y1" s="603"/>
      <c r="Z1" s="603"/>
      <c r="AA1" s="603"/>
      <c r="AB1" s="603"/>
      <c r="AC1" s="603"/>
      <c r="AD1" s="603"/>
      <c r="AE1" s="603"/>
      <c r="AF1" s="603"/>
      <c r="AG1" s="603"/>
      <c r="AH1" s="603"/>
      <c r="AI1" s="603"/>
      <c r="AJ1" s="603"/>
      <c r="AK1" s="603"/>
      <c r="AL1" s="604"/>
    </row>
    <row r="2" spans="1:41" ht="12.75" customHeight="1">
      <c r="A2" s="80"/>
      <c r="S2" s="141"/>
      <c r="T2" s="80"/>
      <c r="AL2" s="14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c r="A4" s="80"/>
      <c r="S4" s="141"/>
      <c r="T4" s="80"/>
      <c r="AL4" s="141"/>
    </row>
    <row r="5" spans="1:41" ht="12.75" customHeight="1">
      <c r="A5" s="695"/>
      <c r="B5" s="687"/>
      <c r="C5" s="687"/>
      <c r="D5" s="687"/>
      <c r="E5" s="687"/>
      <c r="F5" s="687"/>
      <c r="G5" s="687"/>
      <c r="H5" s="687"/>
      <c r="I5" s="687"/>
      <c r="J5" s="687"/>
      <c r="K5" s="687"/>
      <c r="L5" s="687"/>
      <c r="M5" s="687"/>
      <c r="N5" s="687"/>
      <c r="O5" s="687"/>
      <c r="P5" s="687"/>
      <c r="Q5" s="687"/>
      <c r="R5" s="687"/>
      <c r="S5" s="677"/>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4" t="s">
        <v>329</v>
      </c>
      <c r="B46" s="606"/>
      <c r="C46" s="675"/>
      <c r="D46" s="596"/>
      <c r="E46" s="681" t="s">
        <v>330</v>
      </c>
      <c r="F46" s="606"/>
      <c r="G46" s="675"/>
      <c r="H46" s="596"/>
      <c r="I46" s="155"/>
      <c r="J46" s="158"/>
      <c r="K46" s="158"/>
      <c r="L46" s="158"/>
      <c r="M46" s="162" t="s">
        <v>269</v>
      </c>
      <c r="N46" s="688">
        <f>IF(C47&gt;0,(((G47-G46)/(C47-C46))^-1)^-1,0)</f>
        <v>0</v>
      </c>
      <c r="O46" s="596"/>
      <c r="P46" s="689"/>
      <c r="Q46" s="606"/>
      <c r="R46" s="606"/>
      <c r="S46" s="159"/>
      <c r="T46" s="674" t="s">
        <v>331</v>
      </c>
      <c r="U46" s="606"/>
      <c r="V46" s="682"/>
      <c r="W46" s="596"/>
      <c r="X46" s="681" t="s">
        <v>332</v>
      </c>
      <c r="Y46" s="606"/>
      <c r="Z46" s="675"/>
      <c r="AA46" s="596"/>
      <c r="AB46" s="155"/>
      <c r="AC46" s="158"/>
      <c r="AD46" s="158"/>
      <c r="AE46" s="158"/>
      <c r="AF46" s="162" t="s">
        <v>269</v>
      </c>
      <c r="AG46" s="673">
        <f>IF((V47-V46)&gt;0,(Z47-Z46)/(V47-V46),0)</f>
        <v>0</v>
      </c>
      <c r="AH46" s="596"/>
      <c r="AI46" s="158"/>
      <c r="AJ46" s="158"/>
      <c r="AK46" s="158"/>
      <c r="AL46" s="159"/>
    </row>
    <row r="47" spans="1:38" ht="14.25" customHeight="1">
      <c r="A47" s="674" t="s">
        <v>333</v>
      </c>
      <c r="B47" s="606"/>
      <c r="C47" s="675"/>
      <c r="D47" s="596"/>
      <c r="E47" s="681" t="s">
        <v>334</v>
      </c>
      <c r="F47" s="606"/>
      <c r="G47" s="675"/>
      <c r="H47" s="596"/>
      <c r="I47" s="34" t="str">
        <f>IFERROR(IF(AND(N46&lt;0,G47&gt;G46),"Congrats! You've found an Easter egg!",""),"")</f>
        <v/>
      </c>
      <c r="P47" s="158"/>
      <c r="Q47" s="158"/>
      <c r="R47" s="158"/>
      <c r="S47" s="159"/>
      <c r="T47" s="674" t="s">
        <v>335</v>
      </c>
      <c r="U47" s="606"/>
      <c r="V47" s="682"/>
      <c r="W47" s="596"/>
      <c r="X47" s="681" t="s">
        <v>336</v>
      </c>
      <c r="Y47" s="606"/>
      <c r="Z47" s="675"/>
      <c r="AA47" s="59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4" t="s">
        <v>337</v>
      </c>
      <c r="B50" s="606"/>
      <c r="C50" s="679"/>
      <c r="D50" s="596"/>
      <c r="E50" s="155"/>
      <c r="F50" s="158"/>
      <c r="G50" s="158"/>
      <c r="H50" s="158"/>
      <c r="I50" s="158"/>
      <c r="J50" s="158"/>
      <c r="K50" s="158"/>
      <c r="L50" s="158"/>
      <c r="M50" s="158"/>
      <c r="N50" s="158"/>
      <c r="O50" s="158"/>
      <c r="P50" s="158"/>
      <c r="Q50" s="158"/>
      <c r="R50" s="158"/>
      <c r="S50" s="159"/>
      <c r="T50" s="151"/>
      <c r="U50" s="162" t="s">
        <v>285</v>
      </c>
      <c r="V50" s="691">
        <f>C53</f>
        <v>400</v>
      </c>
      <c r="W50" s="596"/>
      <c r="X50" s="155" t="s">
        <v>286</v>
      </c>
      <c r="Y50" s="155"/>
      <c r="Z50" s="155"/>
      <c r="AA50" s="155"/>
      <c r="AB50" s="155"/>
      <c r="AC50" s="155"/>
      <c r="AD50" s="155"/>
      <c r="AE50" s="155"/>
      <c r="AF50" s="162" t="s">
        <v>338</v>
      </c>
      <c r="AG50" s="693">
        <f>V51*(1/64)*PI()*(V52^4-V53^4)*200000</f>
        <v>1339009872.1404533</v>
      </c>
      <c r="AH50" s="596"/>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70">
        <v>1</v>
      </c>
      <c r="W51" s="596"/>
      <c r="X51" s="155" t="s">
        <v>289</v>
      </c>
      <c r="Y51" s="155"/>
      <c r="Z51" s="155"/>
      <c r="AA51" s="155"/>
      <c r="AB51" s="155"/>
      <c r="AC51" s="155"/>
      <c r="AD51" s="155"/>
      <c r="AE51" s="155"/>
      <c r="AF51" s="162" t="s">
        <v>339</v>
      </c>
      <c r="AG51" s="693">
        <f>IF(AG46&gt;0,(AG46*V50^3)/48,AG50)</f>
        <v>1339009872.1404533</v>
      </c>
      <c r="AH51" s="596"/>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70">
        <v>25.4</v>
      </c>
      <c r="W52" s="596"/>
      <c r="X52" s="155" t="s">
        <v>294</v>
      </c>
      <c r="Y52" s="155"/>
      <c r="Z52" s="155"/>
      <c r="AA52" s="155"/>
      <c r="AB52" s="155"/>
      <c r="AC52" s="155"/>
      <c r="AD52" s="155"/>
      <c r="AE52" s="155"/>
      <c r="AF52" s="162" t="s">
        <v>295</v>
      </c>
      <c r="AG52" s="694">
        <f>IF(AJ51&lt;75,0,IF(AG51&gt;=AG50,0,(AI51^-1-AI50^-1)^-1))</f>
        <v>0</v>
      </c>
      <c r="AH52" s="596"/>
      <c r="AI52" s="155"/>
      <c r="AJ52" s="155"/>
      <c r="AK52" s="155"/>
      <c r="AL52" s="156"/>
    </row>
    <row r="53" spans="1:38" ht="12.75" customHeight="1">
      <c r="A53" s="151"/>
      <c r="B53" s="168" t="s">
        <v>285</v>
      </c>
      <c r="C53" s="675">
        <v>400</v>
      </c>
      <c r="D53" s="596"/>
      <c r="E53" s="155" t="s">
        <v>296</v>
      </c>
      <c r="F53" s="158"/>
      <c r="G53" s="158"/>
      <c r="H53" s="158"/>
      <c r="I53" s="158"/>
      <c r="J53" s="158"/>
      <c r="K53" s="158"/>
      <c r="L53" s="158"/>
      <c r="M53" s="158"/>
      <c r="N53" s="158"/>
      <c r="O53" s="158"/>
      <c r="P53" s="158"/>
      <c r="Q53" s="158"/>
      <c r="R53" s="158"/>
      <c r="S53" s="159"/>
      <c r="T53" s="151"/>
      <c r="U53" s="162" t="s">
        <v>341</v>
      </c>
      <c r="V53" s="670">
        <v>23</v>
      </c>
      <c r="W53" s="596"/>
      <c r="X53" s="155" t="s">
        <v>298</v>
      </c>
      <c r="Y53" s="155"/>
      <c r="Z53" s="155"/>
      <c r="AA53" s="155"/>
      <c r="AB53" s="155"/>
      <c r="AC53" s="155"/>
      <c r="AD53" s="155"/>
      <c r="AE53" s="155"/>
      <c r="AF53" s="155"/>
      <c r="AG53" s="155"/>
      <c r="AH53" s="155"/>
      <c r="AI53" s="155"/>
      <c r="AJ53" s="155"/>
      <c r="AK53" s="155"/>
      <c r="AL53" s="156"/>
    </row>
    <row r="54" spans="1:38" ht="12.75" customHeight="1">
      <c r="A54" s="669" t="s">
        <v>299</v>
      </c>
      <c r="B54" s="606"/>
      <c r="C54" s="675">
        <v>275</v>
      </c>
      <c r="D54" s="59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9" t="s">
        <v>301</v>
      </c>
      <c r="B55" s="606"/>
      <c r="C55" s="670"/>
      <c r="D55" s="596"/>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9" t="s">
        <v>342</v>
      </c>
      <c r="B56" s="606"/>
      <c r="C56" s="683"/>
      <c r="D56" s="68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0" t="str">
        <f>IF(AND(0&lt;$AJ$51,$AJ$51&lt;85),"Rig compliance out of normal bounds, perform and document another rig compliance test!","")</f>
        <v/>
      </c>
      <c r="V56" s="606"/>
      <c r="W56" s="606"/>
      <c r="X56" s="606"/>
      <c r="Y56" s="606"/>
      <c r="Z56" s="606"/>
      <c r="AA56" s="606"/>
      <c r="AB56" s="606"/>
      <c r="AC56" s="606"/>
      <c r="AD56" s="606"/>
      <c r="AE56" s="606"/>
      <c r="AF56" s="606"/>
      <c r="AG56" s="606"/>
      <c r="AH56" s="606"/>
      <c r="AI56" s="606"/>
      <c r="AJ56" s="606"/>
      <c r="AK56" s="606"/>
      <c r="AL56" s="156"/>
    </row>
    <row r="57" spans="1:38" ht="15.75" customHeight="1">
      <c r="A57" s="669" t="s">
        <v>343</v>
      </c>
      <c r="B57" s="606"/>
      <c r="C57" s="670"/>
      <c r="D57" s="59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6"/>
      <c r="V57" s="606"/>
      <c r="W57" s="606"/>
      <c r="X57" s="606"/>
      <c r="Y57" s="606"/>
      <c r="Z57" s="606"/>
      <c r="AA57" s="606"/>
      <c r="AB57" s="606"/>
      <c r="AC57" s="606"/>
      <c r="AD57" s="606"/>
      <c r="AE57" s="606"/>
      <c r="AF57" s="606"/>
      <c r="AG57" s="606"/>
      <c r="AH57" s="606"/>
      <c r="AI57" s="606"/>
      <c r="AJ57" s="606"/>
      <c r="AK57" s="606"/>
      <c r="AL57" s="156"/>
    </row>
    <row r="58" spans="1:38" ht="12.75" customHeight="1">
      <c r="A58" s="170"/>
      <c r="B58" s="162" t="s">
        <v>344</v>
      </c>
      <c r="C58" s="671">
        <f>(C54*(((C55+C56+C57)^3)-(C55^3)))/12</f>
        <v>0</v>
      </c>
      <c r="D58" s="59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3" t="e">
        <f>C50*C53*0.5*SUM(C55:D57)/(4*C58)</f>
        <v>#DIV/0!</v>
      </c>
      <c r="D60" s="59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6"/>
      <c r="J65" s="184"/>
      <c r="K65" s="184"/>
      <c r="L65" s="184"/>
      <c r="M65" s="184"/>
      <c r="N65" s="184"/>
      <c r="S65" s="141"/>
      <c r="T65" s="80"/>
      <c r="U65" s="180"/>
      <c r="V65" s="181" t="s">
        <v>315</v>
      </c>
      <c r="W65" s="182" t="s">
        <v>316</v>
      </c>
      <c r="AA65" s="696"/>
      <c r="AB65" s="606"/>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 ref="C47:D47"/>
    <mergeCell ref="E47:F47"/>
    <mergeCell ref="G47:H47"/>
    <mergeCell ref="T47:U47"/>
    <mergeCell ref="AG46:AH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5" t="s">
        <v>348</v>
      </c>
      <c r="B1" s="603"/>
      <c r="C1" s="603"/>
      <c r="D1" s="603"/>
      <c r="E1" s="603"/>
      <c r="F1" s="603"/>
      <c r="G1" s="603"/>
      <c r="H1" s="603"/>
      <c r="I1" s="603"/>
      <c r="J1" s="603"/>
      <c r="K1" s="603"/>
      <c r="L1" s="603"/>
      <c r="M1" s="603"/>
      <c r="N1" s="603"/>
      <c r="O1" s="603"/>
      <c r="P1" s="603"/>
      <c r="Q1" s="603"/>
      <c r="R1" s="603"/>
      <c r="S1" s="604"/>
      <c r="T1" s="685" t="s">
        <v>324</v>
      </c>
      <c r="U1" s="603"/>
      <c r="V1" s="603"/>
      <c r="W1" s="603"/>
      <c r="X1" s="603"/>
      <c r="Y1" s="603"/>
      <c r="Z1" s="603"/>
      <c r="AA1" s="603"/>
      <c r="AB1" s="603"/>
      <c r="AC1" s="603"/>
      <c r="AD1" s="603"/>
      <c r="AE1" s="603"/>
      <c r="AF1" s="603"/>
      <c r="AG1" s="603"/>
      <c r="AH1" s="603"/>
      <c r="AI1" s="603"/>
      <c r="AJ1" s="603"/>
      <c r="AK1" s="603"/>
      <c r="AL1" s="604"/>
    </row>
    <row r="2" spans="1:41" ht="12.75" customHeight="1">
      <c r="A2" s="80"/>
      <c r="S2" s="141"/>
      <c r="T2" s="80"/>
      <c r="AL2" s="14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c r="A4" s="80"/>
      <c r="S4" s="141"/>
      <c r="T4" s="80"/>
      <c r="AL4" s="141"/>
    </row>
    <row r="5" spans="1:41" ht="12.75" customHeight="1">
      <c r="A5" s="695"/>
      <c r="B5" s="687"/>
      <c r="C5" s="687"/>
      <c r="D5" s="687"/>
      <c r="E5" s="687"/>
      <c r="F5" s="687"/>
      <c r="G5" s="687"/>
      <c r="H5" s="687"/>
      <c r="I5" s="687"/>
      <c r="J5" s="687"/>
      <c r="K5" s="687"/>
      <c r="L5" s="687"/>
      <c r="M5" s="687"/>
      <c r="N5" s="687"/>
      <c r="O5" s="687"/>
      <c r="P5" s="687"/>
      <c r="Q5" s="687"/>
      <c r="R5" s="687"/>
      <c r="S5" s="677"/>
      <c r="T5" s="695"/>
      <c r="U5" s="687"/>
      <c r="V5" s="687"/>
      <c r="W5" s="687"/>
      <c r="X5" s="687"/>
      <c r="Y5" s="687"/>
      <c r="Z5" s="687"/>
      <c r="AA5" s="687"/>
      <c r="AB5" s="687"/>
      <c r="AC5" s="687"/>
      <c r="AD5" s="687"/>
      <c r="AE5" s="687"/>
      <c r="AF5" s="687"/>
      <c r="AG5" s="687"/>
      <c r="AH5" s="687"/>
      <c r="AI5" s="687"/>
      <c r="AJ5" s="687"/>
      <c r="AK5" s="687"/>
      <c r="AL5" s="677"/>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4" t="s">
        <v>353</v>
      </c>
      <c r="B46" s="606"/>
      <c r="C46" s="675"/>
      <c r="D46" s="596"/>
      <c r="E46" s="681" t="s">
        <v>354</v>
      </c>
      <c r="F46" s="606"/>
      <c r="G46" s="675"/>
      <c r="H46" s="596"/>
      <c r="I46" s="155"/>
      <c r="J46" s="158"/>
      <c r="K46" s="158"/>
      <c r="L46" s="158"/>
      <c r="M46" s="162" t="s">
        <v>269</v>
      </c>
      <c r="N46" s="688">
        <f>IF(C47&gt;0,(((G47-G46)/(C47-C46))^-1)^-1,0)</f>
        <v>0</v>
      </c>
      <c r="O46" s="596"/>
      <c r="P46" s="689"/>
      <c r="Q46" s="606"/>
      <c r="R46" s="606"/>
      <c r="S46" s="159"/>
      <c r="T46" s="674" t="s">
        <v>355</v>
      </c>
      <c r="U46" s="606"/>
      <c r="V46" s="675"/>
      <c r="W46" s="596"/>
      <c r="X46" s="681" t="s">
        <v>356</v>
      </c>
      <c r="Y46" s="606"/>
      <c r="Z46" s="675"/>
      <c r="AA46" s="596"/>
      <c r="AB46" s="155"/>
      <c r="AC46" s="158"/>
      <c r="AD46" s="158"/>
      <c r="AE46" s="158"/>
      <c r="AF46" s="162" t="s">
        <v>269</v>
      </c>
      <c r="AG46" s="673">
        <f>IF((V47-V46)&gt;0,(Z47-Z46)/(V47-V46),0)</f>
        <v>0</v>
      </c>
      <c r="AH46" s="596"/>
      <c r="AI46" s="158"/>
      <c r="AJ46" s="158"/>
      <c r="AK46" s="158"/>
      <c r="AL46" s="159"/>
    </row>
    <row r="47" spans="1:38" ht="14.25" customHeight="1">
      <c r="A47" s="674" t="s">
        <v>357</v>
      </c>
      <c r="B47" s="606"/>
      <c r="C47" s="675"/>
      <c r="D47" s="596"/>
      <c r="E47" s="681" t="s">
        <v>358</v>
      </c>
      <c r="F47" s="606"/>
      <c r="G47" s="675"/>
      <c r="H47" s="596"/>
      <c r="I47" s="34" t="str">
        <f>IFERROR(IF(AND(N46&lt;0,G47&gt;G46),"Congrats! You've found an Easter egg!",""),"")</f>
        <v/>
      </c>
      <c r="N47" s="698"/>
      <c r="O47" s="603"/>
      <c r="P47" s="158"/>
      <c r="Q47" s="158"/>
      <c r="R47" s="158"/>
      <c r="S47" s="159"/>
      <c r="T47" s="674" t="s">
        <v>359</v>
      </c>
      <c r="U47" s="606"/>
      <c r="V47" s="675"/>
      <c r="W47" s="596"/>
      <c r="X47" s="681" t="s">
        <v>360</v>
      </c>
      <c r="Y47" s="606"/>
      <c r="Z47" s="675"/>
      <c r="AA47" s="59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4" t="s">
        <v>361</v>
      </c>
      <c r="B50" s="606"/>
      <c r="C50" s="679"/>
      <c r="D50" s="596"/>
      <c r="E50" s="155"/>
      <c r="F50" s="158"/>
      <c r="G50" s="158"/>
      <c r="H50" s="158"/>
      <c r="I50" s="158"/>
      <c r="J50" s="158"/>
      <c r="K50" s="158"/>
      <c r="L50" s="158"/>
      <c r="M50" s="158"/>
      <c r="N50" s="158"/>
      <c r="O50" s="158"/>
      <c r="P50" s="158"/>
      <c r="Q50" s="158"/>
      <c r="R50" s="158"/>
      <c r="S50" s="159"/>
      <c r="T50" s="151"/>
      <c r="U50" s="162" t="s">
        <v>285</v>
      </c>
      <c r="V50" s="691">
        <f>C53</f>
        <v>400</v>
      </c>
      <c r="W50" s="596"/>
      <c r="X50" s="155" t="s">
        <v>286</v>
      </c>
      <c r="Y50" s="155"/>
      <c r="Z50" s="155"/>
      <c r="AA50" s="155"/>
      <c r="AB50" s="155"/>
      <c r="AC50" s="155"/>
      <c r="AD50" s="155"/>
      <c r="AE50" s="155"/>
      <c r="AF50" s="162" t="s">
        <v>362</v>
      </c>
      <c r="AG50" s="693">
        <f>V51*(1/64)*PI()*(V52^4-V53^4)*200000</f>
        <v>2678019744.2809067</v>
      </c>
      <c r="AH50" s="596"/>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0">
        <v>2</v>
      </c>
      <c r="W51" s="596"/>
      <c r="X51" s="155" t="s">
        <v>289</v>
      </c>
      <c r="Y51" s="155"/>
      <c r="Z51" s="155"/>
      <c r="AA51" s="155"/>
      <c r="AB51" s="155"/>
      <c r="AC51" s="155"/>
      <c r="AD51" s="155"/>
      <c r="AE51" s="155"/>
      <c r="AF51" s="162" t="s">
        <v>363</v>
      </c>
      <c r="AG51" s="693">
        <f>IF(AG46&gt;0,(AG46*V50^3)/48,AG50)</f>
        <v>2678019744.2809067</v>
      </c>
      <c r="AH51" s="596"/>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70">
        <v>25.4</v>
      </c>
      <c r="W52" s="596"/>
      <c r="X52" s="155" t="s">
        <v>294</v>
      </c>
      <c r="Y52" s="155"/>
      <c r="Z52" s="155"/>
      <c r="AA52" s="155"/>
      <c r="AB52" s="155"/>
      <c r="AC52" s="155"/>
      <c r="AD52" s="155"/>
      <c r="AE52" s="155"/>
      <c r="AF52" s="162" t="s">
        <v>295</v>
      </c>
      <c r="AG52" s="694">
        <f>IF(AJ51&lt;75,0,IF(AG51&gt;=AG50,0,(AI51^-1-AI50^-1)^-1))</f>
        <v>0</v>
      </c>
      <c r="AH52" s="596"/>
      <c r="AI52" s="155"/>
      <c r="AJ52" s="155"/>
      <c r="AK52" s="155"/>
      <c r="AL52" s="156"/>
    </row>
    <row r="53" spans="1:38" ht="12.75" customHeight="1">
      <c r="A53" s="151"/>
      <c r="B53" s="168" t="s">
        <v>285</v>
      </c>
      <c r="C53" s="675">
        <v>400</v>
      </c>
      <c r="D53" s="596"/>
      <c r="E53" s="155" t="s">
        <v>296</v>
      </c>
      <c r="F53" s="158"/>
      <c r="G53" s="158"/>
      <c r="H53" s="158"/>
      <c r="I53" s="158"/>
      <c r="J53" s="158"/>
      <c r="K53" s="158"/>
      <c r="L53" s="158"/>
      <c r="M53" s="158"/>
      <c r="N53" s="158"/>
      <c r="O53" s="158"/>
      <c r="P53" s="158"/>
      <c r="Q53" s="158"/>
      <c r="R53" s="158"/>
      <c r="S53" s="159"/>
      <c r="T53" s="151"/>
      <c r="U53" s="162" t="s">
        <v>365</v>
      </c>
      <c r="V53" s="670">
        <v>23</v>
      </c>
      <c r="W53" s="596"/>
      <c r="X53" s="155" t="s">
        <v>298</v>
      </c>
      <c r="Y53" s="155"/>
      <c r="Z53" s="155"/>
      <c r="AA53" s="155"/>
      <c r="AB53" s="155"/>
      <c r="AC53" s="155"/>
      <c r="AD53" s="155"/>
      <c r="AE53" s="155"/>
      <c r="AF53" s="155"/>
      <c r="AG53" s="155"/>
      <c r="AH53" s="155"/>
      <c r="AI53" s="155"/>
      <c r="AJ53" s="155"/>
      <c r="AK53" s="155"/>
      <c r="AL53" s="156"/>
    </row>
    <row r="54" spans="1:38" ht="12.75" customHeight="1">
      <c r="A54" s="669" t="s">
        <v>299</v>
      </c>
      <c r="B54" s="606"/>
      <c r="C54" s="675">
        <v>275</v>
      </c>
      <c r="D54" s="59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9" t="s">
        <v>301</v>
      </c>
      <c r="B55" s="606"/>
      <c r="C55" s="670"/>
      <c r="D55" s="596"/>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9" t="s">
        <v>366</v>
      </c>
      <c r="B56" s="606"/>
      <c r="C56" s="683"/>
      <c r="D56" s="68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0" t="str">
        <f>IF(AND(0&lt;$AJ$51,$AJ$51&lt;85),"Rig compliance out of normal bounds, perform and document another rig compliance test!","")</f>
        <v/>
      </c>
      <c r="V56" s="606"/>
      <c r="W56" s="606"/>
      <c r="X56" s="606"/>
      <c r="Y56" s="606"/>
      <c r="Z56" s="606"/>
      <c r="AA56" s="606"/>
      <c r="AB56" s="606"/>
      <c r="AC56" s="606"/>
      <c r="AD56" s="606"/>
      <c r="AE56" s="606"/>
      <c r="AF56" s="606"/>
      <c r="AG56" s="606"/>
      <c r="AH56" s="606"/>
      <c r="AI56" s="606"/>
      <c r="AJ56" s="606"/>
      <c r="AK56" s="606"/>
      <c r="AL56" s="156"/>
    </row>
    <row r="57" spans="1:38" ht="15.75" customHeight="1">
      <c r="A57" s="669" t="s">
        <v>367</v>
      </c>
      <c r="B57" s="606"/>
      <c r="C57" s="670"/>
      <c r="D57" s="59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6"/>
      <c r="V57" s="606"/>
      <c r="W57" s="606"/>
      <c r="X57" s="606"/>
      <c r="Y57" s="606"/>
      <c r="Z57" s="606"/>
      <c r="AA57" s="606"/>
      <c r="AB57" s="606"/>
      <c r="AC57" s="606"/>
      <c r="AD57" s="606"/>
      <c r="AE57" s="606"/>
      <c r="AF57" s="606"/>
      <c r="AG57" s="606"/>
      <c r="AH57" s="606"/>
      <c r="AI57" s="606"/>
      <c r="AJ57" s="606"/>
      <c r="AK57" s="606"/>
      <c r="AL57" s="156"/>
    </row>
    <row r="58" spans="1:38" ht="12.75" customHeight="1">
      <c r="A58" s="170"/>
      <c r="B58" s="162" t="s">
        <v>368</v>
      </c>
      <c r="C58" s="671">
        <f>(C54*(((C55+C56+C57)^3)-(C55^3)))/12</f>
        <v>0</v>
      </c>
      <c r="D58" s="59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3" t="e">
        <f>C50*C53*0.5*SUM(C55:D57)/(4*C58)</f>
        <v>#DIV/0!</v>
      </c>
      <c r="D60" s="59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6"/>
      <c r="J65" s="184"/>
      <c r="K65" s="184"/>
      <c r="L65" s="184"/>
      <c r="M65" s="184"/>
      <c r="N65" s="184"/>
      <c r="O65" s="184"/>
      <c r="S65" s="141"/>
      <c r="T65" s="80"/>
      <c r="U65" s="180"/>
      <c r="V65" s="181" t="s">
        <v>315</v>
      </c>
      <c r="W65" s="182" t="s">
        <v>316</v>
      </c>
      <c r="AA65" s="696"/>
      <c r="AB65" s="606"/>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C60:D60"/>
    <mergeCell ref="H65:I65"/>
    <mergeCell ref="C53:D53"/>
    <mergeCell ref="A54:B54"/>
    <mergeCell ref="C54:D54"/>
    <mergeCell ref="A55:B55"/>
    <mergeCell ref="C55:D55"/>
    <mergeCell ref="A56:B56"/>
    <mergeCell ref="C56:D56"/>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X47:Y47"/>
    <mergeCell ref="Z47:AA47"/>
    <mergeCell ref="V51:W51"/>
    <mergeCell ref="V52:W52"/>
    <mergeCell ref="U56:AK57"/>
    <mergeCell ref="AG50:AH50"/>
    <mergeCell ref="AG51:AH51"/>
    <mergeCell ref="AG52:AH52"/>
    <mergeCell ref="A5:S5"/>
    <mergeCell ref="T5:AL5"/>
    <mergeCell ref="T46:U46"/>
    <mergeCell ref="V46:W46"/>
    <mergeCell ref="X46:Y46"/>
    <mergeCell ref="Z46:AA46"/>
    <mergeCell ref="AG46:AH46"/>
    <mergeCell ref="A46:B46"/>
    <mergeCell ref="C46:D46"/>
    <mergeCell ref="E46:F46"/>
    <mergeCell ref="G46:H46"/>
    <mergeCell ref="N46:O46"/>
    <mergeCell ref="P46:R46"/>
    <mergeCell ref="A1:S1"/>
    <mergeCell ref="T1:AL1"/>
    <mergeCell ref="O3:S3"/>
    <mergeCell ref="W3:AC3"/>
    <mergeCell ref="AH3:AL3"/>
    <mergeCell ref="D3:J3"/>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5" t="s">
        <v>372</v>
      </c>
      <c r="B1" s="603"/>
      <c r="C1" s="603"/>
      <c r="D1" s="603"/>
      <c r="E1" s="603"/>
      <c r="F1" s="603"/>
      <c r="G1" s="603"/>
      <c r="H1" s="603"/>
      <c r="I1" s="603"/>
      <c r="J1" s="603"/>
      <c r="K1" s="603"/>
      <c r="L1" s="603"/>
      <c r="M1" s="603"/>
      <c r="N1" s="603"/>
      <c r="O1" s="603"/>
      <c r="P1" s="603"/>
      <c r="Q1" s="603"/>
      <c r="R1" s="603"/>
      <c r="S1" s="604"/>
      <c r="T1" s="685" t="s">
        <v>373</v>
      </c>
      <c r="U1" s="603"/>
      <c r="V1" s="603"/>
      <c r="W1" s="603"/>
      <c r="X1" s="603"/>
      <c r="Y1" s="603"/>
      <c r="Z1" s="603"/>
      <c r="AA1" s="603"/>
      <c r="AB1" s="603"/>
      <c r="AC1" s="603"/>
      <c r="AD1" s="603"/>
      <c r="AE1" s="603"/>
      <c r="AF1" s="603"/>
      <c r="AG1" s="603"/>
      <c r="AH1" s="603"/>
      <c r="AI1" s="603"/>
      <c r="AJ1" s="603"/>
      <c r="AK1" s="603"/>
      <c r="AL1" s="604"/>
    </row>
    <row r="2" spans="1:41" ht="12.75" customHeight="1">
      <c r="A2" s="80"/>
      <c r="S2" s="141"/>
      <c r="T2" s="80"/>
      <c r="AL2" s="14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c r="A4" s="80"/>
      <c r="S4" s="141"/>
      <c r="T4" s="80"/>
      <c r="AL4" s="141"/>
    </row>
    <row r="5" spans="1:41" ht="12.75" customHeight="1">
      <c r="A5" s="695"/>
      <c r="B5" s="687"/>
      <c r="C5" s="687"/>
      <c r="D5" s="687"/>
      <c r="E5" s="687"/>
      <c r="F5" s="687"/>
      <c r="G5" s="687"/>
      <c r="H5" s="687"/>
      <c r="I5" s="687"/>
      <c r="J5" s="687"/>
      <c r="K5" s="687"/>
      <c r="L5" s="687"/>
      <c r="M5" s="687"/>
      <c r="N5" s="687"/>
      <c r="O5" s="687"/>
      <c r="P5" s="687"/>
      <c r="Q5" s="687"/>
      <c r="R5" s="687"/>
      <c r="S5" s="677"/>
      <c r="T5" s="695"/>
      <c r="U5" s="687"/>
      <c r="V5" s="687"/>
      <c r="W5" s="687"/>
      <c r="X5" s="687"/>
      <c r="Y5" s="687"/>
      <c r="Z5" s="687"/>
      <c r="AA5" s="687"/>
      <c r="AB5" s="687"/>
      <c r="AC5" s="687"/>
      <c r="AD5" s="687"/>
      <c r="AE5" s="687"/>
      <c r="AF5" s="687"/>
      <c r="AG5" s="687"/>
      <c r="AH5" s="687"/>
      <c r="AI5" s="687"/>
      <c r="AJ5" s="687"/>
      <c r="AK5" s="687"/>
      <c r="AL5" s="677"/>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4" t="s">
        <v>378</v>
      </c>
      <c r="B46" s="606"/>
      <c r="C46" s="675"/>
      <c r="D46" s="596"/>
      <c r="E46" s="681" t="s">
        <v>379</v>
      </c>
      <c r="F46" s="606"/>
      <c r="G46" s="675"/>
      <c r="H46" s="596"/>
      <c r="I46" s="155"/>
      <c r="J46" s="158"/>
      <c r="K46" s="158"/>
      <c r="L46" s="158"/>
      <c r="M46" s="162" t="s">
        <v>269</v>
      </c>
      <c r="N46" s="688">
        <f>IF(C47&gt;0,(((G47-G46)/(C47-C46))^-1)^-1,0)</f>
        <v>0</v>
      </c>
      <c r="O46" s="596"/>
      <c r="P46" s="689"/>
      <c r="Q46" s="606"/>
      <c r="R46" s="606"/>
      <c r="S46" s="159"/>
      <c r="T46" s="674" t="s">
        <v>380</v>
      </c>
      <c r="U46" s="606"/>
      <c r="V46" s="675"/>
      <c r="W46" s="596"/>
      <c r="X46" s="681" t="s">
        <v>381</v>
      </c>
      <c r="Y46" s="606"/>
      <c r="Z46" s="675"/>
      <c r="AA46" s="596"/>
      <c r="AB46" s="155"/>
      <c r="AC46" s="158"/>
      <c r="AD46" s="158"/>
      <c r="AE46" s="158"/>
      <c r="AF46" s="162" t="s">
        <v>269</v>
      </c>
      <c r="AG46" s="673">
        <f>IF((V47-V46)&gt;0,(Z47-Z46)/(V47-V46),0)</f>
        <v>0</v>
      </c>
      <c r="AH46" s="596"/>
      <c r="AI46" s="158"/>
      <c r="AJ46" s="158"/>
      <c r="AK46" s="158"/>
      <c r="AL46" s="159"/>
    </row>
    <row r="47" spans="1:38" ht="14.25" customHeight="1">
      <c r="A47" s="674" t="s">
        <v>382</v>
      </c>
      <c r="B47" s="606"/>
      <c r="C47" s="675"/>
      <c r="D47" s="596"/>
      <c r="E47" s="681" t="s">
        <v>383</v>
      </c>
      <c r="F47" s="606"/>
      <c r="G47" s="675"/>
      <c r="H47" s="596"/>
      <c r="I47" s="34" t="str">
        <f>IFERROR(IF(AND(N46&lt;0,G47&gt;G46),"Congrats! You've found an Easter egg!",""),"")</f>
        <v/>
      </c>
      <c r="P47" s="158"/>
      <c r="Q47" s="158"/>
      <c r="R47" s="158"/>
      <c r="S47" s="159"/>
      <c r="T47" s="674" t="s">
        <v>384</v>
      </c>
      <c r="U47" s="606"/>
      <c r="V47" s="675"/>
      <c r="W47" s="596"/>
      <c r="X47" s="681" t="s">
        <v>385</v>
      </c>
      <c r="Y47" s="606"/>
      <c r="Z47" s="675"/>
      <c r="AA47" s="59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4" t="s">
        <v>386</v>
      </c>
      <c r="B50" s="606"/>
      <c r="C50" s="679"/>
      <c r="D50" s="596"/>
      <c r="E50" s="155"/>
      <c r="F50" s="158"/>
      <c r="G50" s="158"/>
      <c r="H50" s="158"/>
      <c r="I50" s="158"/>
      <c r="J50" s="158"/>
      <c r="K50" s="158"/>
      <c r="L50" s="158"/>
      <c r="M50" s="158"/>
      <c r="N50" s="158"/>
      <c r="O50" s="158"/>
      <c r="P50" s="158"/>
      <c r="Q50" s="158"/>
      <c r="R50" s="158"/>
      <c r="S50" s="159"/>
      <c r="T50" s="151"/>
      <c r="U50" s="162" t="s">
        <v>285</v>
      </c>
      <c r="V50" s="691">
        <f>C53</f>
        <v>400</v>
      </c>
      <c r="W50" s="596"/>
      <c r="X50" s="155" t="s">
        <v>286</v>
      </c>
      <c r="Y50" s="155"/>
      <c r="Z50" s="155"/>
      <c r="AA50" s="155"/>
      <c r="AB50" s="155"/>
      <c r="AC50" s="155"/>
      <c r="AD50" s="155"/>
      <c r="AE50" s="155"/>
      <c r="AF50" s="162" t="s">
        <v>387</v>
      </c>
      <c r="AG50" s="693">
        <f>V51*(1/64)*PI()*(V52^4-V53^4)*200000</f>
        <v>1339009872.1404533</v>
      </c>
      <c r="AH50" s="596"/>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0">
        <v>1</v>
      </c>
      <c r="W51" s="596"/>
      <c r="X51" s="155" t="s">
        <v>289</v>
      </c>
      <c r="Y51" s="155"/>
      <c r="Z51" s="155"/>
      <c r="AA51" s="155"/>
      <c r="AB51" s="155"/>
      <c r="AC51" s="155"/>
      <c r="AD51" s="155"/>
      <c r="AE51" s="155"/>
      <c r="AF51" s="162" t="s">
        <v>388</v>
      </c>
      <c r="AG51" s="693">
        <f>IF(AG46&gt;0,(AG46*V50^3)/48,AG50)</f>
        <v>1339009872.1404533</v>
      </c>
      <c r="AH51" s="596"/>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70">
        <v>25.4</v>
      </c>
      <c r="W52" s="596"/>
      <c r="X52" s="155" t="s">
        <v>294</v>
      </c>
      <c r="Y52" s="155"/>
      <c r="Z52" s="155"/>
      <c r="AA52" s="155"/>
      <c r="AB52" s="155"/>
      <c r="AC52" s="155"/>
      <c r="AD52" s="155"/>
      <c r="AE52" s="155"/>
      <c r="AF52" s="162" t="s">
        <v>295</v>
      </c>
      <c r="AG52" s="694">
        <f>IF(AJ51&lt;75,0,IF(AG51&gt;=AG50,0,(AI51^-1-AI50^-1)^-1))</f>
        <v>0</v>
      </c>
      <c r="AH52" s="596"/>
      <c r="AI52" s="155"/>
      <c r="AJ52" s="155"/>
      <c r="AK52" s="155"/>
      <c r="AL52" s="156"/>
    </row>
    <row r="53" spans="1:38" ht="12.75" customHeight="1">
      <c r="A53" s="151"/>
      <c r="B53" s="168" t="s">
        <v>285</v>
      </c>
      <c r="C53" s="675">
        <v>400</v>
      </c>
      <c r="D53" s="596"/>
      <c r="E53" s="155" t="s">
        <v>296</v>
      </c>
      <c r="F53" s="158"/>
      <c r="G53" s="158"/>
      <c r="H53" s="158"/>
      <c r="I53" s="158"/>
      <c r="J53" s="158"/>
      <c r="K53" s="158"/>
      <c r="L53" s="158"/>
      <c r="M53" s="158"/>
      <c r="N53" s="158"/>
      <c r="O53" s="158"/>
      <c r="P53" s="158"/>
      <c r="Q53" s="158"/>
      <c r="R53" s="158"/>
      <c r="S53" s="159"/>
      <c r="T53" s="151"/>
      <c r="U53" s="162" t="s">
        <v>390</v>
      </c>
      <c r="V53" s="670">
        <v>23</v>
      </c>
      <c r="W53" s="596"/>
      <c r="X53" s="155" t="s">
        <v>298</v>
      </c>
      <c r="Y53" s="155"/>
      <c r="Z53" s="155"/>
      <c r="AA53" s="155"/>
      <c r="AB53" s="155"/>
      <c r="AC53" s="155"/>
      <c r="AD53" s="155"/>
      <c r="AE53" s="155"/>
      <c r="AF53" s="155"/>
      <c r="AG53" s="155"/>
      <c r="AH53" s="155"/>
      <c r="AI53" s="155"/>
      <c r="AJ53" s="155"/>
      <c r="AK53" s="155"/>
      <c r="AL53" s="156"/>
    </row>
    <row r="54" spans="1:38" ht="12.75" customHeight="1">
      <c r="A54" s="669" t="s">
        <v>299</v>
      </c>
      <c r="B54" s="606"/>
      <c r="C54" s="675">
        <v>275</v>
      </c>
      <c r="D54" s="59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9" t="s">
        <v>301</v>
      </c>
      <c r="B55" s="606"/>
      <c r="C55" s="670"/>
      <c r="D55" s="596"/>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9" t="s">
        <v>391</v>
      </c>
      <c r="B56" s="606"/>
      <c r="C56" s="683"/>
      <c r="D56" s="68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0" t="str">
        <f>IF(AND(0&lt;$AJ$51,$AJ$51&lt;85),"Rig compliance out of normal bounds, perform and document another rig compliance test!","")</f>
        <v/>
      </c>
      <c r="V56" s="606"/>
      <c r="W56" s="606"/>
      <c r="X56" s="606"/>
      <c r="Y56" s="606"/>
      <c r="Z56" s="606"/>
      <c r="AA56" s="606"/>
      <c r="AB56" s="606"/>
      <c r="AC56" s="606"/>
      <c r="AD56" s="606"/>
      <c r="AE56" s="606"/>
      <c r="AF56" s="606"/>
      <c r="AG56" s="606"/>
      <c r="AH56" s="606"/>
      <c r="AI56" s="606"/>
      <c r="AJ56" s="606"/>
      <c r="AK56" s="606"/>
      <c r="AL56" s="156"/>
    </row>
    <row r="57" spans="1:38" ht="15.75" customHeight="1">
      <c r="A57" s="669" t="s">
        <v>392</v>
      </c>
      <c r="B57" s="606"/>
      <c r="C57" s="670"/>
      <c r="D57" s="59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6"/>
      <c r="V57" s="606"/>
      <c r="W57" s="606"/>
      <c r="X57" s="606"/>
      <c r="Y57" s="606"/>
      <c r="Z57" s="606"/>
      <c r="AA57" s="606"/>
      <c r="AB57" s="606"/>
      <c r="AC57" s="606"/>
      <c r="AD57" s="606"/>
      <c r="AE57" s="606"/>
      <c r="AF57" s="606"/>
      <c r="AG57" s="606"/>
      <c r="AH57" s="606"/>
      <c r="AI57" s="606"/>
      <c r="AJ57" s="606"/>
      <c r="AK57" s="606"/>
      <c r="AL57" s="156"/>
    </row>
    <row r="58" spans="1:38" ht="12.75" customHeight="1">
      <c r="A58" s="170"/>
      <c r="B58" s="162" t="s">
        <v>393</v>
      </c>
      <c r="C58" s="671">
        <f>(C54*(((C55+C56+C57)^3)-(C55^3)))/12</f>
        <v>0</v>
      </c>
      <c r="D58" s="59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3" t="e">
        <f>C50*C53*0.5*SUM(C55:D57)/(4*C58)</f>
        <v>#DIV/0!</v>
      </c>
      <c r="D60" s="59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6"/>
      <c r="J65" s="184"/>
      <c r="K65" s="184"/>
      <c r="L65" s="184"/>
      <c r="M65" s="184"/>
      <c r="N65" s="184"/>
      <c r="S65" s="141"/>
      <c r="T65" s="80"/>
      <c r="U65" s="180"/>
      <c r="V65" s="181" t="s">
        <v>315</v>
      </c>
      <c r="W65" s="182" t="s">
        <v>316</v>
      </c>
      <c r="AA65" s="696"/>
      <c r="AB65" s="606"/>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T5:AL5"/>
    <mergeCell ref="T46:U46"/>
    <mergeCell ref="V46:W46"/>
    <mergeCell ref="X46:Y46"/>
    <mergeCell ref="Z46:AA46"/>
    <mergeCell ref="AG46:AH46"/>
    <mergeCell ref="A1:S1"/>
    <mergeCell ref="T1:AL1"/>
    <mergeCell ref="O3:S3"/>
    <mergeCell ref="W3:AC3"/>
    <mergeCell ref="AH3:AL3"/>
    <mergeCell ref="C60:D60"/>
    <mergeCell ref="H65:I65"/>
    <mergeCell ref="C56:D56"/>
    <mergeCell ref="A55:B55"/>
    <mergeCell ref="C55:D55"/>
    <mergeCell ref="A56:B56"/>
    <mergeCell ref="A57:B57"/>
    <mergeCell ref="C59:D59"/>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25" t="s">
        <v>397</v>
      </c>
      <c r="B1" s="606"/>
      <c r="C1" s="606"/>
      <c r="D1" s="606"/>
      <c r="E1" s="606"/>
      <c r="F1" s="606"/>
      <c r="G1" s="606"/>
      <c r="H1" s="606"/>
      <c r="I1" s="606"/>
      <c r="J1" s="606"/>
      <c r="K1" s="606"/>
      <c r="L1" s="606"/>
      <c r="M1" s="606"/>
      <c r="N1" s="606"/>
      <c r="O1" s="606"/>
      <c r="P1" s="606"/>
      <c r="Q1" s="606"/>
      <c r="R1" s="606"/>
      <c r="S1" s="606"/>
      <c r="T1" s="625" t="s">
        <v>397</v>
      </c>
      <c r="U1" s="606"/>
      <c r="V1" s="606"/>
      <c r="W1" s="606"/>
      <c r="X1" s="606"/>
      <c r="Y1" s="606"/>
      <c r="Z1" s="606"/>
      <c r="AA1" s="606"/>
      <c r="AB1" s="606"/>
      <c r="AC1" s="606"/>
      <c r="AD1" s="606"/>
      <c r="AE1" s="606"/>
      <c r="AF1" s="606"/>
      <c r="AG1" s="606"/>
      <c r="AH1" s="606"/>
      <c r="AI1" s="606"/>
      <c r="AJ1" s="606"/>
      <c r="AK1" s="606"/>
      <c r="AL1" s="606"/>
    </row>
    <row r="2" spans="1:41" ht="12.75" customHeight="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row r="5" spans="1:41" ht="12.75" customHeight="1">
      <c r="A5" s="695"/>
      <c r="B5" s="687"/>
      <c r="C5" s="687"/>
      <c r="D5" s="687"/>
      <c r="E5" s="687"/>
      <c r="F5" s="687"/>
      <c r="G5" s="687"/>
      <c r="H5" s="687"/>
      <c r="I5" s="687"/>
      <c r="J5" s="687"/>
      <c r="K5" s="687"/>
      <c r="L5" s="687"/>
      <c r="M5" s="687"/>
      <c r="N5" s="687"/>
      <c r="O5" s="687"/>
      <c r="P5" s="687"/>
      <c r="Q5" s="687"/>
      <c r="R5" s="687"/>
      <c r="S5" s="677"/>
      <c r="T5" s="695"/>
      <c r="U5" s="687"/>
      <c r="V5" s="687"/>
      <c r="W5" s="687"/>
      <c r="X5" s="687"/>
      <c r="Y5" s="687"/>
      <c r="Z5" s="687"/>
      <c r="AA5" s="687"/>
      <c r="AB5" s="687"/>
      <c r="AC5" s="687"/>
      <c r="AD5" s="687"/>
      <c r="AE5" s="687"/>
      <c r="AF5" s="687"/>
      <c r="AG5" s="687"/>
      <c r="AH5" s="687"/>
      <c r="AI5" s="687"/>
      <c r="AJ5" s="687"/>
      <c r="AK5" s="687"/>
      <c r="AL5" s="677"/>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4" t="s">
        <v>407</v>
      </c>
      <c r="B48" s="606"/>
      <c r="C48" s="607"/>
      <c r="D48" s="675"/>
      <c r="E48" s="596"/>
      <c r="F48" s="210" t="s">
        <v>408</v>
      </c>
      <c r="G48" s="25"/>
      <c r="H48" s="155"/>
      <c r="I48" s="158"/>
      <c r="J48" s="158"/>
      <c r="K48" s="158"/>
      <c r="L48" s="158"/>
      <c r="M48" s="158"/>
      <c r="N48" s="158"/>
      <c r="O48" s="158"/>
      <c r="P48" s="158"/>
      <c r="Q48" s="158"/>
      <c r="R48" s="158"/>
      <c r="S48" s="159"/>
      <c r="T48" s="674" t="s">
        <v>407</v>
      </c>
      <c r="U48" s="606"/>
      <c r="V48" s="607"/>
      <c r="W48" s="699"/>
      <c r="X48" s="596"/>
      <c r="Y48" s="210" t="s">
        <v>409</v>
      </c>
      <c r="Z48" s="25"/>
      <c r="AA48" s="155"/>
      <c r="AB48" s="158"/>
      <c r="AC48" s="158"/>
      <c r="AD48" s="158"/>
      <c r="AE48" s="158"/>
      <c r="AF48" s="158"/>
      <c r="AG48" s="158"/>
      <c r="AH48" s="158"/>
      <c r="AI48" s="158"/>
      <c r="AJ48" s="158"/>
      <c r="AK48" s="158"/>
      <c r="AL48" s="159"/>
    </row>
    <row r="49" spans="1:38" ht="12.75" customHeight="1">
      <c r="A49" s="674" t="s">
        <v>410</v>
      </c>
      <c r="B49" s="606"/>
      <c r="C49" s="606"/>
      <c r="D49" s="675"/>
      <c r="E49" s="596"/>
      <c r="F49" s="700" t="str">
        <f>IF(D49&gt;=4000,"PASS","FAIL")</f>
        <v>FAIL</v>
      </c>
      <c r="G49" s="596"/>
      <c r="H49" s="155"/>
      <c r="I49" s="158"/>
      <c r="J49" s="158"/>
      <c r="K49" s="158"/>
      <c r="L49" s="158"/>
      <c r="M49" s="158"/>
      <c r="N49" s="158"/>
      <c r="O49" s="158"/>
      <c r="P49" s="158"/>
      <c r="Q49" s="158"/>
      <c r="R49" s="158"/>
      <c r="S49" s="159"/>
      <c r="T49" s="674" t="s">
        <v>410</v>
      </c>
      <c r="U49" s="606"/>
      <c r="V49" s="606"/>
      <c r="W49" s="699"/>
      <c r="X49" s="596"/>
      <c r="Y49" s="700" t="str">
        <f>IF(W49&gt;=7500,"PASS","FAIL")</f>
        <v>FAIL</v>
      </c>
      <c r="Z49" s="596"/>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701" t="s">
        <v>412</v>
      </c>
      <c r="C52" s="607"/>
      <c r="D52" s="702">
        <f>'T3.5 FBHS'!C56</f>
        <v>0</v>
      </c>
      <c r="E52" s="596"/>
      <c r="F52" s="155" t="s">
        <v>79</v>
      </c>
      <c r="G52" s="155"/>
      <c r="H52" s="155"/>
      <c r="I52" s="155"/>
      <c r="J52" s="155"/>
      <c r="K52" s="163" t="str">
        <f>IF(D52&lt;D53,"Note: Thinner skin must face punch!","")</f>
        <v/>
      </c>
      <c r="L52" s="155"/>
      <c r="M52" s="155"/>
      <c r="N52" s="155"/>
      <c r="O52" s="158"/>
      <c r="P52" s="158"/>
      <c r="Q52" s="158"/>
      <c r="R52" s="158"/>
      <c r="S52" s="159"/>
      <c r="T52" s="155"/>
      <c r="U52" s="701" t="s">
        <v>413</v>
      </c>
      <c r="V52" s="607"/>
      <c r="W52" s="702">
        <f>'T3.5 Laminate Test'!C60</f>
        <v>0</v>
      </c>
      <c r="X52" s="596"/>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701" t="s">
        <v>414</v>
      </c>
      <c r="C53" s="607"/>
      <c r="D53" s="702">
        <f>'T3.5 FBHS'!C57</f>
        <v>0</v>
      </c>
      <c r="E53" s="596"/>
      <c r="F53" s="155" t="s">
        <v>80</v>
      </c>
      <c r="G53" s="155"/>
      <c r="H53" s="155"/>
      <c r="I53" s="155"/>
      <c r="J53" s="155"/>
      <c r="K53" s="163" t="str">
        <f>IF(D53&lt;D52,"Note: Thinner skin must face punch!","")</f>
        <v/>
      </c>
      <c r="L53" s="155"/>
      <c r="M53" s="155"/>
      <c r="N53" s="155"/>
      <c r="O53" s="158"/>
      <c r="P53" s="158"/>
      <c r="Q53" s="158"/>
      <c r="R53" s="158"/>
      <c r="S53" s="159"/>
      <c r="T53" s="155"/>
      <c r="U53" s="701" t="s">
        <v>415</v>
      </c>
      <c r="V53" s="607"/>
      <c r="W53" s="702">
        <f>'T3.5 Laminate Test'!C61</f>
        <v>0</v>
      </c>
      <c r="X53" s="596"/>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703" t="s">
        <v>417</v>
      </c>
      <c r="E55" s="596"/>
      <c r="F55" s="155" t="s">
        <v>418</v>
      </c>
      <c r="G55" s="155"/>
      <c r="H55" s="155"/>
      <c r="I55" s="155"/>
      <c r="J55" s="155"/>
      <c r="K55" s="155"/>
      <c r="L55" s="155"/>
      <c r="M55" s="155"/>
      <c r="N55" s="155"/>
      <c r="O55" s="158"/>
      <c r="P55" s="158"/>
      <c r="Q55" s="158"/>
      <c r="R55" s="158"/>
      <c r="S55" s="159"/>
      <c r="T55" s="169"/>
      <c r="U55" s="171" t="s">
        <v>416</v>
      </c>
      <c r="W55" s="703" t="s">
        <v>419</v>
      </c>
      <c r="X55" s="596"/>
      <c r="Y55" s="155" t="s">
        <v>418</v>
      </c>
      <c r="Z55" s="155"/>
      <c r="AA55" s="155"/>
      <c r="AB55" s="155"/>
      <c r="AC55" s="155"/>
      <c r="AD55" s="155"/>
      <c r="AE55" s="155"/>
      <c r="AF55" s="155"/>
      <c r="AG55" s="155"/>
      <c r="AH55" s="158"/>
      <c r="AI55" s="158"/>
      <c r="AJ55" s="158"/>
      <c r="AK55" s="158"/>
      <c r="AL55" s="159"/>
    </row>
    <row r="56" spans="1:38" ht="15.75" customHeight="1">
      <c r="A56" s="704" t="s">
        <v>420</v>
      </c>
      <c r="B56" s="606"/>
      <c r="C56" s="607"/>
      <c r="D56" s="705" t="e">
        <f t="array" aca="1" ref="D56" ca="1">_xludf.IFS(D55="t_1",D49/(PI()*25*D52),D55="t_2",D49/(PI()*25*D53),OR(D48="",D49=""),"")</f>
        <v>#NAME?</v>
      </c>
      <c r="E56" s="684"/>
      <c r="F56" s="155" t="s">
        <v>421</v>
      </c>
      <c r="G56" s="155"/>
      <c r="H56" s="155"/>
      <c r="I56" s="155"/>
      <c r="J56" s="155"/>
      <c r="K56" s="155"/>
      <c r="L56" s="155"/>
      <c r="M56" s="155"/>
      <c r="N56" s="155"/>
      <c r="O56" s="155"/>
      <c r="P56" s="158"/>
      <c r="Q56" s="158"/>
      <c r="R56" s="158"/>
      <c r="S56" s="159"/>
      <c r="T56" s="704" t="s">
        <v>422</v>
      </c>
      <c r="U56" s="606"/>
      <c r="V56" s="607"/>
      <c r="W56" s="705" t="e">
        <f t="array" aca="1" ref="W56" ca="1">_xludf.IFS(W55="t_1",W49/(PI()*25*W52),W55="t_2",W49/(PI()*25*W53),OR(W48="",W49=""),"")</f>
        <v>#NAME?</v>
      </c>
      <c r="X56" s="684"/>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6"/>
      <c r="I62" s="606"/>
      <c r="S62" s="141"/>
      <c r="T62" s="80"/>
      <c r="U62" s="180"/>
      <c r="V62" s="181" t="s">
        <v>315</v>
      </c>
      <c r="W62" s="182" t="s">
        <v>316</v>
      </c>
      <c r="AA62" s="696"/>
      <c r="AB62" s="606"/>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H62:I62"/>
    <mergeCell ref="A49:C49"/>
    <mergeCell ref="B52:C52"/>
    <mergeCell ref="D52:E52"/>
    <mergeCell ref="B53:C53"/>
    <mergeCell ref="D53:E53"/>
    <mergeCell ref="D55:E55"/>
    <mergeCell ref="A56:C56"/>
    <mergeCell ref="D49:E49"/>
    <mergeCell ref="F49:G49"/>
    <mergeCell ref="D56:E56"/>
    <mergeCell ref="AA62:AB62"/>
    <mergeCell ref="T48:V48"/>
    <mergeCell ref="T49:V49"/>
    <mergeCell ref="Y49:Z49"/>
    <mergeCell ref="U52:V52"/>
    <mergeCell ref="W52:X52"/>
    <mergeCell ref="U53:V53"/>
    <mergeCell ref="W53:X53"/>
    <mergeCell ref="W49:X49"/>
    <mergeCell ref="W55:X55"/>
    <mergeCell ref="T56:V56"/>
    <mergeCell ref="W56:X56"/>
    <mergeCell ref="A5:S5"/>
    <mergeCell ref="T5:AL5"/>
    <mergeCell ref="D3:J3"/>
    <mergeCell ref="A48:C48"/>
    <mergeCell ref="D48:E48"/>
    <mergeCell ref="W48:X48"/>
    <mergeCell ref="A1:S1"/>
    <mergeCell ref="T1:AL1"/>
    <mergeCell ref="O3:S3"/>
    <mergeCell ref="W3:AC3"/>
    <mergeCell ref="AH3:AL3"/>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25" t="s">
        <v>425</v>
      </c>
      <c r="B1" s="606"/>
      <c r="C1" s="606"/>
      <c r="D1" s="606"/>
      <c r="E1" s="606"/>
      <c r="F1" s="606"/>
      <c r="G1" s="606"/>
      <c r="H1" s="606"/>
      <c r="I1" s="606"/>
      <c r="J1" s="606"/>
      <c r="K1" s="606"/>
      <c r="L1" s="606"/>
      <c r="M1" s="606"/>
      <c r="N1" s="606"/>
      <c r="O1" s="606"/>
      <c r="P1" s="606"/>
      <c r="Q1" s="606"/>
      <c r="R1" s="606"/>
      <c r="S1" s="606"/>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5"/>
      <c r="B5" s="687"/>
      <c r="C5" s="687"/>
      <c r="D5" s="687"/>
      <c r="E5" s="687"/>
      <c r="F5" s="687"/>
      <c r="G5" s="687"/>
      <c r="H5" s="687"/>
      <c r="I5" s="687"/>
      <c r="J5" s="687"/>
      <c r="K5" s="687"/>
      <c r="L5" s="687"/>
      <c r="M5" s="687"/>
      <c r="N5" s="687"/>
      <c r="O5" s="687"/>
      <c r="P5" s="687"/>
      <c r="Q5" s="687"/>
      <c r="R5" s="687"/>
      <c r="S5" s="677"/>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4" t="s">
        <v>430</v>
      </c>
      <c r="B48" s="606"/>
      <c r="C48" s="607"/>
      <c r="D48" s="675"/>
      <c r="E48" s="596"/>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701" t="s">
        <v>431</v>
      </c>
      <c r="C51" s="607"/>
      <c r="D51" s="670"/>
      <c r="E51" s="596"/>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4" t="s">
        <v>432</v>
      </c>
      <c r="B53" s="606"/>
      <c r="C53" s="607"/>
      <c r="D53" s="706">
        <f>IF(D51&gt;0,D48/(PI()*25*D51),0)</f>
        <v>0</v>
      </c>
      <c r="E53" s="596"/>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6"/>
      <c r="I59" s="606"/>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0" t="s">
        <v>460</v>
      </c>
      <c r="D2" s="595"/>
      <c r="E2" s="596"/>
      <c r="F2" s="707" t="s">
        <v>239</v>
      </c>
      <c r="G2" s="596"/>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0" t="s">
        <v>460</v>
      </c>
      <c r="D2" s="595"/>
      <c r="E2" s="596"/>
      <c r="F2" s="707" t="s">
        <v>239</v>
      </c>
      <c r="G2" s="596"/>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0" t="s">
        <v>460</v>
      </c>
      <c r="D2" s="595"/>
      <c r="E2" s="596"/>
      <c r="F2" s="707" t="s">
        <v>239</v>
      </c>
      <c r="G2" s="596"/>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0" t="s">
        <v>460</v>
      </c>
      <c r="D2" s="595"/>
      <c r="E2" s="596"/>
      <c r="F2" s="707" t="s">
        <v>239</v>
      </c>
      <c r="G2" s="596"/>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9"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10" t="s">
        <v>522</v>
      </c>
      <c r="M6" s="274"/>
      <c r="N6" s="605"/>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07"/>
      <c r="M7" s="274"/>
      <c r="N7" s="605"/>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7"/>
      <c r="M8" s="284"/>
      <c r="N8" s="605"/>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7"/>
      <c r="M9" s="284"/>
      <c r="N9" s="605"/>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7"/>
      <c r="M10" s="284"/>
      <c r="N10" s="605"/>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610"/>
      <c r="M11" s="284"/>
      <c r="N11" s="605"/>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5"/>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11" t="s">
        <v>537</v>
      </c>
      <c r="K13" s="603"/>
      <c r="L13" s="603"/>
      <c r="M13" s="603"/>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8">
        <v>400</v>
      </c>
      <c r="M15" s="595"/>
      <c r="N15" s="596"/>
      <c r="O15" s="59"/>
      <c r="P15" s="264" t="s">
        <v>544</v>
      </c>
      <c r="Q15" s="59">
        <f>Q14</f>
        <v>1.2699999999999999E-2</v>
      </c>
      <c r="R15" s="264" t="s">
        <v>545</v>
      </c>
      <c r="S15" s="279" t="e">
        <f t="shared" si="0"/>
        <v>#DIV/0!</v>
      </c>
      <c r="T15" s="59"/>
      <c r="U15" s="712" t="s">
        <v>546</v>
      </c>
      <c r="V15" s="606"/>
      <c r="W15" s="606"/>
      <c r="X15" s="712" t="s">
        <v>547</v>
      </c>
      <c r="Y15" s="606"/>
      <c r="Z15" s="606"/>
      <c r="AA15" s="59"/>
    </row>
    <row r="16" spans="1:27" ht="12.75" customHeight="1">
      <c r="A16" s="59"/>
      <c r="B16" s="58" t="s">
        <v>548</v>
      </c>
      <c r="C16" s="59"/>
      <c r="D16" s="59"/>
      <c r="E16" s="271">
        <v>388</v>
      </c>
      <c r="F16" s="279"/>
      <c r="G16" s="260"/>
      <c r="H16" s="59"/>
      <c r="I16" s="59"/>
      <c r="J16" s="59"/>
      <c r="K16" s="264" t="s">
        <v>549</v>
      </c>
      <c r="L16" s="708">
        <v>350</v>
      </c>
      <c r="M16" s="595"/>
      <c r="N16" s="596"/>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8">
        <v>350</v>
      </c>
      <c r="M17" s="595"/>
      <c r="N17" s="596"/>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8">
        <v>200</v>
      </c>
      <c r="M18" s="595"/>
      <c r="N18" s="596"/>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U15:W15"/>
    <mergeCell ref="X15:Z15"/>
    <mergeCell ref="L15:N15"/>
    <mergeCell ref="L16:N16"/>
    <mergeCell ref="L17:N17"/>
    <mergeCell ref="L18:N18"/>
    <mergeCell ref="C2:E2"/>
    <mergeCell ref="F2:G2"/>
    <mergeCell ref="N5:N12"/>
    <mergeCell ref="L6:L11"/>
    <mergeCell ref="J13:M13"/>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3" t="s">
        <v>559</v>
      </c>
      <c r="C4" s="596"/>
      <c r="D4" s="304">
        <f>99.56+234.96-100</f>
        <v>234.51999999999998</v>
      </c>
      <c r="F4" s="23"/>
    </row>
    <row r="5" spans="2:9" ht="12.75" customHeight="1">
      <c r="B5" s="714" t="s">
        <v>560</v>
      </c>
      <c r="C5" s="610"/>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5"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6"/>
      <c r="H20" s="606"/>
      <c r="I20" s="606"/>
      <c r="J20" s="606"/>
      <c r="K20" s="606"/>
    </row>
    <row r="21" spans="2:15" ht="12.75" customHeight="1">
      <c r="B21" s="43" t="s">
        <v>565</v>
      </c>
      <c r="C21" s="109">
        <v>400</v>
      </c>
      <c r="D21" s="109">
        <f>IF('T3.12 T3.5 Ft Bulkhead'!$F$2="Tubing only",'T3.12 T3.5 Ft Bulkhead'!E15,IF('T3.12 T3.5 Ft Bulkhead'!$F$2="Composite only",'T3.12 T3.5 Ft Bulkhead'!L15,'T3.12 T3.5 Ft Bulkhead'!L15))</f>
        <v>388</v>
      </c>
      <c r="F21" s="606"/>
      <c r="G21" s="606"/>
      <c r="H21" s="606"/>
      <c r="I21" s="606"/>
      <c r="J21" s="606"/>
      <c r="K21" s="606"/>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0" t="s">
        <v>460</v>
      </c>
      <c r="D2" s="595"/>
      <c r="E2" s="596"/>
      <c r="F2" s="707" t="s">
        <v>239</v>
      </c>
      <c r="G2" s="59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6" t="s">
        <v>1078</v>
      </c>
      <c r="F71" s="716"/>
      <c r="G71" s="716"/>
      <c r="H71" s="716"/>
      <c r="I71" s="716"/>
      <c r="J71" s="716"/>
      <c r="K71" s="716"/>
      <c r="L71" s="716"/>
      <c r="M71" s="716"/>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abSelected="1" zoomScale="55" zoomScaleNormal="55" workbookViewId="0">
      <selection activeCell="N95" sqref="N95"/>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0" t="s">
        <v>460</v>
      </c>
      <c r="D2" s="595"/>
      <c r="E2" s="595"/>
      <c r="F2" s="707" t="s">
        <v>239</v>
      </c>
      <c r="G2" s="596"/>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212</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520</v>
      </c>
      <c r="G17" s="227"/>
      <c r="I17" s="718" t="s">
        <v>1115</v>
      </c>
      <c r="J17" s="718"/>
      <c r="K17" s="718"/>
      <c r="L17" s="718"/>
    </row>
    <row r="18" spans="2:16" ht="12.75" customHeight="1">
      <c r="B18" s="43" t="s">
        <v>610</v>
      </c>
      <c r="C18" s="109"/>
      <c r="E18" s="214">
        <v>145</v>
      </c>
      <c r="G18" s="227"/>
      <c r="I18" s="718"/>
      <c r="J18" s="718"/>
      <c r="K18" s="718"/>
      <c r="L18" s="718"/>
    </row>
    <row r="19" spans="2:16" ht="12.75" customHeight="1">
      <c r="E19" s="227"/>
      <c r="G19" s="227"/>
      <c r="I19" s="718"/>
      <c r="J19" s="718"/>
      <c r="K19" s="718"/>
      <c r="L19" s="718"/>
    </row>
    <row r="20" spans="2:16" ht="12.75" customHeight="1">
      <c r="B20" s="43" t="s">
        <v>479</v>
      </c>
      <c r="E20" s="227"/>
      <c r="F20" s="232">
        <f>F21+F22+F23</f>
        <v>0</v>
      </c>
      <c r="G20" s="227"/>
      <c r="I20" s="718"/>
      <c r="J20" s="718"/>
      <c r="K20" s="718"/>
      <c r="L20" s="718"/>
    </row>
    <row r="21" spans="2:16" ht="12.75" customHeight="1">
      <c r="B21" s="43" t="s">
        <v>480</v>
      </c>
      <c r="E21" s="227"/>
      <c r="F21" s="233"/>
      <c r="G21" s="227"/>
      <c r="I21" s="718"/>
      <c r="J21" s="718"/>
      <c r="K21" s="718"/>
      <c r="L21" s="718"/>
    </row>
    <row r="22" spans="2:16" ht="12.75" customHeight="1">
      <c r="B22" s="43" t="s">
        <v>481</v>
      </c>
      <c r="E22" s="227"/>
      <c r="F22" s="233"/>
      <c r="G22" s="227"/>
      <c r="I22" s="718"/>
      <c r="J22" s="718"/>
      <c r="K22" s="718"/>
      <c r="L22" s="718"/>
    </row>
    <row r="23" spans="2:16" ht="12.75" customHeight="1">
      <c r="B23" s="43" t="s">
        <v>482</v>
      </c>
      <c r="E23" s="227"/>
      <c r="F23" s="233"/>
      <c r="G23" s="227"/>
      <c r="I23" s="718"/>
      <c r="J23" s="718"/>
      <c r="K23" s="718"/>
      <c r="L23" s="718"/>
    </row>
    <row r="24" spans="2:16" ht="12.75" customHeight="1">
      <c r="B24" s="43" t="s">
        <v>483</v>
      </c>
      <c r="E24" s="227"/>
      <c r="F24" s="233"/>
      <c r="G24" s="227"/>
      <c r="I24" s="718"/>
      <c r="J24" s="718"/>
      <c r="K24" s="718"/>
      <c r="L24" s="718"/>
    </row>
    <row r="25" spans="2:16" ht="12.75" customHeight="1">
      <c r="E25" s="234"/>
      <c r="G25" s="227"/>
      <c r="I25" s="718"/>
      <c r="J25" s="718"/>
      <c r="K25" s="718"/>
      <c r="L25" s="718"/>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1.7187552000397168</v>
      </c>
      <c r="F39" s="329"/>
      <c r="G39" s="329"/>
      <c r="H39" s="331" t="str">
        <f>IF(OR(E39&lt;=25,E18&lt;50),"PASS","FAIL")</f>
        <v>PASS</v>
      </c>
      <c r="I39" s="34"/>
    </row>
    <row r="40" spans="1:26" ht="12.75" customHeight="1">
      <c r="B40" s="332" t="s">
        <v>612</v>
      </c>
      <c r="E40" s="333">
        <f>ABS(-13000*E18^2*(E17-E18)/E17^2)</f>
        <v>379056.49038461538</v>
      </c>
      <c r="H40" s="334"/>
      <c r="I40" s="717" t="s">
        <v>1114</v>
      </c>
      <c r="J40" s="717"/>
      <c r="K40" s="717"/>
    </row>
    <row r="41" spans="1:26" ht="12.75" customHeight="1">
      <c r="B41" s="332" t="s">
        <v>613</v>
      </c>
      <c r="E41" s="333">
        <f>ABS(-13000*E18*(E17-E18)^2/E17^2)</f>
        <v>980318.50961538462</v>
      </c>
      <c r="H41" s="334"/>
      <c r="I41" s="717"/>
      <c r="J41" s="717"/>
      <c r="K41" s="717"/>
    </row>
    <row r="42" spans="1:26" ht="12.75" customHeight="1">
      <c r="B42" s="332" t="s">
        <v>614</v>
      </c>
      <c r="E42" s="333">
        <f>2*13000*(E18^2*(E17-E18)^2)/E17^3</f>
        <v>546716.09190088755</v>
      </c>
      <c r="F42" s="34"/>
      <c r="H42" s="334"/>
      <c r="I42" s="717"/>
      <c r="J42" s="717"/>
      <c r="K42" s="717"/>
    </row>
    <row r="43" spans="1:26" ht="12.75" customHeight="1" thickBot="1">
      <c r="B43" s="335" t="s">
        <v>615</v>
      </c>
      <c r="C43" s="336"/>
      <c r="D43" s="336"/>
      <c r="E43" s="337">
        <f>MAX(E40:E42)*E26*1000/2/E28/1000000000000</f>
        <v>848.45345709367245</v>
      </c>
      <c r="F43" s="336"/>
      <c r="G43" s="336"/>
      <c r="H43" s="338" t="str">
        <f>IF(OR(E43&lt;=E10*(10^(-6)),E18&lt;50),"PASS","FAIL")</f>
        <v>FAIL</v>
      </c>
      <c r="I43" s="717"/>
      <c r="J43" s="717"/>
      <c r="K43" s="717"/>
    </row>
    <row r="44" spans="1:26" ht="12.75" customHeight="1">
      <c r="I44" s="717"/>
      <c r="J44" s="717"/>
      <c r="K44" s="717"/>
    </row>
    <row r="45" spans="1:26" ht="12.75" customHeight="1">
      <c r="I45" s="717"/>
      <c r="J45" s="717"/>
      <c r="K45" s="717"/>
    </row>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2:E2"/>
    <mergeCell ref="F2:G2"/>
    <mergeCell ref="I17:L25"/>
    <mergeCell ref="I40:K45"/>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disablePrompts="1"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0" t="s">
        <v>460</v>
      </c>
      <c r="D2" s="595"/>
      <c r="E2" s="596"/>
      <c r="F2" s="707" t="s">
        <v>239</v>
      </c>
      <c r="G2" s="59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9" t="s">
        <v>1079</v>
      </c>
      <c r="C57" s="720"/>
      <c r="D57" s="720"/>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0" t="s">
        <v>460</v>
      </c>
      <c r="D2" s="595"/>
      <c r="E2" s="596"/>
      <c r="F2" s="707" t="s">
        <v>239</v>
      </c>
      <c r="G2" s="59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9" t="s">
        <v>1080</v>
      </c>
      <c r="C56" s="720"/>
      <c r="D56" s="720"/>
      <c r="E56" s="720"/>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6"/>
      <c r="F2" s="707" t="s">
        <v>239</v>
      </c>
      <c r="G2" s="596"/>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1"/>
      <c r="F19" s="606"/>
      <c r="G19" s="607"/>
      <c r="H19" s="227"/>
      <c r="I19" s="233">
        <v>18</v>
      </c>
      <c r="J19" s="227"/>
      <c r="O19" s="131"/>
    </row>
    <row r="20" spans="2:20" ht="12.75" customHeight="1">
      <c r="B20" s="43" t="s">
        <v>481</v>
      </c>
      <c r="E20" s="605"/>
      <c r="F20" s="606"/>
      <c r="G20" s="607"/>
      <c r="H20" s="227"/>
      <c r="I20" s="233">
        <v>1</v>
      </c>
      <c r="J20" s="227"/>
      <c r="O20" s="131"/>
    </row>
    <row r="21" spans="2:20" ht="12.75" customHeight="1">
      <c r="B21" s="43" t="s">
        <v>482</v>
      </c>
      <c r="E21" s="605"/>
      <c r="F21" s="606"/>
      <c r="G21" s="607"/>
      <c r="H21" s="227"/>
      <c r="I21" s="233">
        <v>1</v>
      </c>
      <c r="J21" s="227"/>
      <c r="O21" s="131"/>
    </row>
    <row r="22" spans="2:20" ht="12.75" customHeight="1">
      <c r="B22" s="43" t="s">
        <v>483</v>
      </c>
      <c r="E22" s="605"/>
      <c r="F22" s="606"/>
      <c r="G22" s="607"/>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6"/>
      <c r="F2" s="707" t="s">
        <v>239</v>
      </c>
      <c r="G2" s="596"/>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1"/>
      <c r="F19" s="606"/>
      <c r="G19" s="607"/>
      <c r="H19" s="227"/>
      <c r="I19" s="233">
        <v>18</v>
      </c>
      <c r="J19" s="227"/>
      <c r="O19" s="131"/>
    </row>
    <row r="20" spans="2:20" ht="12.75" customHeight="1">
      <c r="B20" s="43" t="s">
        <v>481</v>
      </c>
      <c r="E20" s="605"/>
      <c r="F20" s="606"/>
      <c r="G20" s="607"/>
      <c r="H20" s="227"/>
      <c r="I20" s="233">
        <v>1</v>
      </c>
      <c r="J20" s="227"/>
      <c r="O20" s="131"/>
    </row>
    <row r="21" spans="2:20" ht="12.75" customHeight="1">
      <c r="B21" s="43" t="s">
        <v>482</v>
      </c>
      <c r="E21" s="605"/>
      <c r="F21" s="606"/>
      <c r="G21" s="607"/>
      <c r="H21" s="227"/>
      <c r="I21" s="233">
        <v>1</v>
      </c>
      <c r="J21" s="227"/>
      <c r="O21" s="131"/>
    </row>
    <row r="22" spans="2:20" ht="12.75" customHeight="1">
      <c r="B22" s="43" t="s">
        <v>483</v>
      </c>
      <c r="E22" s="605"/>
      <c r="F22" s="606"/>
      <c r="G22" s="607"/>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O1" workbookViewId="0">
      <selection activeCell="AG14" sqref="AG14:AI18"/>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5" t="s">
        <v>677</v>
      </c>
      <c r="B1" s="603"/>
      <c r="C1" s="603"/>
      <c r="D1" s="603"/>
      <c r="E1" s="603"/>
      <c r="F1" s="603"/>
      <c r="G1" s="603"/>
      <c r="H1" s="603"/>
      <c r="I1" s="603"/>
      <c r="J1" s="603"/>
      <c r="K1" s="603"/>
      <c r="L1" s="603"/>
      <c r="M1" s="603"/>
      <c r="N1" s="603"/>
      <c r="O1" s="603"/>
      <c r="P1" s="603"/>
      <c r="Q1" s="603"/>
      <c r="R1" s="603"/>
      <c r="S1" s="603"/>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7"/>
      <c r="U3" s="342" t="s">
        <v>678</v>
      </c>
      <c r="V3" s="343"/>
      <c r="W3" s="343"/>
      <c r="X3" s="343"/>
      <c r="Y3" s="344"/>
      <c r="Z3" s="345" t="s">
        <v>1113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5"/>
      <c r="B5" s="687"/>
      <c r="C5" s="687"/>
      <c r="D5" s="687"/>
      <c r="E5" s="687"/>
      <c r="F5" s="687"/>
      <c r="G5" s="687"/>
      <c r="H5" s="687"/>
      <c r="I5" s="687"/>
      <c r="J5" s="687"/>
      <c r="K5" s="687"/>
      <c r="L5" s="687"/>
      <c r="M5" s="687"/>
      <c r="N5" s="687"/>
      <c r="O5" s="687"/>
      <c r="P5" s="687"/>
      <c r="Q5" s="687"/>
      <c r="R5" s="687"/>
      <c r="S5" s="724"/>
      <c r="T5" s="7"/>
      <c r="U5" s="725" t="s">
        <v>440</v>
      </c>
      <c r="V5" s="595"/>
      <c r="W5" s="595"/>
      <c r="X5" s="595"/>
      <c r="Y5" s="596"/>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13.205651907229907</v>
      </c>
      <c r="AA14" s="703" t="str">
        <f>IF(OR(Z14&lt;=25,Z12&lt;50),"PASS","FAIL")</f>
        <v>PASS</v>
      </c>
      <c r="AB14" s="596"/>
      <c r="AC14" s="8"/>
      <c r="AD14" s="362">
        <f>IF(Z3="Combined belts","",IF(AD12&lt;50,"",2*6500*MAX(AD12,AD11-AD12)^3*MIN(AD12,AD11-AD12)^2/(3*AD7*AD13*(3*MAX(AD12,AD11-AD12)+MIN(AD12,AD11-AD12))^2*1000000)))</f>
        <v>6.1367973511228646</v>
      </c>
      <c r="AE14" s="703" t="str">
        <f>IF(Z3="Combined belts","",IF(OR(AD14&lt;=25,AD12&lt;50),"PASS","FAIL"))</f>
        <v>PASS</v>
      </c>
      <c r="AF14" s="596"/>
      <c r="AG14" s="732" t="s">
        <v>1116</v>
      </c>
      <c r="AH14" s="732"/>
      <c r="AI14" s="732"/>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1225596.125</v>
      </c>
      <c r="AC15" s="6"/>
      <c r="AD15" s="126">
        <f>IF(Z3="Combined belts","",IF(AD12&lt;50,"",6500*AD12*(AD11-AD12)^2/AD11^2))</f>
        <v>699868.99625097937</v>
      </c>
      <c r="AG15" s="732"/>
      <c r="AH15" s="732"/>
      <c r="AI15" s="732"/>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1225596.125</v>
      </c>
      <c r="AA16" s="6"/>
      <c r="AB16" s="6"/>
      <c r="AC16" s="6"/>
      <c r="AD16" s="126">
        <f>IF(Z3="Combined belts","",IF(AD12&lt;50,"",6500*AD12^2*(AD11-AD12)/AD11^2))</f>
        <v>485757.26219325326</v>
      </c>
      <c r="AE16" s="6"/>
      <c r="AF16" s="6"/>
      <c r="AG16" s="732"/>
      <c r="AH16" s="732"/>
      <c r="AI16" s="732"/>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1225596.125</v>
      </c>
      <c r="AA17" s="6"/>
      <c r="AB17" s="6"/>
      <c r="AC17" s="6"/>
      <c r="AD17" s="126">
        <f>IF(Z3="Combined belts","",IF(AD12&lt;50,"",6500*AD12^2*(AD11-AD12)^2/AD11^3))</f>
        <v>286739.97821110731</v>
      </c>
      <c r="AE17" s="6"/>
      <c r="AF17" s="6"/>
      <c r="AG17" s="732"/>
      <c r="AH17" s="732"/>
      <c r="AI17" s="732"/>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1560.0592421650433</v>
      </c>
      <c r="AA18" s="703" t="str">
        <f>IF(OR(Z18&lt;=Z8/1000000,Z12&lt;50),"PASS","FAIL")</f>
        <v>FAIL</v>
      </c>
      <c r="AB18" s="596"/>
      <c r="AC18" s="21"/>
      <c r="AD18" s="372">
        <f>IF(Z3="Combined belts","",IF(AD12&lt;50,"",MAX(AD15:AD17)*AD9/2/AD13/1000000000000))</f>
        <v>890.86206592413328</v>
      </c>
      <c r="AE18" s="703" t="str">
        <f>IF(Z3="Combined belts","",IF(OR(AD18&lt;=AD8,AD12&lt;50),"PASS","FAIL"))</f>
        <v>PASS</v>
      </c>
      <c r="AF18" s="596"/>
      <c r="AG18" s="732"/>
      <c r="AH18" s="732"/>
      <c r="AI18" s="732"/>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6" t="s">
        <v>88</v>
      </c>
      <c r="R34" s="677"/>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6" t="s">
        <v>88</v>
      </c>
      <c r="R35" s="677"/>
      <c r="S35" s="152"/>
      <c r="T35" s="95"/>
      <c r="U35" s="64"/>
      <c r="V35" s="64"/>
      <c r="W35" s="64"/>
      <c r="X35" s="64"/>
      <c r="Y35" s="64"/>
      <c r="Z35" s="64"/>
      <c r="AA35" s="64"/>
      <c r="AB35" s="64"/>
      <c r="AC35" s="64"/>
      <c r="AD35" s="729"/>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6" t="s">
        <v>88</v>
      </c>
      <c r="R36" s="677"/>
      <c r="S36" s="152"/>
      <c r="T36" s="95"/>
      <c r="U36" s="64"/>
      <c r="V36" s="64"/>
      <c r="W36" s="64"/>
      <c r="X36" s="64"/>
      <c r="Y36" s="64"/>
      <c r="Z36" s="64"/>
      <c r="AA36" s="64"/>
      <c r="AB36" s="64"/>
      <c r="AC36" s="64"/>
      <c r="AD36" s="729"/>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6" t="s">
        <v>88</v>
      </c>
      <c r="R37" s="596"/>
      <c r="S37" s="152"/>
      <c r="T37" s="95"/>
      <c r="U37" s="64"/>
      <c r="V37" s="64"/>
      <c r="W37" s="64"/>
      <c r="X37" s="64"/>
      <c r="Y37" s="64"/>
      <c r="Z37" s="64"/>
      <c r="AA37" s="64"/>
      <c r="AB37" s="64"/>
      <c r="AC37" s="722" t="s">
        <v>698</v>
      </c>
      <c r="AD37" s="729"/>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2"/>
      <c r="AD38" s="729"/>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2"/>
      <c r="AD39" s="729"/>
      <c r="AE39" s="64"/>
      <c r="AF39" s="64"/>
      <c r="AG39" s="64"/>
      <c r="AH39" s="64"/>
      <c r="AI39" s="64"/>
      <c r="AJ39" s="64"/>
      <c r="AK39" s="64"/>
      <c r="AL39" s="96"/>
    </row>
    <row r="40" spans="1:38" ht="12.75" customHeight="1">
      <c r="A40" s="674" t="s">
        <v>702</v>
      </c>
      <c r="B40" s="606"/>
      <c r="C40" s="607"/>
      <c r="D40" s="727">
        <v>0</v>
      </c>
      <c r="E40" s="596"/>
      <c r="F40" s="728" t="str">
        <f>IF(AND(Q34="YES",D40&gt;=13000),"PASS",IF(AND(Q34="YES",D40&lt;13000),"FAIL","N/A"))</f>
        <v>N/A</v>
      </c>
      <c r="G40" s="596"/>
      <c r="H40" s="158"/>
      <c r="I40" s="158"/>
      <c r="J40" s="158"/>
      <c r="K40" s="158"/>
      <c r="L40" s="158"/>
      <c r="M40" s="158"/>
      <c r="N40" s="158"/>
      <c r="O40" s="158"/>
      <c r="P40" s="158"/>
      <c r="Q40" s="158"/>
      <c r="R40" s="158"/>
      <c r="S40" s="159"/>
      <c r="T40" s="95"/>
      <c r="U40" s="64"/>
      <c r="V40" s="147" t="s">
        <v>253</v>
      </c>
      <c r="W40" s="64"/>
      <c r="X40" s="64"/>
      <c r="Y40" s="64"/>
      <c r="Z40" s="64"/>
      <c r="AA40" s="64"/>
      <c r="AB40" s="64"/>
      <c r="AC40" s="722"/>
      <c r="AD40" s="729"/>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2"/>
      <c r="AD41" s="729"/>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2"/>
      <c r="AD42" s="729"/>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2"/>
      <c r="AD43" s="729"/>
      <c r="AE43" s="64"/>
      <c r="AF43" s="64"/>
      <c r="AG43" s="64"/>
      <c r="AH43" s="64"/>
      <c r="AI43" s="64"/>
      <c r="AJ43" s="64"/>
      <c r="AK43" s="64"/>
      <c r="AL43" s="96"/>
    </row>
    <row r="44" spans="1:38" ht="12.75" customHeight="1">
      <c r="A44" s="674" t="s">
        <v>705</v>
      </c>
      <c r="B44" s="606"/>
      <c r="C44" s="607"/>
      <c r="D44" s="727">
        <v>0</v>
      </c>
      <c r="E44" s="596"/>
      <c r="F44" s="728" t="str">
        <f>IF(AND(Q35="YES",D44&gt;=13000),"PASS",IF(AND(Q35="YES",D44&lt;13000),"FAIL","N/A"))</f>
        <v>N/A</v>
      </c>
      <c r="G44" s="596"/>
      <c r="H44" s="158"/>
      <c r="I44" s="158"/>
      <c r="J44" s="158"/>
      <c r="K44" s="158"/>
      <c r="L44" s="158"/>
      <c r="M44" s="158"/>
      <c r="N44" s="158"/>
      <c r="O44" s="158"/>
      <c r="P44" s="158"/>
      <c r="Q44" s="158"/>
      <c r="R44" s="158"/>
      <c r="S44" s="159"/>
      <c r="T44" s="95"/>
      <c r="U44" s="64"/>
      <c r="V44" s="64"/>
      <c r="W44" s="64"/>
      <c r="X44" s="64"/>
      <c r="Y44" s="64"/>
      <c r="Z44" s="64"/>
      <c r="AA44" s="64"/>
      <c r="AB44" s="64"/>
      <c r="AC44" s="722"/>
      <c r="AD44" s="729"/>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2"/>
      <c r="AD45" s="729"/>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2"/>
      <c r="AD46" s="729"/>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2"/>
      <c r="AD47" s="729"/>
      <c r="AE47" s="64"/>
      <c r="AF47" s="64"/>
      <c r="AG47" s="64"/>
      <c r="AH47" s="64"/>
      <c r="AI47" s="64"/>
      <c r="AJ47" s="64"/>
      <c r="AK47" s="64"/>
      <c r="AL47" s="96"/>
    </row>
    <row r="48" spans="1:38" ht="12.75" customHeight="1">
      <c r="A48" s="674" t="s">
        <v>708</v>
      </c>
      <c r="B48" s="606"/>
      <c r="C48" s="607"/>
      <c r="D48" s="727">
        <v>0</v>
      </c>
      <c r="E48" s="596"/>
      <c r="F48" s="728" t="str">
        <f>IF(AND(Q36="YES",D48&gt;=6500),"PASS",IF(AND(Q36="YES",D48&lt;6500),"FAIL","N/A"))</f>
        <v>N/A</v>
      </c>
      <c r="G48" s="596"/>
      <c r="H48" s="158"/>
      <c r="I48" s="158"/>
      <c r="J48" s="158"/>
      <c r="K48" s="158"/>
      <c r="L48" s="158"/>
      <c r="M48" s="158"/>
      <c r="N48" s="158"/>
      <c r="O48" s="158"/>
      <c r="P48" s="158"/>
      <c r="Q48" s="158"/>
      <c r="R48" s="158"/>
      <c r="S48" s="159"/>
      <c r="T48" s="95"/>
      <c r="U48" s="64"/>
      <c r="V48" s="64"/>
      <c r="W48" s="64"/>
      <c r="X48" s="64"/>
      <c r="Y48" s="64"/>
      <c r="Z48" s="64"/>
      <c r="AA48" s="64"/>
      <c r="AB48" s="64"/>
      <c r="AC48" s="722"/>
      <c r="AD48" s="729"/>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2"/>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722"/>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722"/>
      <c r="AD51" s="64"/>
      <c r="AE51" s="64"/>
      <c r="AF51" s="64"/>
      <c r="AG51" s="64"/>
      <c r="AH51" s="64"/>
      <c r="AI51" s="64"/>
      <c r="AJ51" s="64"/>
      <c r="AK51" s="64"/>
      <c r="AL51" s="96"/>
    </row>
    <row r="52" spans="1:38" ht="12.75" customHeight="1">
      <c r="A52" s="730" t="s">
        <v>711</v>
      </c>
      <c r="B52" s="609"/>
      <c r="C52" s="610"/>
      <c r="D52" s="727">
        <v>0</v>
      </c>
      <c r="E52" s="596"/>
      <c r="F52" s="728" t="str">
        <f>IF(AND(Q37="YES",D52&gt;=19500),"PASS",IF(AND(Q37="YES",D52&lt;19500),"FAIL","N/A"))</f>
        <v>N/A</v>
      </c>
      <c r="G52" s="596"/>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31" t="s">
        <v>714</v>
      </c>
      <c r="D57" s="596"/>
      <c r="E57" s="377" t="s">
        <v>316</v>
      </c>
      <c r="F57" s="34"/>
      <c r="G57" s="34"/>
      <c r="H57" s="696"/>
      <c r="I57" s="606"/>
      <c r="J57" s="34"/>
      <c r="K57" s="34"/>
      <c r="L57" s="34"/>
      <c r="M57" s="34"/>
      <c r="N57" s="34"/>
      <c r="O57" s="34"/>
      <c r="P57" s="34"/>
      <c r="Q57" s="34"/>
      <c r="R57" s="34"/>
      <c r="S57" s="141"/>
      <c r="T57" s="80"/>
      <c r="U57" s="180"/>
      <c r="V57" s="731" t="s">
        <v>714</v>
      </c>
      <c r="W57" s="596"/>
      <c r="X57" s="377" t="s">
        <v>316</v>
      </c>
      <c r="Y57" s="34"/>
      <c r="Z57" s="34"/>
      <c r="AA57" s="696"/>
      <c r="AB57" s="606"/>
      <c r="AC57" s="34"/>
      <c r="AD57" s="34"/>
      <c r="AE57" s="34"/>
      <c r="AF57" s="34"/>
      <c r="AG57" s="34"/>
      <c r="AH57" s="34"/>
      <c r="AI57" s="34"/>
      <c r="AJ57" s="34"/>
      <c r="AK57" s="34"/>
      <c r="AL57" s="141"/>
    </row>
    <row r="58" spans="1:38" ht="12.75" customHeight="1">
      <c r="A58" s="80"/>
      <c r="B58" s="43">
        <v>1</v>
      </c>
      <c r="C58" s="723"/>
      <c r="D58" s="596"/>
      <c r="E58" s="378"/>
      <c r="F58" s="34"/>
      <c r="G58" s="34"/>
      <c r="H58" s="201"/>
      <c r="I58" s="201"/>
      <c r="J58" s="34"/>
      <c r="K58" s="34"/>
      <c r="L58" s="34"/>
      <c r="M58" s="34"/>
      <c r="N58" s="34"/>
      <c r="O58" s="34"/>
      <c r="P58" s="34"/>
      <c r="Q58" s="34"/>
      <c r="R58" s="34"/>
      <c r="S58" s="141"/>
      <c r="T58" s="80"/>
      <c r="U58" s="43">
        <v>1</v>
      </c>
      <c r="V58" s="723"/>
      <c r="W58" s="596"/>
      <c r="X58" s="378"/>
      <c r="Y58" s="34"/>
      <c r="Z58" s="34"/>
      <c r="AA58" s="201"/>
      <c r="AB58" s="201"/>
      <c r="AC58" s="34"/>
      <c r="AD58" s="34"/>
      <c r="AE58" s="34"/>
      <c r="AF58" s="34"/>
      <c r="AG58" s="34"/>
      <c r="AH58" s="34"/>
      <c r="AI58" s="34"/>
      <c r="AJ58" s="34"/>
      <c r="AK58" s="34"/>
      <c r="AL58" s="141"/>
    </row>
    <row r="59" spans="1:38" ht="12.75" customHeight="1">
      <c r="A59" s="80"/>
      <c r="B59" s="43">
        <v>2</v>
      </c>
      <c r="C59" s="723"/>
      <c r="D59" s="596"/>
      <c r="E59" s="378"/>
      <c r="F59" s="34"/>
      <c r="G59" s="34"/>
      <c r="J59" s="34"/>
      <c r="K59" s="34"/>
      <c r="L59" s="34"/>
      <c r="M59" s="34"/>
      <c r="N59" s="34"/>
      <c r="O59" s="34"/>
      <c r="P59" s="34"/>
      <c r="Q59" s="34"/>
      <c r="R59" s="34"/>
      <c r="S59" s="141"/>
      <c r="T59" s="80"/>
      <c r="U59" s="43">
        <v>2</v>
      </c>
      <c r="V59" s="723"/>
      <c r="W59" s="596"/>
      <c r="X59" s="378"/>
      <c r="Y59" s="34"/>
      <c r="Z59" s="34"/>
      <c r="AC59" s="34"/>
      <c r="AD59" s="34"/>
      <c r="AE59" s="34"/>
      <c r="AF59" s="34"/>
      <c r="AG59" s="34"/>
      <c r="AH59" s="34"/>
      <c r="AI59" s="34"/>
      <c r="AJ59" s="34"/>
      <c r="AK59" s="34"/>
      <c r="AL59" s="141"/>
    </row>
    <row r="60" spans="1:38" ht="12.75" customHeight="1">
      <c r="A60" s="80"/>
      <c r="B60" s="43">
        <v>3</v>
      </c>
      <c r="C60" s="723"/>
      <c r="D60" s="596"/>
      <c r="E60" s="378"/>
      <c r="F60" s="34"/>
      <c r="G60" s="34"/>
      <c r="J60" s="34"/>
      <c r="K60" s="34"/>
      <c r="L60" s="34"/>
      <c r="M60" s="34"/>
      <c r="N60" s="34"/>
      <c r="O60" s="34"/>
      <c r="P60" s="34"/>
      <c r="Q60" s="34"/>
      <c r="R60" s="34"/>
      <c r="S60" s="141"/>
      <c r="T60" s="80"/>
      <c r="U60" s="43">
        <v>3</v>
      </c>
      <c r="V60" s="723"/>
      <c r="W60" s="596"/>
      <c r="X60" s="378"/>
      <c r="Y60" s="34"/>
      <c r="Z60" s="34"/>
      <c r="AC60" s="34"/>
      <c r="AD60" s="34"/>
      <c r="AE60" s="34"/>
      <c r="AF60" s="34"/>
      <c r="AG60" s="34"/>
      <c r="AH60" s="34"/>
      <c r="AI60" s="34"/>
      <c r="AJ60" s="34"/>
      <c r="AK60" s="34"/>
      <c r="AL60" s="141"/>
    </row>
    <row r="61" spans="1:38" ht="12.75" customHeight="1">
      <c r="A61" s="80"/>
      <c r="B61" s="43">
        <v>4</v>
      </c>
      <c r="C61" s="723"/>
      <c r="D61" s="596"/>
      <c r="E61" s="378"/>
      <c r="F61" s="34"/>
      <c r="G61" s="34"/>
      <c r="H61" s="34"/>
      <c r="I61" s="34"/>
      <c r="J61" s="34"/>
      <c r="K61" s="34"/>
      <c r="L61" s="34"/>
      <c r="M61" s="34"/>
      <c r="N61" s="34"/>
      <c r="O61" s="34"/>
      <c r="P61" s="34"/>
      <c r="Q61" s="34"/>
      <c r="R61" s="34"/>
      <c r="S61" s="141"/>
      <c r="T61" s="80"/>
      <c r="U61" s="43">
        <v>4</v>
      </c>
      <c r="V61" s="723"/>
      <c r="W61" s="596"/>
      <c r="X61" s="378"/>
      <c r="Y61" s="34"/>
      <c r="Z61" s="34"/>
      <c r="AA61" s="34"/>
      <c r="AB61" s="34"/>
      <c r="AC61" s="34"/>
      <c r="AD61" s="34"/>
      <c r="AE61" s="34"/>
      <c r="AF61" s="34"/>
      <c r="AG61" s="34"/>
      <c r="AH61" s="34"/>
      <c r="AI61" s="34"/>
      <c r="AJ61" s="34"/>
      <c r="AK61" s="34"/>
      <c r="AL61" s="141"/>
    </row>
    <row r="62" spans="1:38" ht="12.75" customHeight="1">
      <c r="A62" s="80"/>
      <c r="B62" s="43">
        <v>5</v>
      </c>
      <c r="C62" s="723"/>
      <c r="D62" s="596"/>
      <c r="E62" s="378"/>
      <c r="F62" s="34"/>
      <c r="G62" s="34"/>
      <c r="H62" s="34"/>
      <c r="I62" s="34"/>
      <c r="J62" s="34"/>
      <c r="K62" s="34"/>
      <c r="L62" s="34"/>
      <c r="M62" s="34"/>
      <c r="N62" s="34"/>
      <c r="O62" s="34"/>
      <c r="P62" s="34"/>
      <c r="Q62" s="34"/>
      <c r="R62" s="34"/>
      <c r="S62" s="141"/>
      <c r="T62" s="80"/>
      <c r="U62" s="43">
        <v>5</v>
      </c>
      <c r="V62" s="723"/>
      <c r="W62" s="596"/>
      <c r="X62" s="378"/>
      <c r="Y62" s="34"/>
      <c r="Z62" s="34"/>
      <c r="AA62" s="34"/>
      <c r="AB62" s="34"/>
      <c r="AC62" s="34"/>
      <c r="AD62" s="34"/>
      <c r="AE62" s="34"/>
      <c r="AF62" s="34"/>
      <c r="AG62" s="34"/>
      <c r="AH62" s="34"/>
      <c r="AI62" s="34"/>
      <c r="AJ62" s="34"/>
      <c r="AK62" s="34"/>
      <c r="AL62" s="141"/>
    </row>
    <row r="63" spans="1:38" ht="12.75" customHeight="1">
      <c r="A63" s="80"/>
      <c r="B63" s="43">
        <v>6</v>
      </c>
      <c r="C63" s="723"/>
      <c r="D63" s="596"/>
      <c r="E63" s="378"/>
      <c r="F63" s="34"/>
      <c r="G63" s="34"/>
      <c r="H63" s="34"/>
      <c r="I63" s="34"/>
      <c r="J63" s="34"/>
      <c r="K63" s="34"/>
      <c r="L63" s="34"/>
      <c r="M63" s="34"/>
      <c r="N63" s="34"/>
      <c r="O63" s="34"/>
      <c r="P63" s="34"/>
      <c r="Q63" s="34"/>
      <c r="R63" s="34"/>
      <c r="S63" s="141"/>
      <c r="T63" s="80"/>
      <c r="U63" s="43">
        <v>6</v>
      </c>
      <c r="V63" s="723"/>
      <c r="W63" s="596"/>
      <c r="X63" s="378"/>
      <c r="Y63" s="34"/>
      <c r="Z63" s="34"/>
      <c r="AA63" s="34"/>
      <c r="AB63" s="34"/>
      <c r="AC63" s="34"/>
      <c r="AD63" s="34"/>
      <c r="AE63" s="34"/>
      <c r="AF63" s="34"/>
      <c r="AG63" s="34"/>
      <c r="AH63" s="34"/>
      <c r="AI63" s="34"/>
      <c r="AJ63" s="34"/>
      <c r="AK63" s="34"/>
      <c r="AL63" s="141"/>
    </row>
    <row r="64" spans="1:38" ht="12.75" customHeight="1">
      <c r="A64" s="80"/>
      <c r="B64" s="43">
        <v>7</v>
      </c>
      <c r="C64" s="723"/>
      <c r="D64" s="596"/>
      <c r="E64" s="378"/>
      <c r="F64" s="34"/>
      <c r="G64" s="34"/>
      <c r="H64" s="34"/>
      <c r="I64" s="34"/>
      <c r="J64" s="34"/>
      <c r="K64" s="34"/>
      <c r="L64" s="34"/>
      <c r="M64" s="34"/>
      <c r="N64" s="34"/>
      <c r="O64" s="34"/>
      <c r="P64" s="34"/>
      <c r="Q64" s="34"/>
      <c r="R64" s="34"/>
      <c r="S64" s="141"/>
      <c r="T64" s="80"/>
      <c r="U64" s="43">
        <v>7</v>
      </c>
      <c r="V64" s="723"/>
      <c r="W64" s="596"/>
      <c r="X64" s="378"/>
      <c r="Y64" s="34"/>
      <c r="Z64" s="34"/>
      <c r="AA64" s="34"/>
      <c r="AB64" s="34"/>
      <c r="AC64" s="34"/>
      <c r="AD64" s="34"/>
      <c r="AE64" s="34"/>
      <c r="AF64" s="34"/>
      <c r="AG64" s="34"/>
      <c r="AH64" s="34"/>
      <c r="AI64" s="34"/>
      <c r="AJ64" s="34"/>
      <c r="AK64" s="34"/>
      <c r="AL64" s="141"/>
    </row>
    <row r="65" spans="1:38" ht="12.75" customHeight="1">
      <c r="A65" s="80"/>
      <c r="B65" s="43">
        <v>8</v>
      </c>
      <c r="C65" s="723"/>
      <c r="D65" s="596"/>
      <c r="E65" s="378"/>
      <c r="F65" s="34"/>
      <c r="G65" s="34"/>
      <c r="H65" s="34"/>
      <c r="I65" s="34"/>
      <c r="J65" s="34"/>
      <c r="K65" s="34"/>
      <c r="L65" s="34"/>
      <c r="M65" s="34"/>
      <c r="N65" s="34"/>
      <c r="O65" s="34"/>
      <c r="P65" s="34"/>
      <c r="Q65" s="34"/>
      <c r="R65" s="34"/>
      <c r="S65" s="141"/>
      <c r="T65" s="80"/>
      <c r="U65" s="43">
        <v>8</v>
      </c>
      <c r="V65" s="723"/>
      <c r="W65" s="596"/>
      <c r="X65" s="378"/>
      <c r="Y65" s="34"/>
      <c r="Z65" s="34"/>
      <c r="AA65" s="34"/>
      <c r="AB65" s="34"/>
      <c r="AC65" s="34"/>
      <c r="AD65" s="34"/>
      <c r="AE65" s="34"/>
      <c r="AF65" s="34"/>
      <c r="AG65" s="34"/>
      <c r="AH65" s="34"/>
      <c r="AI65" s="34"/>
      <c r="AJ65" s="34"/>
      <c r="AK65" s="34"/>
      <c r="AL65" s="141"/>
    </row>
    <row r="66" spans="1:38" ht="12.75" customHeight="1">
      <c r="A66" s="80"/>
      <c r="B66" s="43">
        <v>9</v>
      </c>
      <c r="C66" s="723"/>
      <c r="D66" s="596"/>
      <c r="E66" s="378"/>
      <c r="F66" s="34"/>
      <c r="G66" s="34"/>
      <c r="H66" s="34"/>
      <c r="I66" s="34"/>
      <c r="J66" s="34"/>
      <c r="K66" s="34"/>
      <c r="L66" s="34"/>
      <c r="M66" s="34"/>
      <c r="N66" s="34"/>
      <c r="O66" s="34"/>
      <c r="P66" s="34"/>
      <c r="Q66" s="34"/>
      <c r="R66" s="34"/>
      <c r="S66" s="141"/>
      <c r="T66" s="80"/>
      <c r="U66" s="43">
        <v>9</v>
      </c>
      <c r="V66" s="723"/>
      <c r="W66" s="596"/>
      <c r="X66" s="378"/>
      <c r="Y66" s="34"/>
      <c r="Z66" s="34"/>
      <c r="AA66" s="34"/>
      <c r="AB66" s="34"/>
      <c r="AC66" s="34"/>
      <c r="AD66" s="34"/>
      <c r="AE66" s="34"/>
      <c r="AF66" s="34"/>
      <c r="AG66" s="34"/>
      <c r="AH66" s="34"/>
      <c r="AI66" s="34"/>
      <c r="AJ66" s="34"/>
      <c r="AK66" s="34"/>
      <c r="AL66" s="141"/>
    </row>
    <row r="67" spans="1:38" ht="12.75" customHeight="1">
      <c r="A67" s="80"/>
      <c r="B67" s="43">
        <v>10</v>
      </c>
      <c r="C67" s="723"/>
      <c r="D67" s="596"/>
      <c r="E67" s="378"/>
      <c r="F67" s="34"/>
      <c r="G67" s="34"/>
      <c r="H67" s="34"/>
      <c r="I67" s="34"/>
      <c r="J67" s="34"/>
      <c r="K67" s="34"/>
      <c r="L67" s="34"/>
      <c r="M67" s="34"/>
      <c r="N67" s="34"/>
      <c r="O67" s="34"/>
      <c r="P67" s="34"/>
      <c r="Q67" s="34"/>
      <c r="R67" s="34"/>
      <c r="S67" s="141"/>
      <c r="T67" s="80"/>
      <c r="U67" s="43">
        <v>10</v>
      </c>
      <c r="V67" s="723"/>
      <c r="W67" s="596"/>
      <c r="X67" s="378"/>
      <c r="Y67" s="34"/>
      <c r="Z67" s="34"/>
      <c r="AA67" s="34"/>
      <c r="AB67" s="34"/>
      <c r="AC67" s="34"/>
      <c r="AD67" s="34"/>
      <c r="AE67" s="34"/>
      <c r="AF67" s="34"/>
      <c r="AG67" s="34"/>
      <c r="AH67" s="34"/>
      <c r="AI67" s="34"/>
      <c r="AJ67" s="34"/>
      <c r="AK67" s="34"/>
      <c r="AL67" s="141"/>
    </row>
    <row r="68" spans="1:38" ht="12.75" customHeight="1">
      <c r="A68" s="80"/>
      <c r="B68" s="43">
        <v>11</v>
      </c>
      <c r="C68" s="723"/>
      <c r="D68" s="596"/>
      <c r="E68" s="378"/>
      <c r="F68" s="34"/>
      <c r="G68" s="34"/>
      <c r="H68" s="34"/>
      <c r="I68" s="34"/>
      <c r="J68" s="34"/>
      <c r="K68" s="34"/>
      <c r="L68" s="34"/>
      <c r="M68" s="34"/>
      <c r="N68" s="34"/>
      <c r="O68" s="34"/>
      <c r="P68" s="34"/>
      <c r="Q68" s="34"/>
      <c r="R68" s="34"/>
      <c r="S68" s="141"/>
      <c r="T68" s="80"/>
      <c r="U68" s="43">
        <v>11</v>
      </c>
      <c r="V68" s="723"/>
      <c r="W68" s="596"/>
      <c r="X68" s="378"/>
      <c r="Y68" s="34"/>
      <c r="Z68" s="34"/>
      <c r="AA68" s="34"/>
      <c r="AB68" s="34"/>
      <c r="AC68" s="34"/>
      <c r="AD68" s="34"/>
      <c r="AE68" s="34"/>
      <c r="AF68" s="34"/>
      <c r="AG68" s="34"/>
      <c r="AH68" s="34"/>
      <c r="AI68" s="34"/>
      <c r="AJ68" s="34"/>
      <c r="AK68" s="34"/>
      <c r="AL68" s="141"/>
    </row>
    <row r="69" spans="1:38" ht="12.75" customHeight="1">
      <c r="A69" s="80"/>
      <c r="B69" s="43">
        <v>12</v>
      </c>
      <c r="C69" s="723"/>
      <c r="D69" s="596"/>
      <c r="E69" s="378"/>
      <c r="F69" s="34"/>
      <c r="G69" s="34"/>
      <c r="H69" s="34"/>
      <c r="I69" s="34"/>
      <c r="J69" s="34"/>
      <c r="K69" s="34"/>
      <c r="L69" s="34"/>
      <c r="M69" s="34"/>
      <c r="N69" s="34"/>
      <c r="O69" s="34"/>
      <c r="P69" s="34"/>
      <c r="Q69" s="34"/>
      <c r="R69" s="34"/>
      <c r="S69" s="141"/>
      <c r="T69" s="80"/>
      <c r="U69" s="43">
        <v>12</v>
      </c>
      <c r="V69" s="723"/>
      <c r="W69" s="596"/>
      <c r="X69" s="378"/>
      <c r="Y69" s="34"/>
      <c r="Z69" s="34"/>
      <c r="AA69" s="34"/>
      <c r="AB69" s="34"/>
      <c r="AC69" s="34"/>
      <c r="AD69" s="34"/>
      <c r="AE69" s="34"/>
      <c r="AF69" s="34"/>
      <c r="AG69" s="34"/>
      <c r="AH69" s="34"/>
      <c r="AI69" s="34"/>
      <c r="AJ69" s="34"/>
      <c r="AK69" s="34"/>
      <c r="AL69" s="141"/>
    </row>
    <row r="70" spans="1:38" ht="12.75" customHeight="1">
      <c r="A70" s="80"/>
      <c r="B70" s="43">
        <v>13</v>
      </c>
      <c r="C70" s="723"/>
      <c r="D70" s="596"/>
      <c r="E70" s="378"/>
      <c r="F70" s="34"/>
      <c r="G70" s="34"/>
      <c r="H70" s="34"/>
      <c r="I70" s="34"/>
      <c r="J70" s="34"/>
      <c r="K70" s="34"/>
      <c r="L70" s="34"/>
      <c r="M70" s="34"/>
      <c r="N70" s="34"/>
      <c r="O70" s="34"/>
      <c r="P70" s="34"/>
      <c r="Q70" s="34"/>
      <c r="R70" s="34"/>
      <c r="S70" s="141"/>
      <c r="T70" s="80"/>
      <c r="U70" s="43">
        <v>13</v>
      </c>
      <c r="V70" s="723"/>
      <c r="W70" s="596"/>
      <c r="X70" s="378"/>
      <c r="Y70" s="34"/>
      <c r="Z70" s="34"/>
      <c r="AA70" s="34"/>
      <c r="AB70" s="34"/>
      <c r="AC70" s="34"/>
      <c r="AD70" s="34"/>
      <c r="AE70" s="34"/>
      <c r="AF70" s="34"/>
      <c r="AG70" s="34"/>
      <c r="AH70" s="34"/>
      <c r="AI70" s="34"/>
      <c r="AJ70" s="34"/>
      <c r="AK70" s="34"/>
      <c r="AL70" s="141"/>
    </row>
    <row r="71" spans="1:38" ht="12.75" customHeight="1">
      <c r="A71" s="80"/>
      <c r="B71" s="43">
        <v>14</v>
      </c>
      <c r="C71" s="723"/>
      <c r="D71" s="596"/>
      <c r="E71" s="378"/>
      <c r="F71" s="34"/>
      <c r="G71" s="34"/>
      <c r="H71" s="34"/>
      <c r="I71" s="34"/>
      <c r="J71" s="34"/>
      <c r="K71" s="34"/>
      <c r="L71" s="34"/>
      <c r="M71" s="34"/>
      <c r="N71" s="34"/>
      <c r="O71" s="34"/>
      <c r="P71" s="34"/>
      <c r="Q71" s="34"/>
      <c r="R71" s="34"/>
      <c r="S71" s="141"/>
      <c r="T71" s="80"/>
      <c r="U71" s="43">
        <v>14</v>
      </c>
      <c r="V71" s="723"/>
      <c r="W71" s="596"/>
      <c r="X71" s="378"/>
      <c r="Y71" s="34"/>
      <c r="Z71" s="34"/>
      <c r="AA71" s="34"/>
      <c r="AB71" s="34"/>
      <c r="AC71" s="34"/>
      <c r="AD71" s="34"/>
      <c r="AE71" s="34"/>
      <c r="AF71" s="34"/>
      <c r="AG71" s="34"/>
      <c r="AH71" s="34"/>
      <c r="AI71" s="34"/>
      <c r="AJ71" s="34"/>
      <c r="AK71" s="34"/>
      <c r="AL71" s="141"/>
    </row>
    <row r="72" spans="1:38" ht="12.75" customHeight="1">
      <c r="A72" s="80"/>
      <c r="B72" s="43">
        <v>15</v>
      </c>
      <c r="C72" s="723"/>
      <c r="D72" s="596"/>
      <c r="E72" s="378"/>
      <c r="F72" s="34"/>
      <c r="G72" s="34"/>
      <c r="H72" s="34"/>
      <c r="I72" s="34"/>
      <c r="J72" s="34"/>
      <c r="K72" s="34"/>
      <c r="L72" s="34"/>
      <c r="M72" s="34"/>
      <c r="N72" s="34"/>
      <c r="O72" s="34"/>
      <c r="P72" s="34"/>
      <c r="Q72" s="34"/>
      <c r="R72" s="34"/>
      <c r="S72" s="141"/>
      <c r="T72" s="80"/>
      <c r="U72" s="43">
        <v>15</v>
      </c>
      <c r="V72" s="723"/>
      <c r="W72" s="596"/>
      <c r="X72" s="378"/>
      <c r="Y72" s="34"/>
      <c r="Z72" s="34"/>
      <c r="AA72" s="34"/>
      <c r="AB72" s="34"/>
      <c r="AC72" s="34"/>
      <c r="AD72" s="34"/>
      <c r="AE72" s="34"/>
      <c r="AF72" s="34"/>
      <c r="AG72" s="34"/>
      <c r="AH72" s="34"/>
      <c r="AI72" s="34"/>
      <c r="AJ72" s="34"/>
      <c r="AK72" s="34"/>
      <c r="AL72" s="141"/>
    </row>
    <row r="73" spans="1:38" ht="12.75" customHeight="1">
      <c r="A73" s="80"/>
      <c r="B73" s="43">
        <v>16</v>
      </c>
      <c r="C73" s="723"/>
      <c r="D73" s="596"/>
      <c r="E73" s="378"/>
      <c r="F73" s="34"/>
      <c r="G73" s="34"/>
      <c r="H73" s="34"/>
      <c r="I73" s="34"/>
      <c r="J73" s="34"/>
      <c r="K73" s="34"/>
      <c r="L73" s="34"/>
      <c r="M73" s="34"/>
      <c r="N73" s="34"/>
      <c r="O73" s="34"/>
      <c r="P73" s="34"/>
      <c r="Q73" s="34"/>
      <c r="R73" s="34"/>
      <c r="S73" s="141"/>
      <c r="T73" s="80"/>
      <c r="U73" s="43">
        <v>16</v>
      </c>
      <c r="V73" s="723"/>
      <c r="W73" s="596"/>
      <c r="X73" s="378"/>
      <c r="Y73" s="34"/>
      <c r="Z73" s="34"/>
      <c r="AA73" s="34"/>
      <c r="AB73" s="34"/>
      <c r="AC73" s="34"/>
      <c r="AD73" s="34"/>
      <c r="AE73" s="34"/>
      <c r="AF73" s="34"/>
      <c r="AG73" s="34"/>
      <c r="AH73" s="34"/>
      <c r="AI73" s="34"/>
      <c r="AJ73" s="34"/>
      <c r="AK73" s="34"/>
      <c r="AL73" s="141"/>
    </row>
    <row r="74" spans="1:38" ht="12.75" customHeight="1">
      <c r="A74" s="80"/>
      <c r="B74" s="43">
        <v>17</v>
      </c>
      <c r="C74" s="723"/>
      <c r="D74" s="596"/>
      <c r="E74" s="378"/>
      <c r="F74" s="34"/>
      <c r="G74" s="34"/>
      <c r="H74" s="34"/>
      <c r="I74" s="34"/>
      <c r="J74" s="34"/>
      <c r="K74" s="34"/>
      <c r="L74" s="34"/>
      <c r="M74" s="34"/>
      <c r="N74" s="34"/>
      <c r="O74" s="34"/>
      <c r="P74" s="34"/>
      <c r="Q74" s="34"/>
      <c r="R74" s="34"/>
      <c r="S74" s="141"/>
      <c r="T74" s="80"/>
      <c r="U74" s="43">
        <v>17</v>
      </c>
      <c r="V74" s="723"/>
      <c r="W74" s="596"/>
      <c r="X74" s="378"/>
      <c r="Y74" s="34"/>
      <c r="Z74" s="34"/>
      <c r="AA74" s="34"/>
      <c r="AB74" s="34"/>
      <c r="AC74" s="34"/>
      <c r="AD74" s="34"/>
      <c r="AE74" s="34"/>
      <c r="AF74" s="34"/>
      <c r="AG74" s="34"/>
      <c r="AH74" s="34"/>
      <c r="AI74" s="34"/>
      <c r="AJ74" s="34"/>
      <c r="AK74" s="34"/>
      <c r="AL74" s="141"/>
    </row>
    <row r="75" spans="1:38" ht="12.75" customHeight="1">
      <c r="A75" s="80"/>
      <c r="B75" s="43">
        <v>18</v>
      </c>
      <c r="C75" s="723"/>
      <c r="D75" s="596"/>
      <c r="E75" s="378"/>
      <c r="F75" s="34"/>
      <c r="G75" s="34"/>
      <c r="H75" s="34"/>
      <c r="I75" s="34"/>
      <c r="J75" s="34"/>
      <c r="K75" s="34"/>
      <c r="L75" s="34"/>
      <c r="M75" s="34"/>
      <c r="N75" s="34"/>
      <c r="O75" s="34"/>
      <c r="P75" s="34"/>
      <c r="Q75" s="34"/>
      <c r="R75" s="34"/>
      <c r="S75" s="141"/>
      <c r="T75" s="80"/>
      <c r="U75" s="43">
        <v>18</v>
      </c>
      <c r="V75" s="723"/>
      <c r="W75" s="596"/>
      <c r="X75" s="378"/>
      <c r="Y75" s="34"/>
      <c r="Z75" s="34"/>
      <c r="AA75" s="34"/>
      <c r="AB75" s="34"/>
      <c r="AC75" s="34"/>
      <c r="AD75" s="34"/>
      <c r="AE75" s="34"/>
      <c r="AF75" s="34"/>
      <c r="AG75" s="34"/>
      <c r="AH75" s="34"/>
      <c r="AI75" s="34"/>
      <c r="AJ75" s="34"/>
      <c r="AK75" s="34"/>
      <c r="AL75" s="141"/>
    </row>
    <row r="76" spans="1:38" ht="12.75" customHeight="1">
      <c r="A76" s="80"/>
      <c r="B76" s="43">
        <v>19</v>
      </c>
      <c r="C76" s="723"/>
      <c r="D76" s="596"/>
      <c r="E76" s="378"/>
      <c r="F76" s="34"/>
      <c r="G76" s="34"/>
      <c r="H76" s="34"/>
      <c r="I76" s="34"/>
      <c r="J76" s="34"/>
      <c r="K76" s="34"/>
      <c r="L76" s="34"/>
      <c r="M76" s="34"/>
      <c r="N76" s="34"/>
      <c r="O76" s="34"/>
      <c r="P76" s="34"/>
      <c r="Q76" s="34"/>
      <c r="R76" s="34"/>
      <c r="S76" s="141"/>
      <c r="T76" s="80"/>
      <c r="U76" s="43">
        <v>19</v>
      </c>
      <c r="V76" s="723"/>
      <c r="W76" s="596"/>
      <c r="X76" s="378"/>
      <c r="Y76" s="34"/>
      <c r="Z76" s="34"/>
      <c r="AA76" s="34"/>
      <c r="AB76" s="34"/>
      <c r="AC76" s="34"/>
      <c r="AD76" s="34"/>
      <c r="AE76" s="34"/>
      <c r="AF76" s="34"/>
      <c r="AG76" s="34"/>
      <c r="AH76" s="34"/>
      <c r="AI76" s="34"/>
      <c r="AJ76" s="34"/>
      <c r="AK76" s="34"/>
      <c r="AL76" s="141"/>
    </row>
    <row r="77" spans="1:38" ht="12.75" customHeight="1">
      <c r="A77" s="80"/>
      <c r="B77" s="43">
        <v>20</v>
      </c>
      <c r="C77" s="723"/>
      <c r="D77" s="596"/>
      <c r="E77" s="378"/>
      <c r="F77" s="34"/>
      <c r="G77" s="34"/>
      <c r="H77" s="34"/>
      <c r="I77" s="34"/>
      <c r="J77" s="34"/>
      <c r="K77" s="34"/>
      <c r="L77" s="34"/>
      <c r="M77" s="34"/>
      <c r="N77" s="34"/>
      <c r="O77" s="34"/>
      <c r="P77" s="34"/>
      <c r="Q77" s="34"/>
      <c r="R77" s="34"/>
      <c r="S77" s="141"/>
      <c r="T77" s="80"/>
      <c r="U77" s="43">
        <v>20</v>
      </c>
      <c r="V77" s="723"/>
      <c r="W77" s="596"/>
      <c r="X77" s="378"/>
      <c r="Y77" s="34"/>
      <c r="Z77" s="34"/>
      <c r="AA77" s="34"/>
      <c r="AB77" s="34"/>
      <c r="AC77" s="34"/>
      <c r="AD77" s="34"/>
      <c r="AE77" s="34"/>
      <c r="AF77" s="34"/>
      <c r="AG77" s="34"/>
      <c r="AH77" s="34"/>
      <c r="AI77" s="34"/>
      <c r="AJ77" s="34"/>
      <c r="AK77" s="34"/>
      <c r="AL77" s="141"/>
    </row>
    <row r="78" spans="1:38" ht="12.75" customHeight="1">
      <c r="A78" s="80"/>
      <c r="B78" s="43">
        <v>21</v>
      </c>
      <c r="C78" s="723"/>
      <c r="D78" s="596"/>
      <c r="E78" s="378"/>
      <c r="F78" s="34"/>
      <c r="G78" s="34"/>
      <c r="H78" s="34"/>
      <c r="I78" s="34"/>
      <c r="J78" s="34"/>
      <c r="K78" s="34"/>
      <c r="L78" s="34"/>
      <c r="M78" s="34"/>
      <c r="N78" s="34"/>
      <c r="O78" s="34"/>
      <c r="P78" s="34"/>
      <c r="Q78" s="34"/>
      <c r="R78" s="34"/>
      <c r="S78" s="141"/>
      <c r="T78" s="80"/>
      <c r="U78" s="43">
        <v>21</v>
      </c>
      <c r="V78" s="723"/>
      <c r="W78" s="596"/>
      <c r="X78" s="378"/>
      <c r="Y78" s="34"/>
      <c r="Z78" s="34"/>
      <c r="AA78" s="34"/>
      <c r="AB78" s="34"/>
      <c r="AC78" s="34"/>
      <c r="AD78" s="34"/>
      <c r="AE78" s="34"/>
      <c r="AF78" s="34"/>
      <c r="AG78" s="34"/>
      <c r="AH78" s="34"/>
      <c r="AI78" s="34"/>
      <c r="AJ78" s="34"/>
      <c r="AK78" s="34"/>
      <c r="AL78" s="141"/>
    </row>
    <row r="79" spans="1:38" ht="12.75" customHeight="1">
      <c r="A79" s="80"/>
      <c r="B79" s="43">
        <v>22</v>
      </c>
      <c r="C79" s="723"/>
      <c r="D79" s="596"/>
      <c r="E79" s="378"/>
      <c r="F79" s="34"/>
      <c r="G79" s="34"/>
      <c r="H79" s="34"/>
      <c r="I79" s="34"/>
      <c r="J79" s="34"/>
      <c r="K79" s="34"/>
      <c r="L79" s="34"/>
      <c r="M79" s="34"/>
      <c r="N79" s="34"/>
      <c r="O79" s="34"/>
      <c r="P79" s="34"/>
      <c r="Q79" s="34"/>
      <c r="R79" s="34"/>
      <c r="S79" s="141"/>
      <c r="T79" s="80"/>
      <c r="U79" s="43">
        <v>22</v>
      </c>
      <c r="V79" s="723"/>
      <c r="W79" s="596"/>
      <c r="X79" s="378"/>
      <c r="Y79" s="34"/>
      <c r="Z79" s="34"/>
      <c r="AA79" s="34"/>
      <c r="AB79" s="34"/>
      <c r="AC79" s="34"/>
      <c r="AD79" s="34"/>
      <c r="AE79" s="34"/>
      <c r="AF79" s="34"/>
      <c r="AG79" s="34"/>
      <c r="AH79" s="34"/>
      <c r="AI79" s="34"/>
      <c r="AJ79" s="34"/>
      <c r="AK79" s="34"/>
      <c r="AL79" s="141"/>
    </row>
    <row r="80" spans="1:38" ht="12.75" customHeight="1">
      <c r="A80" s="80"/>
      <c r="B80" s="43">
        <v>23</v>
      </c>
      <c r="C80" s="723"/>
      <c r="D80" s="596"/>
      <c r="E80" s="378"/>
      <c r="F80" s="34"/>
      <c r="G80" s="34"/>
      <c r="H80" s="34"/>
      <c r="I80" s="34"/>
      <c r="J80" s="34"/>
      <c r="K80" s="34"/>
      <c r="L80" s="34"/>
      <c r="M80" s="34"/>
      <c r="N80" s="34"/>
      <c r="O80" s="34"/>
      <c r="P80" s="34"/>
      <c r="Q80" s="34"/>
      <c r="R80" s="34"/>
      <c r="S80" s="141"/>
      <c r="T80" s="80"/>
      <c r="U80" s="43">
        <v>23</v>
      </c>
      <c r="V80" s="723"/>
      <c r="W80" s="596"/>
      <c r="X80" s="378"/>
      <c r="Y80" s="34"/>
      <c r="Z80" s="34"/>
      <c r="AA80" s="34"/>
      <c r="AB80" s="34"/>
      <c r="AC80" s="34"/>
      <c r="AD80" s="34"/>
      <c r="AE80" s="34"/>
      <c r="AF80" s="34"/>
      <c r="AG80" s="34"/>
      <c r="AH80" s="34"/>
      <c r="AI80" s="34"/>
      <c r="AJ80" s="34"/>
      <c r="AK80" s="34"/>
      <c r="AL80" s="141"/>
    </row>
    <row r="81" spans="1:38" ht="12.75" customHeight="1">
      <c r="A81" s="80"/>
      <c r="B81" s="43">
        <v>24</v>
      </c>
      <c r="C81" s="723"/>
      <c r="D81" s="596"/>
      <c r="E81" s="378"/>
      <c r="F81" s="34"/>
      <c r="G81" s="34"/>
      <c r="H81" s="34"/>
      <c r="I81" s="34"/>
      <c r="J81" s="34"/>
      <c r="K81" s="34"/>
      <c r="L81" s="34"/>
      <c r="M81" s="34"/>
      <c r="N81" s="34"/>
      <c r="O81" s="34"/>
      <c r="P81" s="34"/>
      <c r="Q81" s="34"/>
      <c r="R81" s="34"/>
      <c r="S81" s="141"/>
      <c r="T81" s="80"/>
      <c r="U81" s="43">
        <v>24</v>
      </c>
      <c r="V81" s="723"/>
      <c r="W81" s="596"/>
      <c r="X81" s="378"/>
      <c r="Y81" s="34"/>
      <c r="Z81" s="34"/>
      <c r="AA81" s="34"/>
      <c r="AB81" s="34"/>
      <c r="AC81" s="34"/>
      <c r="AD81" s="34"/>
      <c r="AE81" s="34"/>
      <c r="AF81" s="34"/>
      <c r="AG81" s="34"/>
      <c r="AH81" s="34"/>
      <c r="AI81" s="34"/>
      <c r="AJ81" s="34"/>
      <c r="AK81" s="34"/>
      <c r="AL81" s="141"/>
    </row>
    <row r="82" spans="1:38" ht="12.75" customHeight="1">
      <c r="A82" s="80"/>
      <c r="B82" s="43">
        <v>25</v>
      </c>
      <c r="C82" s="723"/>
      <c r="D82" s="596"/>
      <c r="E82" s="378"/>
      <c r="F82" s="34"/>
      <c r="G82" s="34"/>
      <c r="H82" s="34"/>
      <c r="I82" s="34"/>
      <c r="J82" s="34"/>
      <c r="K82" s="34"/>
      <c r="L82" s="34"/>
      <c r="M82" s="34"/>
      <c r="N82" s="34"/>
      <c r="O82" s="34"/>
      <c r="P82" s="34"/>
      <c r="Q82" s="34"/>
      <c r="R82" s="34"/>
      <c r="S82" s="141"/>
      <c r="T82" s="80"/>
      <c r="U82" s="43">
        <v>25</v>
      </c>
      <c r="V82" s="723"/>
      <c r="W82" s="596"/>
      <c r="X82" s="378"/>
      <c r="Y82" s="34"/>
      <c r="Z82" s="34"/>
      <c r="AA82" s="34"/>
      <c r="AB82" s="34"/>
      <c r="AC82" s="34"/>
      <c r="AD82" s="34"/>
      <c r="AE82" s="34"/>
      <c r="AF82" s="34"/>
      <c r="AG82" s="34"/>
      <c r="AH82" s="34"/>
      <c r="AI82" s="34"/>
      <c r="AJ82" s="34"/>
      <c r="AK82" s="34"/>
      <c r="AL82" s="141"/>
    </row>
    <row r="83" spans="1:38" ht="12.75" customHeight="1">
      <c r="A83" s="80"/>
      <c r="B83" s="43">
        <v>26</v>
      </c>
      <c r="C83" s="723"/>
      <c r="D83" s="596"/>
      <c r="E83" s="378"/>
      <c r="F83" s="34"/>
      <c r="G83" s="34"/>
      <c r="H83" s="34"/>
      <c r="I83" s="34"/>
      <c r="J83" s="34"/>
      <c r="K83" s="34"/>
      <c r="L83" s="34"/>
      <c r="M83" s="34"/>
      <c r="N83" s="34"/>
      <c r="O83" s="34"/>
      <c r="P83" s="34"/>
      <c r="Q83" s="34"/>
      <c r="R83" s="34"/>
      <c r="S83" s="141"/>
      <c r="T83" s="80"/>
      <c r="U83" s="43">
        <v>26</v>
      </c>
      <c r="V83" s="723"/>
      <c r="W83" s="596"/>
      <c r="X83" s="378"/>
      <c r="Y83" s="34"/>
      <c r="Z83" s="34"/>
      <c r="AA83" s="34"/>
      <c r="AB83" s="34"/>
      <c r="AC83" s="34"/>
      <c r="AD83" s="34"/>
      <c r="AE83" s="34"/>
      <c r="AF83" s="34"/>
      <c r="AG83" s="34"/>
      <c r="AH83" s="34"/>
      <c r="AI83" s="34"/>
      <c r="AJ83" s="34"/>
      <c r="AK83" s="34"/>
      <c r="AL83" s="141"/>
    </row>
    <row r="84" spans="1:38" ht="12.75" customHeight="1">
      <c r="A84" s="80"/>
      <c r="B84" s="43">
        <v>27</v>
      </c>
      <c r="C84" s="723"/>
      <c r="D84" s="596"/>
      <c r="E84" s="378"/>
      <c r="F84" s="34"/>
      <c r="G84" s="34"/>
      <c r="H84" s="34"/>
      <c r="I84" s="34"/>
      <c r="J84" s="34"/>
      <c r="K84" s="34"/>
      <c r="L84" s="34"/>
      <c r="M84" s="34"/>
      <c r="N84" s="34"/>
      <c r="O84" s="34"/>
      <c r="P84" s="34"/>
      <c r="Q84" s="34"/>
      <c r="R84" s="34"/>
      <c r="S84" s="141"/>
      <c r="T84" s="80"/>
      <c r="U84" s="43">
        <v>27</v>
      </c>
      <c r="V84" s="723"/>
      <c r="W84" s="596"/>
      <c r="X84" s="378"/>
      <c r="Y84" s="34"/>
      <c r="Z84" s="34"/>
      <c r="AA84" s="34"/>
      <c r="AB84" s="34"/>
      <c r="AC84" s="34"/>
      <c r="AD84" s="34"/>
      <c r="AE84" s="34"/>
      <c r="AF84" s="34"/>
      <c r="AG84" s="34"/>
      <c r="AH84" s="34"/>
      <c r="AI84" s="34"/>
      <c r="AJ84" s="34"/>
      <c r="AK84" s="34"/>
      <c r="AL84" s="141"/>
    </row>
    <row r="85" spans="1:38" ht="12.75" customHeight="1">
      <c r="A85" s="80"/>
      <c r="B85" s="43">
        <v>28</v>
      </c>
      <c r="C85" s="723"/>
      <c r="D85" s="596"/>
      <c r="E85" s="378"/>
      <c r="F85" s="34"/>
      <c r="G85" s="34"/>
      <c r="H85" s="34"/>
      <c r="I85" s="34"/>
      <c r="J85" s="34"/>
      <c r="K85" s="34"/>
      <c r="L85" s="34"/>
      <c r="M85" s="34"/>
      <c r="N85" s="34"/>
      <c r="O85" s="34"/>
      <c r="P85" s="34"/>
      <c r="Q85" s="34"/>
      <c r="R85" s="34"/>
      <c r="S85" s="141"/>
      <c r="T85" s="80"/>
      <c r="U85" s="43">
        <v>28</v>
      </c>
      <c r="V85" s="723"/>
      <c r="W85" s="596"/>
      <c r="X85" s="378"/>
      <c r="Y85" s="34"/>
      <c r="Z85" s="34"/>
      <c r="AA85" s="34"/>
      <c r="AB85" s="34"/>
      <c r="AC85" s="34"/>
      <c r="AD85" s="34"/>
      <c r="AE85" s="34"/>
      <c r="AF85" s="34"/>
      <c r="AG85" s="34"/>
      <c r="AH85" s="34"/>
      <c r="AI85" s="34"/>
      <c r="AJ85" s="34"/>
      <c r="AK85" s="34"/>
      <c r="AL85" s="141"/>
    </row>
    <row r="86" spans="1:38" ht="12.75" customHeight="1">
      <c r="A86" s="80"/>
      <c r="B86" s="43">
        <v>29</v>
      </c>
      <c r="C86" s="723"/>
      <c r="D86" s="596"/>
      <c r="E86" s="378"/>
      <c r="F86" s="34"/>
      <c r="G86" s="34"/>
      <c r="H86" s="34"/>
      <c r="I86" s="34"/>
      <c r="J86" s="34"/>
      <c r="K86" s="34"/>
      <c r="L86" s="34"/>
      <c r="M86" s="34"/>
      <c r="N86" s="34"/>
      <c r="O86" s="34"/>
      <c r="P86" s="34"/>
      <c r="Q86" s="34"/>
      <c r="R86" s="34"/>
      <c r="S86" s="141"/>
      <c r="T86" s="80"/>
      <c r="U86" s="43">
        <v>29</v>
      </c>
      <c r="V86" s="723"/>
      <c r="W86" s="596"/>
      <c r="X86" s="378"/>
      <c r="Y86" s="34"/>
      <c r="Z86" s="34"/>
      <c r="AA86" s="34"/>
      <c r="AB86" s="34"/>
      <c r="AC86" s="34"/>
      <c r="AD86" s="34"/>
      <c r="AE86" s="34"/>
      <c r="AF86" s="34"/>
      <c r="AG86" s="34"/>
      <c r="AH86" s="34"/>
      <c r="AI86" s="34"/>
      <c r="AJ86" s="34"/>
      <c r="AK86" s="34"/>
      <c r="AL86" s="141"/>
    </row>
    <row r="87" spans="1:38" ht="12.75" customHeight="1">
      <c r="A87" s="80"/>
      <c r="B87" s="43">
        <v>30</v>
      </c>
      <c r="C87" s="723"/>
      <c r="D87" s="596"/>
      <c r="E87" s="378"/>
      <c r="F87" s="34"/>
      <c r="G87" s="34"/>
      <c r="H87" s="34"/>
      <c r="I87" s="34"/>
      <c r="J87" s="34"/>
      <c r="K87" s="34"/>
      <c r="L87" s="34"/>
      <c r="M87" s="34"/>
      <c r="N87" s="34"/>
      <c r="O87" s="34"/>
      <c r="P87" s="34"/>
      <c r="Q87" s="34"/>
      <c r="R87" s="34"/>
      <c r="S87" s="141"/>
      <c r="T87" s="80"/>
      <c r="U87" s="43">
        <v>30</v>
      </c>
      <c r="V87" s="723"/>
      <c r="W87" s="596"/>
      <c r="X87" s="378"/>
      <c r="Y87" s="34"/>
      <c r="Z87" s="34"/>
      <c r="AA87" s="34"/>
      <c r="AB87" s="34"/>
      <c r="AC87" s="34"/>
      <c r="AD87" s="34"/>
      <c r="AE87" s="34"/>
      <c r="AF87" s="34"/>
      <c r="AG87" s="34"/>
      <c r="AH87" s="34"/>
      <c r="AI87" s="34"/>
      <c r="AJ87" s="34"/>
      <c r="AK87" s="34"/>
      <c r="AL87" s="141"/>
    </row>
    <row r="88" spans="1:38" ht="12.75" customHeight="1">
      <c r="A88" s="80"/>
      <c r="B88" s="43">
        <v>31</v>
      </c>
      <c r="C88" s="723"/>
      <c r="D88" s="596"/>
      <c r="E88" s="378"/>
      <c r="F88" s="34"/>
      <c r="G88" s="34"/>
      <c r="H88" s="34"/>
      <c r="I88" s="34"/>
      <c r="J88" s="34"/>
      <c r="K88" s="34"/>
      <c r="L88" s="34"/>
      <c r="M88" s="34"/>
      <c r="N88" s="34"/>
      <c r="O88" s="34"/>
      <c r="P88" s="34"/>
      <c r="Q88" s="34"/>
      <c r="R88" s="34"/>
      <c r="S88" s="141"/>
      <c r="T88" s="80"/>
      <c r="U88" s="43">
        <v>31</v>
      </c>
      <c r="V88" s="723"/>
      <c r="W88" s="596"/>
      <c r="X88" s="378"/>
      <c r="Y88" s="34"/>
      <c r="Z88" s="34"/>
      <c r="AA88" s="34"/>
      <c r="AB88" s="34"/>
      <c r="AC88" s="34"/>
      <c r="AD88" s="34"/>
      <c r="AE88" s="34"/>
      <c r="AF88" s="34"/>
      <c r="AG88" s="34"/>
      <c r="AH88" s="34"/>
      <c r="AI88" s="34"/>
      <c r="AJ88" s="34"/>
      <c r="AK88" s="34"/>
      <c r="AL88" s="141"/>
    </row>
    <row r="89" spans="1:38" ht="12.75" customHeight="1">
      <c r="A89" s="80"/>
      <c r="B89" s="43">
        <v>32</v>
      </c>
      <c r="C89" s="723"/>
      <c r="D89" s="596"/>
      <c r="E89" s="378"/>
      <c r="F89" s="34"/>
      <c r="G89" s="34"/>
      <c r="H89" s="34"/>
      <c r="I89" s="34"/>
      <c r="J89" s="34"/>
      <c r="K89" s="34"/>
      <c r="L89" s="34"/>
      <c r="M89" s="34"/>
      <c r="N89" s="34"/>
      <c r="O89" s="34"/>
      <c r="P89" s="34"/>
      <c r="Q89" s="34"/>
      <c r="R89" s="34"/>
      <c r="S89" s="141"/>
      <c r="T89" s="80"/>
      <c r="U89" s="43">
        <v>32</v>
      </c>
      <c r="V89" s="723"/>
      <c r="W89" s="596"/>
      <c r="X89" s="378"/>
      <c r="Y89" s="34"/>
      <c r="Z89" s="34"/>
      <c r="AA89" s="34"/>
      <c r="AB89" s="34"/>
      <c r="AC89" s="34"/>
      <c r="AD89" s="34"/>
      <c r="AE89" s="34"/>
      <c r="AF89" s="34"/>
      <c r="AG89" s="34"/>
      <c r="AH89" s="34"/>
      <c r="AI89" s="34"/>
      <c r="AJ89" s="34"/>
      <c r="AK89" s="34"/>
      <c r="AL89" s="141"/>
    </row>
    <row r="90" spans="1:38" ht="12.75" customHeight="1">
      <c r="A90" s="80"/>
      <c r="B90" s="43">
        <v>33</v>
      </c>
      <c r="C90" s="723"/>
      <c r="D90" s="596"/>
      <c r="E90" s="378"/>
      <c r="F90" s="34"/>
      <c r="G90" s="34"/>
      <c r="H90" s="34"/>
      <c r="I90" s="34"/>
      <c r="J90" s="34"/>
      <c r="K90" s="34"/>
      <c r="L90" s="34"/>
      <c r="M90" s="34"/>
      <c r="N90" s="34"/>
      <c r="O90" s="34"/>
      <c r="P90" s="34"/>
      <c r="Q90" s="34"/>
      <c r="R90" s="34"/>
      <c r="S90" s="141"/>
      <c r="T90" s="80"/>
      <c r="U90" s="43">
        <v>33</v>
      </c>
      <c r="V90" s="723"/>
      <c r="W90" s="596"/>
      <c r="X90" s="378"/>
      <c r="Y90" s="34"/>
      <c r="Z90" s="34"/>
      <c r="AA90" s="34"/>
      <c r="AB90" s="34"/>
      <c r="AC90" s="34"/>
      <c r="AD90" s="34"/>
      <c r="AE90" s="34"/>
      <c r="AF90" s="34"/>
      <c r="AG90" s="34"/>
      <c r="AH90" s="34"/>
      <c r="AI90" s="34"/>
      <c r="AJ90" s="34"/>
      <c r="AK90" s="34"/>
      <c r="AL90" s="141"/>
    </row>
    <row r="91" spans="1:38" ht="12.75" customHeight="1">
      <c r="A91" s="80"/>
      <c r="B91" s="43">
        <v>34</v>
      </c>
      <c r="C91" s="723"/>
      <c r="D91" s="596"/>
      <c r="E91" s="378"/>
      <c r="F91" s="34"/>
      <c r="G91" s="34"/>
      <c r="H91" s="34"/>
      <c r="I91" s="34"/>
      <c r="J91" s="34"/>
      <c r="K91" s="34"/>
      <c r="L91" s="34"/>
      <c r="M91" s="34"/>
      <c r="N91" s="34"/>
      <c r="O91" s="34"/>
      <c r="P91" s="34"/>
      <c r="Q91" s="34"/>
      <c r="R91" s="34"/>
      <c r="S91" s="141"/>
      <c r="T91" s="80"/>
      <c r="U91" s="43">
        <v>34</v>
      </c>
      <c r="V91" s="723"/>
      <c r="W91" s="596"/>
      <c r="X91" s="378"/>
      <c r="Y91" s="34"/>
      <c r="Z91" s="34"/>
      <c r="AA91" s="34"/>
      <c r="AB91" s="34"/>
      <c r="AC91" s="34"/>
      <c r="AD91" s="34"/>
      <c r="AE91" s="34"/>
      <c r="AF91" s="34"/>
      <c r="AG91" s="34"/>
      <c r="AH91" s="34"/>
      <c r="AI91" s="34"/>
      <c r="AJ91" s="34"/>
      <c r="AK91" s="34"/>
      <c r="AL91" s="141"/>
    </row>
    <row r="92" spans="1:38" ht="12.75" customHeight="1">
      <c r="A92" s="80"/>
      <c r="B92" s="43">
        <v>35</v>
      </c>
      <c r="C92" s="723"/>
      <c r="D92" s="596"/>
      <c r="E92" s="378"/>
      <c r="F92" s="34"/>
      <c r="G92" s="34"/>
      <c r="H92" s="34"/>
      <c r="I92" s="34"/>
      <c r="J92" s="34"/>
      <c r="K92" s="34"/>
      <c r="L92" s="34"/>
      <c r="M92" s="34"/>
      <c r="N92" s="34"/>
      <c r="O92" s="34"/>
      <c r="P92" s="34"/>
      <c r="Q92" s="34"/>
      <c r="R92" s="34"/>
      <c r="S92" s="141"/>
      <c r="T92" s="80"/>
      <c r="U92" s="43">
        <v>35</v>
      </c>
      <c r="V92" s="723"/>
      <c r="W92" s="596"/>
      <c r="X92" s="378"/>
      <c r="Y92" s="34"/>
      <c r="Z92" s="34"/>
      <c r="AA92" s="34"/>
      <c r="AB92" s="34"/>
      <c r="AC92" s="34"/>
      <c r="AD92" s="34"/>
      <c r="AE92" s="34"/>
      <c r="AF92" s="34"/>
      <c r="AG92" s="34"/>
      <c r="AH92" s="34"/>
      <c r="AI92" s="34"/>
      <c r="AJ92" s="34"/>
      <c r="AK92" s="34"/>
      <c r="AL92" s="141"/>
    </row>
    <row r="93" spans="1:38" ht="12.75" customHeight="1">
      <c r="A93" s="80"/>
      <c r="B93" s="43">
        <v>36</v>
      </c>
      <c r="C93" s="723"/>
      <c r="D93" s="596"/>
      <c r="E93" s="378"/>
      <c r="F93" s="34"/>
      <c r="G93" s="34"/>
      <c r="H93" s="34"/>
      <c r="I93" s="34"/>
      <c r="J93" s="34"/>
      <c r="K93" s="34"/>
      <c r="L93" s="34"/>
      <c r="M93" s="34"/>
      <c r="N93" s="34"/>
      <c r="O93" s="34"/>
      <c r="P93" s="34"/>
      <c r="Q93" s="34"/>
      <c r="R93" s="34"/>
      <c r="S93" s="141"/>
      <c r="T93" s="80"/>
      <c r="U93" s="43">
        <v>36</v>
      </c>
      <c r="V93" s="723"/>
      <c r="W93" s="596"/>
      <c r="X93" s="378"/>
      <c r="Y93" s="34"/>
      <c r="Z93" s="34"/>
      <c r="AA93" s="34"/>
      <c r="AB93" s="34"/>
      <c r="AC93" s="34"/>
      <c r="AD93" s="34"/>
      <c r="AE93" s="34"/>
      <c r="AF93" s="34"/>
      <c r="AG93" s="34"/>
      <c r="AH93" s="34"/>
      <c r="AI93" s="34"/>
      <c r="AJ93" s="34"/>
      <c r="AK93" s="34"/>
      <c r="AL93" s="141"/>
    </row>
    <row r="94" spans="1:38" ht="12.75" customHeight="1">
      <c r="A94" s="80"/>
      <c r="B94" s="43">
        <v>37</v>
      </c>
      <c r="C94" s="723"/>
      <c r="D94" s="596"/>
      <c r="E94" s="378"/>
      <c r="F94" s="34"/>
      <c r="G94" s="34"/>
      <c r="H94" s="34"/>
      <c r="I94" s="34"/>
      <c r="J94" s="34"/>
      <c r="K94" s="34"/>
      <c r="L94" s="34"/>
      <c r="M94" s="34"/>
      <c r="N94" s="34"/>
      <c r="O94" s="34"/>
      <c r="P94" s="34"/>
      <c r="Q94" s="34"/>
      <c r="R94" s="34"/>
      <c r="S94" s="141"/>
      <c r="T94" s="80"/>
      <c r="U94" s="43">
        <v>37</v>
      </c>
      <c r="V94" s="723"/>
      <c r="W94" s="596"/>
      <c r="X94" s="378"/>
      <c r="Y94" s="34"/>
      <c r="Z94" s="34"/>
      <c r="AA94" s="34"/>
      <c r="AB94" s="34"/>
      <c r="AC94" s="34"/>
      <c r="AD94" s="34"/>
      <c r="AE94" s="34"/>
      <c r="AF94" s="34"/>
      <c r="AG94" s="34"/>
      <c r="AH94" s="34"/>
      <c r="AI94" s="34"/>
      <c r="AJ94" s="34"/>
      <c r="AK94" s="34"/>
      <c r="AL94" s="141"/>
    </row>
    <row r="95" spans="1:38" ht="12.75" customHeight="1">
      <c r="A95" s="80"/>
      <c r="B95" s="43">
        <v>38</v>
      </c>
      <c r="C95" s="723"/>
      <c r="D95" s="596"/>
      <c r="E95" s="378"/>
      <c r="F95" s="34"/>
      <c r="G95" s="34"/>
      <c r="H95" s="34"/>
      <c r="I95" s="34"/>
      <c r="J95" s="34"/>
      <c r="K95" s="34"/>
      <c r="L95" s="34"/>
      <c r="M95" s="34"/>
      <c r="N95" s="34"/>
      <c r="O95" s="34"/>
      <c r="P95" s="34"/>
      <c r="Q95" s="34"/>
      <c r="R95" s="34"/>
      <c r="S95" s="141"/>
      <c r="T95" s="80"/>
      <c r="U95" s="43">
        <v>38</v>
      </c>
      <c r="V95" s="723"/>
      <c r="W95" s="596"/>
      <c r="X95" s="378"/>
      <c r="Y95" s="34"/>
      <c r="Z95" s="34"/>
      <c r="AA95" s="34"/>
      <c r="AB95" s="34"/>
      <c r="AC95" s="34"/>
      <c r="AD95" s="34"/>
      <c r="AE95" s="34"/>
      <c r="AF95" s="34"/>
      <c r="AG95" s="34"/>
      <c r="AH95" s="34"/>
      <c r="AI95" s="34"/>
      <c r="AJ95" s="34"/>
      <c r="AK95" s="34"/>
      <c r="AL95" s="141"/>
    </row>
    <row r="96" spans="1:38" ht="12.75" customHeight="1">
      <c r="A96" s="80"/>
      <c r="B96" s="43">
        <v>39</v>
      </c>
      <c r="C96" s="723"/>
      <c r="D96" s="596"/>
      <c r="E96" s="378"/>
      <c r="F96" s="34"/>
      <c r="G96" s="34"/>
      <c r="H96" s="34"/>
      <c r="I96" s="34"/>
      <c r="J96" s="34"/>
      <c r="K96" s="34"/>
      <c r="L96" s="34"/>
      <c r="M96" s="34"/>
      <c r="N96" s="34"/>
      <c r="O96" s="34"/>
      <c r="P96" s="34"/>
      <c r="Q96" s="34"/>
      <c r="R96" s="34"/>
      <c r="S96" s="141"/>
      <c r="T96" s="80"/>
      <c r="U96" s="43">
        <v>39</v>
      </c>
      <c r="V96" s="723"/>
      <c r="W96" s="596"/>
      <c r="X96" s="378"/>
      <c r="Y96" s="34"/>
      <c r="Z96" s="34"/>
      <c r="AA96" s="34"/>
      <c r="AB96" s="34"/>
      <c r="AC96" s="34"/>
      <c r="AD96" s="34"/>
      <c r="AE96" s="34"/>
      <c r="AF96" s="34"/>
      <c r="AG96" s="34"/>
      <c r="AH96" s="34"/>
      <c r="AI96" s="34"/>
      <c r="AJ96" s="34"/>
      <c r="AK96" s="34"/>
      <c r="AL96" s="141"/>
    </row>
    <row r="97" spans="1:38" ht="12.75" customHeight="1">
      <c r="A97" s="80"/>
      <c r="B97" s="43">
        <v>40</v>
      </c>
      <c r="C97" s="723"/>
      <c r="D97" s="596"/>
      <c r="E97" s="378"/>
      <c r="F97" s="34"/>
      <c r="G97" s="34"/>
      <c r="H97" s="34"/>
      <c r="I97" s="34"/>
      <c r="J97" s="34"/>
      <c r="K97" s="34"/>
      <c r="L97" s="34"/>
      <c r="M97" s="34"/>
      <c r="N97" s="34"/>
      <c r="O97" s="34"/>
      <c r="P97" s="34"/>
      <c r="Q97" s="34"/>
      <c r="R97" s="34"/>
      <c r="S97" s="141"/>
      <c r="T97" s="80"/>
      <c r="U97" s="43">
        <v>40</v>
      </c>
      <c r="V97" s="723"/>
      <c r="W97" s="596"/>
      <c r="X97" s="378"/>
      <c r="Y97" s="34"/>
      <c r="Z97" s="34"/>
      <c r="AA97" s="34"/>
      <c r="AB97" s="34"/>
      <c r="AC97" s="34"/>
      <c r="AD97" s="34"/>
      <c r="AE97" s="34"/>
      <c r="AF97" s="34"/>
      <c r="AG97" s="34"/>
      <c r="AH97" s="34"/>
      <c r="AI97" s="34"/>
      <c r="AJ97" s="34"/>
      <c r="AK97" s="34"/>
      <c r="AL97" s="141"/>
    </row>
    <row r="98" spans="1:38" ht="12.75" customHeight="1">
      <c r="A98" s="80"/>
      <c r="B98" s="43">
        <v>41</v>
      </c>
      <c r="C98" s="723"/>
      <c r="D98" s="596"/>
      <c r="E98" s="378"/>
      <c r="F98" s="34"/>
      <c r="G98" s="34"/>
      <c r="H98" s="34"/>
      <c r="I98" s="34"/>
      <c r="J98" s="34"/>
      <c r="K98" s="34"/>
      <c r="L98" s="34"/>
      <c r="M98" s="34"/>
      <c r="N98" s="34"/>
      <c r="O98" s="34"/>
      <c r="P98" s="34"/>
      <c r="Q98" s="34"/>
      <c r="R98" s="34"/>
      <c r="S98" s="141"/>
      <c r="T98" s="80"/>
      <c r="U98" s="43">
        <v>41</v>
      </c>
      <c r="V98" s="723"/>
      <c r="W98" s="596"/>
      <c r="X98" s="378"/>
      <c r="Y98" s="34"/>
      <c r="Z98" s="34"/>
      <c r="AA98" s="34"/>
      <c r="AB98" s="34"/>
      <c r="AC98" s="34"/>
      <c r="AD98" s="34"/>
      <c r="AE98" s="34"/>
      <c r="AF98" s="34"/>
      <c r="AG98" s="34"/>
      <c r="AH98" s="34"/>
      <c r="AI98" s="34"/>
      <c r="AJ98" s="34"/>
      <c r="AK98" s="34"/>
      <c r="AL98" s="141"/>
    </row>
    <row r="99" spans="1:38" ht="12.75" customHeight="1">
      <c r="A99" s="80"/>
      <c r="B99" s="43">
        <v>42</v>
      </c>
      <c r="C99" s="723"/>
      <c r="D99" s="596"/>
      <c r="E99" s="378"/>
      <c r="F99" s="34"/>
      <c r="G99" s="34"/>
      <c r="H99" s="34"/>
      <c r="I99" s="34"/>
      <c r="J99" s="34"/>
      <c r="K99" s="34"/>
      <c r="L99" s="34"/>
      <c r="M99" s="34"/>
      <c r="N99" s="34"/>
      <c r="O99" s="34"/>
      <c r="P99" s="34"/>
      <c r="Q99" s="34"/>
      <c r="R99" s="34"/>
      <c r="S99" s="141"/>
      <c r="T99" s="80"/>
      <c r="U99" s="43">
        <v>42</v>
      </c>
      <c r="V99" s="723"/>
      <c r="W99" s="596"/>
      <c r="X99" s="378"/>
      <c r="Y99" s="34"/>
      <c r="Z99" s="34"/>
      <c r="AA99" s="34"/>
      <c r="AB99" s="34"/>
      <c r="AC99" s="34"/>
      <c r="AD99" s="34"/>
      <c r="AE99" s="34"/>
      <c r="AF99" s="34"/>
      <c r="AG99" s="34"/>
      <c r="AH99" s="34"/>
      <c r="AI99" s="34"/>
      <c r="AJ99" s="34"/>
      <c r="AK99" s="34"/>
      <c r="AL99" s="141"/>
    </row>
    <row r="100" spans="1:38" ht="12.75" customHeight="1">
      <c r="A100" s="80"/>
      <c r="B100" s="43">
        <v>43</v>
      </c>
      <c r="C100" s="723"/>
      <c r="D100" s="596"/>
      <c r="E100" s="378"/>
      <c r="F100" s="34"/>
      <c r="G100" s="34"/>
      <c r="H100" s="34"/>
      <c r="I100" s="34"/>
      <c r="J100" s="34"/>
      <c r="K100" s="34"/>
      <c r="L100" s="34"/>
      <c r="M100" s="34"/>
      <c r="N100" s="34"/>
      <c r="O100" s="34"/>
      <c r="P100" s="34"/>
      <c r="Q100" s="34"/>
      <c r="R100" s="34"/>
      <c r="S100" s="141"/>
      <c r="T100" s="80"/>
      <c r="U100" s="43">
        <v>43</v>
      </c>
      <c r="V100" s="723"/>
      <c r="W100" s="596"/>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3"/>
      <c r="D101" s="596"/>
      <c r="E101" s="378"/>
      <c r="F101" s="34"/>
      <c r="G101" s="34"/>
      <c r="H101" s="34"/>
      <c r="I101" s="34"/>
      <c r="J101" s="34"/>
      <c r="K101" s="34"/>
      <c r="L101" s="34"/>
      <c r="M101" s="34"/>
      <c r="N101" s="34"/>
      <c r="O101" s="34"/>
      <c r="P101" s="34"/>
      <c r="Q101" s="34"/>
      <c r="R101" s="34"/>
      <c r="S101" s="141"/>
      <c r="T101" s="80"/>
      <c r="U101" s="43">
        <v>44</v>
      </c>
      <c r="V101" s="723"/>
      <c r="W101" s="596"/>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3"/>
      <c r="D102" s="596"/>
      <c r="E102" s="378"/>
      <c r="F102" s="34"/>
      <c r="G102" s="34"/>
      <c r="H102" s="34"/>
      <c r="I102" s="34"/>
      <c r="J102" s="34"/>
      <c r="K102" s="34"/>
      <c r="L102" s="34"/>
      <c r="M102" s="34"/>
      <c r="N102" s="34"/>
      <c r="O102" s="34"/>
      <c r="P102" s="34"/>
      <c r="Q102" s="34"/>
      <c r="R102" s="34"/>
      <c r="S102" s="141"/>
      <c r="T102" s="80"/>
      <c r="U102" s="43">
        <v>45</v>
      </c>
      <c r="V102" s="723"/>
      <c r="W102" s="596"/>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3"/>
      <c r="D103" s="596"/>
      <c r="E103" s="378"/>
      <c r="F103" s="34"/>
      <c r="G103" s="34"/>
      <c r="H103" s="34"/>
      <c r="I103" s="34"/>
      <c r="J103" s="34"/>
      <c r="K103" s="34"/>
      <c r="L103" s="34"/>
      <c r="M103" s="34"/>
      <c r="N103" s="34"/>
      <c r="O103" s="34"/>
      <c r="P103" s="34"/>
      <c r="Q103" s="34"/>
      <c r="R103" s="34"/>
      <c r="S103" s="141"/>
      <c r="T103" s="80"/>
      <c r="U103" s="43">
        <v>46</v>
      </c>
      <c r="V103" s="723"/>
      <c r="W103" s="596"/>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3"/>
      <c r="D104" s="596"/>
      <c r="E104" s="378"/>
      <c r="F104" s="34"/>
      <c r="G104" s="34"/>
      <c r="H104" s="34"/>
      <c r="I104" s="34"/>
      <c r="J104" s="34"/>
      <c r="K104" s="34"/>
      <c r="L104" s="34"/>
      <c r="M104" s="34"/>
      <c r="N104" s="34"/>
      <c r="O104" s="34"/>
      <c r="P104" s="34"/>
      <c r="Q104" s="34"/>
      <c r="R104" s="34"/>
      <c r="S104" s="141"/>
      <c r="T104" s="80"/>
      <c r="U104" s="43">
        <v>47</v>
      </c>
      <c r="V104" s="723"/>
      <c r="W104" s="596"/>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3"/>
      <c r="D105" s="596"/>
      <c r="E105" s="378"/>
      <c r="F105" s="34"/>
      <c r="G105" s="34"/>
      <c r="H105" s="34"/>
      <c r="I105" s="34"/>
      <c r="J105" s="34"/>
      <c r="K105" s="34"/>
      <c r="L105" s="34"/>
      <c r="M105" s="34"/>
      <c r="N105" s="34"/>
      <c r="O105" s="34"/>
      <c r="P105" s="34"/>
      <c r="Q105" s="34"/>
      <c r="R105" s="34"/>
      <c r="S105" s="141"/>
      <c r="T105" s="80"/>
      <c r="U105" s="43">
        <v>48</v>
      </c>
      <c r="V105" s="723"/>
      <c r="W105" s="596"/>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3"/>
      <c r="D106" s="596"/>
      <c r="E106" s="378"/>
      <c r="F106" s="34"/>
      <c r="G106" s="34"/>
      <c r="H106" s="34"/>
      <c r="I106" s="34"/>
      <c r="J106" s="34"/>
      <c r="K106" s="34"/>
      <c r="L106" s="34"/>
      <c r="M106" s="34"/>
      <c r="N106" s="34"/>
      <c r="O106" s="34"/>
      <c r="P106" s="34"/>
      <c r="Q106" s="34"/>
      <c r="R106" s="34"/>
      <c r="S106" s="141"/>
      <c r="T106" s="80"/>
      <c r="U106" s="43">
        <v>49</v>
      </c>
      <c r="V106" s="723"/>
      <c r="W106" s="596"/>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3"/>
      <c r="D107" s="596"/>
      <c r="E107" s="378"/>
      <c r="F107" s="34"/>
      <c r="G107" s="34"/>
      <c r="H107" s="34"/>
      <c r="I107" s="34"/>
      <c r="J107" s="34"/>
      <c r="K107" s="34"/>
      <c r="L107" s="34"/>
      <c r="M107" s="34"/>
      <c r="N107" s="34"/>
      <c r="O107" s="34"/>
      <c r="P107" s="34"/>
      <c r="Q107" s="34"/>
      <c r="R107" s="34"/>
      <c r="S107" s="141"/>
      <c r="T107" s="80"/>
      <c r="U107" s="43">
        <v>50</v>
      </c>
      <c r="V107" s="723"/>
      <c r="W107" s="596"/>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3"/>
      <c r="D108" s="596"/>
      <c r="E108" s="378"/>
      <c r="F108" s="34"/>
      <c r="G108" s="34"/>
      <c r="H108" s="34"/>
      <c r="I108" s="34"/>
      <c r="J108" s="34"/>
      <c r="K108" s="34"/>
      <c r="L108" s="34"/>
      <c r="M108" s="34"/>
      <c r="N108" s="34"/>
      <c r="O108" s="34"/>
      <c r="P108" s="34"/>
      <c r="Q108" s="34"/>
      <c r="R108" s="34"/>
      <c r="S108" s="141"/>
      <c r="T108" s="80"/>
      <c r="U108" s="43">
        <v>51</v>
      </c>
      <c r="V108" s="723"/>
      <c r="W108" s="596"/>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3"/>
      <c r="D109" s="596"/>
      <c r="E109" s="378"/>
      <c r="F109" s="34"/>
      <c r="G109" s="34"/>
      <c r="H109" s="34"/>
      <c r="I109" s="34"/>
      <c r="J109" s="34"/>
      <c r="K109" s="34"/>
      <c r="L109" s="34"/>
      <c r="M109" s="34"/>
      <c r="N109" s="34"/>
      <c r="O109" s="34"/>
      <c r="P109" s="34"/>
      <c r="Q109" s="34"/>
      <c r="R109" s="34"/>
      <c r="S109" s="141"/>
      <c r="T109" s="80"/>
      <c r="U109" s="43">
        <v>52</v>
      </c>
      <c r="V109" s="723"/>
      <c r="W109" s="596"/>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3"/>
      <c r="D110" s="596"/>
      <c r="E110" s="378"/>
      <c r="F110" s="34"/>
      <c r="G110" s="34"/>
      <c r="H110" s="34"/>
      <c r="I110" s="34"/>
      <c r="J110" s="34"/>
      <c r="K110" s="34"/>
      <c r="L110" s="34"/>
      <c r="M110" s="34"/>
      <c r="N110" s="34"/>
      <c r="O110" s="34"/>
      <c r="P110" s="34"/>
      <c r="Q110" s="34"/>
      <c r="R110" s="34"/>
      <c r="S110" s="141"/>
      <c r="T110" s="80"/>
      <c r="U110" s="43">
        <v>53</v>
      </c>
      <c r="V110" s="723"/>
      <c r="W110" s="596"/>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3"/>
      <c r="D111" s="596"/>
      <c r="E111" s="378"/>
      <c r="F111" s="34"/>
      <c r="G111" s="34"/>
      <c r="H111" s="34"/>
      <c r="I111" s="34"/>
      <c r="J111" s="34"/>
      <c r="K111" s="34"/>
      <c r="L111" s="34"/>
      <c r="M111" s="34"/>
      <c r="N111" s="34"/>
      <c r="O111" s="34"/>
      <c r="P111" s="34"/>
      <c r="Q111" s="34"/>
      <c r="R111" s="34"/>
      <c r="S111" s="141"/>
      <c r="T111" s="80"/>
      <c r="U111" s="43">
        <v>54</v>
      </c>
      <c r="V111" s="723"/>
      <c r="W111" s="596"/>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3"/>
      <c r="D112" s="596"/>
      <c r="E112" s="378"/>
      <c r="F112" s="34"/>
      <c r="G112" s="34"/>
      <c r="H112" s="34"/>
      <c r="I112" s="34"/>
      <c r="J112" s="34"/>
      <c r="K112" s="34"/>
      <c r="L112" s="34"/>
      <c r="M112" s="34"/>
      <c r="N112" s="34"/>
      <c r="O112" s="34"/>
      <c r="P112" s="34"/>
      <c r="Q112" s="34"/>
      <c r="R112" s="34"/>
      <c r="S112" s="141"/>
      <c r="T112" s="80"/>
      <c r="U112" s="43">
        <v>55</v>
      </c>
      <c r="V112" s="723"/>
      <c r="W112" s="596"/>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3"/>
      <c r="D113" s="596"/>
      <c r="E113" s="378"/>
      <c r="F113" s="34"/>
      <c r="G113" s="34"/>
      <c r="H113" s="34"/>
      <c r="I113" s="34"/>
      <c r="J113" s="34"/>
      <c r="K113" s="34"/>
      <c r="L113" s="34"/>
      <c r="M113" s="34"/>
      <c r="N113" s="34"/>
      <c r="O113" s="34"/>
      <c r="P113" s="34"/>
      <c r="Q113" s="34"/>
      <c r="R113" s="34"/>
      <c r="S113" s="141"/>
      <c r="T113" s="80"/>
      <c r="U113" s="43">
        <v>56</v>
      </c>
      <c r="V113" s="723"/>
      <c r="W113" s="596"/>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3"/>
      <c r="D114" s="596"/>
      <c r="E114" s="378"/>
      <c r="F114" s="34"/>
      <c r="G114" s="34"/>
      <c r="H114" s="34"/>
      <c r="I114" s="34"/>
      <c r="J114" s="34"/>
      <c r="K114" s="34"/>
      <c r="L114" s="34"/>
      <c r="M114" s="34"/>
      <c r="N114" s="34"/>
      <c r="O114" s="34"/>
      <c r="P114" s="34"/>
      <c r="Q114" s="34"/>
      <c r="R114" s="34"/>
      <c r="S114" s="141"/>
      <c r="T114" s="80"/>
      <c r="U114" s="43">
        <v>57</v>
      </c>
      <c r="V114" s="723"/>
      <c r="W114" s="596"/>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3"/>
      <c r="D115" s="596"/>
      <c r="E115" s="378"/>
      <c r="F115" s="34"/>
      <c r="G115" s="34"/>
      <c r="H115" s="34"/>
      <c r="I115" s="34"/>
      <c r="J115" s="34"/>
      <c r="K115" s="34"/>
      <c r="L115" s="34"/>
      <c r="M115" s="34"/>
      <c r="N115" s="34"/>
      <c r="O115" s="34"/>
      <c r="P115" s="34"/>
      <c r="Q115" s="34"/>
      <c r="R115" s="34"/>
      <c r="S115" s="141"/>
      <c r="T115" s="80"/>
      <c r="U115" s="43">
        <v>58</v>
      </c>
      <c r="V115" s="723"/>
      <c r="W115" s="596"/>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3"/>
      <c r="D116" s="596"/>
      <c r="E116" s="378"/>
      <c r="F116" s="34"/>
      <c r="G116" s="34"/>
      <c r="H116" s="34"/>
      <c r="I116" s="34"/>
      <c r="J116" s="34"/>
      <c r="K116" s="34"/>
      <c r="L116" s="34"/>
      <c r="M116" s="34"/>
      <c r="N116" s="34"/>
      <c r="O116" s="34"/>
      <c r="P116" s="34"/>
      <c r="Q116" s="34"/>
      <c r="R116" s="34"/>
      <c r="S116" s="141"/>
      <c r="T116" s="80"/>
      <c r="U116" s="43">
        <v>59</v>
      </c>
      <c r="V116" s="723"/>
      <c r="W116" s="596"/>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3"/>
      <c r="D117" s="596"/>
      <c r="E117" s="378"/>
      <c r="F117" s="34"/>
      <c r="G117" s="34"/>
      <c r="H117" s="34"/>
      <c r="I117" s="34"/>
      <c r="J117" s="34"/>
      <c r="K117" s="34"/>
      <c r="L117" s="34"/>
      <c r="M117" s="34"/>
      <c r="N117" s="34"/>
      <c r="O117" s="34"/>
      <c r="P117" s="34"/>
      <c r="Q117" s="34"/>
      <c r="R117" s="34"/>
      <c r="S117" s="141"/>
      <c r="T117" s="80"/>
      <c r="U117" s="43">
        <v>60</v>
      </c>
      <c r="V117" s="723"/>
      <c r="W117" s="596"/>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3"/>
      <c r="D118" s="596"/>
      <c r="E118" s="378"/>
      <c r="F118" s="34"/>
      <c r="G118" s="34"/>
      <c r="H118" s="34"/>
      <c r="I118" s="34"/>
      <c r="J118" s="34"/>
      <c r="K118" s="34"/>
      <c r="L118" s="34"/>
      <c r="M118" s="34"/>
      <c r="N118" s="34"/>
      <c r="O118" s="34"/>
      <c r="P118" s="34"/>
      <c r="Q118" s="34"/>
      <c r="R118" s="34"/>
      <c r="S118" s="141"/>
      <c r="T118" s="80"/>
      <c r="U118" s="43">
        <v>61</v>
      </c>
      <c r="V118" s="723"/>
      <c r="W118" s="596"/>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3"/>
      <c r="D119" s="596"/>
      <c r="E119" s="378"/>
      <c r="F119" s="34"/>
      <c r="G119" s="34"/>
      <c r="H119" s="34"/>
      <c r="I119" s="34"/>
      <c r="J119" s="34"/>
      <c r="K119" s="34"/>
      <c r="L119" s="34"/>
      <c r="M119" s="34"/>
      <c r="N119" s="34"/>
      <c r="O119" s="34"/>
      <c r="P119" s="34"/>
      <c r="Q119" s="34"/>
      <c r="R119" s="34"/>
      <c r="S119" s="141"/>
      <c r="T119" s="80"/>
      <c r="U119" s="43">
        <v>62</v>
      </c>
      <c r="V119" s="723"/>
      <c r="W119" s="596"/>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3"/>
      <c r="D120" s="596"/>
      <c r="E120" s="378"/>
      <c r="F120" s="34"/>
      <c r="G120" s="34"/>
      <c r="H120" s="34"/>
      <c r="I120" s="34"/>
      <c r="J120" s="34"/>
      <c r="K120" s="34"/>
      <c r="L120" s="34"/>
      <c r="M120" s="34"/>
      <c r="N120" s="34"/>
      <c r="O120" s="34"/>
      <c r="P120" s="34"/>
      <c r="Q120" s="34"/>
      <c r="R120" s="34"/>
      <c r="S120" s="141"/>
      <c r="T120" s="80"/>
      <c r="U120" s="43">
        <v>63</v>
      </c>
      <c r="V120" s="723"/>
      <c r="W120" s="596"/>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3"/>
      <c r="D121" s="596"/>
      <c r="E121" s="378"/>
      <c r="F121" s="34"/>
      <c r="G121" s="34"/>
      <c r="H121" s="34"/>
      <c r="I121" s="34"/>
      <c r="J121" s="34"/>
      <c r="K121" s="34"/>
      <c r="L121" s="34"/>
      <c r="M121" s="34"/>
      <c r="N121" s="34"/>
      <c r="O121" s="34"/>
      <c r="P121" s="34"/>
      <c r="Q121" s="34"/>
      <c r="R121" s="34"/>
      <c r="S121" s="141"/>
      <c r="T121" s="80"/>
      <c r="U121" s="43">
        <v>64</v>
      </c>
      <c r="V121" s="723"/>
      <c r="W121" s="596"/>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3"/>
      <c r="D122" s="596"/>
      <c r="E122" s="378"/>
      <c r="F122" s="34"/>
      <c r="G122" s="34"/>
      <c r="H122" s="34"/>
      <c r="I122" s="34"/>
      <c r="J122" s="34"/>
      <c r="K122" s="34"/>
      <c r="L122" s="34"/>
      <c r="M122" s="34"/>
      <c r="N122" s="34"/>
      <c r="O122" s="34"/>
      <c r="P122" s="34"/>
      <c r="Q122" s="34"/>
      <c r="R122" s="34"/>
      <c r="S122" s="141"/>
      <c r="T122" s="80"/>
      <c r="U122" s="43">
        <v>65</v>
      </c>
      <c r="V122" s="723"/>
      <c r="W122" s="596"/>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3"/>
      <c r="D123" s="596"/>
      <c r="E123" s="378"/>
      <c r="F123" s="34"/>
      <c r="G123" s="34"/>
      <c r="H123" s="34"/>
      <c r="I123" s="34"/>
      <c r="J123" s="34"/>
      <c r="K123" s="34"/>
      <c r="L123" s="34"/>
      <c r="M123" s="34"/>
      <c r="N123" s="34"/>
      <c r="O123" s="34"/>
      <c r="P123" s="34"/>
      <c r="Q123" s="34"/>
      <c r="R123" s="34"/>
      <c r="S123" s="141"/>
      <c r="T123" s="80"/>
      <c r="U123" s="43">
        <v>66</v>
      </c>
      <c r="V123" s="723"/>
      <c r="W123" s="596"/>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3"/>
      <c r="D124" s="596"/>
      <c r="E124" s="378"/>
      <c r="F124" s="34"/>
      <c r="G124" s="34"/>
      <c r="H124" s="34"/>
      <c r="I124" s="34"/>
      <c r="J124" s="34"/>
      <c r="K124" s="34"/>
      <c r="L124" s="34"/>
      <c r="M124" s="34"/>
      <c r="N124" s="34"/>
      <c r="O124" s="34"/>
      <c r="P124" s="34"/>
      <c r="Q124" s="34"/>
      <c r="R124" s="34"/>
      <c r="S124" s="141"/>
      <c r="T124" s="80"/>
      <c r="U124" s="43">
        <v>67</v>
      </c>
      <c r="V124" s="723"/>
      <c r="W124" s="596"/>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3"/>
      <c r="D125" s="596"/>
      <c r="E125" s="378"/>
      <c r="F125" s="34"/>
      <c r="G125" s="34"/>
      <c r="H125" s="34"/>
      <c r="I125" s="34"/>
      <c r="J125" s="34"/>
      <c r="K125" s="34"/>
      <c r="L125" s="34"/>
      <c r="M125" s="34"/>
      <c r="N125" s="34"/>
      <c r="O125" s="34"/>
      <c r="P125" s="34"/>
      <c r="Q125" s="34"/>
      <c r="R125" s="34"/>
      <c r="S125" s="141"/>
      <c r="T125" s="80"/>
      <c r="U125" s="43">
        <v>68</v>
      </c>
      <c r="V125" s="723"/>
      <c r="W125" s="596"/>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3"/>
      <c r="D126" s="596"/>
      <c r="E126" s="378"/>
      <c r="F126" s="34"/>
      <c r="G126" s="34"/>
      <c r="H126" s="34"/>
      <c r="I126" s="34"/>
      <c r="J126" s="34"/>
      <c r="K126" s="34"/>
      <c r="L126" s="34"/>
      <c r="M126" s="34"/>
      <c r="N126" s="34"/>
      <c r="O126" s="34"/>
      <c r="P126" s="34"/>
      <c r="Q126" s="34"/>
      <c r="R126" s="34"/>
      <c r="S126" s="141"/>
      <c r="T126" s="80"/>
      <c r="U126" s="43">
        <v>69</v>
      </c>
      <c r="V126" s="723"/>
      <c r="W126" s="596"/>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3"/>
      <c r="D127" s="596"/>
      <c r="E127" s="378"/>
      <c r="F127" s="34"/>
      <c r="G127" s="34"/>
      <c r="H127" s="34"/>
      <c r="I127" s="34"/>
      <c r="J127" s="34"/>
      <c r="K127" s="34"/>
      <c r="L127" s="34"/>
      <c r="M127" s="34"/>
      <c r="N127" s="34"/>
      <c r="O127" s="34"/>
      <c r="P127" s="34"/>
      <c r="Q127" s="34"/>
      <c r="R127" s="34"/>
      <c r="S127" s="141"/>
      <c r="T127" s="80"/>
      <c r="U127" s="43">
        <v>70</v>
      </c>
      <c r="V127" s="723"/>
      <c r="W127" s="596"/>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3"/>
      <c r="D128" s="596"/>
      <c r="E128" s="378"/>
      <c r="F128" s="34"/>
      <c r="G128" s="34"/>
      <c r="H128" s="34"/>
      <c r="I128" s="34"/>
      <c r="J128" s="34"/>
      <c r="K128" s="34"/>
      <c r="L128" s="34"/>
      <c r="M128" s="34"/>
      <c r="N128" s="34"/>
      <c r="O128" s="34"/>
      <c r="P128" s="34"/>
      <c r="Q128" s="34"/>
      <c r="R128" s="34"/>
      <c r="S128" s="141"/>
      <c r="T128" s="80"/>
      <c r="U128" s="43">
        <v>71</v>
      </c>
      <c r="V128" s="723"/>
      <c r="W128" s="596"/>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3"/>
      <c r="D129" s="596"/>
      <c r="E129" s="378"/>
      <c r="F129" s="34"/>
      <c r="G129" s="34"/>
      <c r="H129" s="34"/>
      <c r="I129" s="34"/>
      <c r="J129" s="34"/>
      <c r="K129" s="34"/>
      <c r="L129" s="34"/>
      <c r="M129" s="34"/>
      <c r="N129" s="34"/>
      <c r="O129" s="34"/>
      <c r="P129" s="34"/>
      <c r="Q129" s="34"/>
      <c r="R129" s="34"/>
      <c r="S129" s="141"/>
      <c r="T129" s="80"/>
      <c r="U129" s="43">
        <v>72</v>
      </c>
      <c r="V129" s="723"/>
      <c r="W129" s="596"/>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3"/>
      <c r="D130" s="596"/>
      <c r="E130" s="378"/>
      <c r="F130" s="34"/>
      <c r="G130" s="34"/>
      <c r="H130" s="34"/>
      <c r="I130" s="34"/>
      <c r="J130" s="34"/>
      <c r="K130" s="34"/>
      <c r="L130" s="34"/>
      <c r="M130" s="34"/>
      <c r="N130" s="34"/>
      <c r="O130" s="34"/>
      <c r="P130" s="34"/>
      <c r="Q130" s="34"/>
      <c r="R130" s="34"/>
      <c r="S130" s="141"/>
      <c r="T130" s="80"/>
      <c r="U130" s="43">
        <v>73</v>
      </c>
      <c r="V130" s="723"/>
      <c r="W130" s="596"/>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3"/>
      <c r="D131" s="596"/>
      <c r="E131" s="378"/>
      <c r="F131" s="34"/>
      <c r="G131" s="34"/>
      <c r="H131" s="34"/>
      <c r="I131" s="34"/>
      <c r="J131" s="34"/>
      <c r="K131" s="34"/>
      <c r="L131" s="34"/>
      <c r="M131" s="34"/>
      <c r="N131" s="34"/>
      <c r="O131" s="34"/>
      <c r="P131" s="34"/>
      <c r="Q131" s="34"/>
      <c r="R131" s="34"/>
      <c r="S131" s="141"/>
      <c r="T131" s="80"/>
      <c r="U131" s="43">
        <v>74</v>
      </c>
      <c r="V131" s="723"/>
      <c r="W131" s="596"/>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3"/>
      <c r="D132" s="596"/>
      <c r="E132" s="378"/>
      <c r="F132" s="34"/>
      <c r="G132" s="34"/>
      <c r="H132" s="34"/>
      <c r="I132" s="34"/>
      <c r="J132" s="34"/>
      <c r="K132" s="34"/>
      <c r="L132" s="34"/>
      <c r="M132" s="34"/>
      <c r="N132" s="34"/>
      <c r="O132" s="34"/>
      <c r="P132" s="34"/>
      <c r="Q132" s="34"/>
      <c r="R132" s="34"/>
      <c r="S132" s="141"/>
      <c r="T132" s="80"/>
      <c r="U132" s="43">
        <v>75</v>
      </c>
      <c r="V132" s="723"/>
      <c r="W132" s="596"/>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3"/>
      <c r="D133" s="596"/>
      <c r="E133" s="378"/>
      <c r="F133" s="34"/>
      <c r="G133" s="34"/>
      <c r="H133" s="34"/>
      <c r="I133" s="34"/>
      <c r="J133" s="34"/>
      <c r="K133" s="34"/>
      <c r="L133" s="34"/>
      <c r="M133" s="34"/>
      <c r="N133" s="34"/>
      <c r="O133" s="34"/>
      <c r="P133" s="34"/>
      <c r="Q133" s="34"/>
      <c r="R133" s="34"/>
      <c r="S133" s="141"/>
      <c r="T133" s="80"/>
      <c r="U133" s="43">
        <v>76</v>
      </c>
      <c r="V133" s="723"/>
      <c r="W133" s="596"/>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3"/>
      <c r="D134" s="596"/>
      <c r="E134" s="378"/>
      <c r="F134" s="34"/>
      <c r="G134" s="34"/>
      <c r="H134" s="34"/>
      <c r="I134" s="34"/>
      <c r="J134" s="34"/>
      <c r="K134" s="34"/>
      <c r="L134" s="34"/>
      <c r="M134" s="34"/>
      <c r="N134" s="34"/>
      <c r="O134" s="34"/>
      <c r="P134" s="34"/>
      <c r="Q134" s="34"/>
      <c r="R134" s="34"/>
      <c r="S134" s="141"/>
      <c r="T134" s="80"/>
      <c r="U134" s="43">
        <v>77</v>
      </c>
      <c r="V134" s="723"/>
      <c r="W134" s="596"/>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3"/>
      <c r="D135" s="596"/>
      <c r="E135" s="378"/>
      <c r="F135" s="34"/>
      <c r="G135" s="34"/>
      <c r="H135" s="34"/>
      <c r="I135" s="34"/>
      <c r="J135" s="34"/>
      <c r="K135" s="34"/>
      <c r="L135" s="34"/>
      <c r="M135" s="34"/>
      <c r="N135" s="34"/>
      <c r="O135" s="34"/>
      <c r="P135" s="34"/>
      <c r="Q135" s="34"/>
      <c r="R135" s="34"/>
      <c r="S135" s="141"/>
      <c r="T135" s="80"/>
      <c r="U135" s="43">
        <v>78</v>
      </c>
      <c r="V135" s="723"/>
      <c r="W135" s="596"/>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3"/>
      <c r="D136" s="596"/>
      <c r="E136" s="378"/>
      <c r="F136" s="34"/>
      <c r="G136" s="34"/>
      <c r="H136" s="34"/>
      <c r="I136" s="34"/>
      <c r="J136" s="34"/>
      <c r="K136" s="34"/>
      <c r="L136" s="34"/>
      <c r="M136" s="34"/>
      <c r="N136" s="34"/>
      <c r="O136" s="34"/>
      <c r="P136" s="34"/>
      <c r="Q136" s="34"/>
      <c r="R136" s="34"/>
      <c r="S136" s="141"/>
      <c r="T136" s="80"/>
      <c r="U136" s="43">
        <v>79</v>
      </c>
      <c r="V136" s="723"/>
      <c r="W136" s="596"/>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3"/>
      <c r="D137" s="596"/>
      <c r="E137" s="378"/>
      <c r="F137" s="34"/>
      <c r="G137" s="34"/>
      <c r="H137" s="34"/>
      <c r="I137" s="34"/>
      <c r="J137" s="34"/>
      <c r="K137" s="34"/>
      <c r="L137" s="34"/>
      <c r="M137" s="34"/>
      <c r="N137" s="34"/>
      <c r="O137" s="34"/>
      <c r="P137" s="34"/>
      <c r="Q137" s="34"/>
      <c r="R137" s="34"/>
      <c r="S137" s="141"/>
      <c r="T137" s="80"/>
      <c r="U137" s="43">
        <v>80</v>
      </c>
      <c r="V137" s="723"/>
      <c r="W137" s="596"/>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3"/>
      <c r="D138" s="596"/>
      <c r="E138" s="378"/>
      <c r="F138" s="34"/>
      <c r="G138" s="34"/>
      <c r="H138" s="34"/>
      <c r="I138" s="34"/>
      <c r="J138" s="34"/>
      <c r="K138" s="34"/>
      <c r="L138" s="34"/>
      <c r="M138" s="34"/>
      <c r="N138" s="34"/>
      <c r="O138" s="34"/>
      <c r="P138" s="34"/>
      <c r="Q138" s="34"/>
      <c r="R138" s="34"/>
      <c r="S138" s="141"/>
      <c r="T138" s="80"/>
      <c r="U138" s="43">
        <v>81</v>
      </c>
      <c r="V138" s="723"/>
      <c r="W138" s="596"/>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3"/>
      <c r="D139" s="596"/>
      <c r="E139" s="378"/>
      <c r="F139" s="34"/>
      <c r="G139" s="34"/>
      <c r="H139" s="34"/>
      <c r="I139" s="34"/>
      <c r="J139" s="34"/>
      <c r="K139" s="34"/>
      <c r="L139" s="34"/>
      <c r="M139" s="34"/>
      <c r="N139" s="34"/>
      <c r="O139" s="34"/>
      <c r="P139" s="34"/>
      <c r="Q139" s="34"/>
      <c r="R139" s="34"/>
      <c r="S139" s="141"/>
      <c r="T139" s="80"/>
      <c r="U139" s="43">
        <v>82</v>
      </c>
      <c r="V139" s="723"/>
      <c r="W139" s="596"/>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3"/>
      <c r="D140" s="596"/>
      <c r="E140" s="378"/>
      <c r="F140" s="34"/>
      <c r="G140" s="34"/>
      <c r="H140" s="34"/>
      <c r="I140" s="34"/>
      <c r="J140" s="34"/>
      <c r="K140" s="34"/>
      <c r="L140" s="34"/>
      <c r="M140" s="34"/>
      <c r="N140" s="34"/>
      <c r="O140" s="34"/>
      <c r="P140" s="34"/>
      <c r="Q140" s="34"/>
      <c r="R140" s="34"/>
      <c r="S140" s="141"/>
      <c r="T140" s="80"/>
      <c r="U140" s="43">
        <v>83</v>
      </c>
      <c r="V140" s="723"/>
      <c r="W140" s="596"/>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3"/>
      <c r="D141" s="596"/>
      <c r="E141" s="378"/>
      <c r="F141" s="34"/>
      <c r="G141" s="34"/>
      <c r="H141" s="34"/>
      <c r="I141" s="34"/>
      <c r="J141" s="34"/>
      <c r="K141" s="34"/>
      <c r="L141" s="34"/>
      <c r="M141" s="34"/>
      <c r="N141" s="34"/>
      <c r="O141" s="34"/>
      <c r="P141" s="34"/>
      <c r="Q141" s="34"/>
      <c r="R141" s="34"/>
      <c r="S141" s="141"/>
      <c r="T141" s="80"/>
      <c r="U141" s="43">
        <v>84</v>
      </c>
      <c r="V141" s="723"/>
      <c r="W141" s="596"/>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3"/>
      <c r="D142" s="596"/>
      <c r="E142" s="378"/>
      <c r="F142" s="34"/>
      <c r="G142" s="34"/>
      <c r="H142" s="34"/>
      <c r="I142" s="34"/>
      <c r="J142" s="34"/>
      <c r="K142" s="34"/>
      <c r="L142" s="34"/>
      <c r="M142" s="34"/>
      <c r="N142" s="34"/>
      <c r="O142" s="34"/>
      <c r="P142" s="34"/>
      <c r="Q142" s="34"/>
      <c r="R142" s="34"/>
      <c r="S142" s="141"/>
      <c r="T142" s="80"/>
      <c r="U142" s="43">
        <v>85</v>
      </c>
      <c r="V142" s="723"/>
      <c r="W142" s="596"/>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3"/>
      <c r="D143" s="596"/>
      <c r="E143" s="378"/>
      <c r="F143" s="34"/>
      <c r="G143" s="34"/>
      <c r="H143" s="34"/>
      <c r="I143" s="34"/>
      <c r="J143" s="34"/>
      <c r="K143" s="34"/>
      <c r="L143" s="34"/>
      <c r="M143" s="34"/>
      <c r="N143" s="34"/>
      <c r="O143" s="34"/>
      <c r="P143" s="34"/>
      <c r="Q143" s="34"/>
      <c r="R143" s="34"/>
      <c r="S143" s="141"/>
      <c r="T143" s="80"/>
      <c r="U143" s="43">
        <v>86</v>
      </c>
      <c r="V143" s="723"/>
      <c r="W143" s="596"/>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3"/>
      <c r="D144" s="596"/>
      <c r="E144" s="378"/>
      <c r="F144" s="34"/>
      <c r="G144" s="34"/>
      <c r="H144" s="34"/>
      <c r="I144" s="34"/>
      <c r="J144" s="34"/>
      <c r="K144" s="34"/>
      <c r="L144" s="34"/>
      <c r="M144" s="34"/>
      <c r="N144" s="34"/>
      <c r="O144" s="34"/>
      <c r="P144" s="34"/>
      <c r="Q144" s="34"/>
      <c r="R144" s="34"/>
      <c r="S144" s="141"/>
      <c r="T144" s="80"/>
      <c r="U144" s="43">
        <v>87</v>
      </c>
      <c r="V144" s="723"/>
      <c r="W144" s="596"/>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3"/>
      <c r="D145" s="596"/>
      <c r="E145" s="378"/>
      <c r="F145" s="34"/>
      <c r="G145" s="34"/>
      <c r="H145" s="34"/>
      <c r="I145" s="34"/>
      <c r="J145" s="34"/>
      <c r="K145" s="34"/>
      <c r="L145" s="34"/>
      <c r="M145" s="34"/>
      <c r="N145" s="34"/>
      <c r="O145" s="34"/>
      <c r="P145" s="34"/>
      <c r="Q145" s="34"/>
      <c r="R145" s="34"/>
      <c r="S145" s="141"/>
      <c r="T145" s="80"/>
      <c r="U145" s="43">
        <v>88</v>
      </c>
      <c r="V145" s="723"/>
      <c r="W145" s="596"/>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3"/>
      <c r="D146" s="596"/>
      <c r="E146" s="378"/>
      <c r="F146" s="34"/>
      <c r="G146" s="34"/>
      <c r="H146" s="34"/>
      <c r="I146" s="34"/>
      <c r="J146" s="34"/>
      <c r="K146" s="34"/>
      <c r="L146" s="34"/>
      <c r="M146" s="34"/>
      <c r="N146" s="34"/>
      <c r="O146" s="34"/>
      <c r="P146" s="34"/>
      <c r="Q146" s="34"/>
      <c r="R146" s="34"/>
      <c r="S146" s="141"/>
      <c r="T146" s="80"/>
      <c r="U146" s="43">
        <v>89</v>
      </c>
      <c r="V146" s="723"/>
      <c r="W146" s="596"/>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3"/>
      <c r="D147" s="596"/>
      <c r="E147" s="378"/>
      <c r="F147" s="34"/>
      <c r="G147" s="34"/>
      <c r="H147" s="34"/>
      <c r="I147" s="34"/>
      <c r="J147" s="34"/>
      <c r="K147" s="34"/>
      <c r="L147" s="34"/>
      <c r="M147" s="34"/>
      <c r="N147" s="34"/>
      <c r="O147" s="34"/>
      <c r="P147" s="34"/>
      <c r="Q147" s="34"/>
      <c r="R147" s="34"/>
      <c r="S147" s="141"/>
      <c r="T147" s="80"/>
      <c r="U147" s="43">
        <v>90</v>
      </c>
      <c r="V147" s="723"/>
      <c r="W147" s="596"/>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3"/>
      <c r="D148" s="596"/>
      <c r="E148" s="378"/>
      <c r="F148" s="34"/>
      <c r="G148" s="34"/>
      <c r="H148" s="34"/>
      <c r="I148" s="34"/>
      <c r="J148" s="34"/>
      <c r="K148" s="34"/>
      <c r="L148" s="34"/>
      <c r="M148" s="34"/>
      <c r="N148" s="34"/>
      <c r="O148" s="34"/>
      <c r="P148" s="34"/>
      <c r="Q148" s="34"/>
      <c r="R148" s="34"/>
      <c r="S148" s="141"/>
      <c r="T148" s="80"/>
      <c r="U148" s="43">
        <v>91</v>
      </c>
      <c r="V148" s="723"/>
      <c r="W148" s="596"/>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3"/>
      <c r="D149" s="596"/>
      <c r="E149" s="378"/>
      <c r="F149" s="34"/>
      <c r="G149" s="34"/>
      <c r="H149" s="34"/>
      <c r="I149" s="34"/>
      <c r="J149" s="34"/>
      <c r="K149" s="34"/>
      <c r="L149" s="34"/>
      <c r="M149" s="34"/>
      <c r="N149" s="34"/>
      <c r="O149" s="34"/>
      <c r="P149" s="34"/>
      <c r="Q149" s="34"/>
      <c r="R149" s="34"/>
      <c r="S149" s="141"/>
      <c r="T149" s="80"/>
      <c r="U149" s="43">
        <v>92</v>
      </c>
      <c r="V149" s="723"/>
      <c r="W149" s="596"/>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3"/>
      <c r="D150" s="596"/>
      <c r="E150" s="378"/>
      <c r="F150" s="34"/>
      <c r="G150" s="34"/>
      <c r="H150" s="34"/>
      <c r="I150" s="34"/>
      <c r="J150" s="34"/>
      <c r="K150" s="34"/>
      <c r="L150" s="34"/>
      <c r="M150" s="34"/>
      <c r="N150" s="34"/>
      <c r="O150" s="34"/>
      <c r="P150" s="34"/>
      <c r="Q150" s="34"/>
      <c r="R150" s="34"/>
      <c r="S150" s="141"/>
      <c r="T150" s="80"/>
      <c r="U150" s="43">
        <v>93</v>
      </c>
      <c r="V150" s="723"/>
      <c r="W150" s="596"/>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3"/>
      <c r="D151" s="596"/>
      <c r="E151" s="378"/>
      <c r="F151" s="34"/>
      <c r="G151" s="34"/>
      <c r="H151" s="34"/>
      <c r="I151" s="34"/>
      <c r="J151" s="34"/>
      <c r="K151" s="34"/>
      <c r="L151" s="34"/>
      <c r="M151" s="34"/>
      <c r="N151" s="34"/>
      <c r="O151" s="34"/>
      <c r="P151" s="34"/>
      <c r="Q151" s="34"/>
      <c r="R151" s="34"/>
      <c r="S151" s="141"/>
      <c r="T151" s="80"/>
      <c r="U151" s="43">
        <v>94</v>
      </c>
      <c r="V151" s="723"/>
      <c r="W151" s="596"/>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3"/>
      <c r="D152" s="596"/>
      <c r="E152" s="378"/>
      <c r="F152" s="34"/>
      <c r="G152" s="34"/>
      <c r="H152" s="34"/>
      <c r="I152" s="34"/>
      <c r="J152" s="34"/>
      <c r="K152" s="34"/>
      <c r="L152" s="34"/>
      <c r="M152" s="34"/>
      <c r="N152" s="34"/>
      <c r="O152" s="34"/>
      <c r="P152" s="34"/>
      <c r="Q152" s="34"/>
      <c r="R152" s="34"/>
      <c r="S152" s="141"/>
      <c r="T152" s="80"/>
      <c r="U152" s="43">
        <v>95</v>
      </c>
      <c r="V152" s="723"/>
      <c r="W152" s="596"/>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3"/>
      <c r="D153" s="596"/>
      <c r="E153" s="378"/>
      <c r="F153" s="34"/>
      <c r="G153" s="34"/>
      <c r="H153" s="34"/>
      <c r="I153" s="34"/>
      <c r="J153" s="34"/>
      <c r="K153" s="34"/>
      <c r="L153" s="34"/>
      <c r="M153" s="34"/>
      <c r="N153" s="34"/>
      <c r="O153" s="34"/>
      <c r="P153" s="34"/>
      <c r="Q153" s="34"/>
      <c r="R153" s="34"/>
      <c r="S153" s="141"/>
      <c r="T153" s="80"/>
      <c r="U153" s="43">
        <v>96</v>
      </c>
      <c r="V153" s="723"/>
      <c r="W153" s="596"/>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3"/>
      <c r="D154" s="596"/>
      <c r="E154" s="378"/>
      <c r="F154" s="34"/>
      <c r="G154" s="34"/>
      <c r="H154" s="34"/>
      <c r="I154" s="34"/>
      <c r="J154" s="34"/>
      <c r="K154" s="34"/>
      <c r="L154" s="34"/>
      <c r="M154" s="34"/>
      <c r="N154" s="34"/>
      <c r="O154" s="34"/>
      <c r="P154" s="34"/>
      <c r="Q154" s="34"/>
      <c r="R154" s="34"/>
      <c r="S154" s="141"/>
      <c r="T154" s="80"/>
      <c r="U154" s="43">
        <v>97</v>
      </c>
      <c r="V154" s="723"/>
      <c r="W154" s="596"/>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3"/>
      <c r="D155" s="596"/>
      <c r="E155" s="378"/>
      <c r="F155" s="34"/>
      <c r="G155" s="34"/>
      <c r="H155" s="34"/>
      <c r="I155" s="34"/>
      <c r="J155" s="34"/>
      <c r="K155" s="34"/>
      <c r="L155" s="34"/>
      <c r="M155" s="34"/>
      <c r="N155" s="34"/>
      <c r="O155" s="34"/>
      <c r="P155" s="34"/>
      <c r="Q155" s="34"/>
      <c r="R155" s="34"/>
      <c r="S155" s="141"/>
      <c r="T155" s="80"/>
      <c r="U155" s="43">
        <v>98</v>
      </c>
      <c r="V155" s="723"/>
      <c r="W155" s="596"/>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3"/>
      <c r="D156" s="596"/>
      <c r="E156" s="378"/>
      <c r="F156" s="34"/>
      <c r="G156" s="34"/>
      <c r="H156" s="34"/>
      <c r="I156" s="34"/>
      <c r="J156" s="34"/>
      <c r="K156" s="34"/>
      <c r="L156" s="34"/>
      <c r="M156" s="34"/>
      <c r="N156" s="34"/>
      <c r="O156" s="34"/>
      <c r="P156" s="34"/>
      <c r="Q156" s="34"/>
      <c r="R156" s="34"/>
      <c r="S156" s="141"/>
      <c r="T156" s="80"/>
      <c r="U156" s="43">
        <v>99</v>
      </c>
      <c r="V156" s="723"/>
      <c r="W156" s="596"/>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3"/>
      <c r="D157" s="596"/>
      <c r="E157" s="378"/>
      <c r="F157" s="34"/>
      <c r="G157" s="34"/>
      <c r="H157" s="34"/>
      <c r="I157" s="34"/>
      <c r="J157" s="34"/>
      <c r="K157" s="34"/>
      <c r="L157" s="34"/>
      <c r="M157" s="34"/>
      <c r="N157" s="34"/>
      <c r="O157" s="34"/>
      <c r="P157" s="34"/>
      <c r="Q157" s="34"/>
      <c r="R157" s="34"/>
      <c r="S157" s="141"/>
      <c r="T157" s="80"/>
      <c r="U157" s="43">
        <v>100</v>
      </c>
      <c r="V157" s="723"/>
      <c r="W157" s="596"/>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3"/>
      <c r="D158" s="596"/>
      <c r="E158" s="378"/>
      <c r="F158" s="34"/>
      <c r="G158" s="34"/>
      <c r="H158" s="34"/>
      <c r="I158" s="34"/>
      <c r="J158" s="34"/>
      <c r="K158" s="34"/>
      <c r="L158" s="34"/>
      <c r="M158" s="34"/>
      <c r="N158" s="34"/>
      <c r="O158" s="34"/>
      <c r="P158" s="34"/>
      <c r="Q158" s="34"/>
      <c r="R158" s="34"/>
      <c r="S158" s="141"/>
      <c r="T158" s="80"/>
      <c r="U158" s="43">
        <v>101</v>
      </c>
      <c r="V158" s="723"/>
      <c r="W158" s="596"/>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3"/>
      <c r="D159" s="596"/>
      <c r="E159" s="378"/>
      <c r="F159" s="34"/>
      <c r="G159" s="34"/>
      <c r="H159" s="34"/>
      <c r="I159" s="34"/>
      <c r="J159" s="34"/>
      <c r="K159" s="34"/>
      <c r="L159" s="34"/>
      <c r="M159" s="34"/>
      <c r="N159" s="34"/>
      <c r="O159" s="34"/>
      <c r="P159" s="34"/>
      <c r="Q159" s="34"/>
      <c r="R159" s="34"/>
      <c r="S159" s="141"/>
      <c r="T159" s="80"/>
      <c r="U159" s="43">
        <v>102</v>
      </c>
      <c r="V159" s="723"/>
      <c r="W159" s="596"/>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3"/>
      <c r="D160" s="596"/>
      <c r="E160" s="378"/>
      <c r="F160" s="34"/>
      <c r="G160" s="34"/>
      <c r="H160" s="34"/>
      <c r="I160" s="34"/>
      <c r="J160" s="34"/>
      <c r="K160" s="34"/>
      <c r="L160" s="34"/>
      <c r="M160" s="34"/>
      <c r="N160" s="34"/>
      <c r="O160" s="34"/>
      <c r="P160" s="34"/>
      <c r="Q160" s="34"/>
      <c r="R160" s="34"/>
      <c r="S160" s="141"/>
      <c r="T160" s="80"/>
      <c r="U160" s="43">
        <v>103</v>
      </c>
      <c r="V160" s="723"/>
      <c r="W160" s="596"/>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3"/>
      <c r="D161" s="596"/>
      <c r="E161" s="378"/>
      <c r="F161" s="34"/>
      <c r="G161" s="34"/>
      <c r="H161" s="34"/>
      <c r="I161" s="34"/>
      <c r="J161" s="34"/>
      <c r="K161" s="34"/>
      <c r="L161" s="34"/>
      <c r="M161" s="34"/>
      <c r="N161" s="34"/>
      <c r="O161" s="34"/>
      <c r="P161" s="34"/>
      <c r="Q161" s="34"/>
      <c r="R161" s="34"/>
      <c r="S161" s="141"/>
      <c r="T161" s="80"/>
      <c r="U161" s="43">
        <v>104</v>
      </c>
      <c r="V161" s="723"/>
      <c r="W161" s="596"/>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3"/>
      <c r="D162" s="596"/>
      <c r="E162" s="378"/>
      <c r="F162" s="34"/>
      <c r="G162" s="34"/>
      <c r="H162" s="34"/>
      <c r="I162" s="34"/>
      <c r="J162" s="34"/>
      <c r="K162" s="34"/>
      <c r="L162" s="34"/>
      <c r="M162" s="34"/>
      <c r="N162" s="34"/>
      <c r="O162" s="34"/>
      <c r="P162" s="34"/>
      <c r="Q162" s="34"/>
      <c r="R162" s="34"/>
      <c r="S162" s="141"/>
      <c r="T162" s="80"/>
      <c r="U162" s="43">
        <v>105</v>
      </c>
      <c r="V162" s="723"/>
      <c r="W162" s="596"/>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3"/>
      <c r="D163" s="596"/>
      <c r="E163" s="378"/>
      <c r="F163" s="34"/>
      <c r="G163" s="34"/>
      <c r="H163" s="34"/>
      <c r="I163" s="34"/>
      <c r="J163" s="34"/>
      <c r="K163" s="34"/>
      <c r="L163" s="34"/>
      <c r="M163" s="34"/>
      <c r="N163" s="34"/>
      <c r="O163" s="34"/>
      <c r="P163" s="34"/>
      <c r="Q163" s="34"/>
      <c r="R163" s="34"/>
      <c r="S163" s="141"/>
      <c r="T163" s="80"/>
      <c r="U163" s="43">
        <v>106</v>
      </c>
      <c r="V163" s="723"/>
      <c r="W163" s="596"/>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3"/>
      <c r="D164" s="596"/>
      <c r="E164" s="378"/>
      <c r="F164" s="34"/>
      <c r="G164" s="34"/>
      <c r="H164" s="34"/>
      <c r="I164" s="34"/>
      <c r="J164" s="34"/>
      <c r="K164" s="34"/>
      <c r="L164" s="34"/>
      <c r="M164" s="34"/>
      <c r="N164" s="34"/>
      <c r="O164" s="34"/>
      <c r="P164" s="34"/>
      <c r="Q164" s="34"/>
      <c r="R164" s="34"/>
      <c r="S164" s="141"/>
      <c r="T164" s="80"/>
      <c r="U164" s="43">
        <v>107</v>
      </c>
      <c r="V164" s="723"/>
      <c r="W164" s="596"/>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3"/>
      <c r="D165" s="596"/>
      <c r="E165" s="378"/>
      <c r="F165" s="34"/>
      <c r="G165" s="34"/>
      <c r="H165" s="34"/>
      <c r="I165" s="34"/>
      <c r="J165" s="34"/>
      <c r="K165" s="34"/>
      <c r="L165" s="34"/>
      <c r="M165" s="34"/>
      <c r="N165" s="34"/>
      <c r="O165" s="34"/>
      <c r="P165" s="34"/>
      <c r="Q165" s="34"/>
      <c r="R165" s="34"/>
      <c r="S165" s="141"/>
      <c r="T165" s="80"/>
      <c r="U165" s="43">
        <v>108</v>
      </c>
      <c r="V165" s="723"/>
      <c r="W165" s="596"/>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3"/>
      <c r="D166" s="596"/>
      <c r="E166" s="378"/>
      <c r="F166" s="34"/>
      <c r="G166" s="34"/>
      <c r="H166" s="34"/>
      <c r="I166" s="34"/>
      <c r="J166" s="34"/>
      <c r="K166" s="34"/>
      <c r="L166" s="34"/>
      <c r="M166" s="34"/>
      <c r="N166" s="34"/>
      <c r="O166" s="34"/>
      <c r="P166" s="34"/>
      <c r="Q166" s="34"/>
      <c r="R166" s="34"/>
      <c r="S166" s="141"/>
      <c r="T166" s="80"/>
      <c r="U166" s="43">
        <v>109</v>
      </c>
      <c r="V166" s="723"/>
      <c r="W166" s="596"/>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3"/>
      <c r="D167" s="596"/>
      <c r="E167" s="378"/>
      <c r="F167" s="34"/>
      <c r="G167" s="34"/>
      <c r="H167" s="34"/>
      <c r="I167" s="34"/>
      <c r="J167" s="34"/>
      <c r="K167" s="34"/>
      <c r="L167" s="34"/>
      <c r="M167" s="34"/>
      <c r="N167" s="34"/>
      <c r="O167" s="34"/>
      <c r="P167" s="34"/>
      <c r="Q167" s="34"/>
      <c r="R167" s="34"/>
      <c r="S167" s="141"/>
      <c r="T167" s="80"/>
      <c r="U167" s="43">
        <v>110</v>
      </c>
      <c r="V167" s="723"/>
      <c r="W167" s="596"/>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3"/>
      <c r="D168" s="596"/>
      <c r="E168" s="378"/>
      <c r="F168" s="34"/>
      <c r="G168" s="34"/>
      <c r="H168" s="34"/>
      <c r="I168" s="34"/>
      <c r="J168" s="34"/>
      <c r="K168" s="34"/>
      <c r="L168" s="34"/>
      <c r="M168" s="34"/>
      <c r="N168" s="34"/>
      <c r="O168" s="34"/>
      <c r="P168" s="34"/>
      <c r="Q168" s="34"/>
      <c r="R168" s="34"/>
      <c r="S168" s="141"/>
      <c r="T168" s="80"/>
      <c r="U168" s="43">
        <v>111</v>
      </c>
      <c r="V168" s="723"/>
      <c r="W168" s="596"/>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3"/>
      <c r="D169" s="596"/>
      <c r="E169" s="378"/>
      <c r="F169" s="34"/>
      <c r="G169" s="34"/>
      <c r="H169" s="34"/>
      <c r="I169" s="34"/>
      <c r="J169" s="34"/>
      <c r="K169" s="34"/>
      <c r="L169" s="34"/>
      <c r="M169" s="34"/>
      <c r="N169" s="34"/>
      <c r="O169" s="34"/>
      <c r="P169" s="34"/>
      <c r="Q169" s="34"/>
      <c r="R169" s="34"/>
      <c r="S169" s="141"/>
      <c r="T169" s="80"/>
      <c r="U169" s="43">
        <v>112</v>
      </c>
      <c r="V169" s="723"/>
      <c r="W169" s="596"/>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3"/>
      <c r="D170" s="596"/>
      <c r="E170" s="378"/>
      <c r="F170" s="34"/>
      <c r="G170" s="34"/>
      <c r="H170" s="34"/>
      <c r="I170" s="34"/>
      <c r="J170" s="34"/>
      <c r="K170" s="34"/>
      <c r="L170" s="34"/>
      <c r="M170" s="34"/>
      <c r="N170" s="34"/>
      <c r="O170" s="34"/>
      <c r="P170" s="34"/>
      <c r="Q170" s="34"/>
      <c r="R170" s="34"/>
      <c r="S170" s="141"/>
      <c r="T170" s="80"/>
      <c r="U170" s="43">
        <v>113</v>
      </c>
      <c r="V170" s="723"/>
      <c r="W170" s="596"/>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3"/>
      <c r="D171" s="596"/>
      <c r="E171" s="378"/>
      <c r="F171" s="34"/>
      <c r="G171" s="34"/>
      <c r="H171" s="34"/>
      <c r="I171" s="34"/>
      <c r="J171" s="34"/>
      <c r="K171" s="34"/>
      <c r="L171" s="34"/>
      <c r="M171" s="34"/>
      <c r="N171" s="34"/>
      <c r="O171" s="34"/>
      <c r="P171" s="34"/>
      <c r="Q171" s="34"/>
      <c r="R171" s="34"/>
      <c r="S171" s="141"/>
      <c r="T171" s="80"/>
      <c r="U171" s="43">
        <v>114</v>
      </c>
      <c r="V171" s="723"/>
      <c r="W171" s="596"/>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3"/>
      <c r="D172" s="596"/>
      <c r="E172" s="378"/>
      <c r="F172" s="34"/>
      <c r="G172" s="34"/>
      <c r="H172" s="34"/>
      <c r="I172" s="34"/>
      <c r="J172" s="34"/>
      <c r="K172" s="34"/>
      <c r="L172" s="34"/>
      <c r="M172" s="34"/>
      <c r="N172" s="34"/>
      <c r="O172" s="34"/>
      <c r="P172" s="34"/>
      <c r="Q172" s="34"/>
      <c r="R172" s="34"/>
      <c r="S172" s="141"/>
      <c r="T172" s="80"/>
      <c r="U172" s="43">
        <v>115</v>
      </c>
      <c r="V172" s="723"/>
      <c r="W172" s="596"/>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3"/>
      <c r="D173" s="596"/>
      <c r="E173" s="378"/>
      <c r="F173" s="34"/>
      <c r="G173" s="34"/>
      <c r="H173" s="34"/>
      <c r="I173" s="34"/>
      <c r="J173" s="34"/>
      <c r="K173" s="34"/>
      <c r="L173" s="34"/>
      <c r="M173" s="34"/>
      <c r="N173" s="34"/>
      <c r="O173" s="34"/>
      <c r="P173" s="34"/>
      <c r="Q173" s="34"/>
      <c r="R173" s="34"/>
      <c r="S173" s="141"/>
      <c r="T173" s="80"/>
      <c r="U173" s="43">
        <v>116</v>
      </c>
      <c r="V173" s="723"/>
      <c r="W173" s="596"/>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3"/>
      <c r="D174" s="596"/>
      <c r="E174" s="378"/>
      <c r="F174" s="34"/>
      <c r="G174" s="34"/>
      <c r="H174" s="34"/>
      <c r="I174" s="34"/>
      <c r="J174" s="34"/>
      <c r="K174" s="34"/>
      <c r="L174" s="34"/>
      <c r="M174" s="34"/>
      <c r="N174" s="34"/>
      <c r="O174" s="34"/>
      <c r="P174" s="34"/>
      <c r="Q174" s="34"/>
      <c r="R174" s="34"/>
      <c r="S174" s="141"/>
      <c r="T174" s="80"/>
      <c r="U174" s="43">
        <v>117</v>
      </c>
      <c r="V174" s="723"/>
      <c r="W174" s="596"/>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3"/>
      <c r="D175" s="596"/>
      <c r="E175" s="378"/>
      <c r="F175" s="34"/>
      <c r="G175" s="34"/>
      <c r="H175" s="34"/>
      <c r="I175" s="34"/>
      <c r="J175" s="34"/>
      <c r="K175" s="34"/>
      <c r="L175" s="34"/>
      <c r="M175" s="34"/>
      <c r="N175" s="34"/>
      <c r="O175" s="34"/>
      <c r="P175" s="34"/>
      <c r="Q175" s="34"/>
      <c r="R175" s="34"/>
      <c r="S175" s="141"/>
      <c r="T175" s="80"/>
      <c r="U175" s="43">
        <v>118</v>
      </c>
      <c r="V175" s="723"/>
      <c r="W175" s="596"/>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3"/>
      <c r="D176" s="596"/>
      <c r="E176" s="378"/>
      <c r="F176" s="34"/>
      <c r="G176" s="34"/>
      <c r="H176" s="34"/>
      <c r="I176" s="34"/>
      <c r="J176" s="34"/>
      <c r="K176" s="34"/>
      <c r="L176" s="34"/>
      <c r="M176" s="34"/>
      <c r="N176" s="34"/>
      <c r="O176" s="34"/>
      <c r="P176" s="34"/>
      <c r="Q176" s="34"/>
      <c r="R176" s="34"/>
      <c r="S176" s="141"/>
      <c r="T176" s="80"/>
      <c r="U176" s="43">
        <v>119</v>
      </c>
      <c r="V176" s="723"/>
      <c r="W176" s="596"/>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3"/>
      <c r="D177" s="596"/>
      <c r="E177" s="378"/>
      <c r="F177" s="34"/>
      <c r="G177" s="34"/>
      <c r="H177" s="34"/>
      <c r="I177" s="34"/>
      <c r="J177" s="34"/>
      <c r="K177" s="34"/>
      <c r="L177" s="34"/>
      <c r="M177" s="34"/>
      <c r="N177" s="34"/>
      <c r="O177" s="34"/>
      <c r="P177" s="34"/>
      <c r="Q177" s="34"/>
      <c r="R177" s="34"/>
      <c r="S177" s="141"/>
      <c r="T177" s="80"/>
      <c r="U177" s="43">
        <v>120</v>
      </c>
      <c r="V177" s="723"/>
      <c r="W177" s="596"/>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3"/>
      <c r="D178" s="596"/>
      <c r="E178" s="378"/>
      <c r="F178" s="34"/>
      <c r="G178" s="34"/>
      <c r="H178" s="34"/>
      <c r="I178" s="34"/>
      <c r="J178" s="34"/>
      <c r="K178" s="34"/>
      <c r="L178" s="34"/>
      <c r="M178" s="34"/>
      <c r="N178" s="34"/>
      <c r="O178" s="34"/>
      <c r="P178" s="34"/>
      <c r="Q178" s="34"/>
      <c r="R178" s="34"/>
      <c r="S178" s="141"/>
      <c r="T178" s="34"/>
      <c r="U178" s="43">
        <v>121</v>
      </c>
      <c r="V178" s="723"/>
      <c r="W178" s="596"/>
      <c r="X178" s="378"/>
      <c r="Y178" s="34"/>
      <c r="Z178" s="34"/>
      <c r="AA178" s="34"/>
      <c r="AB178" s="34"/>
      <c r="AC178" s="34"/>
      <c r="AD178" s="34"/>
      <c r="AE178" s="34"/>
      <c r="AF178" s="34"/>
      <c r="AG178" s="34"/>
      <c r="AH178" s="34"/>
      <c r="AI178" s="34"/>
      <c r="AJ178" s="34"/>
      <c r="AK178" s="34"/>
      <c r="AL178" s="141"/>
    </row>
    <row r="179" spans="1:38" ht="12.75" customHeight="1">
      <c r="B179" s="43">
        <v>122</v>
      </c>
      <c r="C179" s="723"/>
      <c r="D179" s="596"/>
      <c r="E179" s="378"/>
      <c r="S179" s="141"/>
      <c r="U179" s="43">
        <v>122</v>
      </c>
      <c r="V179" s="723"/>
      <c r="W179" s="596"/>
      <c r="X179" s="378"/>
      <c r="AL179" s="141"/>
    </row>
    <row r="180" spans="1:38" ht="12.75" customHeight="1">
      <c r="B180" s="43">
        <v>123</v>
      </c>
      <c r="C180" s="723"/>
      <c r="D180" s="596"/>
      <c r="E180" s="378"/>
      <c r="S180" s="141"/>
      <c r="U180" s="43">
        <v>123</v>
      </c>
      <c r="V180" s="723"/>
      <c r="W180" s="596"/>
      <c r="X180" s="378"/>
      <c r="AL180" s="141"/>
    </row>
    <row r="181" spans="1:38" ht="12.75" customHeight="1">
      <c r="B181" s="43">
        <v>124</v>
      </c>
      <c r="C181" s="723"/>
      <c r="D181" s="596"/>
      <c r="E181" s="378"/>
      <c r="S181" s="141"/>
      <c r="U181" s="43">
        <v>124</v>
      </c>
      <c r="V181" s="723"/>
      <c r="W181" s="596"/>
      <c r="X181" s="378"/>
      <c r="AL181" s="141"/>
    </row>
    <row r="182" spans="1:38" ht="12.75" customHeight="1">
      <c r="B182" s="43">
        <v>125</v>
      </c>
      <c r="C182" s="723"/>
      <c r="D182" s="596"/>
      <c r="E182" s="378"/>
      <c r="S182" s="141"/>
      <c r="U182" s="43">
        <v>125</v>
      </c>
      <c r="V182" s="723"/>
      <c r="W182" s="596"/>
      <c r="X182" s="378"/>
      <c r="AL182" s="141"/>
    </row>
    <row r="183" spans="1:38" ht="12.75" customHeight="1">
      <c r="B183" s="43">
        <v>126</v>
      </c>
      <c r="C183" s="723"/>
      <c r="D183" s="596"/>
      <c r="E183" s="378"/>
      <c r="S183" s="141"/>
      <c r="U183" s="43">
        <v>126</v>
      </c>
      <c r="V183" s="723"/>
      <c r="W183" s="596"/>
      <c r="X183" s="378"/>
      <c r="AL183" s="141"/>
    </row>
    <row r="184" spans="1:38" ht="12.75" customHeight="1">
      <c r="B184" s="43">
        <v>127</v>
      </c>
      <c r="C184" s="723"/>
      <c r="D184" s="596"/>
      <c r="E184" s="378"/>
      <c r="S184" s="141"/>
      <c r="U184" s="43">
        <v>127</v>
      </c>
      <c r="V184" s="723"/>
      <c r="W184" s="596"/>
      <c r="X184" s="378"/>
      <c r="AL184" s="141"/>
    </row>
    <row r="185" spans="1:38" ht="12.75" customHeight="1">
      <c r="B185" s="43">
        <v>128</v>
      </c>
      <c r="C185" s="723"/>
      <c r="D185" s="596"/>
      <c r="E185" s="378"/>
      <c r="S185" s="141"/>
      <c r="U185" s="43">
        <v>128</v>
      </c>
      <c r="V185" s="723"/>
      <c r="W185" s="596"/>
      <c r="X185" s="378"/>
      <c r="AL185" s="141"/>
    </row>
    <row r="186" spans="1:38" ht="12.75" customHeight="1">
      <c r="B186" s="43">
        <v>129</v>
      </c>
      <c r="C186" s="723"/>
      <c r="D186" s="596"/>
      <c r="E186" s="378"/>
      <c r="S186" s="141"/>
      <c r="U186" s="43">
        <v>129</v>
      </c>
      <c r="V186" s="723"/>
      <c r="W186" s="596"/>
      <c r="X186" s="378"/>
      <c r="AL186" s="141"/>
    </row>
    <row r="187" spans="1:38" ht="12.75" customHeight="1">
      <c r="B187" s="43">
        <v>130</v>
      </c>
      <c r="C187" s="723"/>
      <c r="D187" s="596"/>
      <c r="E187" s="378"/>
      <c r="S187" s="141"/>
      <c r="U187" s="43">
        <v>130</v>
      </c>
      <c r="V187" s="723"/>
      <c r="W187" s="596"/>
      <c r="X187" s="378"/>
      <c r="AL187" s="141"/>
    </row>
    <row r="188" spans="1:38" ht="12.75" customHeight="1">
      <c r="B188" s="43">
        <v>131</v>
      </c>
      <c r="C188" s="723"/>
      <c r="D188" s="596"/>
      <c r="E188" s="378"/>
      <c r="S188" s="141"/>
      <c r="U188" s="43">
        <v>131</v>
      </c>
      <c r="V188" s="723"/>
      <c r="W188" s="596"/>
      <c r="X188" s="378"/>
      <c r="AL188" s="141"/>
    </row>
    <row r="189" spans="1:38" ht="12.75" customHeight="1">
      <c r="B189" s="43">
        <v>132</v>
      </c>
      <c r="C189" s="723"/>
      <c r="D189" s="596"/>
      <c r="E189" s="378"/>
      <c r="S189" s="141"/>
      <c r="U189" s="43">
        <v>132</v>
      </c>
      <c r="V189" s="723"/>
      <c r="W189" s="596"/>
      <c r="X189" s="378"/>
      <c r="AL189" s="141"/>
    </row>
    <row r="190" spans="1:38" ht="12.75" customHeight="1">
      <c r="B190" s="43">
        <v>133</v>
      </c>
      <c r="C190" s="723"/>
      <c r="D190" s="596"/>
      <c r="E190" s="378"/>
      <c r="S190" s="141"/>
      <c r="U190" s="43">
        <v>133</v>
      </c>
      <c r="V190" s="723"/>
      <c r="W190" s="596"/>
      <c r="X190" s="378"/>
      <c r="AL190" s="141"/>
    </row>
    <row r="191" spans="1:38" ht="12.75" customHeight="1">
      <c r="B191" s="43">
        <v>134</v>
      </c>
      <c r="C191" s="723"/>
      <c r="D191" s="596"/>
      <c r="E191" s="378"/>
      <c r="S191" s="141"/>
      <c r="U191" s="43">
        <v>134</v>
      </c>
      <c r="V191" s="723"/>
      <c r="W191" s="596"/>
      <c r="X191" s="378"/>
      <c r="AL191" s="141"/>
    </row>
    <row r="192" spans="1:38" ht="12.75" customHeight="1">
      <c r="B192" s="43">
        <v>135</v>
      </c>
      <c r="C192" s="723"/>
      <c r="D192" s="596"/>
      <c r="E192" s="378"/>
      <c r="S192" s="141"/>
      <c r="U192" s="43">
        <v>135</v>
      </c>
      <c r="V192" s="723"/>
      <c r="W192" s="596"/>
      <c r="X192" s="378"/>
      <c r="AL192" s="141"/>
    </row>
    <row r="193" spans="2:38" ht="12.75" customHeight="1">
      <c r="B193" s="43">
        <v>136</v>
      </c>
      <c r="C193" s="723"/>
      <c r="D193" s="596"/>
      <c r="E193" s="378"/>
      <c r="S193" s="141"/>
      <c r="U193" s="43">
        <v>136</v>
      </c>
      <c r="V193" s="723"/>
      <c r="W193" s="596"/>
      <c r="X193" s="378"/>
      <c r="AL193" s="141"/>
    </row>
    <row r="194" spans="2:38" ht="12.75" customHeight="1">
      <c r="B194" s="43">
        <v>137</v>
      </c>
      <c r="C194" s="723"/>
      <c r="D194" s="596"/>
      <c r="E194" s="378"/>
      <c r="S194" s="141"/>
      <c r="U194" s="43">
        <v>137</v>
      </c>
      <c r="V194" s="723"/>
      <c r="W194" s="596"/>
      <c r="X194" s="378"/>
      <c r="AL194" s="141"/>
    </row>
    <row r="195" spans="2:38" ht="12.75" customHeight="1">
      <c r="B195" s="43">
        <v>138</v>
      </c>
      <c r="C195" s="723"/>
      <c r="D195" s="596"/>
      <c r="E195" s="378"/>
      <c r="S195" s="141"/>
      <c r="U195" s="43">
        <v>138</v>
      </c>
      <c r="V195" s="723"/>
      <c r="W195" s="596"/>
      <c r="X195" s="378"/>
      <c r="AL195" s="141"/>
    </row>
    <row r="196" spans="2:38" ht="12.75" customHeight="1">
      <c r="B196" s="43">
        <v>139</v>
      </c>
      <c r="C196" s="723"/>
      <c r="D196" s="596"/>
      <c r="E196" s="378"/>
      <c r="S196" s="141"/>
      <c r="U196" s="43">
        <v>139</v>
      </c>
      <c r="V196" s="723"/>
      <c r="W196" s="596"/>
      <c r="X196" s="378"/>
      <c r="AL196" s="141"/>
    </row>
    <row r="197" spans="2:38" ht="12.75" customHeight="1">
      <c r="B197" s="43">
        <v>140</v>
      </c>
      <c r="C197" s="723"/>
      <c r="D197" s="596"/>
      <c r="E197" s="378"/>
      <c r="S197" s="141"/>
      <c r="U197" s="43">
        <v>140</v>
      </c>
      <c r="V197" s="723"/>
      <c r="W197" s="596"/>
      <c r="X197" s="378"/>
      <c r="AL197" s="141"/>
    </row>
    <row r="198" spans="2:38" ht="12.75" customHeight="1">
      <c r="B198" s="43">
        <v>141</v>
      </c>
      <c r="C198" s="723"/>
      <c r="D198" s="596"/>
      <c r="E198" s="378"/>
      <c r="S198" s="141"/>
      <c r="U198" s="43">
        <v>141</v>
      </c>
      <c r="V198" s="723"/>
      <c r="W198" s="596"/>
      <c r="X198" s="378"/>
      <c r="AL198" s="141"/>
    </row>
    <row r="199" spans="2:38" ht="12.75" customHeight="1">
      <c r="B199" s="43">
        <v>142</v>
      </c>
      <c r="C199" s="723"/>
      <c r="D199" s="596"/>
      <c r="E199" s="378"/>
      <c r="S199" s="141"/>
      <c r="U199" s="43">
        <v>142</v>
      </c>
      <c r="V199" s="723"/>
      <c r="W199" s="596"/>
      <c r="X199" s="378"/>
      <c r="AL199" s="141"/>
    </row>
    <row r="200" spans="2:38" ht="12.75" customHeight="1">
      <c r="B200" s="43">
        <v>143</v>
      </c>
      <c r="C200" s="723"/>
      <c r="D200" s="596"/>
      <c r="E200" s="378"/>
      <c r="S200" s="141"/>
      <c r="U200" s="43">
        <v>143</v>
      </c>
      <c r="V200" s="723"/>
      <c r="W200" s="596"/>
      <c r="X200" s="378"/>
      <c r="AL200" s="141"/>
    </row>
    <row r="201" spans="2:38" ht="12.75" customHeight="1">
      <c r="B201" s="43">
        <v>144</v>
      </c>
      <c r="C201" s="723"/>
      <c r="D201" s="596"/>
      <c r="E201" s="378"/>
      <c r="S201" s="141"/>
      <c r="U201" s="43">
        <v>144</v>
      </c>
      <c r="V201" s="723"/>
      <c r="W201" s="596"/>
      <c r="X201" s="378"/>
      <c r="AL201" s="141"/>
    </row>
    <row r="202" spans="2:38" ht="12.75" customHeight="1">
      <c r="B202" s="43">
        <v>145</v>
      </c>
      <c r="C202" s="723"/>
      <c r="D202" s="596"/>
      <c r="E202" s="378"/>
      <c r="S202" s="141"/>
      <c r="U202" s="43">
        <v>145</v>
      </c>
      <c r="V202" s="723"/>
      <c r="W202" s="596"/>
      <c r="X202" s="378"/>
      <c r="AL202" s="141"/>
    </row>
    <row r="203" spans="2:38" ht="12.75" customHeight="1">
      <c r="B203" s="43">
        <v>146</v>
      </c>
      <c r="C203" s="723"/>
      <c r="D203" s="596"/>
      <c r="E203" s="378"/>
      <c r="S203" s="141"/>
      <c r="U203" s="43">
        <v>146</v>
      </c>
      <c r="V203" s="723"/>
      <c r="W203" s="596"/>
      <c r="X203" s="378"/>
      <c r="AL203" s="141"/>
    </row>
    <row r="204" spans="2:38" ht="12.75" customHeight="1">
      <c r="B204" s="43">
        <v>147</v>
      </c>
      <c r="C204" s="723"/>
      <c r="D204" s="596"/>
      <c r="E204" s="378"/>
      <c r="S204" s="141"/>
      <c r="U204" s="43">
        <v>147</v>
      </c>
      <c r="V204" s="723"/>
      <c r="W204" s="596"/>
      <c r="X204" s="378"/>
      <c r="AL204" s="141"/>
    </row>
    <row r="205" spans="2:38" ht="12.75" customHeight="1">
      <c r="B205" s="43">
        <v>148</v>
      </c>
      <c r="C205" s="723"/>
      <c r="D205" s="596"/>
      <c r="E205" s="378"/>
      <c r="S205" s="141"/>
      <c r="U205" s="43">
        <v>148</v>
      </c>
      <c r="V205" s="723"/>
      <c r="W205" s="596"/>
      <c r="X205" s="378"/>
      <c r="AL205" s="141"/>
    </row>
    <row r="206" spans="2:38" ht="12.75" customHeight="1">
      <c r="B206" s="43">
        <v>149</v>
      </c>
      <c r="C206" s="723"/>
      <c r="D206" s="596"/>
      <c r="E206" s="378"/>
      <c r="S206" s="141"/>
      <c r="U206" s="43">
        <v>149</v>
      </c>
      <c r="V206" s="723"/>
      <c r="W206" s="596"/>
      <c r="X206" s="378"/>
      <c r="AL206" s="141"/>
    </row>
    <row r="207" spans="2:38" ht="12.75" customHeight="1">
      <c r="B207" s="43">
        <v>150</v>
      </c>
      <c r="C207" s="723"/>
      <c r="D207" s="596"/>
      <c r="E207" s="378"/>
      <c r="S207" s="141"/>
      <c r="U207" s="43">
        <v>150</v>
      </c>
      <c r="V207" s="723"/>
      <c r="W207" s="596"/>
      <c r="X207" s="378"/>
      <c r="AL207" s="141"/>
    </row>
    <row r="208" spans="2:38" ht="12.75" customHeight="1">
      <c r="B208" s="43">
        <v>151</v>
      </c>
      <c r="C208" s="723"/>
      <c r="D208" s="596"/>
      <c r="E208" s="378"/>
      <c r="S208" s="141"/>
      <c r="U208" s="43">
        <v>151</v>
      </c>
      <c r="V208" s="723"/>
      <c r="W208" s="596"/>
      <c r="X208" s="378"/>
      <c r="AL208" s="141"/>
    </row>
    <row r="209" spans="2:38" ht="12.75" customHeight="1">
      <c r="B209" s="43">
        <v>152</v>
      </c>
      <c r="C209" s="723"/>
      <c r="D209" s="596"/>
      <c r="E209" s="378"/>
      <c r="S209" s="141"/>
      <c r="U209" s="43">
        <v>152</v>
      </c>
      <c r="V209" s="723"/>
      <c r="W209" s="596"/>
      <c r="X209" s="378"/>
      <c r="AL209" s="141"/>
    </row>
    <row r="210" spans="2:38" ht="12.75" customHeight="1">
      <c r="B210" s="43">
        <v>153</v>
      </c>
      <c r="C210" s="723"/>
      <c r="D210" s="596"/>
      <c r="E210" s="378"/>
      <c r="S210" s="141"/>
      <c r="U210" s="43">
        <v>153</v>
      </c>
      <c r="V210" s="723"/>
      <c r="W210" s="596"/>
      <c r="X210" s="378"/>
      <c r="AL210" s="141"/>
    </row>
    <row r="211" spans="2:38" ht="12.75" customHeight="1">
      <c r="B211" s="43">
        <v>154</v>
      </c>
      <c r="C211" s="723"/>
      <c r="D211" s="596"/>
      <c r="E211" s="378"/>
      <c r="S211" s="141"/>
      <c r="U211" s="43">
        <v>154</v>
      </c>
      <c r="V211" s="723"/>
      <c r="W211" s="596"/>
      <c r="X211" s="378"/>
      <c r="AL211" s="141"/>
    </row>
    <row r="212" spans="2:38" ht="12.75" customHeight="1">
      <c r="B212" s="43">
        <v>155</v>
      </c>
      <c r="C212" s="723"/>
      <c r="D212" s="596"/>
      <c r="E212" s="378"/>
      <c r="S212" s="141"/>
      <c r="U212" s="43">
        <v>155</v>
      </c>
      <c r="V212" s="723"/>
      <c r="W212" s="596"/>
      <c r="X212" s="378"/>
      <c r="AL212" s="141"/>
    </row>
    <row r="213" spans="2:38" ht="12.75" customHeight="1">
      <c r="B213" s="43">
        <v>156</v>
      </c>
      <c r="C213" s="723"/>
      <c r="D213" s="596"/>
      <c r="E213" s="378"/>
      <c r="S213" s="141"/>
      <c r="U213" s="43">
        <v>156</v>
      </c>
      <c r="V213" s="723"/>
      <c r="W213" s="596"/>
      <c r="X213" s="378"/>
      <c r="AL213" s="141"/>
    </row>
    <row r="214" spans="2:38" ht="12.75" customHeight="1">
      <c r="B214" s="43">
        <v>157</v>
      </c>
      <c r="C214" s="723"/>
      <c r="D214" s="596"/>
      <c r="E214" s="378"/>
      <c r="S214" s="141"/>
      <c r="U214" s="43">
        <v>157</v>
      </c>
      <c r="V214" s="723"/>
      <c r="W214" s="596"/>
      <c r="X214" s="378"/>
      <c r="AL214" s="141"/>
    </row>
    <row r="215" spans="2:38" ht="12.75" customHeight="1">
      <c r="B215" s="43">
        <v>158</v>
      </c>
      <c r="C215" s="723"/>
      <c r="D215" s="596"/>
      <c r="E215" s="378"/>
      <c r="S215" s="141"/>
      <c r="U215" s="43">
        <v>158</v>
      </c>
      <c r="V215" s="723"/>
      <c r="W215" s="596"/>
      <c r="X215" s="378"/>
      <c r="AL215" s="141"/>
    </row>
    <row r="216" spans="2:38" ht="12.75" customHeight="1">
      <c r="B216" s="43">
        <v>159</v>
      </c>
      <c r="C216" s="723"/>
      <c r="D216" s="596"/>
      <c r="E216" s="378"/>
      <c r="S216" s="141"/>
      <c r="U216" s="43">
        <v>159</v>
      </c>
      <c r="V216" s="723"/>
      <c r="W216" s="596"/>
      <c r="X216" s="378"/>
      <c r="AL216" s="141"/>
    </row>
    <row r="217" spans="2:38" ht="12.75" customHeight="1">
      <c r="B217" s="43">
        <v>160</v>
      </c>
      <c r="C217" s="723"/>
      <c r="D217" s="596"/>
      <c r="E217" s="378"/>
      <c r="S217" s="141"/>
      <c r="U217" s="43">
        <v>160</v>
      </c>
      <c r="V217" s="723"/>
      <c r="W217" s="596"/>
      <c r="X217" s="378"/>
      <c r="AL217" s="141"/>
    </row>
    <row r="218" spans="2:38" ht="12.75" customHeight="1">
      <c r="B218" s="43">
        <v>161</v>
      </c>
      <c r="C218" s="723"/>
      <c r="D218" s="596"/>
      <c r="E218" s="378"/>
      <c r="S218" s="141"/>
      <c r="U218" s="43">
        <v>161</v>
      </c>
      <c r="V218" s="723"/>
      <c r="W218" s="596"/>
      <c r="X218" s="378"/>
      <c r="AL218" s="141"/>
    </row>
    <row r="219" spans="2:38" ht="12.75" customHeight="1">
      <c r="B219" s="43">
        <v>162</v>
      </c>
      <c r="C219" s="723"/>
      <c r="D219" s="596"/>
      <c r="E219" s="378"/>
      <c r="S219" s="141"/>
      <c r="U219" s="43">
        <v>162</v>
      </c>
      <c r="V219" s="723"/>
      <c r="W219" s="596"/>
      <c r="X219" s="378"/>
      <c r="AL219" s="141"/>
    </row>
    <row r="220" spans="2:38" ht="12.75" customHeight="1">
      <c r="B220" s="43">
        <v>163</v>
      </c>
      <c r="C220" s="723"/>
      <c r="D220" s="596"/>
      <c r="E220" s="378"/>
      <c r="S220" s="141"/>
      <c r="U220" s="43">
        <v>163</v>
      </c>
      <c r="V220" s="723"/>
      <c r="W220" s="596"/>
      <c r="X220" s="378"/>
      <c r="AL220" s="141"/>
    </row>
    <row r="221" spans="2:38" ht="12.75" customHeight="1">
      <c r="B221" s="43">
        <v>164</v>
      </c>
      <c r="C221" s="723"/>
      <c r="D221" s="596"/>
      <c r="E221" s="378"/>
      <c r="S221" s="141"/>
      <c r="U221" s="43">
        <v>164</v>
      </c>
      <c r="V221" s="723"/>
      <c r="W221" s="596"/>
      <c r="X221" s="378"/>
      <c r="AL221" s="141"/>
    </row>
    <row r="222" spans="2:38" ht="12.75" customHeight="1">
      <c r="B222" s="43">
        <v>165</v>
      </c>
      <c r="C222" s="723"/>
      <c r="D222" s="596"/>
      <c r="E222" s="378"/>
      <c r="S222" s="141"/>
      <c r="U222" s="43">
        <v>165</v>
      </c>
      <c r="V222" s="723"/>
      <c r="W222" s="596"/>
      <c r="X222" s="378"/>
      <c r="AL222" s="141"/>
    </row>
    <row r="223" spans="2:38" ht="12.75" customHeight="1">
      <c r="B223" s="43">
        <v>166</v>
      </c>
      <c r="C223" s="723"/>
      <c r="D223" s="596"/>
      <c r="E223" s="378"/>
      <c r="S223" s="141"/>
      <c r="U223" s="43">
        <v>166</v>
      </c>
      <c r="V223" s="723"/>
      <c r="W223" s="596"/>
      <c r="X223" s="378"/>
      <c r="AL223" s="141"/>
    </row>
    <row r="224" spans="2:38" ht="12.75" customHeight="1">
      <c r="B224" s="43">
        <v>167</v>
      </c>
      <c r="C224" s="723"/>
      <c r="D224" s="596"/>
      <c r="E224" s="378"/>
      <c r="S224" s="141"/>
      <c r="U224" s="43">
        <v>167</v>
      </c>
      <c r="V224" s="723"/>
      <c r="W224" s="596"/>
      <c r="X224" s="378"/>
      <c r="AL224" s="141"/>
    </row>
    <row r="225" spans="2:38" ht="12.75" customHeight="1">
      <c r="B225" s="43">
        <v>168</v>
      </c>
      <c r="C225" s="723"/>
      <c r="D225" s="596"/>
      <c r="E225" s="378"/>
      <c r="S225" s="141"/>
      <c r="U225" s="43">
        <v>168</v>
      </c>
      <c r="V225" s="723"/>
      <c r="W225" s="596"/>
      <c r="X225" s="378"/>
      <c r="AL225" s="141"/>
    </row>
    <row r="226" spans="2:38" ht="12.75" customHeight="1">
      <c r="B226" s="43">
        <v>169</v>
      </c>
      <c r="C226" s="723"/>
      <c r="D226" s="596"/>
      <c r="E226" s="378"/>
      <c r="S226" s="141"/>
      <c r="U226" s="43">
        <v>169</v>
      </c>
      <c r="V226" s="723"/>
      <c r="W226" s="596"/>
      <c r="X226" s="378"/>
      <c r="AL226" s="141"/>
    </row>
    <row r="227" spans="2:38" ht="12.75" customHeight="1">
      <c r="B227" s="43">
        <v>170</v>
      </c>
      <c r="C227" s="723"/>
      <c r="D227" s="596"/>
      <c r="E227" s="378"/>
      <c r="S227" s="141"/>
      <c r="U227" s="43">
        <v>170</v>
      </c>
      <c r="V227" s="723"/>
      <c r="W227" s="596"/>
      <c r="X227" s="378"/>
      <c r="AL227" s="141"/>
    </row>
    <row r="228" spans="2:38" ht="12.75" customHeight="1">
      <c r="B228" s="43">
        <v>171</v>
      </c>
      <c r="C228" s="723"/>
      <c r="D228" s="596"/>
      <c r="E228" s="378"/>
      <c r="S228" s="141"/>
      <c r="U228" s="43">
        <v>171</v>
      </c>
      <c r="V228" s="723"/>
      <c r="W228" s="596"/>
      <c r="X228" s="378"/>
      <c r="AL228" s="141"/>
    </row>
    <row r="229" spans="2:38" ht="12.75" customHeight="1">
      <c r="B229" s="43">
        <v>172</v>
      </c>
      <c r="C229" s="723"/>
      <c r="D229" s="596"/>
      <c r="E229" s="378"/>
      <c r="S229" s="141"/>
      <c r="U229" s="43">
        <v>172</v>
      </c>
      <c r="V229" s="723"/>
      <c r="W229" s="596"/>
      <c r="X229" s="378"/>
      <c r="AL229" s="141"/>
    </row>
    <row r="230" spans="2:38" ht="12.75" customHeight="1">
      <c r="B230" s="43">
        <v>173</v>
      </c>
      <c r="C230" s="723"/>
      <c r="D230" s="596"/>
      <c r="E230" s="378"/>
      <c r="S230" s="141"/>
      <c r="U230" s="43">
        <v>173</v>
      </c>
      <c r="V230" s="723"/>
      <c r="W230" s="596"/>
      <c r="X230" s="378"/>
      <c r="AL230" s="141"/>
    </row>
    <row r="231" spans="2:38" ht="12.75" customHeight="1">
      <c r="B231" s="43">
        <v>174</v>
      </c>
      <c r="C231" s="723"/>
      <c r="D231" s="596"/>
      <c r="E231" s="378"/>
      <c r="S231" s="141"/>
      <c r="U231" s="43">
        <v>174</v>
      </c>
      <c r="V231" s="723"/>
      <c r="W231" s="596"/>
      <c r="X231" s="378"/>
      <c r="AL231" s="141"/>
    </row>
    <row r="232" spans="2:38" ht="12.75" customHeight="1">
      <c r="B232" s="43">
        <v>175</v>
      </c>
      <c r="C232" s="723"/>
      <c r="D232" s="596"/>
      <c r="E232" s="378"/>
      <c r="S232" s="141"/>
      <c r="U232" s="43">
        <v>175</v>
      </c>
      <c r="V232" s="723"/>
      <c r="W232" s="596"/>
      <c r="X232" s="378"/>
      <c r="AL232" s="141"/>
    </row>
    <row r="233" spans="2:38" ht="12.75" customHeight="1">
      <c r="B233" s="43">
        <v>176</v>
      </c>
      <c r="C233" s="723"/>
      <c r="D233" s="596"/>
      <c r="E233" s="378"/>
      <c r="S233" s="141"/>
      <c r="U233" s="43">
        <v>176</v>
      </c>
      <c r="V233" s="723"/>
      <c r="W233" s="596"/>
      <c r="X233" s="378"/>
      <c r="AL233" s="141"/>
    </row>
    <row r="234" spans="2:38" ht="12.75" customHeight="1">
      <c r="B234" s="43">
        <v>177</v>
      </c>
      <c r="C234" s="723"/>
      <c r="D234" s="596"/>
      <c r="E234" s="378"/>
      <c r="S234" s="141"/>
      <c r="U234" s="43">
        <v>177</v>
      </c>
      <c r="V234" s="723"/>
      <c r="W234" s="596"/>
      <c r="X234" s="378"/>
      <c r="AL234" s="141"/>
    </row>
    <row r="235" spans="2:38" ht="12.75" customHeight="1">
      <c r="B235" s="43">
        <v>178</v>
      </c>
      <c r="C235" s="723"/>
      <c r="D235" s="596"/>
      <c r="E235" s="378"/>
      <c r="S235" s="141"/>
      <c r="U235" s="43">
        <v>178</v>
      </c>
      <c r="V235" s="723"/>
      <c r="W235" s="596"/>
      <c r="X235" s="378"/>
      <c r="AL235" s="141"/>
    </row>
    <row r="236" spans="2:38" ht="12.75" customHeight="1">
      <c r="B236" s="43">
        <v>179</v>
      </c>
      <c r="C236" s="723"/>
      <c r="D236" s="596"/>
      <c r="E236" s="378"/>
      <c r="S236" s="141"/>
      <c r="U236" s="43">
        <v>179</v>
      </c>
      <c r="V236" s="723"/>
      <c r="W236" s="596"/>
      <c r="X236" s="378"/>
      <c r="AL236" s="141"/>
    </row>
    <row r="237" spans="2:38" ht="12.75" customHeight="1">
      <c r="B237" s="43">
        <v>180</v>
      </c>
      <c r="C237" s="723"/>
      <c r="D237" s="596"/>
      <c r="E237" s="378"/>
      <c r="S237" s="141"/>
      <c r="U237" s="43">
        <v>180</v>
      </c>
      <c r="V237" s="723"/>
      <c r="W237" s="596"/>
      <c r="X237" s="378"/>
      <c r="AL237" s="141"/>
    </row>
    <row r="238" spans="2:38" ht="12.75" customHeight="1">
      <c r="B238" s="43">
        <v>181</v>
      </c>
      <c r="C238" s="723"/>
      <c r="D238" s="596"/>
      <c r="E238" s="378"/>
      <c r="S238" s="141"/>
      <c r="U238" s="43">
        <v>181</v>
      </c>
      <c r="V238" s="723"/>
      <c r="W238" s="596"/>
      <c r="X238" s="378"/>
      <c r="AL238" s="141"/>
    </row>
    <row r="239" spans="2:38" ht="12.75" customHeight="1">
      <c r="B239" s="43">
        <v>182</v>
      </c>
      <c r="C239" s="723"/>
      <c r="D239" s="596"/>
      <c r="E239" s="378"/>
      <c r="S239" s="141"/>
      <c r="U239" s="43">
        <v>182</v>
      </c>
      <c r="V239" s="723"/>
      <c r="W239" s="596"/>
      <c r="X239" s="378"/>
      <c r="AL239" s="141"/>
    </row>
    <row r="240" spans="2:38" ht="12.75" customHeight="1">
      <c r="B240" s="43">
        <v>183</v>
      </c>
      <c r="C240" s="723"/>
      <c r="D240" s="596"/>
      <c r="E240" s="378"/>
      <c r="S240" s="141"/>
      <c r="U240" s="43">
        <v>183</v>
      </c>
      <c r="V240" s="723"/>
      <c r="W240" s="596"/>
      <c r="X240" s="378"/>
      <c r="AL240" s="141"/>
    </row>
    <row r="241" spans="2:38" ht="12.75" customHeight="1">
      <c r="B241" s="43">
        <v>184</v>
      </c>
      <c r="C241" s="723"/>
      <c r="D241" s="596"/>
      <c r="E241" s="378"/>
      <c r="S241" s="141"/>
      <c r="U241" s="43">
        <v>184</v>
      </c>
      <c r="V241" s="723"/>
      <c r="W241" s="596"/>
      <c r="X241" s="378"/>
      <c r="AL241" s="141"/>
    </row>
    <row r="242" spans="2:38" ht="12.75" customHeight="1">
      <c r="B242" s="43">
        <v>185</v>
      </c>
      <c r="C242" s="723"/>
      <c r="D242" s="596"/>
      <c r="E242" s="378"/>
      <c r="S242" s="141"/>
      <c r="U242" s="43">
        <v>185</v>
      </c>
      <c r="V242" s="723"/>
      <c r="W242" s="596"/>
      <c r="X242" s="378"/>
      <c r="AL242" s="141"/>
    </row>
    <row r="243" spans="2:38" ht="12.75" customHeight="1">
      <c r="B243" s="43">
        <v>186</v>
      </c>
      <c r="C243" s="723"/>
      <c r="D243" s="596"/>
      <c r="E243" s="378"/>
      <c r="S243" s="141"/>
      <c r="U243" s="43">
        <v>186</v>
      </c>
      <c r="V243" s="723"/>
      <c r="W243" s="596"/>
      <c r="X243" s="378"/>
      <c r="AL243" s="141"/>
    </row>
    <row r="244" spans="2:38" ht="12.75" customHeight="1">
      <c r="B244" s="43">
        <v>187</v>
      </c>
      <c r="C244" s="723"/>
      <c r="D244" s="596"/>
      <c r="E244" s="378"/>
      <c r="S244" s="141"/>
      <c r="U244" s="43">
        <v>187</v>
      </c>
      <c r="V244" s="723"/>
      <c r="W244" s="596"/>
      <c r="X244" s="378"/>
      <c r="AL244" s="141"/>
    </row>
    <row r="245" spans="2:38" ht="12.75" customHeight="1">
      <c r="B245" s="43">
        <v>188</v>
      </c>
      <c r="C245" s="723"/>
      <c r="D245" s="596"/>
      <c r="E245" s="378"/>
      <c r="S245" s="141"/>
      <c r="U245" s="43">
        <v>188</v>
      </c>
      <c r="V245" s="723"/>
      <c r="W245" s="596"/>
      <c r="X245" s="378"/>
      <c r="AL245" s="141"/>
    </row>
    <row r="246" spans="2:38" ht="12.75" customHeight="1">
      <c r="B246" s="43">
        <v>189</v>
      </c>
      <c r="C246" s="723"/>
      <c r="D246" s="596"/>
      <c r="E246" s="378"/>
      <c r="S246" s="141"/>
      <c r="U246" s="43">
        <v>189</v>
      </c>
      <c r="V246" s="723"/>
      <c r="W246" s="596"/>
      <c r="X246" s="378"/>
      <c r="AL246" s="141"/>
    </row>
    <row r="247" spans="2:38" ht="12.75" customHeight="1">
      <c r="B247" s="43">
        <v>190</v>
      </c>
      <c r="C247" s="723"/>
      <c r="D247" s="596"/>
      <c r="E247" s="378"/>
      <c r="S247" s="141"/>
      <c r="U247" s="43">
        <v>190</v>
      </c>
      <c r="V247" s="723"/>
      <c r="W247" s="596"/>
      <c r="X247" s="378"/>
      <c r="AL247" s="141"/>
    </row>
    <row r="248" spans="2:38" ht="12.75" customHeight="1">
      <c r="B248" s="43">
        <v>191</v>
      </c>
      <c r="C248" s="723"/>
      <c r="D248" s="596"/>
      <c r="E248" s="378"/>
      <c r="S248" s="141"/>
      <c r="U248" s="43">
        <v>191</v>
      </c>
      <c r="V248" s="723"/>
      <c r="W248" s="596"/>
      <c r="X248" s="378"/>
      <c r="AL248" s="141"/>
    </row>
    <row r="249" spans="2:38" ht="12.75" customHeight="1">
      <c r="B249" s="43">
        <v>192</v>
      </c>
      <c r="C249" s="723"/>
      <c r="D249" s="596"/>
      <c r="E249" s="378"/>
      <c r="S249" s="141"/>
      <c r="U249" s="43">
        <v>192</v>
      </c>
      <c r="V249" s="723"/>
      <c r="W249" s="596"/>
      <c r="X249" s="378"/>
      <c r="AL249" s="141"/>
    </row>
    <row r="250" spans="2:38" ht="12.75" customHeight="1">
      <c r="B250" s="43">
        <v>193</v>
      </c>
      <c r="C250" s="723"/>
      <c r="D250" s="596"/>
      <c r="E250" s="378"/>
      <c r="S250" s="141"/>
      <c r="U250" s="43">
        <v>193</v>
      </c>
      <c r="V250" s="723"/>
      <c r="W250" s="596"/>
      <c r="X250" s="378"/>
      <c r="AL250" s="141"/>
    </row>
    <row r="251" spans="2:38" ht="12.75" customHeight="1">
      <c r="B251" s="43">
        <v>194</v>
      </c>
      <c r="C251" s="723"/>
      <c r="D251" s="596"/>
      <c r="E251" s="378"/>
      <c r="S251" s="141"/>
      <c r="U251" s="43">
        <v>194</v>
      </c>
      <c r="V251" s="723"/>
      <c r="W251" s="596"/>
      <c r="X251" s="378"/>
      <c r="AL251" s="141"/>
    </row>
    <row r="252" spans="2:38" ht="12.75" customHeight="1">
      <c r="B252" s="43">
        <v>195</v>
      </c>
      <c r="C252" s="723"/>
      <c r="D252" s="596"/>
      <c r="E252" s="378"/>
      <c r="S252" s="141"/>
      <c r="U252" s="43">
        <v>195</v>
      </c>
      <c r="V252" s="723"/>
      <c r="W252" s="596"/>
      <c r="X252" s="378"/>
      <c r="AL252" s="141"/>
    </row>
    <row r="253" spans="2:38" ht="12.75" customHeight="1">
      <c r="B253" s="43">
        <v>196</v>
      </c>
      <c r="C253" s="723"/>
      <c r="D253" s="596"/>
      <c r="E253" s="378"/>
      <c r="S253" s="141"/>
      <c r="U253" s="43">
        <v>196</v>
      </c>
      <c r="V253" s="723"/>
      <c r="W253" s="596"/>
      <c r="X253" s="378"/>
      <c r="AL253" s="141"/>
    </row>
    <row r="254" spans="2:38" ht="12.75" customHeight="1">
      <c r="B254" s="43">
        <v>197</v>
      </c>
      <c r="C254" s="723"/>
      <c r="D254" s="596"/>
      <c r="E254" s="378"/>
      <c r="S254" s="141"/>
      <c r="U254" s="43">
        <v>197</v>
      </c>
      <c r="V254" s="723"/>
      <c r="W254" s="596"/>
      <c r="X254" s="378"/>
      <c r="AL254" s="141"/>
    </row>
    <row r="255" spans="2:38" ht="12.75" customHeight="1">
      <c r="B255" s="43">
        <v>198</v>
      </c>
      <c r="C255" s="723"/>
      <c r="D255" s="596"/>
      <c r="E255" s="378"/>
      <c r="S255" s="141"/>
      <c r="U255" s="43">
        <v>198</v>
      </c>
      <c r="V255" s="723"/>
      <c r="W255" s="596"/>
      <c r="X255" s="378"/>
      <c r="AL255" s="141"/>
    </row>
    <row r="256" spans="2:38" ht="12.75" customHeight="1">
      <c r="B256" s="43">
        <v>199</v>
      </c>
      <c r="C256" s="723"/>
      <c r="D256" s="596"/>
      <c r="E256" s="378"/>
      <c r="S256" s="141"/>
      <c r="U256" s="43">
        <v>199</v>
      </c>
      <c r="V256" s="723"/>
      <c r="W256" s="596"/>
      <c r="X256" s="378"/>
      <c r="AL256" s="141"/>
    </row>
    <row r="257" spans="2:38" ht="12.75" customHeight="1">
      <c r="B257" s="43">
        <v>200</v>
      </c>
      <c r="C257" s="723"/>
      <c r="D257" s="596"/>
      <c r="E257" s="378"/>
      <c r="S257" s="141"/>
      <c r="U257" s="43">
        <v>200</v>
      </c>
      <c r="V257" s="723"/>
      <c r="W257" s="596"/>
      <c r="X257" s="378"/>
      <c r="AL257" s="141"/>
    </row>
    <row r="258" spans="2:38" ht="12.75" customHeight="1">
      <c r="B258" s="43">
        <v>201</v>
      </c>
      <c r="C258" s="723"/>
      <c r="D258" s="596"/>
      <c r="E258" s="378"/>
      <c r="S258" s="141"/>
      <c r="U258" s="43">
        <v>201</v>
      </c>
      <c r="V258" s="723"/>
      <c r="W258" s="596"/>
      <c r="X258" s="378"/>
      <c r="AL258" s="141"/>
    </row>
    <row r="259" spans="2:38" ht="12.75" customHeight="1">
      <c r="B259" s="43">
        <v>202</v>
      </c>
      <c r="C259" s="723"/>
      <c r="D259" s="596"/>
      <c r="E259" s="378"/>
      <c r="S259" s="141"/>
      <c r="U259" s="43">
        <v>202</v>
      </c>
      <c r="V259" s="723"/>
      <c r="W259" s="596"/>
      <c r="X259" s="378"/>
      <c r="AL259" s="141"/>
    </row>
    <row r="260" spans="2:38" ht="12.75" customHeight="1">
      <c r="B260" s="43">
        <v>203</v>
      </c>
      <c r="C260" s="723"/>
      <c r="D260" s="596"/>
      <c r="E260" s="378"/>
      <c r="S260" s="141"/>
      <c r="U260" s="43">
        <v>203</v>
      </c>
      <c r="V260" s="723"/>
      <c r="W260" s="596"/>
      <c r="X260" s="378"/>
      <c r="AL260" s="141"/>
    </row>
    <row r="261" spans="2:38" ht="12.75" customHeight="1">
      <c r="B261" s="43">
        <v>204</v>
      </c>
      <c r="C261" s="723"/>
      <c r="D261" s="596"/>
      <c r="E261" s="378"/>
      <c r="S261" s="141"/>
      <c r="U261" s="43">
        <v>204</v>
      </c>
      <c r="V261" s="723"/>
      <c r="W261" s="596"/>
      <c r="X261" s="378"/>
      <c r="AL261" s="141"/>
    </row>
    <row r="262" spans="2:38" ht="12.75" customHeight="1">
      <c r="B262" s="43">
        <v>205</v>
      </c>
      <c r="C262" s="723"/>
      <c r="D262" s="596"/>
      <c r="E262" s="378"/>
      <c r="S262" s="141"/>
      <c r="U262" s="43">
        <v>205</v>
      </c>
      <c r="V262" s="723"/>
      <c r="W262" s="596"/>
      <c r="X262" s="378"/>
      <c r="AL262" s="141"/>
    </row>
    <row r="263" spans="2:38" ht="12.75" customHeight="1">
      <c r="B263" s="43">
        <v>206</v>
      </c>
      <c r="C263" s="723"/>
      <c r="D263" s="596"/>
      <c r="E263" s="378"/>
      <c r="S263" s="141"/>
      <c r="U263" s="43">
        <v>206</v>
      </c>
      <c r="V263" s="723"/>
      <c r="W263" s="596"/>
      <c r="X263" s="378"/>
      <c r="AL263" s="141"/>
    </row>
    <row r="264" spans="2:38" ht="12.75" customHeight="1">
      <c r="B264" s="43">
        <v>207</v>
      </c>
      <c r="C264" s="723"/>
      <c r="D264" s="596"/>
      <c r="E264" s="378"/>
      <c r="S264" s="141"/>
      <c r="U264" s="43">
        <v>207</v>
      </c>
      <c r="V264" s="723"/>
      <c r="W264" s="596"/>
      <c r="X264" s="378"/>
      <c r="AL264" s="141"/>
    </row>
    <row r="265" spans="2:38" ht="12.75" customHeight="1">
      <c r="B265" s="43">
        <v>208</v>
      </c>
      <c r="C265" s="723"/>
      <c r="D265" s="596"/>
      <c r="E265" s="378"/>
      <c r="S265" s="141"/>
      <c r="U265" s="43">
        <v>208</v>
      </c>
      <c r="V265" s="723"/>
      <c r="W265" s="596"/>
      <c r="X265" s="378"/>
      <c r="AL265" s="141"/>
    </row>
    <row r="266" spans="2:38" ht="12.75" customHeight="1">
      <c r="B266" s="43">
        <v>209</v>
      </c>
      <c r="C266" s="723"/>
      <c r="D266" s="596"/>
      <c r="E266" s="378"/>
      <c r="S266" s="141"/>
      <c r="U266" s="43">
        <v>209</v>
      </c>
      <c r="V266" s="723"/>
      <c r="W266" s="596"/>
      <c r="X266" s="378"/>
      <c r="AL266" s="141"/>
    </row>
    <row r="267" spans="2:38" ht="12.75" customHeight="1">
      <c r="B267" s="43">
        <v>210</v>
      </c>
      <c r="C267" s="723"/>
      <c r="D267" s="596"/>
      <c r="E267" s="378"/>
      <c r="S267" s="141"/>
      <c r="U267" s="43">
        <v>210</v>
      </c>
      <c r="V267" s="723"/>
      <c r="W267" s="596"/>
      <c r="X267" s="378"/>
      <c r="AL267" s="141"/>
    </row>
    <row r="268" spans="2:38" ht="12.75" customHeight="1">
      <c r="B268" s="43">
        <v>211</v>
      </c>
      <c r="C268" s="723"/>
      <c r="D268" s="596"/>
      <c r="E268" s="378"/>
      <c r="S268" s="141"/>
      <c r="U268" s="43">
        <v>211</v>
      </c>
      <c r="V268" s="723"/>
      <c r="W268" s="596"/>
      <c r="X268" s="378"/>
      <c r="AL268" s="141"/>
    </row>
    <row r="269" spans="2:38" ht="12.75" customHeight="1">
      <c r="B269" s="43">
        <v>212</v>
      </c>
      <c r="C269" s="723"/>
      <c r="D269" s="596"/>
      <c r="E269" s="378"/>
      <c r="S269" s="141"/>
      <c r="U269" s="43">
        <v>212</v>
      </c>
      <c r="V269" s="723"/>
      <c r="W269" s="596"/>
      <c r="X269" s="378"/>
      <c r="AL269" s="141"/>
    </row>
    <row r="270" spans="2:38" ht="12.75" customHeight="1">
      <c r="B270" s="43">
        <v>213</v>
      </c>
      <c r="C270" s="723"/>
      <c r="D270" s="596"/>
      <c r="E270" s="378"/>
      <c r="S270" s="141"/>
      <c r="U270" s="43">
        <v>213</v>
      </c>
      <c r="V270" s="723"/>
      <c r="W270" s="596"/>
      <c r="X270" s="378"/>
      <c r="AL270" s="141"/>
    </row>
    <row r="271" spans="2:38" ht="12.75" customHeight="1">
      <c r="B271" s="43">
        <v>214</v>
      </c>
      <c r="C271" s="723"/>
      <c r="D271" s="596"/>
      <c r="E271" s="378"/>
      <c r="S271" s="141"/>
      <c r="U271" s="43">
        <v>214</v>
      </c>
      <c r="V271" s="723"/>
      <c r="W271" s="596"/>
      <c r="X271" s="378"/>
      <c r="AL271" s="141"/>
    </row>
    <row r="272" spans="2:38" ht="12.75" customHeight="1">
      <c r="B272" s="43">
        <v>215</v>
      </c>
      <c r="C272" s="723"/>
      <c r="D272" s="596"/>
      <c r="E272" s="378"/>
      <c r="S272" s="141"/>
      <c r="U272" s="43">
        <v>215</v>
      </c>
      <c r="V272" s="723"/>
      <c r="W272" s="596"/>
      <c r="X272" s="378"/>
      <c r="AL272" s="141"/>
    </row>
    <row r="273" spans="2:38" ht="12.75" customHeight="1">
      <c r="B273" s="43">
        <v>216</v>
      </c>
      <c r="C273" s="723"/>
      <c r="D273" s="596"/>
      <c r="E273" s="378"/>
      <c r="S273" s="141"/>
      <c r="U273" s="43">
        <v>216</v>
      </c>
      <c r="V273" s="723"/>
      <c r="W273" s="596"/>
      <c r="X273" s="378"/>
      <c r="AL273" s="141"/>
    </row>
    <row r="274" spans="2:38" ht="12.75" customHeight="1">
      <c r="B274" s="43">
        <v>217</v>
      </c>
      <c r="C274" s="723"/>
      <c r="D274" s="596"/>
      <c r="E274" s="378"/>
      <c r="S274" s="141"/>
      <c r="U274" s="43">
        <v>217</v>
      </c>
      <c r="V274" s="723"/>
      <c r="W274" s="596"/>
      <c r="X274" s="378"/>
      <c r="AL274" s="141"/>
    </row>
    <row r="275" spans="2:38" ht="12.75" customHeight="1">
      <c r="B275" s="43">
        <v>218</v>
      </c>
      <c r="C275" s="723"/>
      <c r="D275" s="596"/>
      <c r="E275" s="378"/>
      <c r="S275" s="141"/>
      <c r="U275" s="43">
        <v>218</v>
      </c>
      <c r="V275" s="723"/>
      <c r="W275" s="596"/>
      <c r="X275" s="378"/>
      <c r="AL275" s="141"/>
    </row>
    <row r="276" spans="2:38" ht="12.75" customHeight="1">
      <c r="B276" s="43">
        <v>219</v>
      </c>
      <c r="C276" s="723"/>
      <c r="D276" s="596"/>
      <c r="E276" s="378"/>
      <c r="S276" s="141"/>
      <c r="U276" s="43">
        <v>219</v>
      </c>
      <c r="V276" s="723"/>
      <c r="W276" s="596"/>
      <c r="X276" s="378"/>
      <c r="AL276" s="141"/>
    </row>
    <row r="277" spans="2:38" ht="12.75" customHeight="1">
      <c r="B277" s="43">
        <v>220</v>
      </c>
      <c r="C277" s="723"/>
      <c r="D277" s="596"/>
      <c r="E277" s="378"/>
      <c r="S277" s="141"/>
      <c r="U277" s="43">
        <v>220</v>
      </c>
      <c r="V277" s="723"/>
      <c r="W277" s="596"/>
      <c r="X277" s="378"/>
      <c r="AL277" s="141"/>
    </row>
    <row r="278" spans="2:38" ht="12.75" customHeight="1">
      <c r="B278" s="43">
        <v>221</v>
      </c>
      <c r="C278" s="723"/>
      <c r="D278" s="596"/>
      <c r="E278" s="378"/>
      <c r="S278" s="141"/>
      <c r="U278" s="43">
        <v>221</v>
      </c>
      <c r="V278" s="723"/>
      <c r="W278" s="596"/>
      <c r="X278" s="378"/>
      <c r="AL278" s="141"/>
    </row>
    <row r="279" spans="2:38" ht="12.75" customHeight="1">
      <c r="B279" s="43">
        <v>222</v>
      </c>
      <c r="C279" s="723"/>
      <c r="D279" s="596"/>
      <c r="E279" s="378"/>
      <c r="S279" s="141"/>
      <c r="U279" s="43">
        <v>222</v>
      </c>
      <c r="V279" s="723"/>
      <c r="W279" s="596"/>
      <c r="X279" s="378"/>
      <c r="AL279" s="141"/>
    </row>
    <row r="280" spans="2:38" ht="12.75" customHeight="1">
      <c r="B280" s="43">
        <v>223</v>
      </c>
      <c r="C280" s="723"/>
      <c r="D280" s="596"/>
      <c r="E280" s="378"/>
      <c r="S280" s="141"/>
      <c r="U280" s="43">
        <v>223</v>
      </c>
      <c r="V280" s="723"/>
      <c r="W280" s="596"/>
      <c r="X280" s="378"/>
      <c r="AL280" s="141"/>
    </row>
    <row r="281" spans="2:38" ht="12.75" customHeight="1">
      <c r="B281" s="43">
        <v>224</v>
      </c>
      <c r="C281" s="723"/>
      <c r="D281" s="596"/>
      <c r="E281" s="378"/>
      <c r="S281" s="141"/>
      <c r="U281" s="43">
        <v>224</v>
      </c>
      <c r="V281" s="723"/>
      <c r="W281" s="596"/>
      <c r="X281" s="378"/>
      <c r="AL281" s="141"/>
    </row>
    <row r="282" spans="2:38" ht="12.75" customHeight="1">
      <c r="B282" s="43">
        <v>225</v>
      </c>
      <c r="C282" s="723"/>
      <c r="D282" s="596"/>
      <c r="E282" s="378"/>
      <c r="S282" s="141"/>
      <c r="U282" s="43">
        <v>225</v>
      </c>
      <c r="V282" s="723"/>
      <c r="W282" s="596"/>
      <c r="X282" s="378"/>
      <c r="AL282" s="141"/>
    </row>
    <row r="283" spans="2:38" ht="12.75" customHeight="1">
      <c r="B283" s="43">
        <v>226</v>
      </c>
      <c r="C283" s="723"/>
      <c r="D283" s="596"/>
      <c r="E283" s="378"/>
      <c r="S283" s="141"/>
      <c r="U283" s="43">
        <v>226</v>
      </c>
      <c r="V283" s="723"/>
      <c r="W283" s="596"/>
      <c r="X283" s="378"/>
      <c r="AL283" s="141"/>
    </row>
    <row r="284" spans="2:38" ht="12.75" customHeight="1">
      <c r="B284" s="43">
        <v>227</v>
      </c>
      <c r="C284" s="723"/>
      <c r="D284" s="596"/>
      <c r="E284" s="378"/>
      <c r="S284" s="141"/>
      <c r="U284" s="43">
        <v>227</v>
      </c>
      <c r="V284" s="723"/>
      <c r="W284" s="596"/>
      <c r="X284" s="378"/>
      <c r="AL284" s="141"/>
    </row>
    <row r="285" spans="2:38" ht="12.75" customHeight="1">
      <c r="B285" s="43">
        <v>228</v>
      </c>
      <c r="C285" s="723"/>
      <c r="D285" s="596"/>
      <c r="E285" s="378"/>
      <c r="S285" s="141"/>
      <c r="U285" s="43">
        <v>228</v>
      </c>
      <c r="V285" s="723"/>
      <c r="W285" s="596"/>
      <c r="X285" s="378"/>
      <c r="AL285" s="141"/>
    </row>
    <row r="286" spans="2:38" ht="12.75" customHeight="1">
      <c r="B286" s="43">
        <v>229</v>
      </c>
      <c r="C286" s="723"/>
      <c r="D286" s="596"/>
      <c r="E286" s="378"/>
      <c r="S286" s="141"/>
      <c r="U286" s="43">
        <v>229</v>
      </c>
      <c r="V286" s="723"/>
      <c r="W286" s="596"/>
      <c r="X286" s="378"/>
      <c r="AL286" s="141"/>
    </row>
    <row r="287" spans="2:38" ht="12.75" customHeight="1">
      <c r="B287" s="43">
        <v>230</v>
      </c>
      <c r="C287" s="723"/>
      <c r="D287" s="596"/>
      <c r="E287" s="378"/>
      <c r="S287" s="141"/>
      <c r="U287" s="43">
        <v>230</v>
      </c>
      <c r="V287" s="723"/>
      <c r="W287" s="596"/>
      <c r="X287" s="378"/>
      <c r="AL287" s="141"/>
    </row>
    <row r="288" spans="2:38" ht="12.75" customHeight="1">
      <c r="B288" s="43">
        <v>231</v>
      </c>
      <c r="C288" s="723"/>
      <c r="D288" s="596"/>
      <c r="E288" s="378"/>
      <c r="S288" s="141"/>
      <c r="U288" s="43">
        <v>231</v>
      </c>
      <c r="V288" s="723"/>
      <c r="W288" s="596"/>
      <c r="X288" s="378"/>
      <c r="AL288" s="141"/>
    </row>
    <row r="289" spans="2:38" ht="12.75" customHeight="1">
      <c r="B289" s="43">
        <v>232</v>
      </c>
      <c r="C289" s="723"/>
      <c r="D289" s="596"/>
      <c r="E289" s="378"/>
      <c r="S289" s="141"/>
      <c r="U289" s="43">
        <v>232</v>
      </c>
      <c r="V289" s="723"/>
      <c r="W289" s="596"/>
      <c r="X289" s="378"/>
      <c r="AL289" s="141"/>
    </row>
    <row r="290" spans="2:38" ht="12.75" customHeight="1">
      <c r="B290" s="43">
        <v>233</v>
      </c>
      <c r="C290" s="723"/>
      <c r="D290" s="596"/>
      <c r="E290" s="378"/>
      <c r="S290" s="141"/>
      <c r="U290" s="43">
        <v>233</v>
      </c>
      <c r="V290" s="723"/>
      <c r="W290" s="596"/>
      <c r="X290" s="378"/>
      <c r="AL290" s="141"/>
    </row>
    <row r="291" spans="2:38" ht="12.75" customHeight="1">
      <c r="B291" s="43">
        <v>234</v>
      </c>
      <c r="C291" s="723"/>
      <c r="D291" s="596"/>
      <c r="E291" s="378"/>
      <c r="S291" s="141"/>
      <c r="U291" s="43">
        <v>234</v>
      </c>
      <c r="V291" s="723"/>
      <c r="W291" s="596"/>
      <c r="X291" s="378"/>
      <c r="AL291" s="141"/>
    </row>
    <row r="292" spans="2:38" ht="12.75" customHeight="1">
      <c r="B292" s="43">
        <v>235</v>
      </c>
      <c r="C292" s="723"/>
      <c r="D292" s="596"/>
      <c r="E292" s="378"/>
      <c r="S292" s="141"/>
      <c r="U292" s="43">
        <v>235</v>
      </c>
      <c r="V292" s="723"/>
      <c r="W292" s="596"/>
      <c r="X292" s="378"/>
      <c r="AL292" s="141"/>
    </row>
    <row r="293" spans="2:38" ht="12.75" customHeight="1">
      <c r="B293" s="43">
        <v>236</v>
      </c>
      <c r="C293" s="723"/>
      <c r="D293" s="596"/>
      <c r="E293" s="378"/>
      <c r="S293" s="141"/>
      <c r="U293" s="43">
        <v>236</v>
      </c>
      <c r="V293" s="723"/>
      <c r="W293" s="596"/>
      <c r="X293" s="378"/>
      <c r="AL293" s="141"/>
    </row>
    <row r="294" spans="2:38" ht="12.75" customHeight="1">
      <c r="B294" s="43">
        <v>237</v>
      </c>
      <c r="C294" s="723"/>
      <c r="D294" s="596"/>
      <c r="E294" s="378"/>
      <c r="S294" s="141"/>
      <c r="U294" s="43">
        <v>237</v>
      </c>
      <c r="V294" s="723"/>
      <c r="W294" s="596"/>
      <c r="X294" s="378"/>
      <c r="AL294" s="141"/>
    </row>
    <row r="295" spans="2:38" ht="12.75" customHeight="1">
      <c r="B295" s="43">
        <v>238</v>
      </c>
      <c r="C295" s="723"/>
      <c r="D295" s="596"/>
      <c r="E295" s="378"/>
      <c r="S295" s="141"/>
      <c r="U295" s="43">
        <v>238</v>
      </c>
      <c r="V295" s="723"/>
      <c r="W295" s="596"/>
      <c r="X295" s="378"/>
      <c r="AL295" s="141"/>
    </row>
    <row r="296" spans="2:38" ht="12.75" customHeight="1">
      <c r="B296" s="43">
        <v>239</v>
      </c>
      <c r="C296" s="723"/>
      <c r="D296" s="596"/>
      <c r="E296" s="378"/>
      <c r="S296" s="141"/>
      <c r="U296" s="43">
        <v>239</v>
      </c>
      <c r="V296" s="723"/>
      <c r="W296" s="596"/>
      <c r="X296" s="378"/>
      <c r="AL296" s="141"/>
    </row>
    <row r="297" spans="2:38" ht="12.75" customHeight="1">
      <c r="B297" s="43">
        <v>240</v>
      </c>
      <c r="C297" s="723"/>
      <c r="D297" s="596"/>
      <c r="E297" s="378"/>
      <c r="S297" s="141"/>
      <c r="U297" s="43">
        <v>240</v>
      </c>
      <c r="V297" s="723"/>
      <c r="W297" s="596"/>
      <c r="X297" s="378"/>
      <c r="AL297" s="141"/>
    </row>
    <row r="298" spans="2:38" ht="12.75" customHeight="1">
      <c r="B298" s="43">
        <v>241</v>
      </c>
      <c r="C298" s="723"/>
      <c r="D298" s="596"/>
      <c r="E298" s="378"/>
      <c r="S298" s="141"/>
      <c r="U298" s="43">
        <v>241</v>
      </c>
      <c r="V298" s="723"/>
      <c r="W298" s="596"/>
      <c r="X298" s="378"/>
      <c r="AL298" s="141"/>
    </row>
    <row r="299" spans="2:38" ht="12.75" customHeight="1">
      <c r="B299" s="43">
        <v>242</v>
      </c>
      <c r="C299" s="723"/>
      <c r="D299" s="596"/>
      <c r="E299" s="378"/>
      <c r="S299" s="141"/>
      <c r="U299" s="43">
        <v>242</v>
      </c>
      <c r="V299" s="723"/>
      <c r="W299" s="596"/>
      <c r="X299" s="378"/>
      <c r="AL299" s="141"/>
    </row>
    <row r="300" spans="2:38" ht="12.75" customHeight="1">
      <c r="B300" s="43">
        <v>243</v>
      </c>
      <c r="C300" s="723"/>
      <c r="D300" s="596"/>
      <c r="E300" s="378"/>
      <c r="S300" s="141"/>
      <c r="U300" s="43">
        <v>243</v>
      </c>
      <c r="V300" s="723"/>
      <c r="W300" s="596"/>
      <c r="X300" s="378"/>
      <c r="AL300" s="141"/>
    </row>
    <row r="301" spans="2:38" ht="12.75" customHeight="1">
      <c r="B301" s="43">
        <v>244</v>
      </c>
      <c r="C301" s="723"/>
      <c r="D301" s="596"/>
      <c r="E301" s="378"/>
      <c r="S301" s="141"/>
      <c r="U301" s="43">
        <v>244</v>
      </c>
      <c r="V301" s="723"/>
      <c r="W301" s="596"/>
      <c r="X301" s="378"/>
      <c r="AL301" s="141"/>
    </row>
    <row r="302" spans="2:38" ht="12.75" customHeight="1">
      <c r="B302" s="43">
        <v>245</v>
      </c>
      <c r="C302" s="723"/>
      <c r="D302" s="596"/>
      <c r="E302" s="378"/>
      <c r="S302" s="141"/>
      <c r="U302" s="43">
        <v>245</v>
      </c>
      <c r="V302" s="723"/>
      <c r="W302" s="596"/>
      <c r="X302" s="378"/>
      <c r="AL302" s="141"/>
    </row>
    <row r="303" spans="2:38" ht="12.75" customHeight="1">
      <c r="B303" s="43">
        <v>246</v>
      </c>
      <c r="C303" s="723"/>
      <c r="D303" s="596"/>
      <c r="E303" s="378"/>
      <c r="S303" s="141"/>
      <c r="U303" s="43">
        <v>246</v>
      </c>
      <c r="V303" s="723"/>
      <c r="W303" s="596"/>
      <c r="X303" s="378"/>
      <c r="AL303" s="141"/>
    </row>
    <row r="304" spans="2:38" ht="12.75" customHeight="1">
      <c r="B304" s="43">
        <v>247</v>
      </c>
      <c r="C304" s="723"/>
      <c r="D304" s="596"/>
      <c r="E304" s="378"/>
      <c r="S304" s="141"/>
      <c r="U304" s="43">
        <v>247</v>
      </c>
      <c r="V304" s="723"/>
      <c r="W304" s="596"/>
      <c r="X304" s="378"/>
      <c r="AL304" s="141"/>
    </row>
    <row r="305" spans="2:38" ht="12.75" customHeight="1">
      <c r="B305" s="43">
        <v>248</v>
      </c>
      <c r="C305" s="723"/>
      <c r="D305" s="596"/>
      <c r="E305" s="378"/>
      <c r="S305" s="141"/>
      <c r="U305" s="43">
        <v>248</v>
      </c>
      <c r="V305" s="723"/>
      <c r="W305" s="596"/>
      <c r="X305" s="378"/>
      <c r="AL305" s="141"/>
    </row>
    <row r="306" spans="2:38" ht="12.75" customHeight="1">
      <c r="B306" s="43">
        <v>249</v>
      </c>
      <c r="C306" s="723"/>
      <c r="D306" s="596"/>
      <c r="E306" s="378"/>
      <c r="S306" s="141"/>
      <c r="U306" s="43">
        <v>249</v>
      </c>
      <c r="V306" s="723"/>
      <c r="W306" s="596"/>
      <c r="X306" s="378"/>
      <c r="AL306" s="141"/>
    </row>
    <row r="307" spans="2:38" ht="12.75" customHeight="1">
      <c r="B307" s="43">
        <v>250</v>
      </c>
      <c r="C307" s="723"/>
      <c r="D307" s="596"/>
      <c r="E307" s="378"/>
      <c r="S307" s="141"/>
      <c r="U307" s="43">
        <v>250</v>
      </c>
      <c r="V307" s="723"/>
      <c r="W307" s="596"/>
      <c r="X307" s="378"/>
      <c r="AL307" s="141"/>
    </row>
    <row r="308" spans="2:38" ht="12.75" customHeight="1">
      <c r="B308" s="43">
        <v>251</v>
      </c>
      <c r="C308" s="723"/>
      <c r="D308" s="596"/>
      <c r="E308" s="378"/>
      <c r="S308" s="141"/>
      <c r="U308" s="43">
        <v>251</v>
      </c>
      <c r="V308" s="723"/>
      <c r="W308" s="596"/>
      <c r="X308" s="378"/>
      <c r="AL308" s="141"/>
    </row>
    <row r="309" spans="2:38" ht="12.75" customHeight="1">
      <c r="B309" s="43">
        <v>252</v>
      </c>
      <c r="C309" s="723"/>
      <c r="D309" s="596"/>
      <c r="E309" s="378"/>
      <c r="S309" s="141"/>
      <c r="U309" s="43">
        <v>252</v>
      </c>
      <c r="V309" s="723"/>
      <c r="W309" s="596"/>
      <c r="X309" s="378"/>
      <c r="AL309" s="141"/>
    </row>
    <row r="310" spans="2:38" ht="12.75" customHeight="1">
      <c r="B310" s="43">
        <v>253</v>
      </c>
      <c r="C310" s="723"/>
      <c r="D310" s="596"/>
      <c r="E310" s="378"/>
      <c r="S310" s="141"/>
      <c r="U310" s="43">
        <v>253</v>
      </c>
      <c r="V310" s="723"/>
      <c r="W310" s="596"/>
      <c r="X310" s="378"/>
      <c r="AL310" s="141"/>
    </row>
    <row r="311" spans="2:38" ht="12.75" customHeight="1">
      <c r="B311" s="43">
        <v>254</v>
      </c>
      <c r="C311" s="723"/>
      <c r="D311" s="596"/>
      <c r="E311" s="378"/>
      <c r="S311" s="141"/>
      <c r="U311" s="43">
        <v>254</v>
      </c>
      <c r="V311" s="723"/>
      <c r="W311" s="596"/>
      <c r="X311" s="378"/>
      <c r="AL311" s="141"/>
    </row>
    <row r="312" spans="2:38" ht="12.75" customHeight="1">
      <c r="B312" s="43">
        <v>255</v>
      </c>
      <c r="C312" s="723"/>
      <c r="D312" s="596"/>
      <c r="E312" s="378"/>
      <c r="S312" s="141"/>
      <c r="U312" s="43">
        <v>255</v>
      </c>
      <c r="V312" s="723"/>
      <c r="W312" s="596"/>
      <c r="X312" s="378"/>
      <c r="AL312" s="141"/>
    </row>
    <row r="313" spans="2:38" ht="12.75" customHeight="1">
      <c r="B313" s="43">
        <v>256</v>
      </c>
      <c r="C313" s="723"/>
      <c r="D313" s="596"/>
      <c r="E313" s="378"/>
      <c r="S313" s="141"/>
      <c r="U313" s="43">
        <v>256</v>
      </c>
      <c r="V313" s="723"/>
      <c r="W313" s="596"/>
      <c r="X313" s="378"/>
      <c r="AL313" s="141"/>
    </row>
    <row r="314" spans="2:38" ht="12.75" customHeight="1">
      <c r="B314" s="43">
        <v>257</v>
      </c>
      <c r="C314" s="723"/>
      <c r="D314" s="596"/>
      <c r="E314" s="378"/>
      <c r="S314" s="141"/>
      <c r="U314" s="43">
        <v>257</v>
      </c>
      <c r="V314" s="723"/>
      <c r="W314" s="596"/>
      <c r="X314" s="378"/>
      <c r="AL314" s="141"/>
    </row>
    <row r="315" spans="2:38" ht="12.75" customHeight="1">
      <c r="B315" s="43">
        <v>258</v>
      </c>
      <c r="C315" s="723"/>
      <c r="D315" s="596"/>
      <c r="E315" s="378"/>
      <c r="S315" s="141"/>
      <c r="U315" s="43">
        <v>258</v>
      </c>
      <c r="V315" s="723"/>
      <c r="W315" s="596"/>
      <c r="X315" s="378"/>
      <c r="AL315" s="141"/>
    </row>
    <row r="316" spans="2:38" ht="12.75" customHeight="1">
      <c r="B316" s="43">
        <v>259</v>
      </c>
      <c r="C316" s="723"/>
      <c r="D316" s="596"/>
      <c r="E316" s="378"/>
      <c r="S316" s="141"/>
      <c r="U316" s="43">
        <v>259</v>
      </c>
      <c r="V316" s="723"/>
      <c r="W316" s="596"/>
      <c r="X316" s="378"/>
      <c r="AL316" s="141"/>
    </row>
    <row r="317" spans="2:38" ht="12.75" customHeight="1">
      <c r="B317" s="43">
        <v>260</v>
      </c>
      <c r="C317" s="723"/>
      <c r="D317" s="596"/>
      <c r="E317" s="378"/>
      <c r="S317" s="141"/>
      <c r="U317" s="43">
        <v>260</v>
      </c>
      <c r="V317" s="723"/>
      <c r="W317" s="596"/>
      <c r="X317" s="378"/>
      <c r="AL317" s="141"/>
    </row>
    <row r="318" spans="2:38" ht="12.75" customHeight="1">
      <c r="B318" s="43">
        <v>261</v>
      </c>
      <c r="C318" s="723"/>
      <c r="D318" s="596"/>
      <c r="E318" s="378"/>
      <c r="S318" s="141"/>
      <c r="U318" s="43">
        <v>261</v>
      </c>
      <c r="V318" s="723"/>
      <c r="W318" s="596"/>
      <c r="X318" s="378"/>
      <c r="AL318" s="141"/>
    </row>
    <row r="319" spans="2:38" ht="12.75" customHeight="1">
      <c r="B319" s="43">
        <v>262</v>
      </c>
      <c r="C319" s="723"/>
      <c r="D319" s="596"/>
      <c r="E319" s="378"/>
      <c r="S319" s="141"/>
      <c r="U319" s="43">
        <v>262</v>
      </c>
      <c r="V319" s="723"/>
      <c r="W319" s="596"/>
      <c r="X319" s="378"/>
      <c r="AL319" s="141"/>
    </row>
    <row r="320" spans="2:38" ht="12.75" customHeight="1">
      <c r="B320" s="43">
        <v>263</v>
      </c>
      <c r="C320" s="723"/>
      <c r="D320" s="596"/>
      <c r="E320" s="378"/>
      <c r="S320" s="141"/>
      <c r="U320" s="43">
        <v>263</v>
      </c>
      <c r="V320" s="723"/>
      <c r="W320" s="596"/>
      <c r="X320" s="378"/>
      <c r="AL320" s="141"/>
    </row>
    <row r="321" spans="2:38" ht="12.75" customHeight="1">
      <c r="B321" s="43">
        <v>264</v>
      </c>
      <c r="C321" s="723"/>
      <c r="D321" s="596"/>
      <c r="E321" s="378"/>
      <c r="S321" s="141"/>
      <c r="U321" s="43">
        <v>264</v>
      </c>
      <c r="V321" s="723"/>
      <c r="W321" s="596"/>
      <c r="X321" s="378"/>
      <c r="AL321" s="141"/>
    </row>
    <row r="322" spans="2:38" ht="12.75" customHeight="1">
      <c r="B322" s="43">
        <v>265</v>
      </c>
      <c r="C322" s="723"/>
      <c r="D322" s="596"/>
      <c r="E322" s="378"/>
      <c r="S322" s="141"/>
      <c r="U322" s="43">
        <v>265</v>
      </c>
      <c r="V322" s="723"/>
      <c r="W322" s="596"/>
      <c r="X322" s="378"/>
      <c r="AL322" s="141"/>
    </row>
    <row r="323" spans="2:38" ht="12.75" customHeight="1">
      <c r="B323" s="43">
        <v>266</v>
      </c>
      <c r="C323" s="723"/>
      <c r="D323" s="596"/>
      <c r="E323" s="378"/>
      <c r="S323" s="141"/>
      <c r="U323" s="43">
        <v>266</v>
      </c>
      <c r="V323" s="723"/>
      <c r="W323" s="596"/>
      <c r="X323" s="378"/>
      <c r="AL323" s="141"/>
    </row>
    <row r="324" spans="2:38" ht="12.75" customHeight="1">
      <c r="B324" s="43">
        <v>267</v>
      </c>
      <c r="C324" s="723"/>
      <c r="D324" s="596"/>
      <c r="E324" s="378"/>
      <c r="S324" s="141"/>
      <c r="U324" s="43">
        <v>267</v>
      </c>
      <c r="V324" s="723"/>
      <c r="W324" s="596"/>
      <c r="X324" s="378"/>
      <c r="AL324" s="141"/>
    </row>
    <row r="325" spans="2:38" ht="12.75" customHeight="1">
      <c r="B325" s="43">
        <v>268</v>
      </c>
      <c r="C325" s="723"/>
      <c r="D325" s="596"/>
      <c r="E325" s="378"/>
      <c r="S325" s="141"/>
      <c r="U325" s="43">
        <v>268</v>
      </c>
      <c r="V325" s="723"/>
      <c r="W325" s="596"/>
      <c r="X325" s="378"/>
      <c r="AL325" s="141"/>
    </row>
    <row r="326" spans="2:38" ht="12.75" customHeight="1">
      <c r="B326" s="43">
        <v>269</v>
      </c>
      <c r="C326" s="723"/>
      <c r="D326" s="596"/>
      <c r="E326" s="378"/>
      <c r="S326" s="141"/>
      <c r="U326" s="43">
        <v>269</v>
      </c>
      <c r="V326" s="723"/>
      <c r="W326" s="596"/>
      <c r="X326" s="378"/>
      <c r="AL326" s="141"/>
    </row>
    <row r="327" spans="2:38" ht="12.75" customHeight="1">
      <c r="B327" s="43">
        <v>270</v>
      </c>
      <c r="C327" s="723"/>
      <c r="D327" s="596"/>
      <c r="E327" s="378"/>
      <c r="S327" s="141"/>
      <c r="U327" s="43">
        <v>270</v>
      </c>
      <c r="V327" s="723"/>
      <c r="W327" s="596"/>
      <c r="X327" s="378"/>
      <c r="AL327" s="141"/>
    </row>
    <row r="328" spans="2:38" ht="12.75" customHeight="1">
      <c r="B328" s="43">
        <v>271</v>
      </c>
      <c r="C328" s="723"/>
      <c r="D328" s="596"/>
      <c r="E328" s="378"/>
      <c r="S328" s="141"/>
      <c r="U328" s="43">
        <v>271</v>
      </c>
      <c r="V328" s="723"/>
      <c r="W328" s="596"/>
      <c r="X328" s="378"/>
      <c r="AL328" s="141"/>
    </row>
    <row r="329" spans="2:38" ht="12.75" customHeight="1">
      <c r="B329" s="43">
        <v>272</v>
      </c>
      <c r="C329" s="723"/>
      <c r="D329" s="596"/>
      <c r="E329" s="378"/>
      <c r="S329" s="141"/>
      <c r="U329" s="43">
        <v>272</v>
      </c>
      <c r="V329" s="723"/>
      <c r="W329" s="596"/>
      <c r="X329" s="378"/>
      <c r="AL329" s="141"/>
    </row>
    <row r="330" spans="2:38" ht="12.75" customHeight="1">
      <c r="B330" s="43">
        <v>273</v>
      </c>
      <c r="C330" s="723"/>
      <c r="D330" s="596"/>
      <c r="E330" s="378"/>
      <c r="S330" s="141"/>
      <c r="U330" s="43">
        <v>273</v>
      </c>
      <c r="V330" s="723"/>
      <c r="W330" s="596"/>
      <c r="X330" s="378"/>
      <c r="AL330" s="141"/>
    </row>
    <row r="331" spans="2:38" ht="12.75" customHeight="1">
      <c r="B331" s="43">
        <v>274</v>
      </c>
      <c r="C331" s="723"/>
      <c r="D331" s="596"/>
      <c r="E331" s="378"/>
      <c r="S331" s="141"/>
      <c r="U331" s="43">
        <v>274</v>
      </c>
      <c r="V331" s="723"/>
      <c r="W331" s="596"/>
      <c r="X331" s="378"/>
      <c r="AL331" s="141"/>
    </row>
    <row r="332" spans="2:38" ht="12.75" customHeight="1">
      <c r="B332" s="43">
        <v>275</v>
      </c>
      <c r="C332" s="723"/>
      <c r="D332" s="596"/>
      <c r="E332" s="378"/>
      <c r="S332" s="141"/>
      <c r="U332" s="43">
        <v>275</v>
      </c>
      <c r="V332" s="723"/>
      <c r="W332" s="596"/>
      <c r="X332" s="378"/>
      <c r="AL332" s="141"/>
    </row>
    <row r="333" spans="2:38" ht="12.75" customHeight="1">
      <c r="B333" s="43">
        <v>276</v>
      </c>
      <c r="C333" s="723"/>
      <c r="D333" s="596"/>
      <c r="E333" s="378"/>
      <c r="S333" s="141"/>
      <c r="U333" s="43">
        <v>276</v>
      </c>
      <c r="V333" s="723"/>
      <c r="W333" s="596"/>
      <c r="X333" s="378"/>
      <c r="AL333" s="141"/>
    </row>
    <row r="334" spans="2:38" ht="12.75" customHeight="1">
      <c r="B334" s="43">
        <v>277</v>
      </c>
      <c r="C334" s="723"/>
      <c r="D334" s="596"/>
      <c r="E334" s="378"/>
      <c r="S334" s="141"/>
      <c r="U334" s="43">
        <v>277</v>
      </c>
      <c r="V334" s="723"/>
      <c r="W334" s="596"/>
      <c r="X334" s="378"/>
      <c r="AL334" s="141"/>
    </row>
    <row r="335" spans="2:38" ht="12.75" customHeight="1">
      <c r="B335" s="43">
        <v>278</v>
      </c>
      <c r="C335" s="723"/>
      <c r="D335" s="596"/>
      <c r="E335" s="378"/>
      <c r="S335" s="141"/>
      <c r="U335" s="43">
        <v>278</v>
      </c>
      <c r="V335" s="723"/>
      <c r="W335" s="596"/>
      <c r="X335" s="378"/>
      <c r="AL335" s="141"/>
    </row>
    <row r="336" spans="2:38" ht="12.75" customHeight="1">
      <c r="B336" s="43">
        <v>279</v>
      </c>
      <c r="C336" s="723"/>
      <c r="D336" s="596"/>
      <c r="E336" s="378"/>
      <c r="S336" s="141"/>
      <c r="U336" s="43">
        <v>279</v>
      </c>
      <c r="V336" s="723"/>
      <c r="W336" s="596"/>
      <c r="X336" s="378"/>
      <c r="AL336" s="141"/>
    </row>
    <row r="337" spans="2:38" ht="12.75" customHeight="1">
      <c r="B337" s="43">
        <v>280</v>
      </c>
      <c r="C337" s="723"/>
      <c r="D337" s="596"/>
      <c r="E337" s="378"/>
      <c r="S337" s="141"/>
      <c r="U337" s="43">
        <v>280</v>
      </c>
      <c r="V337" s="723"/>
      <c r="W337" s="596"/>
      <c r="X337" s="378"/>
      <c r="AL337" s="141"/>
    </row>
    <row r="338" spans="2:38" ht="12.75" customHeight="1">
      <c r="B338" s="43">
        <v>281</v>
      </c>
      <c r="C338" s="723"/>
      <c r="D338" s="596"/>
      <c r="E338" s="378"/>
      <c r="S338" s="141"/>
      <c r="U338" s="43">
        <v>281</v>
      </c>
      <c r="V338" s="723"/>
      <c r="W338" s="596"/>
      <c r="X338" s="378"/>
      <c r="AL338" s="141"/>
    </row>
    <row r="339" spans="2:38" ht="12.75" customHeight="1">
      <c r="B339" s="43">
        <v>282</v>
      </c>
      <c r="C339" s="723"/>
      <c r="D339" s="596"/>
      <c r="E339" s="378"/>
      <c r="S339" s="141"/>
      <c r="U339" s="43">
        <v>282</v>
      </c>
      <c r="V339" s="723"/>
      <c r="W339" s="596"/>
      <c r="X339" s="378"/>
      <c r="AL339" s="141"/>
    </row>
    <row r="340" spans="2:38" ht="12.75" customHeight="1">
      <c r="B340" s="43">
        <v>283</v>
      </c>
      <c r="C340" s="723"/>
      <c r="D340" s="596"/>
      <c r="E340" s="378"/>
      <c r="S340" s="141"/>
      <c r="U340" s="43">
        <v>283</v>
      </c>
      <c r="V340" s="723"/>
      <c r="W340" s="596"/>
      <c r="X340" s="378"/>
      <c r="AL340" s="141"/>
    </row>
    <row r="341" spans="2:38" ht="12.75" customHeight="1">
      <c r="B341" s="43">
        <v>284</v>
      </c>
      <c r="C341" s="723"/>
      <c r="D341" s="596"/>
      <c r="E341" s="378"/>
      <c r="S341" s="141"/>
      <c r="U341" s="43">
        <v>284</v>
      </c>
      <c r="V341" s="723"/>
      <c r="W341" s="596"/>
      <c r="X341" s="378"/>
      <c r="AL341" s="141"/>
    </row>
    <row r="342" spans="2:38" ht="12.75" customHeight="1">
      <c r="B342" s="43">
        <v>285</v>
      </c>
      <c r="C342" s="723"/>
      <c r="D342" s="596"/>
      <c r="E342" s="378"/>
      <c r="S342" s="141"/>
      <c r="U342" s="43">
        <v>285</v>
      </c>
      <c r="V342" s="723"/>
      <c r="W342" s="596"/>
      <c r="X342" s="378"/>
      <c r="AL342" s="141"/>
    </row>
    <row r="343" spans="2:38" ht="12.75" customHeight="1">
      <c r="B343" s="43">
        <v>286</v>
      </c>
      <c r="C343" s="723"/>
      <c r="D343" s="596"/>
      <c r="E343" s="378"/>
      <c r="S343" s="141"/>
      <c r="U343" s="43">
        <v>286</v>
      </c>
      <c r="V343" s="723"/>
      <c r="W343" s="596"/>
      <c r="X343" s="378"/>
      <c r="AL343" s="141"/>
    </row>
    <row r="344" spans="2:38" ht="12.75" customHeight="1">
      <c r="B344" s="43">
        <v>287</v>
      </c>
      <c r="C344" s="723"/>
      <c r="D344" s="596"/>
      <c r="E344" s="378"/>
      <c r="S344" s="141"/>
      <c r="U344" s="43">
        <v>287</v>
      </c>
      <c r="V344" s="723"/>
      <c r="W344" s="596"/>
      <c r="X344" s="378"/>
      <c r="AL344" s="141"/>
    </row>
    <row r="345" spans="2:38" ht="12.75" customHeight="1">
      <c r="B345" s="43">
        <v>288</v>
      </c>
      <c r="C345" s="723"/>
      <c r="D345" s="596"/>
      <c r="E345" s="378"/>
      <c r="S345" s="141"/>
      <c r="U345" s="43">
        <v>288</v>
      </c>
      <c r="V345" s="723"/>
      <c r="W345" s="596"/>
      <c r="X345" s="378"/>
      <c r="AL345" s="141"/>
    </row>
    <row r="346" spans="2:38" ht="12.75" customHeight="1">
      <c r="B346" s="43">
        <v>289</v>
      </c>
      <c r="C346" s="723"/>
      <c r="D346" s="596"/>
      <c r="E346" s="378"/>
      <c r="S346" s="141"/>
      <c r="U346" s="43">
        <v>289</v>
      </c>
      <c r="V346" s="723"/>
      <c r="W346" s="596"/>
      <c r="X346" s="378"/>
      <c r="AL346" s="141"/>
    </row>
    <row r="347" spans="2:38" ht="12.75" customHeight="1">
      <c r="B347" s="43">
        <v>290</v>
      </c>
      <c r="C347" s="723"/>
      <c r="D347" s="596"/>
      <c r="E347" s="378"/>
      <c r="S347" s="141"/>
      <c r="U347" s="43">
        <v>290</v>
      </c>
      <c r="V347" s="723"/>
      <c r="W347" s="596"/>
      <c r="X347" s="378"/>
      <c r="AL347" s="141"/>
    </row>
    <row r="348" spans="2:38" ht="12.75" customHeight="1">
      <c r="B348" s="43">
        <v>291</v>
      </c>
      <c r="C348" s="723"/>
      <c r="D348" s="596"/>
      <c r="E348" s="378"/>
      <c r="S348" s="141"/>
      <c r="U348" s="43">
        <v>291</v>
      </c>
      <c r="V348" s="723"/>
      <c r="W348" s="596"/>
      <c r="X348" s="378"/>
      <c r="AL348" s="141"/>
    </row>
    <row r="349" spans="2:38" ht="12.75" customHeight="1">
      <c r="B349" s="43">
        <v>292</v>
      </c>
      <c r="C349" s="723"/>
      <c r="D349" s="596"/>
      <c r="E349" s="378"/>
      <c r="S349" s="141"/>
      <c r="U349" s="43">
        <v>292</v>
      </c>
      <c r="V349" s="723"/>
      <c r="W349" s="596"/>
      <c r="X349" s="378"/>
      <c r="AL349" s="141"/>
    </row>
    <row r="350" spans="2:38" ht="12.75" customHeight="1">
      <c r="B350" s="43">
        <v>293</v>
      </c>
      <c r="C350" s="723"/>
      <c r="D350" s="596"/>
      <c r="E350" s="378"/>
      <c r="S350" s="141"/>
      <c r="U350" s="43">
        <v>293</v>
      </c>
      <c r="V350" s="723"/>
      <c r="W350" s="596"/>
      <c r="X350" s="378"/>
      <c r="AL350" s="141"/>
    </row>
    <row r="351" spans="2:38" ht="12.75" customHeight="1">
      <c r="B351" s="43">
        <v>294</v>
      </c>
      <c r="C351" s="723"/>
      <c r="D351" s="596"/>
      <c r="E351" s="378"/>
      <c r="S351" s="141"/>
      <c r="U351" s="43">
        <v>294</v>
      </c>
      <c r="V351" s="723"/>
      <c r="W351" s="596"/>
      <c r="X351" s="378"/>
      <c r="AL351" s="141"/>
    </row>
    <row r="352" spans="2:38" ht="12.75" customHeight="1">
      <c r="B352" s="43">
        <v>295</v>
      </c>
      <c r="C352" s="723"/>
      <c r="D352" s="596"/>
      <c r="E352" s="378"/>
      <c r="S352" s="141"/>
      <c r="U352" s="43">
        <v>295</v>
      </c>
      <c r="V352" s="723"/>
      <c r="W352" s="596"/>
      <c r="X352" s="378"/>
      <c r="AL352" s="141"/>
    </row>
    <row r="353" spans="1:38" ht="12.75" customHeight="1">
      <c r="B353" s="43">
        <v>296</v>
      </c>
      <c r="C353" s="723"/>
      <c r="D353" s="596"/>
      <c r="E353" s="378"/>
      <c r="S353" s="141"/>
      <c r="U353" s="43">
        <v>296</v>
      </c>
      <c r="V353" s="723"/>
      <c r="W353" s="596"/>
      <c r="X353" s="378"/>
      <c r="AL353" s="141"/>
    </row>
    <row r="354" spans="1:38" ht="12.75" customHeight="1">
      <c r="B354" s="43">
        <v>297</v>
      </c>
      <c r="C354" s="723"/>
      <c r="D354" s="596"/>
      <c r="E354" s="378"/>
      <c r="S354" s="141"/>
      <c r="U354" s="43">
        <v>297</v>
      </c>
      <c r="V354" s="723"/>
      <c r="W354" s="596"/>
      <c r="X354" s="378"/>
      <c r="AL354" s="141"/>
    </row>
    <row r="355" spans="1:38" ht="12.75" customHeight="1">
      <c r="B355" s="43">
        <v>298</v>
      </c>
      <c r="C355" s="723"/>
      <c r="D355" s="596"/>
      <c r="E355" s="378"/>
      <c r="S355" s="141"/>
      <c r="U355" s="43">
        <v>298</v>
      </c>
      <c r="V355" s="723"/>
      <c r="W355" s="596"/>
      <c r="X355" s="378"/>
      <c r="AL355" s="141"/>
    </row>
    <row r="356" spans="1:38" ht="12.75" customHeight="1">
      <c r="B356" s="43">
        <v>299</v>
      </c>
      <c r="C356" s="723"/>
      <c r="D356" s="596"/>
      <c r="E356" s="378"/>
      <c r="S356" s="141"/>
      <c r="U356" s="43">
        <v>299</v>
      </c>
      <c r="V356" s="723"/>
      <c r="W356" s="596"/>
      <c r="X356" s="378"/>
      <c r="AL356" s="141"/>
    </row>
    <row r="357" spans="1:38" ht="12.75" customHeight="1">
      <c r="B357" s="43">
        <v>300</v>
      </c>
      <c r="C357" s="723"/>
      <c r="D357" s="596"/>
      <c r="E357" s="378"/>
      <c r="S357" s="141"/>
      <c r="U357" s="43">
        <v>300</v>
      </c>
      <c r="V357" s="723"/>
      <c r="W357" s="596"/>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AG14:AI18"/>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 ref="V239:W239"/>
    <mergeCell ref="V240:W240"/>
    <mergeCell ref="V241:W241"/>
    <mergeCell ref="V242:W242"/>
    <mergeCell ref="V243:W243"/>
    <mergeCell ref="V244:W244"/>
    <mergeCell ref="V245:W245"/>
    <mergeCell ref="V246:W246"/>
    <mergeCell ref="V247:W247"/>
    <mergeCell ref="V230:W230"/>
    <mergeCell ref="V231:W231"/>
    <mergeCell ref="V232:W232"/>
    <mergeCell ref="V233:W233"/>
    <mergeCell ref="V234:W234"/>
    <mergeCell ref="V235:W235"/>
    <mergeCell ref="V236:W236"/>
    <mergeCell ref="V237:W237"/>
    <mergeCell ref="V238:W23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51:W151"/>
    <mergeCell ref="V152:W152"/>
    <mergeCell ref="V153:W153"/>
    <mergeCell ref="V154:W154"/>
    <mergeCell ref="V155:W155"/>
    <mergeCell ref="V156:W156"/>
    <mergeCell ref="V157:W157"/>
    <mergeCell ref="V158:W158"/>
    <mergeCell ref="V159:W159"/>
    <mergeCell ref="V142:W142"/>
    <mergeCell ref="V143:W143"/>
    <mergeCell ref="V144:W144"/>
    <mergeCell ref="V145:W145"/>
    <mergeCell ref="V146:W146"/>
    <mergeCell ref="V147:W147"/>
    <mergeCell ref="V148:W148"/>
    <mergeCell ref="V149:W149"/>
    <mergeCell ref="V150:W150"/>
    <mergeCell ref="V133:W133"/>
    <mergeCell ref="V134:W134"/>
    <mergeCell ref="V135:W135"/>
    <mergeCell ref="V136:W136"/>
    <mergeCell ref="V137:W137"/>
    <mergeCell ref="V138:W138"/>
    <mergeCell ref="V139:W139"/>
    <mergeCell ref="V140:W140"/>
    <mergeCell ref="V141:W141"/>
    <mergeCell ref="V124:W124"/>
    <mergeCell ref="V125:W125"/>
    <mergeCell ref="V126:W126"/>
    <mergeCell ref="V127:W127"/>
    <mergeCell ref="V128:W128"/>
    <mergeCell ref="V129:W129"/>
    <mergeCell ref="V130:W130"/>
    <mergeCell ref="V131:W131"/>
    <mergeCell ref="V132:W132"/>
    <mergeCell ref="V115:W115"/>
    <mergeCell ref="V116:W116"/>
    <mergeCell ref="V117:W117"/>
    <mergeCell ref="V118:W118"/>
    <mergeCell ref="V119:W119"/>
    <mergeCell ref="V120:W120"/>
    <mergeCell ref="V121:W121"/>
    <mergeCell ref="V122:W122"/>
    <mergeCell ref="V123:W123"/>
    <mergeCell ref="C196:D196"/>
    <mergeCell ref="C197:D197"/>
    <mergeCell ref="C198:D198"/>
    <mergeCell ref="C199:D199"/>
    <mergeCell ref="C200:D200"/>
    <mergeCell ref="C201:D201"/>
    <mergeCell ref="C202:D202"/>
    <mergeCell ref="C203:D203"/>
    <mergeCell ref="C204:D204"/>
    <mergeCell ref="C187:D187"/>
    <mergeCell ref="C188:D188"/>
    <mergeCell ref="C189:D189"/>
    <mergeCell ref="C190:D190"/>
    <mergeCell ref="C191:D191"/>
    <mergeCell ref="C192:D192"/>
    <mergeCell ref="C193:D193"/>
    <mergeCell ref="C194:D194"/>
    <mergeCell ref="C195:D195"/>
    <mergeCell ref="C178:D178"/>
    <mergeCell ref="C179:D179"/>
    <mergeCell ref="C180:D180"/>
    <mergeCell ref="C181:D181"/>
    <mergeCell ref="C182:D182"/>
    <mergeCell ref="C183:D183"/>
    <mergeCell ref="C184:D184"/>
    <mergeCell ref="C185:D185"/>
    <mergeCell ref="C186:D186"/>
    <mergeCell ref="C169:D169"/>
    <mergeCell ref="C170:D170"/>
    <mergeCell ref="C171:D171"/>
    <mergeCell ref="C172:D172"/>
    <mergeCell ref="C173:D173"/>
    <mergeCell ref="C174:D174"/>
    <mergeCell ref="C175:D175"/>
    <mergeCell ref="C176:D176"/>
    <mergeCell ref="C177:D177"/>
    <mergeCell ref="C160:D160"/>
    <mergeCell ref="C161:D161"/>
    <mergeCell ref="C162:D162"/>
    <mergeCell ref="C163:D163"/>
    <mergeCell ref="C164:D164"/>
    <mergeCell ref="C165:D165"/>
    <mergeCell ref="C166:D166"/>
    <mergeCell ref="C167:D167"/>
    <mergeCell ref="C168:D168"/>
    <mergeCell ref="C151:D151"/>
    <mergeCell ref="C152:D152"/>
    <mergeCell ref="C153:D153"/>
    <mergeCell ref="C154:D154"/>
    <mergeCell ref="C155:D155"/>
    <mergeCell ref="C156:D156"/>
    <mergeCell ref="C157:D157"/>
    <mergeCell ref="C158:D158"/>
    <mergeCell ref="C159:D159"/>
    <mergeCell ref="C142:D142"/>
    <mergeCell ref="C143:D143"/>
    <mergeCell ref="C144:D144"/>
    <mergeCell ref="C145:D145"/>
    <mergeCell ref="C146:D146"/>
    <mergeCell ref="C147:D147"/>
    <mergeCell ref="C148:D148"/>
    <mergeCell ref="C149:D149"/>
    <mergeCell ref="C150:D150"/>
    <mergeCell ref="C133:D133"/>
    <mergeCell ref="C134:D134"/>
    <mergeCell ref="C135:D135"/>
    <mergeCell ref="C136:D136"/>
    <mergeCell ref="C137:D137"/>
    <mergeCell ref="C138:D138"/>
    <mergeCell ref="C139:D139"/>
    <mergeCell ref="C140:D140"/>
    <mergeCell ref="C141:D141"/>
    <mergeCell ref="C124:D124"/>
    <mergeCell ref="C125:D125"/>
    <mergeCell ref="C126:D126"/>
    <mergeCell ref="C127:D127"/>
    <mergeCell ref="C128:D128"/>
    <mergeCell ref="C129:D129"/>
    <mergeCell ref="C130:D130"/>
    <mergeCell ref="C131:D131"/>
    <mergeCell ref="C132:D132"/>
    <mergeCell ref="C115:D115"/>
    <mergeCell ref="C116:D116"/>
    <mergeCell ref="C117:D117"/>
    <mergeCell ref="C118:D118"/>
    <mergeCell ref="C119:D119"/>
    <mergeCell ref="C120:D120"/>
    <mergeCell ref="C121:D121"/>
    <mergeCell ref="C122:D122"/>
    <mergeCell ref="C123:D123"/>
    <mergeCell ref="V108:W108"/>
    <mergeCell ref="V109:W109"/>
    <mergeCell ref="V110:W110"/>
    <mergeCell ref="V111:W111"/>
    <mergeCell ref="V112:W112"/>
    <mergeCell ref="V113:W113"/>
    <mergeCell ref="V114:W114"/>
    <mergeCell ref="C110:D110"/>
    <mergeCell ref="C111:D111"/>
    <mergeCell ref="C112:D112"/>
    <mergeCell ref="C113:D113"/>
    <mergeCell ref="C114:D114"/>
    <mergeCell ref="V99:W99"/>
    <mergeCell ref="V100:W100"/>
    <mergeCell ref="V101:W101"/>
    <mergeCell ref="V102:W102"/>
    <mergeCell ref="V103:W103"/>
    <mergeCell ref="V104:W104"/>
    <mergeCell ref="V105:W105"/>
    <mergeCell ref="V106:W106"/>
    <mergeCell ref="V107:W107"/>
    <mergeCell ref="V90:W90"/>
    <mergeCell ref="V91:W91"/>
    <mergeCell ref="V92:W92"/>
    <mergeCell ref="V93:W93"/>
    <mergeCell ref="V94:W94"/>
    <mergeCell ref="V95:W95"/>
    <mergeCell ref="V96:W96"/>
    <mergeCell ref="V97:W97"/>
    <mergeCell ref="V98:W98"/>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A52:C52"/>
    <mergeCell ref="D52:E52"/>
    <mergeCell ref="F52:G52"/>
    <mergeCell ref="H57:I57"/>
    <mergeCell ref="V57:W57"/>
    <mergeCell ref="AA57:AB57"/>
    <mergeCell ref="V58:W58"/>
    <mergeCell ref="V59:W59"/>
    <mergeCell ref="V60:W60"/>
    <mergeCell ref="C57:D57"/>
    <mergeCell ref="C58:D58"/>
    <mergeCell ref="C59:D59"/>
    <mergeCell ref="C60:D60"/>
    <mergeCell ref="A44:C44"/>
    <mergeCell ref="D44:E44"/>
    <mergeCell ref="F44:G44"/>
    <mergeCell ref="AA18:AB18"/>
    <mergeCell ref="AE18:AF18"/>
    <mergeCell ref="Q34:R34"/>
    <mergeCell ref="Q35:R35"/>
    <mergeCell ref="AD35:AD48"/>
    <mergeCell ref="Q36:R36"/>
    <mergeCell ref="A48:C48"/>
    <mergeCell ref="D48:E48"/>
    <mergeCell ref="F48:G48"/>
    <mergeCell ref="A1:S1"/>
    <mergeCell ref="D3:J3"/>
    <mergeCell ref="O3:S3"/>
    <mergeCell ref="A5:S5"/>
    <mergeCell ref="U5:Y5"/>
    <mergeCell ref="AA14:AB14"/>
    <mergeCell ref="AE14:AF14"/>
    <mergeCell ref="Q37:R37"/>
    <mergeCell ref="A40:C40"/>
    <mergeCell ref="D40:E40"/>
    <mergeCell ref="F40:G40"/>
    <mergeCell ref="V298:W298"/>
    <mergeCell ref="V299:W299"/>
    <mergeCell ref="V300:W300"/>
    <mergeCell ref="V301:W301"/>
    <mergeCell ref="V302:W302"/>
    <mergeCell ref="V303:W303"/>
    <mergeCell ref="V304:W304"/>
    <mergeCell ref="V305:W305"/>
    <mergeCell ref="V306:W306"/>
    <mergeCell ref="V289:W289"/>
    <mergeCell ref="V290:W290"/>
    <mergeCell ref="V291:W291"/>
    <mergeCell ref="V292:W292"/>
    <mergeCell ref="V293:W293"/>
    <mergeCell ref="V294:W294"/>
    <mergeCell ref="V295:W295"/>
    <mergeCell ref="V296:W296"/>
    <mergeCell ref="V297:W297"/>
    <mergeCell ref="V280:W280"/>
    <mergeCell ref="V281:W281"/>
    <mergeCell ref="V282:W282"/>
    <mergeCell ref="V283:W283"/>
    <mergeCell ref="V284:W284"/>
    <mergeCell ref="V285:W285"/>
    <mergeCell ref="V286:W286"/>
    <mergeCell ref="V287:W287"/>
    <mergeCell ref="V288:W288"/>
    <mergeCell ref="V271:W271"/>
    <mergeCell ref="V272:W272"/>
    <mergeCell ref="V273:W273"/>
    <mergeCell ref="V274:W274"/>
    <mergeCell ref="V275:W275"/>
    <mergeCell ref="V276:W276"/>
    <mergeCell ref="V277:W277"/>
    <mergeCell ref="V278:W278"/>
    <mergeCell ref="V279:W279"/>
    <mergeCell ref="V356:W356"/>
    <mergeCell ref="V357:W357"/>
    <mergeCell ref="V348:W348"/>
    <mergeCell ref="V349:W349"/>
    <mergeCell ref="V350:W350"/>
    <mergeCell ref="V351:W351"/>
    <mergeCell ref="V352:W352"/>
    <mergeCell ref="V353:W353"/>
    <mergeCell ref="V354:W354"/>
    <mergeCell ref="V340:W340"/>
    <mergeCell ref="V341:W341"/>
    <mergeCell ref="V342:W342"/>
    <mergeCell ref="V343:W343"/>
    <mergeCell ref="V344:W344"/>
    <mergeCell ref="V345:W345"/>
    <mergeCell ref="V346:W346"/>
    <mergeCell ref="V347:W347"/>
    <mergeCell ref="V355:W355"/>
    <mergeCell ref="V331:W331"/>
    <mergeCell ref="V332:W332"/>
    <mergeCell ref="V333:W333"/>
    <mergeCell ref="V334:W334"/>
    <mergeCell ref="V335:W335"/>
    <mergeCell ref="V336:W336"/>
    <mergeCell ref="V337:W337"/>
    <mergeCell ref="V338:W338"/>
    <mergeCell ref="V339:W339"/>
    <mergeCell ref="V322:W322"/>
    <mergeCell ref="V323:W323"/>
    <mergeCell ref="V324:W324"/>
    <mergeCell ref="V325:W325"/>
    <mergeCell ref="V326:W326"/>
    <mergeCell ref="V327:W327"/>
    <mergeCell ref="V328:W328"/>
    <mergeCell ref="V329:W329"/>
    <mergeCell ref="V330:W330"/>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C290:D290"/>
    <mergeCell ref="C291:D291"/>
    <mergeCell ref="C292:D292"/>
    <mergeCell ref="C293:D293"/>
    <mergeCell ref="C294:D294"/>
    <mergeCell ref="C295:D295"/>
    <mergeCell ref="C296:D296"/>
    <mergeCell ref="C297:D297"/>
    <mergeCell ref="C298:D298"/>
    <mergeCell ref="C281:D281"/>
    <mergeCell ref="C282:D282"/>
    <mergeCell ref="C283:D283"/>
    <mergeCell ref="C284:D284"/>
    <mergeCell ref="C285:D285"/>
    <mergeCell ref="C286:D286"/>
    <mergeCell ref="C287:D287"/>
    <mergeCell ref="C288:D288"/>
    <mergeCell ref="C289:D289"/>
    <mergeCell ref="C272:D272"/>
    <mergeCell ref="C273:D273"/>
    <mergeCell ref="C274:D274"/>
    <mergeCell ref="C275:D275"/>
    <mergeCell ref="C276:D276"/>
    <mergeCell ref="C277:D277"/>
    <mergeCell ref="C278:D278"/>
    <mergeCell ref="C279:D279"/>
    <mergeCell ref="C280:D280"/>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334:D334"/>
    <mergeCell ref="C335:D335"/>
    <mergeCell ref="C336:D336"/>
    <mergeCell ref="C337:D337"/>
    <mergeCell ref="C338:D338"/>
    <mergeCell ref="C339:D339"/>
    <mergeCell ref="C340:D340"/>
    <mergeCell ref="C341:D341"/>
    <mergeCell ref="C342:D342"/>
    <mergeCell ref="C325:D325"/>
    <mergeCell ref="C326:D326"/>
    <mergeCell ref="C327:D327"/>
    <mergeCell ref="C328:D328"/>
    <mergeCell ref="C329:D329"/>
    <mergeCell ref="C330:D330"/>
    <mergeCell ref="C331:D331"/>
    <mergeCell ref="C332:D332"/>
    <mergeCell ref="C333:D333"/>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40:D240"/>
    <mergeCell ref="C241:D241"/>
    <mergeCell ref="C242:D242"/>
    <mergeCell ref="C243:D243"/>
    <mergeCell ref="C244:D244"/>
    <mergeCell ref="C245:D245"/>
    <mergeCell ref="C246:D246"/>
    <mergeCell ref="C247:D247"/>
    <mergeCell ref="C248:D248"/>
    <mergeCell ref="C231:D231"/>
    <mergeCell ref="C232:D232"/>
    <mergeCell ref="C233:D233"/>
    <mergeCell ref="C234:D234"/>
    <mergeCell ref="C235:D235"/>
    <mergeCell ref="C236:D236"/>
    <mergeCell ref="C237:D237"/>
    <mergeCell ref="C238:D238"/>
    <mergeCell ref="C239:D239"/>
    <mergeCell ref="C222:D222"/>
    <mergeCell ref="C223:D223"/>
    <mergeCell ref="C224:D224"/>
    <mergeCell ref="C225:D225"/>
    <mergeCell ref="C226:D226"/>
    <mergeCell ref="C227:D227"/>
    <mergeCell ref="C228:D228"/>
    <mergeCell ref="C229:D229"/>
    <mergeCell ref="C230:D230"/>
    <mergeCell ref="C213:D213"/>
    <mergeCell ref="C214:D214"/>
    <mergeCell ref="C215:D215"/>
    <mergeCell ref="C216:D216"/>
    <mergeCell ref="C217:D217"/>
    <mergeCell ref="C218:D218"/>
    <mergeCell ref="C219:D219"/>
    <mergeCell ref="C220:D220"/>
    <mergeCell ref="C221:D221"/>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AC37:AC51"/>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V61:W61"/>
    <mergeCell ref="V62:W62"/>
    <mergeCell ref="V82:W82"/>
    <mergeCell ref="V83:W83"/>
    <mergeCell ref="V84:W84"/>
    <mergeCell ref="V85:W85"/>
    <mergeCell ref="V86:W86"/>
    <mergeCell ref="V87:W87"/>
    <mergeCell ref="V88:W88"/>
    <mergeCell ref="V89:W89"/>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4" t="s">
        <v>718</v>
      </c>
      <c r="H6" s="604"/>
      <c r="I6" s="382" t="s">
        <v>719</v>
      </c>
      <c r="J6" s="365"/>
      <c r="K6" s="380" t="s">
        <v>719</v>
      </c>
      <c r="L6" s="38"/>
    </row>
    <row r="7" spans="2:32" ht="12.75" customHeight="1">
      <c r="B7" s="141"/>
      <c r="C7" s="383" t="s">
        <v>720</v>
      </c>
      <c r="D7" s="384"/>
      <c r="E7" s="385" t="s">
        <v>721</v>
      </c>
      <c r="F7" s="251"/>
      <c r="G7" s="608"/>
      <c r="H7" s="610"/>
      <c r="I7" s="386" t="s">
        <v>722</v>
      </c>
      <c r="J7" s="387"/>
      <c r="K7" s="388" t="s">
        <v>723</v>
      </c>
      <c r="L7" s="197"/>
    </row>
    <row r="8" spans="2:32" ht="12.75" customHeight="1">
      <c r="B8" s="27" t="s">
        <v>724</v>
      </c>
      <c r="C8" s="728" t="e">
        <f ca="1">IF(AND(D10="PASS",D11="PASS",D14="PASS",D15="PASS",D26="PASS",D18="PASS",D27="PASS", D28="pass"),"PASS","FAIL")</f>
        <v>#NAME?</v>
      </c>
      <c r="D8" s="596"/>
      <c r="E8" s="728" t="e">
        <f ca="1">IF(AND(F10="PASS",F11="PASS",F12="PASS",F14="PASS",F15="PASS",F26="PASS",F18="PASS",F27="PASS",F28="pass"),"PASS","FAIL")</f>
        <v>#NAME?</v>
      </c>
      <c r="F8" s="596"/>
      <c r="G8" s="735" t="str">
        <f>IF(C4="YES",IF(AND(H10="PASS",H11="PASS",H14="PASS",H15="PASS",H26="PASS",H18="PASS",H27="PASS"),"PASS","FAIL"),"N/A")</f>
        <v>FAIL</v>
      </c>
      <c r="H8" s="610"/>
      <c r="I8" s="728" t="str">
        <f>IF($C$3&lt;=2,"N/A",IF(AND(J10="PASS",J11="PASS",J14="PASS",J15="PASS",J26="PASS",J18="PASS",J27="PASS",J28="pass"),"PASS","FAIL"))</f>
        <v>N/A</v>
      </c>
      <c r="J8" s="596"/>
      <c r="K8" s="728" t="str">
        <f>IF($C$3&lt;=3,"N/A",IF(AND(L10="PASS",L11="PASS",L14="PASS",L15="PASS",L26="PASS",L18="PASS",L27="PASS",L28="pass"),"PASS","FAIL"))</f>
        <v>N/A</v>
      </c>
      <c r="L8" s="596"/>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4"/>
      <c r="H13" s="596"/>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3" t="s">
        <v>744</v>
      </c>
      <c r="C29" s="603"/>
      <c r="D29" s="603"/>
      <c r="E29" s="603"/>
      <c r="F29" s="603"/>
      <c r="G29" s="603"/>
      <c r="H29" s="603"/>
      <c r="I29" s="603"/>
      <c r="J29" s="603"/>
      <c r="K29" s="603"/>
      <c r="L29" s="604"/>
      <c r="M29" s="64"/>
      <c r="N29" s="64"/>
      <c r="O29" s="64"/>
      <c r="P29" s="64"/>
      <c r="Q29" s="64"/>
      <c r="R29" s="64"/>
      <c r="S29" s="64"/>
      <c r="T29" s="64"/>
      <c r="U29" s="64"/>
      <c r="V29" s="64"/>
      <c r="W29" s="64"/>
      <c r="X29" s="64"/>
      <c r="Y29" s="64"/>
      <c r="Z29" s="64"/>
      <c r="AA29" s="64"/>
      <c r="AB29" s="64"/>
      <c r="AC29" s="64"/>
      <c r="AD29" s="64"/>
      <c r="AE29" s="64"/>
      <c r="AF29" s="96"/>
    </row>
    <row r="30" spans="1:32" ht="12.75" customHeight="1">
      <c r="B30" s="605"/>
      <c r="C30" s="606"/>
      <c r="D30" s="606"/>
      <c r="E30" s="606"/>
      <c r="F30" s="606"/>
      <c r="G30" s="606"/>
      <c r="H30" s="606"/>
      <c r="I30" s="606"/>
      <c r="J30" s="606"/>
      <c r="K30" s="606"/>
      <c r="L30" s="607"/>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8"/>
      <c r="C31" s="609"/>
      <c r="D31" s="609"/>
      <c r="E31" s="609"/>
      <c r="F31" s="609"/>
      <c r="G31" s="609"/>
      <c r="H31" s="609"/>
      <c r="I31" s="609"/>
      <c r="J31" s="609"/>
      <c r="K31" s="609"/>
      <c r="L31" s="610"/>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4" t="s">
        <v>720</v>
      </c>
      <c r="D6" s="604"/>
      <c r="E6" s="734" t="s">
        <v>721</v>
      </c>
      <c r="F6" s="603"/>
      <c r="G6" s="734" t="s">
        <v>748</v>
      </c>
      <c r="H6" s="604"/>
      <c r="I6" s="382" t="s">
        <v>719</v>
      </c>
      <c r="J6" s="364"/>
      <c r="K6" s="409" t="s">
        <v>719</v>
      </c>
      <c r="L6" s="38"/>
      <c r="M6" s="31"/>
      <c r="N6" s="31"/>
    </row>
    <row r="7" spans="2:31" ht="12.75" customHeight="1">
      <c r="C7" s="608"/>
      <c r="D7" s="610"/>
      <c r="E7" s="608"/>
      <c r="F7" s="609"/>
      <c r="G7" s="608"/>
      <c r="H7" s="610"/>
      <c r="I7" s="386" t="s">
        <v>722</v>
      </c>
      <c r="J7" s="410"/>
      <c r="K7" s="383" t="s">
        <v>723</v>
      </c>
      <c r="L7" s="197"/>
      <c r="M7" s="31"/>
      <c r="N7" s="31"/>
    </row>
    <row r="8" spans="2:31" ht="12.75" customHeight="1">
      <c r="B8" s="411" t="s">
        <v>724</v>
      </c>
      <c r="C8" s="728" t="e">
        <f ca="1">IF($C$3=0,"LAMINATED",IF(AND(D10="PASS",D11="PASS",D14="PASS",D15="PASS",D26="PASS",D18="PASS",D27="PASS",D28="pass"),"PASS","FAIL"))</f>
        <v>#NAME?</v>
      </c>
      <c r="D8" s="596"/>
      <c r="E8" s="728" t="e">
        <f ca="1">IF($C$3=0,"LAMINATED",IF(AND(F10="PASS",F11="PASS",F12="PASS",F14="PASS",F15="PASS",F26="PASS",F18="PASS",F27="PASS",F28="pass"),"PASS","FAIL"))</f>
        <v>#NAME?</v>
      </c>
      <c r="F8" s="596"/>
      <c r="G8" s="728" t="e">
        <f ca="1">IF($C$3=0,"LAMINATED",IF(AND(H10="PASS",H11="PASS",H14="PASS",H15="PASS",H26="PASS",H18="PASS",H27="PASS",H28="pass"),"PASS","FAIL"))</f>
        <v>#NAME?</v>
      </c>
      <c r="H8" s="596"/>
      <c r="I8" s="735" t="str">
        <f>IF($C$3&lt;=3,"N/A",IF(AND(J10="PASS",J11="PASS",J14="PASS",J15="PASS",J26="PASS",J18="PASS",J27="PASS",J28="pass"),"PASS","FAIL"))</f>
        <v>N/A</v>
      </c>
      <c r="J8" s="610"/>
      <c r="K8" s="735" t="str">
        <f>IF($C$3&lt;=4,"N/A",IF(AND(L10="PASS",L11="PASS",L14="PASS",L15="PASS",L26="PASS",L18="PASS",L27="PASS",L28="pass"),"PASS","FAIL"))</f>
        <v>N/A</v>
      </c>
      <c r="L8" s="610"/>
      <c r="M8" s="143"/>
      <c r="N8" s="143"/>
      <c r="O8" s="143"/>
      <c r="P8" s="143"/>
      <c r="Q8" s="143"/>
      <c r="R8" s="143"/>
      <c r="S8" s="143"/>
      <c r="T8" s="143"/>
      <c r="U8" s="143"/>
      <c r="V8" s="143"/>
      <c r="W8" s="143"/>
      <c r="X8" s="143"/>
      <c r="Y8" s="143"/>
      <c r="Z8" s="143"/>
      <c r="AA8" s="143"/>
      <c r="AB8" s="143"/>
      <c r="AC8" s="143"/>
      <c r="AD8" s="143"/>
      <c r="AE8" s="144"/>
    </row>
    <row r="9" spans="2:31" ht="12.75" customHeight="1">
      <c r="B9" s="80"/>
      <c r="C9" s="738"/>
      <c r="D9" s="596"/>
      <c r="E9" s="738"/>
      <c r="F9" s="596"/>
      <c r="G9" s="738"/>
      <c r="H9" s="596"/>
      <c r="I9" s="738"/>
      <c r="J9" s="596"/>
      <c r="K9" s="594"/>
      <c r="L9" s="596"/>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6"/>
      <c r="D12" s="677"/>
      <c r="E12" s="95"/>
      <c r="F12" s="392" t="str">
        <f>IF(OR(E12&gt;=50,E12=""),"FAIL","PASS")</f>
        <v>FAIL</v>
      </c>
      <c r="G12" s="736"/>
      <c r="H12" s="677"/>
      <c r="I12" s="736"/>
      <c r="J12" s="677"/>
      <c r="K12" s="736"/>
      <c r="L12" s="677"/>
      <c r="M12" s="64"/>
      <c r="N12" s="64"/>
      <c r="O12" s="64"/>
      <c r="P12" s="64"/>
      <c r="Q12" s="64"/>
      <c r="R12" s="64"/>
      <c r="S12" s="64"/>
      <c r="T12" s="64"/>
      <c r="U12" s="64"/>
      <c r="V12" s="64"/>
      <c r="W12" s="64"/>
      <c r="X12" s="64"/>
      <c r="Y12" s="64"/>
      <c r="Z12" s="64"/>
      <c r="AA12" s="64"/>
      <c r="AB12" s="64"/>
      <c r="AC12" s="64"/>
      <c r="AD12" s="64"/>
      <c r="AE12" s="96"/>
    </row>
    <row r="13" spans="2:31" ht="12.75" customHeight="1">
      <c r="B13" s="80"/>
      <c r="C13" s="739"/>
      <c r="D13" s="596"/>
      <c r="E13" s="739"/>
      <c r="F13" s="596"/>
      <c r="G13" s="739"/>
      <c r="H13" s="596"/>
      <c r="I13" s="739"/>
      <c r="J13" s="596"/>
      <c r="K13" s="739"/>
      <c r="L13" s="596"/>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3" t="s">
        <v>749</v>
      </c>
      <c r="C29" s="603"/>
      <c r="D29" s="603"/>
      <c r="E29" s="603"/>
      <c r="F29" s="603"/>
      <c r="G29" s="603"/>
      <c r="H29" s="603"/>
      <c r="I29" s="603"/>
      <c r="J29" s="603"/>
      <c r="K29" s="603"/>
      <c r="L29" s="604"/>
      <c r="M29" s="64"/>
      <c r="N29" s="64"/>
      <c r="O29" s="64"/>
      <c r="P29" s="64"/>
      <c r="Q29" s="64"/>
      <c r="R29" s="64"/>
      <c r="S29" s="64"/>
      <c r="T29" s="64"/>
      <c r="U29" s="64"/>
      <c r="V29" s="64"/>
      <c r="W29" s="64"/>
      <c r="X29" s="64"/>
      <c r="Y29" s="64"/>
      <c r="Z29" s="64"/>
      <c r="AA29" s="64"/>
      <c r="AB29" s="64"/>
      <c r="AC29" s="64"/>
      <c r="AD29" s="64"/>
      <c r="AE29" s="96"/>
    </row>
    <row r="30" spans="1:31" ht="12.75" customHeight="1">
      <c r="B30" s="605"/>
      <c r="C30" s="606"/>
      <c r="D30" s="606"/>
      <c r="E30" s="606"/>
      <c r="F30" s="606"/>
      <c r="G30" s="606"/>
      <c r="H30" s="606"/>
      <c r="I30" s="606"/>
      <c r="J30" s="606"/>
      <c r="K30" s="606"/>
      <c r="L30" s="607"/>
      <c r="M30" s="64"/>
      <c r="N30" s="64"/>
      <c r="O30" s="64"/>
      <c r="P30" s="64"/>
      <c r="Q30" s="64"/>
      <c r="R30" s="64"/>
      <c r="S30" s="64"/>
      <c r="T30" s="64"/>
      <c r="U30" s="64"/>
      <c r="V30" s="64"/>
      <c r="W30" s="64"/>
      <c r="X30" s="64"/>
      <c r="Y30" s="64"/>
      <c r="Z30" s="64"/>
      <c r="AA30" s="64"/>
      <c r="AB30" s="64"/>
      <c r="AC30" s="64"/>
      <c r="AD30" s="64"/>
      <c r="AE30" s="96"/>
    </row>
    <row r="31" spans="1:31" ht="12.75" customHeight="1">
      <c r="B31" s="608"/>
      <c r="C31" s="609"/>
      <c r="D31" s="609"/>
      <c r="E31" s="609"/>
      <c r="F31" s="609"/>
      <c r="G31" s="609"/>
      <c r="H31" s="609"/>
      <c r="I31" s="609"/>
      <c r="J31" s="609"/>
      <c r="K31" s="609"/>
      <c r="L31" s="610"/>
      <c r="M31" s="64"/>
      <c r="N31" s="64"/>
      <c r="O31" s="64"/>
      <c r="P31" s="64"/>
      <c r="Q31" s="64"/>
      <c r="R31" s="64"/>
      <c r="S31" s="64"/>
      <c r="T31" s="64"/>
      <c r="U31" s="64"/>
      <c r="V31" s="64"/>
      <c r="W31" s="64"/>
      <c r="X31" s="64"/>
      <c r="Y31" s="64"/>
      <c r="Z31" s="64"/>
      <c r="AA31" s="64"/>
      <c r="AB31" s="64"/>
      <c r="AC31" s="64"/>
      <c r="AD31" s="64"/>
      <c r="AE31" s="96"/>
    </row>
    <row r="32" spans="1:31" ht="12.75" customHeight="1">
      <c r="A32" s="34"/>
      <c r="B32" s="737" t="s">
        <v>750</v>
      </c>
      <c r="C32" s="606"/>
      <c r="D32" s="606"/>
      <c r="E32" s="606"/>
      <c r="F32" s="606"/>
      <c r="G32" s="606"/>
      <c r="H32" s="606"/>
      <c r="I32" s="606"/>
      <c r="J32" s="606"/>
      <c r="K32" s="606"/>
      <c r="L32" s="607"/>
      <c r="M32" s="64"/>
      <c r="N32" s="64"/>
      <c r="O32" s="64"/>
      <c r="P32" s="64"/>
      <c r="Q32" s="64"/>
      <c r="R32" s="64"/>
      <c r="S32" s="64"/>
      <c r="T32" s="64"/>
      <c r="U32" s="64"/>
      <c r="V32" s="64"/>
      <c r="W32" s="64"/>
      <c r="X32" s="64"/>
      <c r="Y32" s="64"/>
      <c r="Z32" s="64"/>
      <c r="AA32" s="64"/>
      <c r="AB32" s="64"/>
      <c r="AC32" s="64"/>
      <c r="AD32" s="64"/>
      <c r="AE32" s="96"/>
    </row>
    <row r="33" spans="1:31" ht="12.75" customHeight="1">
      <c r="A33" s="34"/>
      <c r="B33" s="608"/>
      <c r="C33" s="609"/>
      <c r="D33" s="609"/>
      <c r="E33" s="609"/>
      <c r="F33" s="609"/>
      <c r="G33" s="609"/>
      <c r="H33" s="609"/>
      <c r="I33" s="609"/>
      <c r="J33" s="609"/>
      <c r="K33" s="609"/>
      <c r="L33" s="610"/>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 ref="G12:H12"/>
    <mergeCell ref="I12:J12"/>
    <mergeCell ref="C12:D12"/>
    <mergeCell ref="C6:D7"/>
    <mergeCell ref="E6:F7"/>
    <mergeCell ref="G6:H7"/>
    <mergeCell ref="E8:F8"/>
    <mergeCell ref="G8:H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8" t="str">
        <f>IF('T3.12 T3.5 Ft Bulkhead'!F2="tubing only","N/A",IF(AND(D29="PASS",D30="PASS",D31="PASS",D48="PASS",D44="PASS",D49="PASS",D50="pass"),"PASS",IF(AND(D29="PASS",D30="PASS",D31="PASS",D48="N/A",D44="PASS",D49="PASS",D50="pass"),"PASS",IF(AND(OR(D29="PASS",D29="CHECK"),OR(D30="PASS",D30="CHECK"),D31="PASS",OR(D48="N/A",D48="PASS"),D44="PASS",D49="PASS",D50="pass"),"CHECK","FAIL"))))</f>
        <v>N/A</v>
      </c>
      <c r="D24" s="596"/>
      <c r="E24" s="740"/>
      <c r="F24" s="724"/>
      <c r="G24" s="741"/>
      <c r="H24" s="724"/>
      <c r="I24" s="143"/>
      <c r="J24" s="144"/>
      <c r="K24" s="411" t="s">
        <v>761</v>
      </c>
      <c r="L24" s="728" t="str">
        <f>IF($F$4="NO","N/A",IF(AND(M29="PASS",M30="PASS",M31="PASS",M40="PASS",M50="PASS",M57="PASS",M58="PASS",M59 ="PASS",M60="PASS"),"PASS",IF(AND(OR(M29="PASS",M29="CHECK"),OR(M30="PASS",M30="CHECK"),M31="PASS",M40="PASS",M50="PASS",M57="PASS",M58="PASS",M59 ="PASS",M60="PASS"),"CHECK","FAIL")))</f>
        <v>FAIL</v>
      </c>
      <c r="M24" s="596"/>
      <c r="N24" s="143"/>
      <c r="O24" s="143"/>
      <c r="P24" s="143"/>
      <c r="Q24" s="143"/>
      <c r="R24" s="143"/>
      <c r="S24" s="143"/>
      <c r="T24" s="411" t="s">
        <v>761</v>
      </c>
      <c r="U24" s="728" t="str">
        <f>IF($F$4="NO","N/A",IF(AND(V29="PASS",V30="PASS",V31="PASS",V40="PASS",V50="PASS",V57="PASS",V58="PASS",V59 ="PASS",V60="PASS"),"PASS",IF(AND(OR(V29="PASS",V29="CHECK"),OR(V30="PASS",V30="CHECK"),V31="PASS",V40="PASS",V50="PASS",V57="PASS",V58="PASS",V59 ="PASS",V60="PASS"),"CHECK","FAIL")))</f>
        <v>FAIL</v>
      </c>
      <c r="V24" s="596"/>
      <c r="W24" s="143"/>
      <c r="X24" s="143"/>
      <c r="Y24" s="143"/>
      <c r="Z24" s="143"/>
      <c r="AA24" s="143"/>
      <c r="AB24" s="144"/>
    </row>
    <row r="25" spans="2:28" ht="12.75" customHeight="1">
      <c r="B25" s="745"/>
      <c r="C25" s="603"/>
      <c r="D25" s="604"/>
      <c r="E25" s="418"/>
      <c r="F25" s="64"/>
      <c r="G25" s="64"/>
      <c r="H25" s="64"/>
      <c r="I25" s="64"/>
      <c r="J25" s="96"/>
      <c r="K25" s="745"/>
      <c r="L25" s="603"/>
      <c r="M25" s="604"/>
      <c r="N25" s="64"/>
      <c r="O25" s="64"/>
      <c r="P25" s="64"/>
      <c r="Q25" s="64"/>
      <c r="R25" s="64"/>
      <c r="S25" s="64"/>
      <c r="T25" s="745"/>
      <c r="U25" s="603"/>
      <c r="V25" s="604"/>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4"/>
      <c r="C28" s="595"/>
      <c r="D28" s="596"/>
      <c r="E28" s="418"/>
      <c r="F28" s="64"/>
      <c r="G28" s="64"/>
      <c r="H28" s="64"/>
      <c r="I28" s="64"/>
      <c r="J28" s="96"/>
      <c r="K28" s="594"/>
      <c r="L28" s="595"/>
      <c r="M28" s="596"/>
      <c r="N28" s="64"/>
      <c r="O28" s="64"/>
      <c r="P28" s="64"/>
      <c r="Q28" s="64"/>
      <c r="R28" s="64"/>
      <c r="S28" s="64"/>
      <c r="T28" s="594"/>
      <c r="U28" s="595"/>
      <c r="V28" s="596"/>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03"/>
      <c r="D33" s="604"/>
      <c r="E33" s="64"/>
      <c r="F33" s="98"/>
      <c r="G33" s="64"/>
      <c r="H33" s="98"/>
      <c r="I33" s="64"/>
      <c r="J33" s="96"/>
      <c r="K33" s="746" t="str">
        <f>IF(AND($M$29="PASS",$M$30="PASS",$M$31="PASS"),"General design O.K - now, fill out attachment characteristics below:",IF(M31="FAIL",IF(OR(M29="FAIL",M30="FAIL"),"Proof of equivalence required","Check distribution of bolts and elaborate below."),"Proof of equivalence required"))</f>
        <v>Proof of equivalence required</v>
      </c>
      <c r="L33" s="603"/>
      <c r="M33" s="604"/>
      <c r="N33" s="64"/>
      <c r="O33" s="64"/>
      <c r="P33" s="64"/>
      <c r="Q33" s="64"/>
      <c r="R33" s="64"/>
      <c r="S33" s="64"/>
      <c r="T33" s="746" t="str">
        <f>IF(AND(V$29="PASS",V$30="PASS",$V$31="PASS"),"General design O.K - now, fill out attachment characteristics below:",IF(V31="FAIL",IF(OR(V29="FAIL",V30="FAIL"),"Proof of equivalence required","Check distribution of bolts and elaborate below."),"Proof of equivalence required"))</f>
        <v>Proof of equivalence required</v>
      </c>
      <c r="U33" s="603"/>
      <c r="V33" s="604"/>
      <c r="W33" s="64"/>
      <c r="X33" s="64"/>
      <c r="Y33" s="64"/>
      <c r="Z33" s="64"/>
      <c r="AA33" s="64"/>
      <c r="AB33" s="96"/>
    </row>
    <row r="34" spans="2:28" ht="12.75" customHeight="1">
      <c r="B34" s="605"/>
      <c r="C34" s="606"/>
      <c r="D34" s="607"/>
      <c r="E34" s="64"/>
      <c r="F34" s="98" t="s">
        <v>766</v>
      </c>
      <c r="G34" s="64"/>
      <c r="H34" s="98"/>
      <c r="I34" s="64"/>
      <c r="J34" s="96"/>
      <c r="K34" s="605"/>
      <c r="L34" s="606"/>
      <c r="M34" s="607"/>
      <c r="N34" s="64"/>
      <c r="O34" s="64"/>
      <c r="P34" s="64"/>
      <c r="Q34" s="64"/>
      <c r="R34" s="64"/>
      <c r="S34" s="64"/>
      <c r="T34" s="605"/>
      <c r="U34" s="606"/>
      <c r="V34" s="607"/>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42" t="s">
        <v>767</v>
      </c>
      <c r="L36" s="595"/>
      <c r="M36" s="596"/>
      <c r="N36" s="64"/>
      <c r="O36" s="64"/>
      <c r="P36" s="64"/>
      <c r="Q36" s="64"/>
      <c r="R36" s="64"/>
      <c r="S36" s="64"/>
      <c r="T36" s="742" t="s">
        <v>767</v>
      </c>
      <c r="U36" s="595"/>
      <c r="V36" s="596"/>
      <c r="W36" s="64"/>
      <c r="X36" s="64"/>
      <c r="Y36" s="64"/>
      <c r="Z36" s="64"/>
      <c r="AA36" s="64"/>
      <c r="AB36" s="96"/>
    </row>
    <row r="37" spans="2:28" ht="12.75" customHeight="1">
      <c r="B37" s="429"/>
      <c r="C37" s="63"/>
      <c r="D37" s="430"/>
      <c r="E37" s="64"/>
      <c r="F37" s="98"/>
      <c r="G37" s="64"/>
      <c r="H37" s="98"/>
      <c r="I37" s="64"/>
      <c r="J37" s="96"/>
      <c r="K37" s="243" t="s">
        <v>735</v>
      </c>
      <c r="L37" s="743" t="s">
        <v>204</v>
      </c>
      <c r="M37" s="596"/>
      <c r="N37" s="64"/>
      <c r="O37" s="64"/>
      <c r="P37" s="64"/>
      <c r="Q37" s="64"/>
      <c r="R37" s="64"/>
      <c r="S37" s="64"/>
      <c r="T37" s="243" t="s">
        <v>735</v>
      </c>
      <c r="U37" s="743" t="s">
        <v>204</v>
      </c>
      <c r="V37" s="596"/>
      <c r="W37" s="64"/>
      <c r="X37" s="64"/>
      <c r="Y37" s="64"/>
      <c r="Z37" s="64"/>
      <c r="AA37" s="64"/>
      <c r="AB37" s="96"/>
    </row>
    <row r="38" spans="2:28" ht="12.75" customHeight="1">
      <c r="B38" s="429"/>
      <c r="C38" s="63"/>
      <c r="D38" s="430"/>
      <c r="E38" s="64"/>
      <c r="F38" s="98"/>
      <c r="G38" s="64"/>
      <c r="H38" s="98"/>
      <c r="I38" s="64"/>
      <c r="J38" s="96"/>
      <c r="K38" s="243" t="s">
        <v>737</v>
      </c>
      <c r="L38" s="744" t="s">
        <v>219</v>
      </c>
      <c r="M38" s="596"/>
      <c r="N38" s="64"/>
      <c r="O38" s="64"/>
      <c r="P38" s="64"/>
      <c r="Q38" s="64"/>
      <c r="R38" s="64"/>
      <c r="S38" s="64"/>
      <c r="T38" s="243" t="s">
        <v>737</v>
      </c>
      <c r="U38" s="744" t="s">
        <v>219</v>
      </c>
      <c r="V38" s="596"/>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42" t="s">
        <v>772</v>
      </c>
      <c r="L46" s="595"/>
      <c r="M46" s="596"/>
      <c r="N46" s="64"/>
      <c r="O46" s="64"/>
      <c r="P46" s="64"/>
      <c r="Q46" s="64"/>
      <c r="R46" s="64"/>
      <c r="S46" s="64"/>
      <c r="T46" s="742" t="s">
        <v>772</v>
      </c>
      <c r="U46" s="595"/>
      <c r="V46" s="596"/>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43" t="s">
        <v>204</v>
      </c>
      <c r="M47" s="596"/>
      <c r="N47" s="64"/>
      <c r="O47" s="64"/>
      <c r="P47" s="64"/>
      <c r="Q47" s="64"/>
      <c r="R47" s="64"/>
      <c r="S47" s="64"/>
      <c r="T47" s="243" t="s">
        <v>735</v>
      </c>
      <c r="U47" s="743" t="s">
        <v>204</v>
      </c>
      <c r="V47" s="596"/>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44" t="s">
        <v>219</v>
      </c>
      <c r="M48" s="596"/>
      <c r="N48" s="64"/>
      <c r="O48" s="64"/>
      <c r="P48" s="64"/>
      <c r="Q48" s="64"/>
      <c r="R48" s="64"/>
      <c r="S48" s="64"/>
      <c r="T48" s="243" t="s">
        <v>737</v>
      </c>
      <c r="U48" s="744" t="s">
        <v>219</v>
      </c>
      <c r="V48" s="596"/>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4" t="s">
        <v>773</v>
      </c>
      <c r="C51" s="603"/>
      <c r="D51" s="604"/>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08"/>
      <c r="C52" s="609"/>
      <c r="D52" s="610"/>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4" t="s">
        <v>773</v>
      </c>
      <c r="L61" s="603"/>
      <c r="M61" s="604"/>
      <c r="N61" s="64"/>
      <c r="O61" s="64"/>
      <c r="P61" s="64"/>
      <c r="Q61" s="64"/>
      <c r="R61" s="64"/>
      <c r="S61" s="64"/>
      <c r="T61" s="734" t="s">
        <v>773</v>
      </c>
      <c r="U61" s="603"/>
      <c r="V61" s="604"/>
      <c r="W61" s="64"/>
      <c r="X61" s="64"/>
      <c r="Y61" s="64"/>
      <c r="Z61" s="64"/>
      <c r="AA61" s="64"/>
      <c r="AB61" s="96"/>
    </row>
    <row r="62" spans="1:28" ht="12.75" customHeight="1">
      <c r="A62" s="34"/>
      <c r="B62" s="95"/>
      <c r="C62" s="64"/>
      <c r="D62" s="64"/>
      <c r="E62" s="64"/>
      <c r="F62" s="64"/>
      <c r="G62" s="64"/>
      <c r="H62" s="64"/>
      <c r="I62" s="64"/>
      <c r="J62" s="64"/>
      <c r="K62" s="608"/>
      <c r="L62" s="609"/>
      <c r="M62" s="610"/>
      <c r="N62" s="64"/>
      <c r="O62" s="64"/>
      <c r="P62" s="64"/>
      <c r="Q62" s="64"/>
      <c r="R62" s="64"/>
      <c r="S62" s="64"/>
      <c r="T62" s="608"/>
      <c r="U62" s="609"/>
      <c r="V62" s="610"/>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B51:D52"/>
    <mergeCell ref="K61:M62"/>
    <mergeCell ref="L37:M37"/>
    <mergeCell ref="U37:V37"/>
    <mergeCell ref="L38:M38"/>
    <mergeCell ref="U38:V38"/>
    <mergeCell ref="K46:M46"/>
    <mergeCell ref="T46:V46"/>
    <mergeCell ref="U47:V47"/>
    <mergeCell ref="U48:V48"/>
    <mergeCell ref="B25:D25"/>
    <mergeCell ref="B28:D28"/>
    <mergeCell ref="K28:M28"/>
    <mergeCell ref="T28:V28"/>
    <mergeCell ref="B33:D34"/>
    <mergeCell ref="K33:M34"/>
    <mergeCell ref="K25:M25"/>
    <mergeCell ref="T25:V25"/>
    <mergeCell ref="T33:V34"/>
    <mergeCell ref="T36:V36"/>
    <mergeCell ref="T61:V62"/>
    <mergeCell ref="K36:M36"/>
    <mergeCell ref="L47:M47"/>
    <mergeCell ref="L48:M48"/>
    <mergeCell ref="C24:D24"/>
    <mergeCell ref="E24:F24"/>
    <mergeCell ref="G24:H24"/>
    <mergeCell ref="L24:M24"/>
    <mergeCell ref="U24:V24"/>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5" t="s">
        <v>774</v>
      </c>
      <c r="C1" s="603"/>
      <c r="D1" s="603"/>
      <c r="E1" s="603"/>
      <c r="F1" s="603"/>
      <c r="G1" s="603"/>
      <c r="H1" s="603"/>
      <c r="I1" s="603"/>
      <c r="J1" s="603"/>
      <c r="K1" s="603"/>
      <c r="L1" s="603"/>
      <c r="M1" s="603"/>
      <c r="N1" s="603"/>
      <c r="O1" s="603"/>
      <c r="P1" s="603"/>
      <c r="Q1" s="603"/>
      <c r="R1" s="603"/>
      <c r="S1" s="603"/>
      <c r="T1" s="604"/>
      <c r="V1" s="685" t="s">
        <v>775</v>
      </c>
      <c r="W1" s="603"/>
      <c r="X1" s="603"/>
      <c r="Y1" s="603"/>
      <c r="Z1" s="603"/>
      <c r="AA1" s="603"/>
      <c r="AB1" s="603"/>
      <c r="AC1" s="603"/>
      <c r="AD1" s="603"/>
      <c r="AE1" s="603"/>
      <c r="AF1" s="603"/>
      <c r="AG1" s="603"/>
      <c r="AH1" s="603"/>
      <c r="AI1" s="603"/>
      <c r="AJ1" s="603"/>
      <c r="AK1" s="603"/>
      <c r="AL1" s="603"/>
      <c r="AM1" s="603"/>
      <c r="AN1" s="604"/>
    </row>
    <row r="2" spans="2:42" ht="12.75" customHeight="1">
      <c r="B2" s="80"/>
      <c r="T2" s="141"/>
      <c r="V2" s="80"/>
      <c r="AN2" s="141"/>
    </row>
    <row r="3" spans="2:42" ht="12.75" customHeight="1">
      <c r="B3" s="80" t="s">
        <v>45</v>
      </c>
      <c r="E3" s="643" t="str">
        <f>IF('Cover Sheet'!$D$14&gt;0,'Cover Sheet'!$D$14,"")</f>
        <v>Ecole Centrale Lyon</v>
      </c>
      <c r="F3" s="609"/>
      <c r="G3" s="609"/>
      <c r="H3" s="609"/>
      <c r="I3" s="609"/>
      <c r="J3" s="609"/>
      <c r="K3" s="609"/>
      <c r="L3" s="67" t="s">
        <v>47</v>
      </c>
      <c r="P3" s="643" t="str">
        <f>IF('Cover Sheet'!$O$14&gt;0,'Cover Sheet'!$O$14,"")</f>
        <v>81 FSCH/FSS/FSF</v>
      </c>
      <c r="Q3" s="609"/>
      <c r="R3" s="609"/>
      <c r="S3" s="609"/>
      <c r="T3" s="610"/>
      <c r="V3" s="80" t="s">
        <v>45</v>
      </c>
      <c r="Y3" s="643" t="str">
        <f>IF('Cover Sheet'!$D$14&gt;0,'Cover Sheet'!$D$14,"")</f>
        <v>Ecole Centrale Lyon</v>
      </c>
      <c r="Z3" s="609"/>
      <c r="AA3" s="609"/>
      <c r="AB3" s="609"/>
      <c r="AC3" s="609"/>
      <c r="AD3" s="609"/>
      <c r="AE3" s="609"/>
      <c r="AF3" s="67" t="s">
        <v>47</v>
      </c>
      <c r="AJ3" s="643" t="str">
        <f>IF('Cover Sheet'!$O$14&gt;0,'Cover Sheet'!$O$14,"")</f>
        <v>81 FSCH/FSS/FSF</v>
      </c>
      <c r="AK3" s="609"/>
      <c r="AL3" s="609"/>
      <c r="AM3" s="609"/>
      <c r="AN3" s="610"/>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7"/>
      <c r="C5" s="590"/>
      <c r="D5" s="590"/>
      <c r="E5" s="590"/>
      <c r="F5" s="590"/>
      <c r="G5" s="590"/>
      <c r="H5" s="590"/>
      <c r="I5" s="590"/>
      <c r="J5" s="590"/>
      <c r="K5" s="590"/>
      <c r="L5" s="590"/>
      <c r="M5" s="590"/>
      <c r="N5" s="590"/>
      <c r="O5" s="590"/>
      <c r="P5" s="590"/>
      <c r="Q5" s="590"/>
      <c r="R5" s="590"/>
      <c r="S5" s="590"/>
      <c r="T5" s="592"/>
      <c r="V5" s="747"/>
      <c r="W5" s="590"/>
      <c r="X5" s="590"/>
      <c r="Y5" s="590"/>
      <c r="Z5" s="590"/>
      <c r="AA5" s="590"/>
      <c r="AB5" s="590"/>
      <c r="AC5" s="590"/>
      <c r="AD5" s="590"/>
      <c r="AE5" s="590"/>
      <c r="AF5" s="590"/>
      <c r="AG5" s="590"/>
      <c r="AH5" s="590"/>
      <c r="AI5" s="590"/>
      <c r="AJ5" s="590"/>
      <c r="AK5" s="590"/>
      <c r="AL5" s="590"/>
      <c r="AM5" s="590"/>
      <c r="AN5" s="592"/>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4" t="s">
        <v>780</v>
      </c>
      <c r="C38" s="606"/>
      <c r="D38" s="607"/>
      <c r="E38" s="748">
        <f>MAX(D45:E344)</f>
        <v>0</v>
      </c>
      <c r="F38" s="596"/>
      <c r="G38" s="728" t="e">
        <f t="array" aca="1" ref="G38" ca="1">_xludf.IFS(E38&gt;=15000,"PASS",AND(E38&gt;0,E38&lt;15000),"FAIL",OR(E38=0,E38=""),"N/A")</f>
        <v>#NAME?</v>
      </c>
      <c r="H38" s="596"/>
      <c r="I38" s="158"/>
      <c r="J38" s="158"/>
      <c r="K38" s="158"/>
      <c r="L38" s="158"/>
      <c r="M38" s="158"/>
      <c r="N38" s="158"/>
      <c r="O38" s="158"/>
      <c r="P38" s="158"/>
      <c r="Q38" s="158"/>
      <c r="R38" s="158"/>
      <c r="S38" s="158"/>
      <c r="T38" s="159"/>
      <c r="U38" s="34"/>
      <c r="V38" s="674" t="s">
        <v>781</v>
      </c>
      <c r="W38" s="606"/>
      <c r="X38" s="607"/>
      <c r="Y38" s="748">
        <f>MAX(X45:Y344)</f>
        <v>0</v>
      </c>
      <c r="Z38" s="596"/>
      <c r="AA38" s="728" t="e">
        <f t="array" aca="1" ref="AA38" ca="1">_xludf.IFS(Y38&gt;=15000,"PASS",AND(Y38&gt;0,Y38&lt;15000),"FAIL",OR(Y38=0,Y38=""),"N/A")</f>
        <v>#NAME?</v>
      </c>
      <c r="AB38" s="596"/>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31" t="s">
        <v>714</v>
      </c>
      <c r="E44" s="596"/>
      <c r="F44" s="377" t="s">
        <v>316</v>
      </c>
      <c r="G44" s="34"/>
      <c r="H44" s="34"/>
      <c r="I44" s="696"/>
      <c r="J44" s="606"/>
      <c r="K44" s="34"/>
      <c r="L44" s="34"/>
      <c r="M44" s="34"/>
      <c r="N44" s="34"/>
      <c r="O44" s="34"/>
      <c r="P44" s="34"/>
      <c r="Q44" s="34"/>
      <c r="R44" s="34"/>
      <c r="S44" s="34"/>
      <c r="T44" s="141"/>
      <c r="U44" s="34"/>
      <c r="V44" s="80"/>
      <c r="W44" s="180"/>
      <c r="X44" s="731" t="s">
        <v>714</v>
      </c>
      <c r="Y44" s="596"/>
      <c r="Z44" s="377" t="s">
        <v>316</v>
      </c>
      <c r="AA44" s="34"/>
      <c r="AB44" s="34"/>
      <c r="AC44" s="696"/>
      <c r="AD44" s="606"/>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3"/>
      <c r="E45" s="596"/>
      <c r="F45" s="378"/>
      <c r="G45" s="34"/>
      <c r="H45" s="34"/>
      <c r="I45" s="201"/>
      <c r="J45" s="201"/>
      <c r="K45" s="34"/>
      <c r="L45" s="34"/>
      <c r="M45" s="34"/>
      <c r="N45" s="34"/>
      <c r="O45" s="34"/>
      <c r="P45" s="34"/>
      <c r="Q45" s="34"/>
      <c r="R45" s="34"/>
      <c r="S45" s="34"/>
      <c r="T45" s="141"/>
      <c r="U45" s="34"/>
      <c r="V45" s="80"/>
      <c r="W45" s="43">
        <v>1</v>
      </c>
      <c r="X45" s="723"/>
      <c r="Y45" s="596"/>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3"/>
      <c r="E46" s="596"/>
      <c r="F46" s="378"/>
      <c r="G46" s="34"/>
      <c r="H46" s="34"/>
      <c r="K46" s="34"/>
      <c r="L46" s="34"/>
      <c r="M46" s="34"/>
      <c r="N46" s="34"/>
      <c r="O46" s="34"/>
      <c r="P46" s="34"/>
      <c r="Q46" s="34"/>
      <c r="R46" s="34"/>
      <c r="S46" s="34"/>
      <c r="T46" s="141"/>
      <c r="U46" s="34"/>
      <c r="V46" s="80"/>
      <c r="W46" s="43">
        <v>2</v>
      </c>
      <c r="X46" s="723"/>
      <c r="Y46" s="596"/>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3"/>
      <c r="E47" s="596"/>
      <c r="F47" s="378"/>
      <c r="G47" s="34"/>
      <c r="H47" s="34"/>
      <c r="K47" s="34"/>
      <c r="L47" s="34"/>
      <c r="M47" s="34"/>
      <c r="N47" s="34"/>
      <c r="O47" s="34"/>
      <c r="P47" s="34"/>
      <c r="Q47" s="34"/>
      <c r="R47" s="34"/>
      <c r="S47" s="34"/>
      <c r="T47" s="141"/>
      <c r="U47" s="34"/>
      <c r="V47" s="80"/>
      <c r="W47" s="43">
        <v>3</v>
      </c>
      <c r="X47" s="723"/>
      <c r="Y47" s="596"/>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3"/>
      <c r="E48" s="596"/>
      <c r="F48" s="378"/>
      <c r="G48" s="34"/>
      <c r="H48" s="34"/>
      <c r="I48" s="34"/>
      <c r="J48" s="34"/>
      <c r="K48" s="34"/>
      <c r="L48" s="34"/>
      <c r="M48" s="34"/>
      <c r="N48" s="34"/>
      <c r="O48" s="34"/>
      <c r="P48" s="34"/>
      <c r="Q48" s="34"/>
      <c r="R48" s="34"/>
      <c r="S48" s="34"/>
      <c r="T48" s="141"/>
      <c r="U48" s="34"/>
      <c r="V48" s="80"/>
      <c r="W48" s="43">
        <v>4</v>
      </c>
      <c r="X48" s="723"/>
      <c r="Y48" s="596"/>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3"/>
      <c r="E49" s="596"/>
      <c r="F49" s="378"/>
      <c r="G49" s="34"/>
      <c r="H49" s="34"/>
      <c r="I49" s="34"/>
      <c r="J49" s="34"/>
      <c r="K49" s="34"/>
      <c r="L49" s="34"/>
      <c r="M49" s="34"/>
      <c r="N49" s="34"/>
      <c r="O49" s="34"/>
      <c r="P49" s="34"/>
      <c r="Q49" s="34"/>
      <c r="R49" s="34"/>
      <c r="S49" s="34"/>
      <c r="T49" s="141"/>
      <c r="U49" s="34"/>
      <c r="V49" s="80"/>
      <c r="W49" s="43">
        <v>5</v>
      </c>
      <c r="X49" s="723"/>
      <c r="Y49" s="596"/>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3"/>
      <c r="E50" s="596"/>
      <c r="F50" s="378"/>
      <c r="G50" s="34"/>
      <c r="H50" s="34"/>
      <c r="I50" s="34"/>
      <c r="J50" s="34"/>
      <c r="K50" s="34"/>
      <c r="L50" s="34"/>
      <c r="M50" s="34"/>
      <c r="N50" s="34"/>
      <c r="O50" s="34"/>
      <c r="P50" s="34"/>
      <c r="Q50" s="34"/>
      <c r="R50" s="34"/>
      <c r="S50" s="34"/>
      <c r="T50" s="141"/>
      <c r="U50" s="34"/>
      <c r="V50" s="80"/>
      <c r="W50" s="43">
        <v>6</v>
      </c>
      <c r="X50" s="723"/>
      <c r="Y50" s="596"/>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3"/>
      <c r="E51" s="596"/>
      <c r="F51" s="378"/>
      <c r="G51" s="34"/>
      <c r="H51" s="34"/>
      <c r="I51" s="34"/>
      <c r="J51" s="34"/>
      <c r="K51" s="34"/>
      <c r="L51" s="34"/>
      <c r="M51" s="34"/>
      <c r="N51" s="34"/>
      <c r="O51" s="34"/>
      <c r="P51" s="34"/>
      <c r="Q51" s="34"/>
      <c r="R51" s="34"/>
      <c r="S51" s="34"/>
      <c r="T51" s="141"/>
      <c r="U51" s="34"/>
      <c r="V51" s="80"/>
      <c r="W51" s="43">
        <v>7</v>
      </c>
      <c r="X51" s="723"/>
      <c r="Y51" s="596"/>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3"/>
      <c r="E52" s="596"/>
      <c r="F52" s="378"/>
      <c r="G52" s="34"/>
      <c r="H52" s="34"/>
      <c r="I52" s="34"/>
      <c r="J52" s="34"/>
      <c r="K52" s="34"/>
      <c r="L52" s="34"/>
      <c r="M52" s="34"/>
      <c r="N52" s="34"/>
      <c r="O52" s="34"/>
      <c r="P52" s="34"/>
      <c r="Q52" s="34"/>
      <c r="R52" s="34"/>
      <c r="S52" s="34"/>
      <c r="T52" s="141"/>
      <c r="U52" s="34"/>
      <c r="V52" s="80"/>
      <c r="W52" s="43">
        <v>8</v>
      </c>
      <c r="X52" s="723"/>
      <c r="Y52" s="596"/>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3"/>
      <c r="E53" s="596"/>
      <c r="F53" s="378"/>
      <c r="G53" s="34"/>
      <c r="H53" s="34"/>
      <c r="I53" s="34"/>
      <c r="J53" s="34"/>
      <c r="K53" s="34"/>
      <c r="L53" s="34"/>
      <c r="M53" s="34"/>
      <c r="N53" s="34"/>
      <c r="O53" s="34"/>
      <c r="P53" s="34"/>
      <c r="Q53" s="34"/>
      <c r="R53" s="34"/>
      <c r="S53" s="34"/>
      <c r="T53" s="141"/>
      <c r="U53" s="34"/>
      <c r="V53" s="80"/>
      <c r="W53" s="43">
        <v>9</v>
      </c>
      <c r="X53" s="723"/>
      <c r="Y53" s="596"/>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3"/>
      <c r="E54" s="596"/>
      <c r="F54" s="378"/>
      <c r="G54" s="34"/>
      <c r="H54" s="34"/>
      <c r="I54" s="34"/>
      <c r="J54" s="34"/>
      <c r="K54" s="34"/>
      <c r="L54" s="34"/>
      <c r="M54" s="34"/>
      <c r="N54" s="34"/>
      <c r="O54" s="34"/>
      <c r="P54" s="34"/>
      <c r="Q54" s="34"/>
      <c r="R54" s="34"/>
      <c r="S54" s="34"/>
      <c r="T54" s="141"/>
      <c r="U54" s="34"/>
      <c r="V54" s="80"/>
      <c r="W54" s="43">
        <v>10</v>
      </c>
      <c r="X54" s="723"/>
      <c r="Y54" s="596"/>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3"/>
      <c r="E55" s="596"/>
      <c r="F55" s="378"/>
      <c r="G55" s="34"/>
      <c r="H55" s="34"/>
      <c r="I55" s="34"/>
      <c r="J55" s="34"/>
      <c r="K55" s="34"/>
      <c r="L55" s="34"/>
      <c r="M55" s="34"/>
      <c r="N55" s="34"/>
      <c r="O55" s="34"/>
      <c r="P55" s="34"/>
      <c r="Q55" s="34"/>
      <c r="R55" s="34"/>
      <c r="S55" s="34"/>
      <c r="T55" s="141"/>
      <c r="U55" s="34"/>
      <c r="V55" s="80"/>
      <c r="W55" s="43">
        <v>11</v>
      </c>
      <c r="X55" s="723"/>
      <c r="Y55" s="596"/>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3"/>
      <c r="E56" s="596"/>
      <c r="F56" s="378"/>
      <c r="G56" s="34"/>
      <c r="H56" s="34"/>
      <c r="I56" s="34"/>
      <c r="J56" s="34"/>
      <c r="K56" s="34"/>
      <c r="L56" s="34"/>
      <c r="M56" s="34"/>
      <c r="N56" s="34"/>
      <c r="O56" s="34"/>
      <c r="P56" s="34"/>
      <c r="Q56" s="34"/>
      <c r="R56" s="34"/>
      <c r="S56" s="34"/>
      <c r="T56" s="141"/>
      <c r="U56" s="34"/>
      <c r="V56" s="80"/>
      <c r="W56" s="43">
        <v>12</v>
      </c>
      <c r="X56" s="723"/>
      <c r="Y56" s="596"/>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3"/>
      <c r="E57" s="596"/>
      <c r="F57" s="378"/>
      <c r="G57" s="34"/>
      <c r="H57" s="34"/>
      <c r="I57" s="34"/>
      <c r="J57" s="34"/>
      <c r="K57" s="34"/>
      <c r="L57" s="34"/>
      <c r="M57" s="34"/>
      <c r="N57" s="34"/>
      <c r="O57" s="34"/>
      <c r="P57" s="34"/>
      <c r="Q57" s="34"/>
      <c r="R57" s="34"/>
      <c r="S57" s="34"/>
      <c r="T57" s="141"/>
      <c r="U57" s="34"/>
      <c r="V57" s="80"/>
      <c r="W57" s="43">
        <v>13</v>
      </c>
      <c r="X57" s="723"/>
      <c r="Y57" s="596"/>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3"/>
      <c r="E58" s="596"/>
      <c r="F58" s="378"/>
      <c r="G58" s="34"/>
      <c r="H58" s="34"/>
      <c r="I58" s="34"/>
      <c r="J58" s="34"/>
      <c r="K58" s="34"/>
      <c r="L58" s="34"/>
      <c r="M58" s="34"/>
      <c r="N58" s="34"/>
      <c r="O58" s="34"/>
      <c r="P58" s="34"/>
      <c r="Q58" s="34"/>
      <c r="R58" s="34"/>
      <c r="S58" s="34"/>
      <c r="T58" s="141"/>
      <c r="U58" s="34"/>
      <c r="V58" s="80"/>
      <c r="W58" s="43">
        <v>14</v>
      </c>
      <c r="X58" s="723"/>
      <c r="Y58" s="596"/>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3"/>
      <c r="E59" s="596"/>
      <c r="F59" s="378"/>
      <c r="G59" s="34"/>
      <c r="H59" s="34"/>
      <c r="I59" s="34"/>
      <c r="J59" s="34"/>
      <c r="K59" s="34"/>
      <c r="L59" s="34"/>
      <c r="M59" s="34"/>
      <c r="N59" s="34"/>
      <c r="O59" s="34"/>
      <c r="P59" s="34"/>
      <c r="Q59" s="34"/>
      <c r="R59" s="34"/>
      <c r="S59" s="34"/>
      <c r="T59" s="141"/>
      <c r="U59" s="34"/>
      <c r="V59" s="80"/>
      <c r="W59" s="43">
        <v>15</v>
      </c>
      <c r="X59" s="723"/>
      <c r="Y59" s="596"/>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3"/>
      <c r="E60" s="596"/>
      <c r="F60" s="378"/>
      <c r="G60" s="34"/>
      <c r="H60" s="34"/>
      <c r="I60" s="34"/>
      <c r="J60" s="34"/>
      <c r="K60" s="34"/>
      <c r="L60" s="34"/>
      <c r="M60" s="34"/>
      <c r="N60" s="34"/>
      <c r="O60" s="34"/>
      <c r="P60" s="34"/>
      <c r="Q60" s="34"/>
      <c r="R60" s="34"/>
      <c r="S60" s="34"/>
      <c r="T60" s="141"/>
      <c r="U60" s="34"/>
      <c r="V60" s="80"/>
      <c r="W60" s="43">
        <v>16</v>
      </c>
      <c r="X60" s="723"/>
      <c r="Y60" s="596"/>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3"/>
      <c r="E61" s="596"/>
      <c r="F61" s="378"/>
      <c r="G61" s="34"/>
      <c r="H61" s="34"/>
      <c r="I61" s="34"/>
      <c r="J61" s="34"/>
      <c r="K61" s="34"/>
      <c r="L61" s="34"/>
      <c r="M61" s="34"/>
      <c r="N61" s="34"/>
      <c r="O61" s="34"/>
      <c r="P61" s="34"/>
      <c r="Q61" s="34"/>
      <c r="R61" s="34"/>
      <c r="S61" s="34"/>
      <c r="T61" s="141"/>
      <c r="U61" s="34"/>
      <c r="V61" s="80"/>
      <c r="W61" s="43">
        <v>17</v>
      </c>
      <c r="X61" s="723"/>
      <c r="Y61" s="596"/>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3"/>
      <c r="E62" s="596"/>
      <c r="F62" s="378"/>
      <c r="G62" s="34"/>
      <c r="H62" s="34"/>
      <c r="I62" s="34"/>
      <c r="J62" s="34"/>
      <c r="K62" s="34"/>
      <c r="L62" s="34"/>
      <c r="M62" s="34"/>
      <c r="N62" s="34"/>
      <c r="O62" s="34"/>
      <c r="P62" s="34"/>
      <c r="Q62" s="34"/>
      <c r="R62" s="34"/>
      <c r="S62" s="34"/>
      <c r="T62" s="141"/>
      <c r="U62" s="34"/>
      <c r="V62" s="80"/>
      <c r="W62" s="43">
        <v>18</v>
      </c>
      <c r="X62" s="723"/>
      <c r="Y62" s="596"/>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3"/>
      <c r="E63" s="596"/>
      <c r="F63" s="378"/>
      <c r="G63" s="34"/>
      <c r="H63" s="34"/>
      <c r="I63" s="34"/>
      <c r="J63" s="34"/>
      <c r="K63" s="34"/>
      <c r="L63" s="34"/>
      <c r="M63" s="34"/>
      <c r="N63" s="34"/>
      <c r="O63" s="34"/>
      <c r="P63" s="34"/>
      <c r="Q63" s="34"/>
      <c r="R63" s="34"/>
      <c r="S63" s="34"/>
      <c r="T63" s="141"/>
      <c r="U63" s="34"/>
      <c r="V63" s="80"/>
      <c r="W63" s="43">
        <v>19</v>
      </c>
      <c r="X63" s="723"/>
      <c r="Y63" s="596"/>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3"/>
      <c r="E64" s="596"/>
      <c r="F64" s="378"/>
      <c r="G64" s="34"/>
      <c r="H64" s="34"/>
      <c r="I64" s="34"/>
      <c r="J64" s="34"/>
      <c r="K64" s="34"/>
      <c r="L64" s="34"/>
      <c r="M64" s="34"/>
      <c r="N64" s="34"/>
      <c r="O64" s="34"/>
      <c r="P64" s="34"/>
      <c r="Q64" s="34"/>
      <c r="R64" s="34"/>
      <c r="S64" s="34"/>
      <c r="T64" s="141"/>
      <c r="U64" s="34"/>
      <c r="V64" s="80"/>
      <c r="W64" s="43">
        <v>20</v>
      </c>
      <c r="X64" s="723"/>
      <c r="Y64" s="596"/>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3"/>
      <c r="E65" s="596"/>
      <c r="F65" s="378"/>
      <c r="G65" s="34"/>
      <c r="H65" s="34"/>
      <c r="I65" s="34"/>
      <c r="J65" s="34"/>
      <c r="K65" s="34"/>
      <c r="L65" s="34"/>
      <c r="M65" s="34"/>
      <c r="N65" s="34"/>
      <c r="O65" s="34"/>
      <c r="P65" s="34"/>
      <c r="Q65" s="34"/>
      <c r="R65" s="34"/>
      <c r="S65" s="34"/>
      <c r="T65" s="141"/>
      <c r="U65" s="34"/>
      <c r="V65" s="80"/>
      <c r="W65" s="43">
        <v>21</v>
      </c>
      <c r="X65" s="723"/>
      <c r="Y65" s="596"/>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3"/>
      <c r="E66" s="596"/>
      <c r="F66" s="378"/>
      <c r="G66" s="34"/>
      <c r="H66" s="34"/>
      <c r="I66" s="34"/>
      <c r="J66" s="34"/>
      <c r="K66" s="34"/>
      <c r="L66" s="34"/>
      <c r="M66" s="34"/>
      <c r="N66" s="34"/>
      <c r="O66" s="34"/>
      <c r="P66" s="34"/>
      <c r="Q66" s="34"/>
      <c r="R66" s="34"/>
      <c r="S66" s="34"/>
      <c r="T66" s="141"/>
      <c r="U66" s="34"/>
      <c r="V66" s="80"/>
      <c r="W66" s="43">
        <v>22</v>
      </c>
      <c r="X66" s="723"/>
      <c r="Y66" s="596"/>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3"/>
      <c r="E67" s="596"/>
      <c r="F67" s="378"/>
      <c r="G67" s="34"/>
      <c r="H67" s="34"/>
      <c r="I67" s="34"/>
      <c r="J67" s="34"/>
      <c r="K67" s="34"/>
      <c r="L67" s="34"/>
      <c r="M67" s="34"/>
      <c r="N67" s="34"/>
      <c r="O67" s="34"/>
      <c r="P67" s="34"/>
      <c r="Q67" s="34"/>
      <c r="R67" s="34"/>
      <c r="S67" s="34"/>
      <c r="T67" s="141"/>
      <c r="U67" s="34"/>
      <c r="V67" s="80"/>
      <c r="W67" s="43">
        <v>23</v>
      </c>
      <c r="X67" s="723"/>
      <c r="Y67" s="596"/>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3"/>
      <c r="E68" s="596"/>
      <c r="F68" s="378"/>
      <c r="G68" s="34"/>
      <c r="H68" s="34"/>
      <c r="I68" s="34"/>
      <c r="J68" s="34"/>
      <c r="K68" s="34"/>
      <c r="L68" s="34"/>
      <c r="M68" s="34"/>
      <c r="N68" s="34"/>
      <c r="O68" s="34"/>
      <c r="P68" s="34"/>
      <c r="Q68" s="34"/>
      <c r="R68" s="34"/>
      <c r="S68" s="34"/>
      <c r="T68" s="141"/>
      <c r="U68" s="34"/>
      <c r="V68" s="80"/>
      <c r="W68" s="43">
        <v>24</v>
      </c>
      <c r="X68" s="723"/>
      <c r="Y68" s="596"/>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3"/>
      <c r="E69" s="596"/>
      <c r="F69" s="378"/>
      <c r="G69" s="34"/>
      <c r="H69" s="34"/>
      <c r="I69" s="34"/>
      <c r="J69" s="34"/>
      <c r="K69" s="34"/>
      <c r="L69" s="34"/>
      <c r="M69" s="34"/>
      <c r="N69" s="34"/>
      <c r="O69" s="34"/>
      <c r="P69" s="34"/>
      <c r="Q69" s="34"/>
      <c r="R69" s="34"/>
      <c r="S69" s="34"/>
      <c r="T69" s="141"/>
      <c r="U69" s="34"/>
      <c r="V69" s="80"/>
      <c r="W69" s="43">
        <v>25</v>
      </c>
      <c r="X69" s="723"/>
      <c r="Y69" s="596"/>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3"/>
      <c r="E70" s="596"/>
      <c r="F70" s="378"/>
      <c r="G70" s="34"/>
      <c r="H70" s="34"/>
      <c r="I70" s="34"/>
      <c r="J70" s="34"/>
      <c r="K70" s="34"/>
      <c r="L70" s="34"/>
      <c r="M70" s="34"/>
      <c r="N70" s="34"/>
      <c r="O70" s="34"/>
      <c r="P70" s="34"/>
      <c r="Q70" s="34"/>
      <c r="R70" s="34"/>
      <c r="S70" s="34"/>
      <c r="T70" s="141"/>
      <c r="U70" s="34"/>
      <c r="V70" s="80"/>
      <c r="W70" s="43">
        <v>26</v>
      </c>
      <c r="X70" s="723"/>
      <c r="Y70" s="596"/>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3"/>
      <c r="E71" s="596"/>
      <c r="F71" s="378"/>
      <c r="G71" s="34"/>
      <c r="H71" s="34"/>
      <c r="I71" s="34"/>
      <c r="J71" s="34"/>
      <c r="K71" s="34"/>
      <c r="L71" s="34"/>
      <c r="M71" s="34"/>
      <c r="N71" s="34"/>
      <c r="O71" s="34"/>
      <c r="P71" s="34"/>
      <c r="Q71" s="34"/>
      <c r="R71" s="34"/>
      <c r="S71" s="34"/>
      <c r="T71" s="141"/>
      <c r="U71" s="34"/>
      <c r="V71" s="80"/>
      <c r="W71" s="43">
        <v>27</v>
      </c>
      <c r="X71" s="723"/>
      <c r="Y71" s="596"/>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3"/>
      <c r="E72" s="596"/>
      <c r="F72" s="378"/>
      <c r="G72" s="34"/>
      <c r="H72" s="34"/>
      <c r="I72" s="34"/>
      <c r="J72" s="34"/>
      <c r="K72" s="34"/>
      <c r="L72" s="34"/>
      <c r="M72" s="34"/>
      <c r="N72" s="34"/>
      <c r="O72" s="34"/>
      <c r="P72" s="34"/>
      <c r="Q72" s="34"/>
      <c r="R72" s="34"/>
      <c r="S72" s="34"/>
      <c r="T72" s="141"/>
      <c r="U72" s="34"/>
      <c r="V72" s="80"/>
      <c r="W72" s="43">
        <v>28</v>
      </c>
      <c r="X72" s="723"/>
      <c r="Y72" s="596"/>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3"/>
      <c r="E73" s="596"/>
      <c r="F73" s="378"/>
      <c r="G73" s="34"/>
      <c r="H73" s="34"/>
      <c r="I73" s="34"/>
      <c r="J73" s="34"/>
      <c r="K73" s="34"/>
      <c r="L73" s="34"/>
      <c r="M73" s="34"/>
      <c r="N73" s="34"/>
      <c r="O73" s="34"/>
      <c r="P73" s="34"/>
      <c r="Q73" s="34"/>
      <c r="R73" s="34"/>
      <c r="S73" s="34"/>
      <c r="T73" s="141"/>
      <c r="U73" s="34"/>
      <c r="V73" s="80"/>
      <c r="W73" s="43">
        <v>29</v>
      </c>
      <c r="X73" s="723"/>
      <c r="Y73" s="596"/>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3"/>
      <c r="E74" s="596"/>
      <c r="F74" s="378"/>
      <c r="G74" s="34"/>
      <c r="H74" s="34"/>
      <c r="I74" s="34"/>
      <c r="J74" s="34"/>
      <c r="K74" s="34"/>
      <c r="L74" s="34"/>
      <c r="M74" s="34"/>
      <c r="N74" s="34"/>
      <c r="O74" s="34"/>
      <c r="P74" s="34"/>
      <c r="Q74" s="34"/>
      <c r="R74" s="34"/>
      <c r="S74" s="34"/>
      <c r="T74" s="141"/>
      <c r="U74" s="34"/>
      <c r="V74" s="80"/>
      <c r="W74" s="43">
        <v>30</v>
      </c>
      <c r="X74" s="723"/>
      <c r="Y74" s="596"/>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3"/>
      <c r="E75" s="596"/>
      <c r="F75" s="378"/>
      <c r="G75" s="34"/>
      <c r="H75" s="34"/>
      <c r="I75" s="34"/>
      <c r="J75" s="34"/>
      <c r="K75" s="34"/>
      <c r="L75" s="34"/>
      <c r="M75" s="34"/>
      <c r="N75" s="34"/>
      <c r="O75" s="34"/>
      <c r="P75" s="34"/>
      <c r="Q75" s="34"/>
      <c r="R75" s="34"/>
      <c r="S75" s="34"/>
      <c r="T75" s="141"/>
      <c r="U75" s="34"/>
      <c r="V75" s="80"/>
      <c r="W75" s="43">
        <v>31</v>
      </c>
      <c r="X75" s="723"/>
      <c r="Y75" s="596"/>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3"/>
      <c r="E76" s="596"/>
      <c r="F76" s="378"/>
      <c r="G76" s="34"/>
      <c r="H76" s="34"/>
      <c r="I76" s="34"/>
      <c r="J76" s="34"/>
      <c r="K76" s="34"/>
      <c r="L76" s="34"/>
      <c r="M76" s="34"/>
      <c r="N76" s="34"/>
      <c r="O76" s="34"/>
      <c r="P76" s="34"/>
      <c r="Q76" s="34"/>
      <c r="R76" s="34"/>
      <c r="S76" s="34"/>
      <c r="T76" s="141"/>
      <c r="U76" s="34"/>
      <c r="V76" s="80"/>
      <c r="W76" s="43">
        <v>32</v>
      </c>
      <c r="X76" s="723"/>
      <c r="Y76" s="596"/>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3"/>
      <c r="E77" s="596"/>
      <c r="F77" s="378"/>
      <c r="G77" s="34"/>
      <c r="H77" s="34"/>
      <c r="I77" s="34"/>
      <c r="J77" s="34"/>
      <c r="K77" s="34"/>
      <c r="L77" s="34"/>
      <c r="M77" s="34"/>
      <c r="N77" s="34"/>
      <c r="O77" s="34"/>
      <c r="P77" s="34"/>
      <c r="Q77" s="34"/>
      <c r="R77" s="34"/>
      <c r="S77" s="34"/>
      <c r="T77" s="141"/>
      <c r="U77" s="34"/>
      <c r="V77" s="80"/>
      <c r="W77" s="43">
        <v>33</v>
      </c>
      <c r="X77" s="723"/>
      <c r="Y77" s="596"/>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3"/>
      <c r="E78" s="596"/>
      <c r="F78" s="378"/>
      <c r="G78" s="34"/>
      <c r="H78" s="34"/>
      <c r="I78" s="34"/>
      <c r="J78" s="34"/>
      <c r="K78" s="34"/>
      <c r="L78" s="34"/>
      <c r="M78" s="34"/>
      <c r="N78" s="34"/>
      <c r="O78" s="34"/>
      <c r="P78" s="34"/>
      <c r="Q78" s="34"/>
      <c r="R78" s="34"/>
      <c r="S78" s="34"/>
      <c r="T78" s="141"/>
      <c r="U78" s="34"/>
      <c r="V78" s="80"/>
      <c r="W78" s="43">
        <v>34</v>
      </c>
      <c r="X78" s="723"/>
      <c r="Y78" s="596"/>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3"/>
      <c r="E79" s="596"/>
      <c r="F79" s="378"/>
      <c r="G79" s="34"/>
      <c r="H79" s="34"/>
      <c r="I79" s="34"/>
      <c r="J79" s="34"/>
      <c r="K79" s="34"/>
      <c r="L79" s="34"/>
      <c r="M79" s="34"/>
      <c r="N79" s="34"/>
      <c r="O79" s="34"/>
      <c r="P79" s="34"/>
      <c r="Q79" s="34"/>
      <c r="R79" s="34"/>
      <c r="S79" s="34"/>
      <c r="T79" s="141"/>
      <c r="U79" s="34"/>
      <c r="V79" s="80"/>
      <c r="W79" s="43">
        <v>35</v>
      </c>
      <c r="X79" s="723"/>
      <c r="Y79" s="596"/>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3"/>
      <c r="E80" s="596"/>
      <c r="F80" s="378"/>
      <c r="G80" s="34"/>
      <c r="H80" s="34"/>
      <c r="I80" s="34"/>
      <c r="J80" s="34"/>
      <c r="K80" s="34"/>
      <c r="L80" s="34"/>
      <c r="M80" s="34"/>
      <c r="N80" s="34"/>
      <c r="O80" s="34"/>
      <c r="P80" s="34"/>
      <c r="Q80" s="34"/>
      <c r="R80" s="34"/>
      <c r="S80" s="34"/>
      <c r="T80" s="141"/>
      <c r="U80" s="34"/>
      <c r="V80" s="80"/>
      <c r="W80" s="43">
        <v>36</v>
      </c>
      <c r="X80" s="723"/>
      <c r="Y80" s="596"/>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3"/>
      <c r="E81" s="596"/>
      <c r="F81" s="378"/>
      <c r="G81" s="34"/>
      <c r="H81" s="34"/>
      <c r="I81" s="34"/>
      <c r="J81" s="34"/>
      <c r="K81" s="34"/>
      <c r="L81" s="34"/>
      <c r="M81" s="34"/>
      <c r="N81" s="34"/>
      <c r="O81" s="34"/>
      <c r="P81" s="34"/>
      <c r="Q81" s="34"/>
      <c r="R81" s="34"/>
      <c r="S81" s="34"/>
      <c r="T81" s="141"/>
      <c r="U81" s="34"/>
      <c r="V81" s="80"/>
      <c r="W81" s="43">
        <v>37</v>
      </c>
      <c r="X81" s="723"/>
      <c r="Y81" s="596"/>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3"/>
      <c r="E82" s="596"/>
      <c r="F82" s="378"/>
      <c r="G82" s="34"/>
      <c r="H82" s="34"/>
      <c r="I82" s="34"/>
      <c r="J82" s="34"/>
      <c r="K82" s="34"/>
      <c r="L82" s="34"/>
      <c r="M82" s="34"/>
      <c r="N82" s="34"/>
      <c r="O82" s="34"/>
      <c r="P82" s="34"/>
      <c r="Q82" s="34"/>
      <c r="R82" s="34"/>
      <c r="S82" s="34"/>
      <c r="T82" s="141"/>
      <c r="U82" s="34"/>
      <c r="V82" s="80"/>
      <c r="W82" s="43">
        <v>38</v>
      </c>
      <c r="X82" s="723"/>
      <c r="Y82" s="596"/>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3"/>
      <c r="E83" s="596"/>
      <c r="F83" s="378"/>
      <c r="G83" s="34"/>
      <c r="H83" s="34"/>
      <c r="I83" s="34"/>
      <c r="J83" s="34"/>
      <c r="K83" s="34"/>
      <c r="L83" s="34"/>
      <c r="M83" s="34"/>
      <c r="N83" s="34"/>
      <c r="O83" s="34"/>
      <c r="P83" s="34"/>
      <c r="Q83" s="34"/>
      <c r="R83" s="34"/>
      <c r="S83" s="34"/>
      <c r="T83" s="141"/>
      <c r="U83" s="34"/>
      <c r="V83" s="80"/>
      <c r="W83" s="43">
        <v>39</v>
      </c>
      <c r="X83" s="723"/>
      <c r="Y83" s="596"/>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3"/>
      <c r="E84" s="596"/>
      <c r="F84" s="378"/>
      <c r="G84" s="34"/>
      <c r="H84" s="34"/>
      <c r="I84" s="34"/>
      <c r="J84" s="34"/>
      <c r="K84" s="34"/>
      <c r="L84" s="34"/>
      <c r="M84" s="34"/>
      <c r="N84" s="34"/>
      <c r="O84" s="34"/>
      <c r="P84" s="34"/>
      <c r="Q84" s="34"/>
      <c r="R84" s="34"/>
      <c r="S84" s="34"/>
      <c r="T84" s="141"/>
      <c r="U84" s="34"/>
      <c r="V84" s="80"/>
      <c r="W84" s="43">
        <v>40</v>
      </c>
      <c r="X84" s="723"/>
      <c r="Y84" s="596"/>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3"/>
      <c r="E85" s="596"/>
      <c r="F85" s="378"/>
      <c r="G85" s="34"/>
      <c r="H85" s="34"/>
      <c r="I85" s="34"/>
      <c r="J85" s="34"/>
      <c r="K85" s="34"/>
      <c r="L85" s="34"/>
      <c r="M85" s="34"/>
      <c r="N85" s="34"/>
      <c r="O85" s="34"/>
      <c r="P85" s="34"/>
      <c r="Q85" s="34"/>
      <c r="R85" s="34"/>
      <c r="S85" s="34"/>
      <c r="T85" s="141"/>
      <c r="U85" s="34"/>
      <c r="V85" s="80"/>
      <c r="W85" s="43">
        <v>41</v>
      </c>
      <c r="X85" s="723"/>
      <c r="Y85" s="596"/>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3"/>
      <c r="E86" s="596"/>
      <c r="F86" s="378"/>
      <c r="G86" s="34"/>
      <c r="H86" s="34"/>
      <c r="I86" s="34"/>
      <c r="J86" s="34"/>
      <c r="K86" s="34"/>
      <c r="L86" s="34"/>
      <c r="M86" s="34"/>
      <c r="N86" s="34"/>
      <c r="O86" s="34"/>
      <c r="P86" s="34"/>
      <c r="Q86" s="34"/>
      <c r="R86" s="34"/>
      <c r="S86" s="34"/>
      <c r="T86" s="141"/>
      <c r="U86" s="34"/>
      <c r="V86" s="80"/>
      <c r="W86" s="43">
        <v>42</v>
      </c>
      <c r="X86" s="723"/>
      <c r="Y86" s="596"/>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3"/>
      <c r="E87" s="596"/>
      <c r="F87" s="378"/>
      <c r="G87" s="34"/>
      <c r="H87" s="34"/>
      <c r="I87" s="34"/>
      <c r="J87" s="34"/>
      <c r="K87" s="34"/>
      <c r="L87" s="34"/>
      <c r="M87" s="34"/>
      <c r="N87" s="34"/>
      <c r="O87" s="34"/>
      <c r="P87" s="34"/>
      <c r="Q87" s="34"/>
      <c r="R87" s="34"/>
      <c r="S87" s="34"/>
      <c r="T87" s="141"/>
      <c r="U87" s="34"/>
      <c r="V87" s="80"/>
      <c r="W87" s="43">
        <v>43</v>
      </c>
      <c r="X87" s="723"/>
      <c r="Y87" s="596"/>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3"/>
      <c r="E88" s="596"/>
      <c r="F88" s="378"/>
      <c r="G88" s="34"/>
      <c r="H88" s="34"/>
      <c r="I88" s="34"/>
      <c r="J88" s="34"/>
      <c r="K88" s="34"/>
      <c r="L88" s="34"/>
      <c r="M88" s="34"/>
      <c r="N88" s="34"/>
      <c r="O88" s="34"/>
      <c r="P88" s="34"/>
      <c r="Q88" s="34"/>
      <c r="R88" s="34"/>
      <c r="S88" s="34"/>
      <c r="T88" s="141"/>
      <c r="U88" s="34"/>
      <c r="V88" s="80"/>
      <c r="W88" s="43">
        <v>44</v>
      </c>
      <c r="X88" s="723"/>
      <c r="Y88" s="596"/>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3"/>
      <c r="E89" s="596"/>
      <c r="F89" s="378"/>
      <c r="G89" s="34"/>
      <c r="H89" s="34"/>
      <c r="I89" s="34"/>
      <c r="J89" s="34"/>
      <c r="K89" s="34"/>
      <c r="L89" s="34"/>
      <c r="M89" s="34"/>
      <c r="N89" s="34"/>
      <c r="O89" s="34"/>
      <c r="P89" s="34"/>
      <c r="Q89" s="34"/>
      <c r="R89" s="34"/>
      <c r="S89" s="34"/>
      <c r="T89" s="141"/>
      <c r="U89" s="34"/>
      <c r="V89" s="80"/>
      <c r="W89" s="43">
        <v>45</v>
      </c>
      <c r="X89" s="723"/>
      <c r="Y89" s="596"/>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3"/>
      <c r="E90" s="596"/>
      <c r="F90" s="378"/>
      <c r="G90" s="34"/>
      <c r="H90" s="34"/>
      <c r="I90" s="34"/>
      <c r="J90" s="34"/>
      <c r="K90" s="34"/>
      <c r="L90" s="34"/>
      <c r="M90" s="34"/>
      <c r="N90" s="34"/>
      <c r="O90" s="34"/>
      <c r="P90" s="34"/>
      <c r="Q90" s="34"/>
      <c r="R90" s="34"/>
      <c r="S90" s="34"/>
      <c r="T90" s="141"/>
      <c r="U90" s="34"/>
      <c r="V90" s="80"/>
      <c r="W90" s="43">
        <v>46</v>
      </c>
      <c r="X90" s="723"/>
      <c r="Y90" s="596"/>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3"/>
      <c r="E91" s="596"/>
      <c r="F91" s="378"/>
      <c r="G91" s="34"/>
      <c r="H91" s="34"/>
      <c r="I91" s="34"/>
      <c r="J91" s="34"/>
      <c r="K91" s="34"/>
      <c r="L91" s="34"/>
      <c r="M91" s="34"/>
      <c r="N91" s="34"/>
      <c r="O91" s="34"/>
      <c r="P91" s="34"/>
      <c r="Q91" s="34"/>
      <c r="R91" s="34"/>
      <c r="S91" s="34"/>
      <c r="T91" s="141"/>
      <c r="U91" s="34"/>
      <c r="V91" s="80"/>
      <c r="W91" s="43">
        <v>47</v>
      </c>
      <c r="X91" s="723"/>
      <c r="Y91" s="596"/>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3"/>
      <c r="E92" s="596"/>
      <c r="F92" s="378"/>
      <c r="G92" s="34"/>
      <c r="H92" s="34"/>
      <c r="I92" s="34"/>
      <c r="J92" s="34"/>
      <c r="K92" s="34"/>
      <c r="L92" s="34"/>
      <c r="M92" s="34"/>
      <c r="N92" s="34"/>
      <c r="O92" s="34"/>
      <c r="P92" s="34"/>
      <c r="Q92" s="34"/>
      <c r="R92" s="34"/>
      <c r="S92" s="34"/>
      <c r="T92" s="141"/>
      <c r="U92" s="34"/>
      <c r="V92" s="80"/>
      <c r="W92" s="43">
        <v>48</v>
      </c>
      <c r="X92" s="723"/>
      <c r="Y92" s="596"/>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3"/>
      <c r="E93" s="596"/>
      <c r="F93" s="378"/>
      <c r="G93" s="34"/>
      <c r="H93" s="34"/>
      <c r="I93" s="34"/>
      <c r="J93" s="34"/>
      <c r="K93" s="34"/>
      <c r="L93" s="34"/>
      <c r="M93" s="34"/>
      <c r="N93" s="34"/>
      <c r="O93" s="34"/>
      <c r="P93" s="34"/>
      <c r="Q93" s="34"/>
      <c r="R93" s="34"/>
      <c r="S93" s="34"/>
      <c r="T93" s="141"/>
      <c r="U93" s="34"/>
      <c r="V93" s="80"/>
      <c r="W93" s="43">
        <v>49</v>
      </c>
      <c r="X93" s="723"/>
      <c r="Y93" s="596"/>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3"/>
      <c r="E94" s="596"/>
      <c r="F94" s="378"/>
      <c r="G94" s="34"/>
      <c r="H94" s="34"/>
      <c r="I94" s="34"/>
      <c r="J94" s="34"/>
      <c r="K94" s="34"/>
      <c r="L94" s="34"/>
      <c r="M94" s="34"/>
      <c r="N94" s="34"/>
      <c r="O94" s="34"/>
      <c r="P94" s="34"/>
      <c r="Q94" s="34"/>
      <c r="R94" s="34"/>
      <c r="S94" s="34"/>
      <c r="T94" s="141"/>
      <c r="U94" s="34"/>
      <c r="V94" s="80"/>
      <c r="W94" s="43">
        <v>50</v>
      </c>
      <c r="X94" s="723"/>
      <c r="Y94" s="596"/>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3"/>
      <c r="E95" s="596"/>
      <c r="F95" s="378"/>
      <c r="G95" s="34"/>
      <c r="H95" s="34"/>
      <c r="I95" s="34"/>
      <c r="J95" s="34"/>
      <c r="K95" s="34"/>
      <c r="L95" s="34"/>
      <c r="M95" s="34"/>
      <c r="N95" s="34"/>
      <c r="O95" s="34"/>
      <c r="P95" s="34"/>
      <c r="Q95" s="34"/>
      <c r="R95" s="34"/>
      <c r="S95" s="34"/>
      <c r="T95" s="141"/>
      <c r="U95" s="34"/>
      <c r="V95" s="80"/>
      <c r="W95" s="43">
        <v>51</v>
      </c>
      <c r="X95" s="723"/>
      <c r="Y95" s="596"/>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3"/>
      <c r="E96" s="596"/>
      <c r="F96" s="378"/>
      <c r="G96" s="34"/>
      <c r="H96" s="34"/>
      <c r="I96" s="34"/>
      <c r="J96" s="34"/>
      <c r="K96" s="34"/>
      <c r="L96" s="34"/>
      <c r="M96" s="34"/>
      <c r="N96" s="34"/>
      <c r="O96" s="34"/>
      <c r="P96" s="34"/>
      <c r="Q96" s="34"/>
      <c r="R96" s="34"/>
      <c r="S96" s="34"/>
      <c r="T96" s="141"/>
      <c r="U96" s="34"/>
      <c r="V96" s="80"/>
      <c r="W96" s="43">
        <v>52</v>
      </c>
      <c r="X96" s="723"/>
      <c r="Y96" s="596"/>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3"/>
      <c r="E97" s="596"/>
      <c r="F97" s="378"/>
      <c r="G97" s="34"/>
      <c r="H97" s="34"/>
      <c r="I97" s="34"/>
      <c r="J97" s="34"/>
      <c r="K97" s="34"/>
      <c r="L97" s="34"/>
      <c r="M97" s="34"/>
      <c r="N97" s="34"/>
      <c r="O97" s="34"/>
      <c r="P97" s="34"/>
      <c r="Q97" s="34"/>
      <c r="R97" s="34"/>
      <c r="S97" s="34"/>
      <c r="T97" s="141"/>
      <c r="U97" s="34"/>
      <c r="V97" s="80"/>
      <c r="W97" s="43">
        <v>53</v>
      </c>
      <c r="X97" s="723"/>
      <c r="Y97" s="596"/>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3"/>
      <c r="E98" s="596"/>
      <c r="F98" s="378"/>
      <c r="G98" s="34"/>
      <c r="H98" s="34"/>
      <c r="I98" s="34"/>
      <c r="J98" s="34"/>
      <c r="K98" s="34"/>
      <c r="L98" s="34"/>
      <c r="M98" s="34"/>
      <c r="N98" s="34"/>
      <c r="O98" s="34"/>
      <c r="P98" s="34"/>
      <c r="Q98" s="34"/>
      <c r="R98" s="34"/>
      <c r="S98" s="34"/>
      <c r="T98" s="141"/>
      <c r="U98" s="34"/>
      <c r="V98" s="80"/>
      <c r="W98" s="43">
        <v>54</v>
      </c>
      <c r="X98" s="723"/>
      <c r="Y98" s="596"/>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3"/>
      <c r="E99" s="596"/>
      <c r="F99" s="378"/>
      <c r="G99" s="34"/>
      <c r="H99" s="34"/>
      <c r="I99" s="34"/>
      <c r="J99" s="34"/>
      <c r="K99" s="34"/>
      <c r="L99" s="34"/>
      <c r="M99" s="34"/>
      <c r="N99" s="34"/>
      <c r="O99" s="34"/>
      <c r="P99" s="34"/>
      <c r="Q99" s="34"/>
      <c r="R99" s="34"/>
      <c r="S99" s="34"/>
      <c r="T99" s="141"/>
      <c r="U99" s="34"/>
      <c r="V99" s="80"/>
      <c r="W99" s="43">
        <v>55</v>
      </c>
      <c r="X99" s="723"/>
      <c r="Y99" s="596"/>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3"/>
      <c r="E100" s="596"/>
      <c r="F100" s="378"/>
      <c r="G100" s="34"/>
      <c r="H100" s="34"/>
      <c r="I100" s="34"/>
      <c r="J100" s="34"/>
      <c r="K100" s="34"/>
      <c r="L100" s="34"/>
      <c r="M100" s="34"/>
      <c r="N100" s="34"/>
      <c r="O100" s="34"/>
      <c r="P100" s="34"/>
      <c r="Q100" s="34"/>
      <c r="R100" s="34"/>
      <c r="S100" s="34"/>
      <c r="T100" s="141"/>
      <c r="U100" s="34"/>
      <c r="V100" s="80"/>
      <c r="W100" s="43">
        <v>56</v>
      </c>
      <c r="X100" s="723"/>
      <c r="Y100" s="596"/>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3"/>
      <c r="E101" s="596"/>
      <c r="F101" s="378"/>
      <c r="G101" s="34"/>
      <c r="H101" s="34"/>
      <c r="I101" s="34"/>
      <c r="J101" s="34"/>
      <c r="K101" s="34"/>
      <c r="L101" s="34"/>
      <c r="M101" s="34"/>
      <c r="N101" s="34"/>
      <c r="O101" s="34"/>
      <c r="P101" s="34"/>
      <c r="Q101" s="34"/>
      <c r="R101" s="34"/>
      <c r="S101" s="34"/>
      <c r="T101" s="141"/>
      <c r="U101" s="34"/>
      <c r="V101" s="80"/>
      <c r="W101" s="43">
        <v>57</v>
      </c>
      <c r="X101" s="723"/>
      <c r="Y101" s="596"/>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3"/>
      <c r="E102" s="596"/>
      <c r="F102" s="378"/>
      <c r="G102" s="34"/>
      <c r="H102" s="34"/>
      <c r="I102" s="34"/>
      <c r="J102" s="34"/>
      <c r="K102" s="34"/>
      <c r="L102" s="34"/>
      <c r="M102" s="34"/>
      <c r="N102" s="34"/>
      <c r="O102" s="34"/>
      <c r="P102" s="34"/>
      <c r="Q102" s="34"/>
      <c r="R102" s="34"/>
      <c r="S102" s="34"/>
      <c r="T102" s="141"/>
      <c r="U102" s="34"/>
      <c r="V102" s="80"/>
      <c r="W102" s="43">
        <v>58</v>
      </c>
      <c r="X102" s="723"/>
      <c r="Y102" s="596"/>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3"/>
      <c r="E103" s="596"/>
      <c r="F103" s="378"/>
      <c r="G103" s="34"/>
      <c r="H103" s="34"/>
      <c r="I103" s="34"/>
      <c r="J103" s="34"/>
      <c r="K103" s="34"/>
      <c r="L103" s="34"/>
      <c r="M103" s="34"/>
      <c r="N103" s="34"/>
      <c r="O103" s="34"/>
      <c r="P103" s="34"/>
      <c r="Q103" s="34"/>
      <c r="R103" s="34"/>
      <c r="S103" s="34"/>
      <c r="T103" s="141"/>
      <c r="U103" s="34"/>
      <c r="V103" s="80"/>
      <c r="W103" s="43">
        <v>59</v>
      </c>
      <c r="X103" s="723"/>
      <c r="Y103" s="596"/>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3"/>
      <c r="E104" s="596"/>
      <c r="F104" s="378"/>
      <c r="G104" s="34"/>
      <c r="H104" s="34"/>
      <c r="I104" s="34"/>
      <c r="J104" s="34"/>
      <c r="K104" s="34"/>
      <c r="L104" s="34"/>
      <c r="M104" s="34"/>
      <c r="N104" s="34"/>
      <c r="O104" s="34"/>
      <c r="P104" s="34"/>
      <c r="Q104" s="34"/>
      <c r="R104" s="34"/>
      <c r="S104" s="34"/>
      <c r="T104" s="141"/>
      <c r="U104" s="34"/>
      <c r="V104" s="80"/>
      <c r="W104" s="43">
        <v>60</v>
      </c>
      <c r="X104" s="723"/>
      <c r="Y104" s="596"/>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3"/>
      <c r="E105" s="596"/>
      <c r="F105" s="378"/>
      <c r="G105" s="34"/>
      <c r="H105" s="34"/>
      <c r="I105" s="34"/>
      <c r="J105" s="34"/>
      <c r="K105" s="34"/>
      <c r="L105" s="34"/>
      <c r="M105" s="34"/>
      <c r="N105" s="34"/>
      <c r="O105" s="34"/>
      <c r="P105" s="34"/>
      <c r="Q105" s="34"/>
      <c r="R105" s="34"/>
      <c r="S105" s="34"/>
      <c r="T105" s="141"/>
      <c r="U105" s="34"/>
      <c r="V105" s="80"/>
      <c r="W105" s="43">
        <v>61</v>
      </c>
      <c r="X105" s="723"/>
      <c r="Y105" s="596"/>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3"/>
      <c r="E106" s="596"/>
      <c r="F106" s="378"/>
      <c r="G106" s="34"/>
      <c r="H106" s="34"/>
      <c r="I106" s="34"/>
      <c r="J106" s="34"/>
      <c r="K106" s="34"/>
      <c r="L106" s="34"/>
      <c r="M106" s="34"/>
      <c r="N106" s="34"/>
      <c r="O106" s="34"/>
      <c r="P106" s="34"/>
      <c r="Q106" s="34"/>
      <c r="R106" s="34"/>
      <c r="S106" s="34"/>
      <c r="T106" s="141"/>
      <c r="U106" s="34"/>
      <c r="V106" s="80"/>
      <c r="W106" s="43">
        <v>62</v>
      </c>
      <c r="X106" s="723"/>
      <c r="Y106" s="596"/>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3"/>
      <c r="E107" s="596"/>
      <c r="F107" s="378"/>
      <c r="G107" s="34"/>
      <c r="H107" s="34"/>
      <c r="I107" s="34"/>
      <c r="J107" s="34"/>
      <c r="K107" s="34"/>
      <c r="L107" s="34"/>
      <c r="M107" s="34"/>
      <c r="N107" s="34"/>
      <c r="O107" s="34"/>
      <c r="P107" s="34"/>
      <c r="Q107" s="34"/>
      <c r="R107" s="34"/>
      <c r="S107" s="34"/>
      <c r="T107" s="141"/>
      <c r="U107" s="34"/>
      <c r="V107" s="80"/>
      <c r="W107" s="43">
        <v>63</v>
      </c>
      <c r="X107" s="723"/>
      <c r="Y107" s="596"/>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3"/>
      <c r="E108" s="596"/>
      <c r="F108" s="378"/>
      <c r="G108" s="34"/>
      <c r="H108" s="34"/>
      <c r="I108" s="34"/>
      <c r="J108" s="34"/>
      <c r="K108" s="34"/>
      <c r="L108" s="34"/>
      <c r="M108" s="34"/>
      <c r="N108" s="34"/>
      <c r="O108" s="34"/>
      <c r="P108" s="34"/>
      <c r="Q108" s="34"/>
      <c r="R108" s="34"/>
      <c r="S108" s="34"/>
      <c r="T108" s="141"/>
      <c r="U108" s="34"/>
      <c r="V108" s="80"/>
      <c r="W108" s="43">
        <v>64</v>
      </c>
      <c r="X108" s="723"/>
      <c r="Y108" s="596"/>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3"/>
      <c r="E109" s="596"/>
      <c r="F109" s="378"/>
      <c r="G109" s="34"/>
      <c r="H109" s="34"/>
      <c r="I109" s="34"/>
      <c r="J109" s="34"/>
      <c r="K109" s="34"/>
      <c r="L109" s="34"/>
      <c r="M109" s="34"/>
      <c r="N109" s="34"/>
      <c r="O109" s="34"/>
      <c r="P109" s="34"/>
      <c r="Q109" s="34"/>
      <c r="R109" s="34"/>
      <c r="S109" s="34"/>
      <c r="T109" s="141"/>
      <c r="U109" s="34"/>
      <c r="V109" s="80"/>
      <c r="W109" s="43">
        <v>65</v>
      </c>
      <c r="X109" s="723"/>
      <c r="Y109" s="596"/>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3"/>
      <c r="E110" s="596"/>
      <c r="F110" s="378"/>
      <c r="G110" s="34"/>
      <c r="H110" s="34"/>
      <c r="I110" s="34"/>
      <c r="J110" s="34"/>
      <c r="K110" s="34"/>
      <c r="L110" s="34"/>
      <c r="M110" s="34"/>
      <c r="N110" s="34"/>
      <c r="O110" s="34"/>
      <c r="P110" s="34"/>
      <c r="Q110" s="34"/>
      <c r="R110" s="34"/>
      <c r="S110" s="34"/>
      <c r="T110" s="141"/>
      <c r="U110" s="34"/>
      <c r="V110" s="80"/>
      <c r="W110" s="43">
        <v>66</v>
      </c>
      <c r="X110" s="723"/>
      <c r="Y110" s="596"/>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3"/>
      <c r="E111" s="596"/>
      <c r="F111" s="378"/>
      <c r="G111" s="34"/>
      <c r="H111" s="34"/>
      <c r="I111" s="34"/>
      <c r="J111" s="34"/>
      <c r="K111" s="34"/>
      <c r="L111" s="34"/>
      <c r="M111" s="34"/>
      <c r="N111" s="34"/>
      <c r="O111" s="34"/>
      <c r="P111" s="34"/>
      <c r="Q111" s="34"/>
      <c r="R111" s="34"/>
      <c r="S111" s="34"/>
      <c r="T111" s="141"/>
      <c r="U111" s="34"/>
      <c r="V111" s="80"/>
      <c r="W111" s="43">
        <v>67</v>
      </c>
      <c r="X111" s="723"/>
      <c r="Y111" s="596"/>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3"/>
      <c r="E112" s="596"/>
      <c r="F112" s="378"/>
      <c r="G112" s="34"/>
      <c r="H112" s="34"/>
      <c r="I112" s="34"/>
      <c r="J112" s="34"/>
      <c r="K112" s="34"/>
      <c r="L112" s="34"/>
      <c r="M112" s="34"/>
      <c r="N112" s="34"/>
      <c r="O112" s="34"/>
      <c r="P112" s="34"/>
      <c r="Q112" s="34"/>
      <c r="R112" s="34"/>
      <c r="S112" s="34"/>
      <c r="T112" s="141"/>
      <c r="U112" s="34"/>
      <c r="V112" s="80"/>
      <c r="W112" s="43">
        <v>68</v>
      </c>
      <c r="X112" s="723"/>
      <c r="Y112" s="596"/>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3"/>
      <c r="E113" s="596"/>
      <c r="F113" s="378"/>
      <c r="G113" s="34"/>
      <c r="H113" s="34"/>
      <c r="I113" s="34"/>
      <c r="J113" s="34"/>
      <c r="K113" s="34"/>
      <c r="L113" s="34"/>
      <c r="M113" s="34"/>
      <c r="N113" s="34"/>
      <c r="O113" s="34"/>
      <c r="P113" s="34"/>
      <c r="Q113" s="34"/>
      <c r="R113" s="34"/>
      <c r="S113" s="34"/>
      <c r="T113" s="141"/>
      <c r="U113" s="34"/>
      <c r="V113" s="80"/>
      <c r="W113" s="43">
        <v>69</v>
      </c>
      <c r="X113" s="723"/>
      <c r="Y113" s="596"/>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3"/>
      <c r="E114" s="596"/>
      <c r="F114" s="378"/>
      <c r="G114" s="34"/>
      <c r="H114" s="34"/>
      <c r="I114" s="34"/>
      <c r="J114" s="34"/>
      <c r="K114" s="34"/>
      <c r="L114" s="34"/>
      <c r="M114" s="34"/>
      <c r="N114" s="34"/>
      <c r="O114" s="34"/>
      <c r="P114" s="34"/>
      <c r="Q114" s="34"/>
      <c r="R114" s="34"/>
      <c r="S114" s="34"/>
      <c r="T114" s="141"/>
      <c r="U114" s="34"/>
      <c r="V114" s="80"/>
      <c r="W114" s="43">
        <v>70</v>
      </c>
      <c r="X114" s="723"/>
      <c r="Y114" s="596"/>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3"/>
      <c r="E115" s="596"/>
      <c r="F115" s="378"/>
      <c r="G115" s="34"/>
      <c r="H115" s="34"/>
      <c r="I115" s="34"/>
      <c r="J115" s="34"/>
      <c r="K115" s="34"/>
      <c r="L115" s="34"/>
      <c r="M115" s="34"/>
      <c r="N115" s="34"/>
      <c r="O115" s="34"/>
      <c r="P115" s="34"/>
      <c r="Q115" s="34"/>
      <c r="R115" s="34"/>
      <c r="S115" s="34"/>
      <c r="T115" s="141"/>
      <c r="U115" s="34"/>
      <c r="V115" s="80"/>
      <c r="W115" s="43">
        <v>71</v>
      </c>
      <c r="X115" s="723"/>
      <c r="Y115" s="596"/>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3"/>
      <c r="E116" s="596"/>
      <c r="F116" s="378"/>
      <c r="G116" s="34"/>
      <c r="H116" s="34"/>
      <c r="I116" s="34"/>
      <c r="J116" s="34"/>
      <c r="K116" s="34"/>
      <c r="L116" s="34"/>
      <c r="M116" s="34"/>
      <c r="N116" s="34"/>
      <c r="O116" s="34"/>
      <c r="P116" s="34"/>
      <c r="Q116" s="34"/>
      <c r="R116" s="34"/>
      <c r="S116" s="34"/>
      <c r="T116" s="141"/>
      <c r="U116" s="34"/>
      <c r="V116" s="80"/>
      <c r="W116" s="43">
        <v>72</v>
      </c>
      <c r="X116" s="723"/>
      <c r="Y116" s="596"/>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3"/>
      <c r="E117" s="596"/>
      <c r="F117" s="378"/>
      <c r="G117" s="34"/>
      <c r="H117" s="34"/>
      <c r="I117" s="34"/>
      <c r="J117" s="34"/>
      <c r="K117" s="34"/>
      <c r="L117" s="34"/>
      <c r="M117" s="34"/>
      <c r="N117" s="34"/>
      <c r="O117" s="34"/>
      <c r="P117" s="34"/>
      <c r="Q117" s="34"/>
      <c r="R117" s="34"/>
      <c r="S117" s="34"/>
      <c r="T117" s="141"/>
      <c r="U117" s="34"/>
      <c r="V117" s="80"/>
      <c r="W117" s="43">
        <v>73</v>
      </c>
      <c r="X117" s="723"/>
      <c r="Y117" s="596"/>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3"/>
      <c r="E118" s="596"/>
      <c r="F118" s="378"/>
      <c r="G118" s="34"/>
      <c r="H118" s="34"/>
      <c r="I118" s="34"/>
      <c r="J118" s="34"/>
      <c r="K118" s="34"/>
      <c r="L118" s="34"/>
      <c r="M118" s="34"/>
      <c r="N118" s="34"/>
      <c r="O118" s="34"/>
      <c r="P118" s="34"/>
      <c r="Q118" s="34"/>
      <c r="R118" s="34"/>
      <c r="S118" s="34"/>
      <c r="T118" s="141"/>
      <c r="U118" s="34"/>
      <c r="V118" s="80"/>
      <c r="W118" s="43">
        <v>74</v>
      </c>
      <c r="X118" s="723"/>
      <c r="Y118" s="596"/>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3"/>
      <c r="E119" s="596"/>
      <c r="F119" s="378"/>
      <c r="G119" s="34"/>
      <c r="H119" s="34"/>
      <c r="I119" s="34"/>
      <c r="J119" s="34"/>
      <c r="K119" s="34"/>
      <c r="L119" s="34"/>
      <c r="M119" s="34"/>
      <c r="N119" s="34"/>
      <c r="O119" s="34"/>
      <c r="P119" s="34"/>
      <c r="Q119" s="34"/>
      <c r="R119" s="34"/>
      <c r="S119" s="34"/>
      <c r="T119" s="141"/>
      <c r="U119" s="34"/>
      <c r="V119" s="80"/>
      <c r="W119" s="43">
        <v>75</v>
      </c>
      <c r="X119" s="723"/>
      <c r="Y119" s="596"/>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3"/>
      <c r="E120" s="596"/>
      <c r="F120" s="378"/>
      <c r="G120" s="34"/>
      <c r="H120" s="34"/>
      <c r="I120" s="34"/>
      <c r="J120" s="34"/>
      <c r="K120" s="34"/>
      <c r="L120" s="34"/>
      <c r="M120" s="34"/>
      <c r="N120" s="34"/>
      <c r="O120" s="34"/>
      <c r="P120" s="34"/>
      <c r="Q120" s="34"/>
      <c r="R120" s="34"/>
      <c r="S120" s="34"/>
      <c r="T120" s="141"/>
      <c r="U120" s="34"/>
      <c r="V120" s="80"/>
      <c r="W120" s="43">
        <v>76</v>
      </c>
      <c r="X120" s="723"/>
      <c r="Y120" s="596"/>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3"/>
      <c r="E121" s="596"/>
      <c r="F121" s="378"/>
      <c r="G121" s="34"/>
      <c r="H121" s="34"/>
      <c r="I121" s="34"/>
      <c r="J121" s="34"/>
      <c r="K121" s="34"/>
      <c r="L121" s="34"/>
      <c r="M121" s="34"/>
      <c r="N121" s="34"/>
      <c r="O121" s="34"/>
      <c r="P121" s="34"/>
      <c r="Q121" s="34"/>
      <c r="R121" s="34"/>
      <c r="S121" s="34"/>
      <c r="T121" s="141"/>
      <c r="U121" s="34"/>
      <c r="V121" s="80"/>
      <c r="W121" s="43">
        <v>77</v>
      </c>
      <c r="X121" s="723"/>
      <c r="Y121" s="596"/>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3"/>
      <c r="E122" s="596"/>
      <c r="F122" s="378"/>
      <c r="G122" s="34"/>
      <c r="H122" s="34"/>
      <c r="I122" s="34"/>
      <c r="J122" s="34"/>
      <c r="K122" s="34"/>
      <c r="L122" s="34"/>
      <c r="M122" s="34"/>
      <c r="N122" s="34"/>
      <c r="O122" s="34"/>
      <c r="P122" s="34"/>
      <c r="Q122" s="34"/>
      <c r="R122" s="34"/>
      <c r="S122" s="34"/>
      <c r="T122" s="141"/>
      <c r="U122" s="34"/>
      <c r="V122" s="80"/>
      <c r="W122" s="43">
        <v>78</v>
      </c>
      <c r="X122" s="723"/>
      <c r="Y122" s="596"/>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3"/>
      <c r="E123" s="596"/>
      <c r="F123" s="378"/>
      <c r="G123" s="34"/>
      <c r="H123" s="34"/>
      <c r="I123" s="34"/>
      <c r="J123" s="34"/>
      <c r="K123" s="34"/>
      <c r="L123" s="34"/>
      <c r="M123" s="34"/>
      <c r="N123" s="34"/>
      <c r="O123" s="34"/>
      <c r="P123" s="34"/>
      <c r="Q123" s="34"/>
      <c r="R123" s="34"/>
      <c r="S123" s="34"/>
      <c r="T123" s="141"/>
      <c r="U123" s="34"/>
      <c r="V123" s="80"/>
      <c r="W123" s="43">
        <v>79</v>
      </c>
      <c r="X123" s="723"/>
      <c r="Y123" s="596"/>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3"/>
      <c r="E124" s="596"/>
      <c r="F124" s="378"/>
      <c r="G124" s="34"/>
      <c r="H124" s="34"/>
      <c r="I124" s="34"/>
      <c r="J124" s="34"/>
      <c r="K124" s="34"/>
      <c r="L124" s="34"/>
      <c r="M124" s="34"/>
      <c r="N124" s="34"/>
      <c r="O124" s="34"/>
      <c r="P124" s="34"/>
      <c r="Q124" s="34"/>
      <c r="R124" s="34"/>
      <c r="S124" s="34"/>
      <c r="T124" s="141"/>
      <c r="U124" s="34"/>
      <c r="V124" s="80"/>
      <c r="W124" s="43">
        <v>80</v>
      </c>
      <c r="X124" s="723"/>
      <c r="Y124" s="596"/>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3"/>
      <c r="E125" s="596"/>
      <c r="F125" s="378"/>
      <c r="G125" s="34"/>
      <c r="H125" s="34"/>
      <c r="I125" s="34"/>
      <c r="J125" s="34"/>
      <c r="K125" s="34"/>
      <c r="L125" s="34"/>
      <c r="M125" s="34"/>
      <c r="N125" s="34"/>
      <c r="O125" s="34"/>
      <c r="P125" s="34"/>
      <c r="Q125" s="34"/>
      <c r="R125" s="34"/>
      <c r="S125" s="34"/>
      <c r="T125" s="141"/>
      <c r="U125" s="34"/>
      <c r="V125" s="80"/>
      <c r="W125" s="43">
        <v>81</v>
      </c>
      <c r="X125" s="723"/>
      <c r="Y125" s="596"/>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3"/>
      <c r="E126" s="596"/>
      <c r="F126" s="378"/>
      <c r="G126" s="34"/>
      <c r="H126" s="34"/>
      <c r="I126" s="34"/>
      <c r="J126" s="34"/>
      <c r="K126" s="34"/>
      <c r="L126" s="34"/>
      <c r="M126" s="34"/>
      <c r="N126" s="34"/>
      <c r="O126" s="34"/>
      <c r="P126" s="34"/>
      <c r="Q126" s="34"/>
      <c r="R126" s="34"/>
      <c r="S126" s="34"/>
      <c r="T126" s="141"/>
      <c r="U126" s="34"/>
      <c r="V126" s="80"/>
      <c r="W126" s="43">
        <v>82</v>
      </c>
      <c r="X126" s="723"/>
      <c r="Y126" s="596"/>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3"/>
      <c r="E127" s="596"/>
      <c r="F127" s="378"/>
      <c r="G127" s="34"/>
      <c r="H127" s="34"/>
      <c r="I127" s="34"/>
      <c r="J127" s="34"/>
      <c r="K127" s="34"/>
      <c r="L127" s="34"/>
      <c r="M127" s="34"/>
      <c r="N127" s="34"/>
      <c r="O127" s="34"/>
      <c r="P127" s="34"/>
      <c r="Q127" s="34"/>
      <c r="R127" s="34"/>
      <c r="S127" s="34"/>
      <c r="T127" s="141"/>
      <c r="U127" s="34"/>
      <c r="V127" s="80"/>
      <c r="W127" s="43">
        <v>83</v>
      </c>
      <c r="X127" s="723"/>
      <c r="Y127" s="596"/>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3"/>
      <c r="E128" s="596"/>
      <c r="F128" s="378"/>
      <c r="G128" s="34"/>
      <c r="H128" s="34"/>
      <c r="I128" s="34"/>
      <c r="J128" s="34"/>
      <c r="K128" s="34"/>
      <c r="L128" s="34"/>
      <c r="M128" s="34"/>
      <c r="N128" s="34"/>
      <c r="O128" s="34"/>
      <c r="P128" s="34"/>
      <c r="Q128" s="34"/>
      <c r="R128" s="34"/>
      <c r="S128" s="34"/>
      <c r="T128" s="141"/>
      <c r="U128" s="34"/>
      <c r="V128" s="80"/>
      <c r="W128" s="43">
        <v>84</v>
      </c>
      <c r="X128" s="723"/>
      <c r="Y128" s="596"/>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3"/>
      <c r="E129" s="596"/>
      <c r="F129" s="378"/>
      <c r="G129" s="34"/>
      <c r="H129" s="34"/>
      <c r="I129" s="34"/>
      <c r="J129" s="34"/>
      <c r="K129" s="34"/>
      <c r="L129" s="34"/>
      <c r="M129" s="34"/>
      <c r="N129" s="34"/>
      <c r="O129" s="34"/>
      <c r="P129" s="34"/>
      <c r="Q129" s="34"/>
      <c r="R129" s="34"/>
      <c r="S129" s="34"/>
      <c r="T129" s="141"/>
      <c r="U129" s="34"/>
      <c r="V129" s="80"/>
      <c r="W129" s="43">
        <v>85</v>
      </c>
      <c r="X129" s="723"/>
      <c r="Y129" s="596"/>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3"/>
      <c r="E130" s="596"/>
      <c r="F130" s="378"/>
      <c r="G130" s="34"/>
      <c r="H130" s="34"/>
      <c r="I130" s="34"/>
      <c r="J130" s="34"/>
      <c r="K130" s="34"/>
      <c r="L130" s="34"/>
      <c r="M130" s="34"/>
      <c r="N130" s="34"/>
      <c r="O130" s="34"/>
      <c r="P130" s="34"/>
      <c r="Q130" s="34"/>
      <c r="R130" s="34"/>
      <c r="S130" s="34"/>
      <c r="T130" s="141"/>
      <c r="U130" s="34"/>
      <c r="V130" s="80"/>
      <c r="W130" s="43">
        <v>86</v>
      </c>
      <c r="X130" s="723"/>
      <c r="Y130" s="596"/>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3"/>
      <c r="E131" s="596"/>
      <c r="F131" s="378"/>
      <c r="G131" s="34"/>
      <c r="H131" s="34"/>
      <c r="I131" s="34"/>
      <c r="J131" s="34"/>
      <c r="K131" s="34"/>
      <c r="L131" s="34"/>
      <c r="M131" s="34"/>
      <c r="N131" s="34"/>
      <c r="O131" s="34"/>
      <c r="P131" s="34"/>
      <c r="Q131" s="34"/>
      <c r="R131" s="34"/>
      <c r="S131" s="34"/>
      <c r="T131" s="141"/>
      <c r="U131" s="34"/>
      <c r="V131" s="80"/>
      <c r="W131" s="43">
        <v>87</v>
      </c>
      <c r="X131" s="723"/>
      <c r="Y131" s="596"/>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3"/>
      <c r="E132" s="596"/>
      <c r="F132" s="378"/>
      <c r="G132" s="34"/>
      <c r="H132" s="34"/>
      <c r="I132" s="34"/>
      <c r="J132" s="34"/>
      <c r="K132" s="34"/>
      <c r="L132" s="34"/>
      <c r="M132" s="34"/>
      <c r="N132" s="34"/>
      <c r="O132" s="34"/>
      <c r="P132" s="34"/>
      <c r="Q132" s="34"/>
      <c r="R132" s="34"/>
      <c r="S132" s="34"/>
      <c r="T132" s="141"/>
      <c r="U132" s="34"/>
      <c r="V132" s="80"/>
      <c r="W132" s="43">
        <v>88</v>
      </c>
      <c r="X132" s="723"/>
      <c r="Y132" s="596"/>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3"/>
      <c r="E133" s="596"/>
      <c r="F133" s="378"/>
      <c r="G133" s="34"/>
      <c r="H133" s="34"/>
      <c r="I133" s="34"/>
      <c r="J133" s="34"/>
      <c r="K133" s="34"/>
      <c r="L133" s="34"/>
      <c r="M133" s="34"/>
      <c r="N133" s="34"/>
      <c r="O133" s="34"/>
      <c r="P133" s="34"/>
      <c r="Q133" s="34"/>
      <c r="R133" s="34"/>
      <c r="S133" s="34"/>
      <c r="T133" s="141"/>
      <c r="U133" s="34"/>
      <c r="V133" s="80"/>
      <c r="W133" s="43">
        <v>89</v>
      </c>
      <c r="X133" s="723"/>
      <c r="Y133" s="596"/>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3"/>
      <c r="E134" s="596"/>
      <c r="F134" s="378"/>
      <c r="G134" s="34"/>
      <c r="H134" s="34"/>
      <c r="I134" s="34"/>
      <c r="J134" s="34"/>
      <c r="K134" s="34"/>
      <c r="L134" s="34"/>
      <c r="M134" s="34"/>
      <c r="N134" s="34"/>
      <c r="O134" s="34"/>
      <c r="P134" s="34"/>
      <c r="Q134" s="34"/>
      <c r="R134" s="34"/>
      <c r="S134" s="34"/>
      <c r="T134" s="141"/>
      <c r="U134" s="34"/>
      <c r="V134" s="80"/>
      <c r="W134" s="43">
        <v>90</v>
      </c>
      <c r="X134" s="723"/>
      <c r="Y134" s="596"/>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3"/>
      <c r="E135" s="596"/>
      <c r="F135" s="378"/>
      <c r="G135" s="34"/>
      <c r="H135" s="34"/>
      <c r="I135" s="34"/>
      <c r="J135" s="34"/>
      <c r="K135" s="34"/>
      <c r="L135" s="34"/>
      <c r="M135" s="34"/>
      <c r="N135" s="34"/>
      <c r="O135" s="34"/>
      <c r="P135" s="34"/>
      <c r="Q135" s="34"/>
      <c r="R135" s="34"/>
      <c r="S135" s="34"/>
      <c r="T135" s="141"/>
      <c r="U135" s="34"/>
      <c r="V135" s="80"/>
      <c r="W135" s="43">
        <v>91</v>
      </c>
      <c r="X135" s="723"/>
      <c r="Y135" s="596"/>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3"/>
      <c r="E136" s="596"/>
      <c r="F136" s="378"/>
      <c r="G136" s="34"/>
      <c r="H136" s="34"/>
      <c r="I136" s="34"/>
      <c r="J136" s="34"/>
      <c r="K136" s="34"/>
      <c r="L136" s="34"/>
      <c r="M136" s="34"/>
      <c r="N136" s="34"/>
      <c r="O136" s="34"/>
      <c r="P136" s="34"/>
      <c r="Q136" s="34"/>
      <c r="R136" s="34"/>
      <c r="S136" s="34"/>
      <c r="T136" s="141"/>
      <c r="U136" s="34"/>
      <c r="V136" s="80"/>
      <c r="W136" s="43">
        <v>92</v>
      </c>
      <c r="X136" s="723"/>
      <c r="Y136" s="596"/>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3"/>
      <c r="E137" s="596"/>
      <c r="F137" s="378"/>
      <c r="G137" s="34"/>
      <c r="H137" s="34"/>
      <c r="I137" s="34"/>
      <c r="J137" s="34"/>
      <c r="K137" s="34"/>
      <c r="L137" s="34"/>
      <c r="M137" s="34"/>
      <c r="N137" s="34"/>
      <c r="O137" s="34"/>
      <c r="P137" s="34"/>
      <c r="Q137" s="34"/>
      <c r="R137" s="34"/>
      <c r="S137" s="34"/>
      <c r="T137" s="141"/>
      <c r="U137" s="34"/>
      <c r="V137" s="80"/>
      <c r="W137" s="43">
        <v>93</v>
      </c>
      <c r="X137" s="723"/>
      <c r="Y137" s="596"/>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3"/>
      <c r="E138" s="596"/>
      <c r="F138" s="378"/>
      <c r="G138" s="34"/>
      <c r="H138" s="34"/>
      <c r="I138" s="34"/>
      <c r="J138" s="34"/>
      <c r="K138" s="34"/>
      <c r="L138" s="34"/>
      <c r="M138" s="34"/>
      <c r="N138" s="34"/>
      <c r="O138" s="34"/>
      <c r="P138" s="34"/>
      <c r="Q138" s="34"/>
      <c r="R138" s="34"/>
      <c r="S138" s="34"/>
      <c r="T138" s="141"/>
      <c r="U138" s="34"/>
      <c r="V138" s="80"/>
      <c r="W138" s="43">
        <v>94</v>
      </c>
      <c r="X138" s="723"/>
      <c r="Y138" s="596"/>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3"/>
      <c r="E139" s="596"/>
      <c r="F139" s="378"/>
      <c r="G139" s="34"/>
      <c r="H139" s="34"/>
      <c r="I139" s="34"/>
      <c r="J139" s="34"/>
      <c r="K139" s="34"/>
      <c r="L139" s="34"/>
      <c r="M139" s="34"/>
      <c r="N139" s="34"/>
      <c r="O139" s="34"/>
      <c r="P139" s="34"/>
      <c r="Q139" s="34"/>
      <c r="R139" s="34"/>
      <c r="S139" s="34"/>
      <c r="T139" s="141"/>
      <c r="U139" s="34"/>
      <c r="V139" s="80"/>
      <c r="W139" s="43">
        <v>95</v>
      </c>
      <c r="X139" s="723"/>
      <c r="Y139" s="596"/>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3"/>
      <c r="E140" s="596"/>
      <c r="F140" s="378"/>
      <c r="G140" s="34"/>
      <c r="H140" s="34"/>
      <c r="I140" s="34"/>
      <c r="J140" s="34"/>
      <c r="K140" s="34"/>
      <c r="L140" s="34"/>
      <c r="M140" s="34"/>
      <c r="N140" s="34"/>
      <c r="O140" s="34"/>
      <c r="P140" s="34"/>
      <c r="Q140" s="34"/>
      <c r="R140" s="34"/>
      <c r="S140" s="34"/>
      <c r="T140" s="141"/>
      <c r="U140" s="34"/>
      <c r="V140" s="80"/>
      <c r="W140" s="43">
        <v>96</v>
      </c>
      <c r="X140" s="723"/>
      <c r="Y140" s="596"/>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3"/>
      <c r="E141" s="596"/>
      <c r="F141" s="378"/>
      <c r="G141" s="34"/>
      <c r="H141" s="34"/>
      <c r="I141" s="34"/>
      <c r="J141" s="34"/>
      <c r="K141" s="34"/>
      <c r="L141" s="34"/>
      <c r="M141" s="34"/>
      <c r="N141" s="34"/>
      <c r="O141" s="34"/>
      <c r="P141" s="34"/>
      <c r="Q141" s="34"/>
      <c r="R141" s="34"/>
      <c r="S141" s="34"/>
      <c r="T141" s="141"/>
      <c r="U141" s="34"/>
      <c r="V141" s="80"/>
      <c r="W141" s="43">
        <v>97</v>
      </c>
      <c r="X141" s="723"/>
      <c r="Y141" s="596"/>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3"/>
      <c r="E142" s="596"/>
      <c r="F142" s="378"/>
      <c r="G142" s="34"/>
      <c r="H142" s="34"/>
      <c r="I142" s="34"/>
      <c r="J142" s="34"/>
      <c r="K142" s="34"/>
      <c r="L142" s="34"/>
      <c r="M142" s="34"/>
      <c r="N142" s="34"/>
      <c r="O142" s="34"/>
      <c r="P142" s="34"/>
      <c r="Q142" s="34"/>
      <c r="R142" s="34"/>
      <c r="S142" s="34"/>
      <c r="T142" s="141"/>
      <c r="U142" s="34"/>
      <c r="V142" s="80"/>
      <c r="W142" s="43">
        <v>98</v>
      </c>
      <c r="X142" s="723"/>
      <c r="Y142" s="596"/>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3"/>
      <c r="E143" s="596"/>
      <c r="F143" s="378"/>
      <c r="G143" s="34"/>
      <c r="H143" s="34"/>
      <c r="I143" s="34"/>
      <c r="J143" s="34"/>
      <c r="K143" s="34"/>
      <c r="L143" s="34"/>
      <c r="M143" s="34"/>
      <c r="N143" s="34"/>
      <c r="O143" s="34"/>
      <c r="P143" s="34"/>
      <c r="Q143" s="34"/>
      <c r="R143" s="34"/>
      <c r="S143" s="34"/>
      <c r="T143" s="141"/>
      <c r="U143" s="34"/>
      <c r="V143" s="80"/>
      <c r="W143" s="43">
        <v>99</v>
      </c>
      <c r="X143" s="723"/>
      <c r="Y143" s="596"/>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3"/>
      <c r="E144" s="596"/>
      <c r="F144" s="378"/>
      <c r="G144" s="34"/>
      <c r="H144" s="34"/>
      <c r="I144" s="34"/>
      <c r="J144" s="34"/>
      <c r="K144" s="34"/>
      <c r="L144" s="34"/>
      <c r="M144" s="34"/>
      <c r="N144" s="34"/>
      <c r="O144" s="34"/>
      <c r="P144" s="34"/>
      <c r="Q144" s="34"/>
      <c r="R144" s="34"/>
      <c r="S144" s="34"/>
      <c r="T144" s="141"/>
      <c r="U144" s="34"/>
      <c r="V144" s="80"/>
      <c r="W144" s="43">
        <v>100</v>
      </c>
      <c r="X144" s="723"/>
      <c r="Y144" s="596"/>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3"/>
      <c r="E145" s="596"/>
      <c r="F145" s="378"/>
      <c r="G145" s="34"/>
      <c r="H145" s="34"/>
      <c r="I145" s="34"/>
      <c r="J145" s="34"/>
      <c r="K145" s="34"/>
      <c r="L145" s="34"/>
      <c r="M145" s="34"/>
      <c r="N145" s="34"/>
      <c r="O145" s="34"/>
      <c r="P145" s="34"/>
      <c r="Q145" s="34"/>
      <c r="R145" s="34"/>
      <c r="S145" s="34"/>
      <c r="T145" s="141"/>
      <c r="U145" s="34"/>
      <c r="V145" s="80"/>
      <c r="W145" s="43">
        <v>101</v>
      </c>
      <c r="X145" s="723"/>
      <c r="Y145" s="596"/>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3"/>
      <c r="E146" s="596"/>
      <c r="F146" s="378"/>
      <c r="G146" s="34"/>
      <c r="H146" s="34"/>
      <c r="I146" s="34"/>
      <c r="J146" s="34"/>
      <c r="K146" s="34"/>
      <c r="L146" s="34"/>
      <c r="M146" s="34"/>
      <c r="N146" s="34"/>
      <c r="O146" s="34"/>
      <c r="P146" s="34"/>
      <c r="Q146" s="34"/>
      <c r="R146" s="34"/>
      <c r="S146" s="34"/>
      <c r="T146" s="141"/>
      <c r="U146" s="34"/>
      <c r="V146" s="80"/>
      <c r="W146" s="43">
        <v>102</v>
      </c>
      <c r="X146" s="723"/>
      <c r="Y146" s="596"/>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3"/>
      <c r="E147" s="596"/>
      <c r="F147" s="378"/>
      <c r="G147" s="34"/>
      <c r="H147" s="34"/>
      <c r="I147" s="34"/>
      <c r="J147" s="34"/>
      <c r="K147" s="34"/>
      <c r="L147" s="34"/>
      <c r="M147" s="34"/>
      <c r="N147" s="34"/>
      <c r="O147" s="34"/>
      <c r="P147" s="34"/>
      <c r="Q147" s="34"/>
      <c r="R147" s="34"/>
      <c r="S147" s="34"/>
      <c r="T147" s="141"/>
      <c r="U147" s="34"/>
      <c r="V147" s="80"/>
      <c r="W147" s="43">
        <v>103</v>
      </c>
      <c r="X147" s="723"/>
      <c r="Y147" s="596"/>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3"/>
      <c r="E148" s="596"/>
      <c r="F148" s="378"/>
      <c r="G148" s="34"/>
      <c r="H148" s="34"/>
      <c r="I148" s="34"/>
      <c r="J148" s="34"/>
      <c r="K148" s="34"/>
      <c r="L148" s="34"/>
      <c r="M148" s="34"/>
      <c r="N148" s="34"/>
      <c r="O148" s="34"/>
      <c r="P148" s="34"/>
      <c r="Q148" s="34"/>
      <c r="R148" s="34"/>
      <c r="S148" s="34"/>
      <c r="T148" s="141"/>
      <c r="U148" s="34"/>
      <c r="V148" s="80"/>
      <c r="W148" s="43">
        <v>104</v>
      </c>
      <c r="X148" s="723"/>
      <c r="Y148" s="596"/>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3"/>
      <c r="E149" s="596"/>
      <c r="F149" s="378"/>
      <c r="G149" s="34"/>
      <c r="H149" s="34"/>
      <c r="I149" s="34"/>
      <c r="J149" s="34"/>
      <c r="K149" s="34"/>
      <c r="L149" s="34"/>
      <c r="M149" s="34"/>
      <c r="N149" s="34"/>
      <c r="O149" s="34"/>
      <c r="P149" s="34"/>
      <c r="Q149" s="34"/>
      <c r="R149" s="34"/>
      <c r="S149" s="34"/>
      <c r="T149" s="141"/>
      <c r="U149" s="34"/>
      <c r="V149" s="80"/>
      <c r="W149" s="43">
        <v>105</v>
      </c>
      <c r="X149" s="723"/>
      <c r="Y149" s="596"/>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3"/>
      <c r="E150" s="596"/>
      <c r="F150" s="378"/>
      <c r="G150" s="34"/>
      <c r="H150" s="34"/>
      <c r="I150" s="34"/>
      <c r="J150" s="34"/>
      <c r="K150" s="34"/>
      <c r="L150" s="34"/>
      <c r="M150" s="34"/>
      <c r="N150" s="34"/>
      <c r="O150" s="34"/>
      <c r="P150" s="34"/>
      <c r="Q150" s="34"/>
      <c r="R150" s="34"/>
      <c r="S150" s="34"/>
      <c r="T150" s="141"/>
      <c r="U150" s="34"/>
      <c r="V150" s="80"/>
      <c r="W150" s="43">
        <v>106</v>
      </c>
      <c r="X150" s="723"/>
      <c r="Y150" s="596"/>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3"/>
      <c r="E151" s="596"/>
      <c r="F151" s="378"/>
      <c r="G151" s="34"/>
      <c r="H151" s="34"/>
      <c r="I151" s="34"/>
      <c r="J151" s="34"/>
      <c r="K151" s="34"/>
      <c r="L151" s="34"/>
      <c r="M151" s="34"/>
      <c r="N151" s="34"/>
      <c r="O151" s="34"/>
      <c r="P151" s="34"/>
      <c r="Q151" s="34"/>
      <c r="R151" s="34"/>
      <c r="S151" s="34"/>
      <c r="T151" s="141"/>
      <c r="U151" s="34"/>
      <c r="V151" s="80"/>
      <c r="W151" s="43">
        <v>107</v>
      </c>
      <c r="X151" s="723"/>
      <c r="Y151" s="596"/>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3"/>
      <c r="E152" s="596"/>
      <c r="F152" s="378"/>
      <c r="G152" s="34"/>
      <c r="H152" s="34"/>
      <c r="I152" s="34"/>
      <c r="J152" s="34"/>
      <c r="K152" s="34"/>
      <c r="L152" s="34"/>
      <c r="M152" s="34"/>
      <c r="N152" s="34"/>
      <c r="O152" s="34"/>
      <c r="P152" s="34"/>
      <c r="Q152" s="34"/>
      <c r="R152" s="34"/>
      <c r="S152" s="34"/>
      <c r="T152" s="141"/>
      <c r="U152" s="34"/>
      <c r="V152" s="80"/>
      <c r="W152" s="43">
        <v>108</v>
      </c>
      <c r="X152" s="723"/>
      <c r="Y152" s="596"/>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3"/>
      <c r="E153" s="596"/>
      <c r="F153" s="378"/>
      <c r="G153" s="34"/>
      <c r="H153" s="34"/>
      <c r="I153" s="34"/>
      <c r="J153" s="34"/>
      <c r="K153" s="34"/>
      <c r="L153" s="34"/>
      <c r="M153" s="34"/>
      <c r="N153" s="34"/>
      <c r="O153" s="34"/>
      <c r="P153" s="34"/>
      <c r="Q153" s="34"/>
      <c r="R153" s="34"/>
      <c r="S153" s="34"/>
      <c r="T153" s="141"/>
      <c r="U153" s="34"/>
      <c r="V153" s="80"/>
      <c r="W153" s="43">
        <v>109</v>
      </c>
      <c r="X153" s="723"/>
      <c r="Y153" s="596"/>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3"/>
      <c r="E154" s="596"/>
      <c r="F154" s="378"/>
      <c r="G154" s="34"/>
      <c r="H154" s="34"/>
      <c r="I154" s="34"/>
      <c r="J154" s="34"/>
      <c r="K154" s="34"/>
      <c r="L154" s="34"/>
      <c r="M154" s="34"/>
      <c r="N154" s="34"/>
      <c r="O154" s="34"/>
      <c r="P154" s="34"/>
      <c r="Q154" s="34"/>
      <c r="R154" s="34"/>
      <c r="S154" s="34"/>
      <c r="T154" s="141"/>
      <c r="U154" s="34"/>
      <c r="V154" s="80"/>
      <c r="W154" s="43">
        <v>110</v>
      </c>
      <c r="X154" s="723"/>
      <c r="Y154" s="596"/>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3"/>
      <c r="E155" s="596"/>
      <c r="F155" s="378"/>
      <c r="G155" s="34"/>
      <c r="H155" s="34"/>
      <c r="I155" s="34"/>
      <c r="J155" s="34"/>
      <c r="K155" s="34"/>
      <c r="L155" s="34"/>
      <c r="M155" s="34"/>
      <c r="N155" s="34"/>
      <c r="O155" s="34"/>
      <c r="P155" s="34"/>
      <c r="Q155" s="34"/>
      <c r="R155" s="34"/>
      <c r="S155" s="34"/>
      <c r="T155" s="141"/>
      <c r="U155" s="34"/>
      <c r="V155" s="80"/>
      <c r="W155" s="43">
        <v>111</v>
      </c>
      <c r="X155" s="723"/>
      <c r="Y155" s="596"/>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3"/>
      <c r="E156" s="596"/>
      <c r="F156" s="378"/>
      <c r="G156" s="34"/>
      <c r="H156" s="34"/>
      <c r="I156" s="34"/>
      <c r="J156" s="34"/>
      <c r="K156" s="34"/>
      <c r="L156" s="34"/>
      <c r="M156" s="34"/>
      <c r="N156" s="34"/>
      <c r="O156" s="34"/>
      <c r="P156" s="34"/>
      <c r="Q156" s="34"/>
      <c r="R156" s="34"/>
      <c r="S156" s="34"/>
      <c r="T156" s="141"/>
      <c r="U156" s="34"/>
      <c r="V156" s="80"/>
      <c r="W156" s="43">
        <v>112</v>
      </c>
      <c r="X156" s="723"/>
      <c r="Y156" s="596"/>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3"/>
      <c r="E157" s="596"/>
      <c r="F157" s="378"/>
      <c r="G157" s="34"/>
      <c r="H157" s="34"/>
      <c r="I157" s="34"/>
      <c r="J157" s="34"/>
      <c r="K157" s="34"/>
      <c r="L157" s="34"/>
      <c r="M157" s="34"/>
      <c r="N157" s="34"/>
      <c r="O157" s="34"/>
      <c r="P157" s="34"/>
      <c r="Q157" s="34"/>
      <c r="R157" s="34"/>
      <c r="S157" s="34"/>
      <c r="T157" s="141"/>
      <c r="U157" s="34"/>
      <c r="V157" s="80"/>
      <c r="W157" s="43">
        <v>113</v>
      </c>
      <c r="X157" s="723"/>
      <c r="Y157" s="596"/>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3"/>
      <c r="E158" s="596"/>
      <c r="F158" s="378"/>
      <c r="G158" s="34"/>
      <c r="H158" s="34"/>
      <c r="I158" s="34"/>
      <c r="J158" s="34"/>
      <c r="K158" s="34"/>
      <c r="L158" s="34"/>
      <c r="M158" s="34"/>
      <c r="N158" s="34"/>
      <c r="O158" s="34"/>
      <c r="P158" s="34"/>
      <c r="Q158" s="34"/>
      <c r="R158" s="34"/>
      <c r="S158" s="34"/>
      <c r="T158" s="141"/>
      <c r="U158" s="34"/>
      <c r="V158" s="80"/>
      <c r="W158" s="43">
        <v>114</v>
      </c>
      <c r="X158" s="723"/>
      <c r="Y158" s="596"/>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3"/>
      <c r="E159" s="596"/>
      <c r="F159" s="378"/>
      <c r="G159" s="34"/>
      <c r="H159" s="34"/>
      <c r="I159" s="34"/>
      <c r="J159" s="34"/>
      <c r="K159" s="34"/>
      <c r="L159" s="34"/>
      <c r="M159" s="34"/>
      <c r="N159" s="34"/>
      <c r="O159" s="34"/>
      <c r="P159" s="34"/>
      <c r="Q159" s="34"/>
      <c r="R159" s="34"/>
      <c r="S159" s="34"/>
      <c r="T159" s="141"/>
      <c r="U159" s="34"/>
      <c r="V159" s="80"/>
      <c r="W159" s="43">
        <v>115</v>
      </c>
      <c r="X159" s="723"/>
      <c r="Y159" s="596"/>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3"/>
      <c r="E160" s="596"/>
      <c r="F160" s="378"/>
      <c r="G160" s="34"/>
      <c r="H160" s="34"/>
      <c r="I160" s="34"/>
      <c r="J160" s="34"/>
      <c r="K160" s="34"/>
      <c r="L160" s="34"/>
      <c r="M160" s="34"/>
      <c r="N160" s="34"/>
      <c r="O160" s="34"/>
      <c r="P160" s="34"/>
      <c r="Q160" s="34"/>
      <c r="R160" s="34"/>
      <c r="S160" s="34"/>
      <c r="T160" s="141"/>
      <c r="U160" s="34"/>
      <c r="V160" s="80"/>
      <c r="W160" s="43">
        <v>116</v>
      </c>
      <c r="X160" s="723"/>
      <c r="Y160" s="596"/>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3"/>
      <c r="E161" s="596"/>
      <c r="F161" s="378"/>
      <c r="G161" s="34"/>
      <c r="H161" s="34"/>
      <c r="I161" s="34"/>
      <c r="J161" s="34"/>
      <c r="K161" s="34"/>
      <c r="L161" s="34"/>
      <c r="M161" s="34"/>
      <c r="N161" s="34"/>
      <c r="O161" s="34"/>
      <c r="P161" s="34"/>
      <c r="Q161" s="34"/>
      <c r="R161" s="34"/>
      <c r="S161" s="34"/>
      <c r="T161" s="141"/>
      <c r="U161" s="34"/>
      <c r="V161" s="80"/>
      <c r="W161" s="43">
        <v>117</v>
      </c>
      <c r="X161" s="723"/>
      <c r="Y161" s="596"/>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3"/>
      <c r="E162" s="596"/>
      <c r="F162" s="378"/>
      <c r="G162" s="34"/>
      <c r="H162" s="34"/>
      <c r="I162" s="34"/>
      <c r="J162" s="34"/>
      <c r="K162" s="34"/>
      <c r="L162" s="34"/>
      <c r="M162" s="34"/>
      <c r="N162" s="34"/>
      <c r="O162" s="34"/>
      <c r="P162" s="34"/>
      <c r="Q162" s="34"/>
      <c r="R162" s="34"/>
      <c r="S162" s="34"/>
      <c r="T162" s="141"/>
      <c r="U162" s="34"/>
      <c r="V162" s="80"/>
      <c r="W162" s="43">
        <v>118</v>
      </c>
      <c r="X162" s="723"/>
      <c r="Y162" s="596"/>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3"/>
      <c r="E163" s="596"/>
      <c r="F163" s="378"/>
      <c r="G163" s="34"/>
      <c r="H163" s="34"/>
      <c r="I163" s="34"/>
      <c r="J163" s="34"/>
      <c r="K163" s="34"/>
      <c r="L163" s="34"/>
      <c r="M163" s="34"/>
      <c r="N163" s="34"/>
      <c r="O163" s="34"/>
      <c r="P163" s="34"/>
      <c r="Q163" s="34"/>
      <c r="R163" s="34"/>
      <c r="S163" s="34"/>
      <c r="T163" s="141"/>
      <c r="U163" s="34"/>
      <c r="V163" s="80"/>
      <c r="W163" s="43">
        <v>119</v>
      </c>
      <c r="X163" s="723"/>
      <c r="Y163" s="596"/>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3"/>
      <c r="E164" s="596"/>
      <c r="F164" s="378"/>
      <c r="G164" s="34"/>
      <c r="H164" s="34"/>
      <c r="I164" s="34"/>
      <c r="J164" s="34"/>
      <c r="K164" s="34"/>
      <c r="L164" s="34"/>
      <c r="M164" s="34"/>
      <c r="N164" s="34"/>
      <c r="O164" s="34"/>
      <c r="P164" s="34"/>
      <c r="Q164" s="34"/>
      <c r="R164" s="34"/>
      <c r="S164" s="34"/>
      <c r="T164" s="141"/>
      <c r="U164" s="34"/>
      <c r="V164" s="80"/>
      <c r="W164" s="43">
        <v>120</v>
      </c>
      <c r="X164" s="723"/>
      <c r="Y164" s="596"/>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3"/>
      <c r="E165" s="596"/>
      <c r="F165" s="378"/>
      <c r="G165" s="34"/>
      <c r="H165" s="34"/>
      <c r="I165" s="34"/>
      <c r="J165" s="34"/>
      <c r="K165" s="34"/>
      <c r="L165" s="34"/>
      <c r="M165" s="34"/>
      <c r="N165" s="34"/>
      <c r="O165" s="34"/>
      <c r="P165" s="34"/>
      <c r="Q165" s="34"/>
      <c r="R165" s="34"/>
      <c r="S165" s="34"/>
      <c r="T165" s="141"/>
      <c r="U165" s="34"/>
      <c r="V165" s="34"/>
      <c r="W165" s="43">
        <v>121</v>
      </c>
      <c r="X165" s="723"/>
      <c r="Y165" s="596"/>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3"/>
      <c r="E166" s="596"/>
      <c r="F166" s="378"/>
      <c r="T166" s="141"/>
      <c r="U166" s="34"/>
      <c r="W166" s="43">
        <v>122</v>
      </c>
      <c r="X166" s="723"/>
      <c r="Y166" s="596"/>
      <c r="Z166" s="378"/>
      <c r="AN166" s="141"/>
      <c r="AO166" s="34"/>
      <c r="AP166" s="34"/>
      <c r="AQ166" s="34"/>
      <c r="AR166" s="34"/>
      <c r="AS166" s="34"/>
      <c r="AT166" s="34"/>
      <c r="AU166" s="34"/>
      <c r="AV166" s="34"/>
    </row>
    <row r="167" spans="1:48" ht="12.75" customHeight="1">
      <c r="A167" s="34"/>
      <c r="C167" s="43">
        <v>123</v>
      </c>
      <c r="D167" s="723"/>
      <c r="E167" s="596"/>
      <c r="F167" s="378"/>
      <c r="T167" s="141"/>
      <c r="U167" s="34"/>
      <c r="W167" s="43">
        <v>123</v>
      </c>
      <c r="X167" s="723"/>
      <c r="Y167" s="596"/>
      <c r="Z167" s="378"/>
      <c r="AN167" s="141"/>
      <c r="AO167" s="34"/>
      <c r="AP167" s="34"/>
      <c r="AQ167" s="34"/>
      <c r="AR167" s="34"/>
      <c r="AS167" s="34"/>
      <c r="AT167" s="34"/>
      <c r="AU167" s="34"/>
      <c r="AV167" s="34"/>
    </row>
    <row r="168" spans="1:48" ht="12.75" customHeight="1">
      <c r="A168" s="34"/>
      <c r="C168" s="43">
        <v>124</v>
      </c>
      <c r="D168" s="723"/>
      <c r="E168" s="596"/>
      <c r="F168" s="378"/>
      <c r="T168" s="141"/>
      <c r="U168" s="34"/>
      <c r="W168" s="43">
        <v>124</v>
      </c>
      <c r="X168" s="723"/>
      <c r="Y168" s="596"/>
      <c r="Z168" s="378"/>
      <c r="AN168" s="141"/>
      <c r="AO168" s="34"/>
      <c r="AP168" s="34"/>
      <c r="AQ168" s="34"/>
      <c r="AR168" s="34"/>
      <c r="AS168" s="34"/>
      <c r="AT168" s="34"/>
      <c r="AU168" s="34"/>
      <c r="AV168" s="34"/>
    </row>
    <row r="169" spans="1:48" ht="12.75" customHeight="1">
      <c r="A169" s="34"/>
      <c r="C169" s="43">
        <v>125</v>
      </c>
      <c r="D169" s="723"/>
      <c r="E169" s="596"/>
      <c r="F169" s="378"/>
      <c r="T169" s="141"/>
      <c r="U169" s="34"/>
      <c r="W169" s="43">
        <v>125</v>
      </c>
      <c r="X169" s="723"/>
      <c r="Y169" s="596"/>
      <c r="Z169" s="378"/>
      <c r="AN169" s="141"/>
      <c r="AO169" s="34"/>
      <c r="AP169" s="34"/>
      <c r="AQ169" s="34"/>
      <c r="AR169" s="34"/>
      <c r="AS169" s="34"/>
      <c r="AT169" s="34"/>
      <c r="AU169" s="34"/>
      <c r="AV169" s="34"/>
    </row>
    <row r="170" spans="1:48" ht="12.75" customHeight="1">
      <c r="A170" s="34"/>
      <c r="C170" s="43">
        <v>126</v>
      </c>
      <c r="D170" s="723"/>
      <c r="E170" s="596"/>
      <c r="F170" s="378"/>
      <c r="T170" s="141"/>
      <c r="U170" s="34"/>
      <c r="W170" s="43">
        <v>126</v>
      </c>
      <c r="X170" s="723"/>
      <c r="Y170" s="596"/>
      <c r="Z170" s="378"/>
      <c r="AN170" s="141"/>
      <c r="AO170" s="34"/>
      <c r="AP170" s="34"/>
      <c r="AQ170" s="34"/>
      <c r="AR170" s="34"/>
      <c r="AS170" s="34"/>
      <c r="AT170" s="34"/>
      <c r="AU170" s="34"/>
      <c r="AV170" s="34"/>
    </row>
    <row r="171" spans="1:48" ht="12.75" customHeight="1">
      <c r="A171" s="34"/>
      <c r="C171" s="43">
        <v>127</v>
      </c>
      <c r="D171" s="723"/>
      <c r="E171" s="596"/>
      <c r="F171" s="378"/>
      <c r="T171" s="141"/>
      <c r="U171" s="34"/>
      <c r="W171" s="43">
        <v>127</v>
      </c>
      <c r="X171" s="723"/>
      <c r="Y171" s="596"/>
      <c r="Z171" s="378"/>
      <c r="AN171" s="141"/>
      <c r="AO171" s="34"/>
      <c r="AP171" s="34"/>
      <c r="AQ171" s="34"/>
      <c r="AR171" s="34"/>
      <c r="AS171" s="34"/>
      <c r="AT171" s="34"/>
      <c r="AU171" s="34"/>
      <c r="AV171" s="34"/>
    </row>
    <row r="172" spans="1:48" ht="12.75" customHeight="1">
      <c r="A172" s="34"/>
      <c r="C172" s="43">
        <v>128</v>
      </c>
      <c r="D172" s="723"/>
      <c r="E172" s="596"/>
      <c r="F172" s="378"/>
      <c r="T172" s="141"/>
      <c r="U172" s="34"/>
      <c r="W172" s="43">
        <v>128</v>
      </c>
      <c r="X172" s="723"/>
      <c r="Y172" s="596"/>
      <c r="Z172" s="378"/>
      <c r="AN172" s="141"/>
      <c r="AO172" s="34"/>
      <c r="AP172" s="34"/>
      <c r="AQ172" s="34"/>
      <c r="AR172" s="34"/>
      <c r="AS172" s="34"/>
      <c r="AT172" s="34"/>
      <c r="AU172" s="34"/>
      <c r="AV172" s="34"/>
    </row>
    <row r="173" spans="1:48" ht="12.75" customHeight="1">
      <c r="A173" s="34"/>
      <c r="C173" s="43">
        <v>129</v>
      </c>
      <c r="D173" s="723"/>
      <c r="E173" s="596"/>
      <c r="F173" s="378"/>
      <c r="T173" s="141"/>
      <c r="U173" s="34"/>
      <c r="W173" s="43">
        <v>129</v>
      </c>
      <c r="X173" s="723"/>
      <c r="Y173" s="596"/>
      <c r="Z173" s="378"/>
      <c r="AN173" s="141"/>
      <c r="AO173" s="34"/>
      <c r="AP173" s="34"/>
      <c r="AQ173" s="34"/>
      <c r="AR173" s="34"/>
      <c r="AS173" s="34"/>
      <c r="AT173" s="34"/>
      <c r="AU173" s="34"/>
      <c r="AV173" s="34"/>
    </row>
    <row r="174" spans="1:48" ht="12.75" customHeight="1">
      <c r="A174" s="34"/>
      <c r="C174" s="43">
        <v>130</v>
      </c>
      <c r="D174" s="723"/>
      <c r="E174" s="596"/>
      <c r="F174" s="378"/>
      <c r="T174" s="141"/>
      <c r="U174" s="34"/>
      <c r="W174" s="43">
        <v>130</v>
      </c>
      <c r="X174" s="723"/>
      <c r="Y174" s="596"/>
      <c r="Z174" s="378"/>
      <c r="AN174" s="141"/>
      <c r="AO174" s="34"/>
      <c r="AP174" s="34"/>
      <c r="AQ174" s="34"/>
      <c r="AR174" s="34"/>
      <c r="AS174" s="34"/>
      <c r="AT174" s="34"/>
      <c r="AU174" s="34"/>
      <c r="AV174" s="34"/>
    </row>
    <row r="175" spans="1:48" ht="12.75" customHeight="1">
      <c r="A175" s="34"/>
      <c r="C175" s="43">
        <v>131</v>
      </c>
      <c r="D175" s="723"/>
      <c r="E175" s="596"/>
      <c r="F175" s="378"/>
      <c r="T175" s="141"/>
      <c r="U175" s="34"/>
      <c r="W175" s="43">
        <v>131</v>
      </c>
      <c r="X175" s="723"/>
      <c r="Y175" s="596"/>
      <c r="Z175" s="378"/>
      <c r="AN175" s="141"/>
      <c r="AO175" s="34"/>
      <c r="AP175" s="34"/>
      <c r="AQ175" s="34"/>
      <c r="AR175" s="34"/>
      <c r="AS175" s="34"/>
      <c r="AT175" s="34"/>
      <c r="AU175" s="34"/>
      <c r="AV175" s="34"/>
    </row>
    <row r="176" spans="1:48" ht="12.75" customHeight="1">
      <c r="A176" s="34"/>
      <c r="C176" s="43">
        <v>132</v>
      </c>
      <c r="D176" s="723"/>
      <c r="E176" s="596"/>
      <c r="F176" s="378"/>
      <c r="T176" s="141"/>
      <c r="U176" s="34"/>
      <c r="W176" s="43">
        <v>132</v>
      </c>
      <c r="X176" s="723"/>
      <c r="Y176" s="596"/>
      <c r="Z176" s="378"/>
      <c r="AN176" s="141"/>
      <c r="AO176" s="34"/>
      <c r="AP176" s="34"/>
      <c r="AQ176" s="34"/>
      <c r="AR176" s="34"/>
      <c r="AS176" s="34"/>
      <c r="AT176" s="34"/>
      <c r="AU176" s="34"/>
      <c r="AV176" s="34"/>
    </row>
    <row r="177" spans="1:48" ht="12.75" customHeight="1">
      <c r="A177" s="34"/>
      <c r="C177" s="43">
        <v>133</v>
      </c>
      <c r="D177" s="723"/>
      <c r="E177" s="596"/>
      <c r="F177" s="378"/>
      <c r="T177" s="141"/>
      <c r="U177" s="34"/>
      <c r="W177" s="43">
        <v>133</v>
      </c>
      <c r="X177" s="723"/>
      <c r="Y177" s="596"/>
      <c r="Z177" s="378"/>
      <c r="AN177" s="141"/>
      <c r="AO177" s="34"/>
      <c r="AP177" s="34"/>
      <c r="AQ177" s="34"/>
      <c r="AR177" s="34"/>
      <c r="AS177" s="34"/>
      <c r="AT177" s="34"/>
      <c r="AU177" s="34"/>
      <c r="AV177" s="34"/>
    </row>
    <row r="178" spans="1:48" ht="12.75" customHeight="1">
      <c r="A178" s="34"/>
      <c r="C178" s="43">
        <v>134</v>
      </c>
      <c r="D178" s="723"/>
      <c r="E178" s="596"/>
      <c r="F178" s="378"/>
      <c r="T178" s="141"/>
      <c r="U178" s="34"/>
      <c r="W178" s="43">
        <v>134</v>
      </c>
      <c r="X178" s="723"/>
      <c r="Y178" s="596"/>
      <c r="Z178" s="378"/>
      <c r="AN178" s="141"/>
      <c r="AO178" s="34"/>
      <c r="AP178" s="34"/>
      <c r="AQ178" s="34"/>
      <c r="AR178" s="34"/>
      <c r="AS178" s="34"/>
      <c r="AT178" s="34"/>
      <c r="AU178" s="34"/>
      <c r="AV178" s="34"/>
    </row>
    <row r="179" spans="1:48" ht="12.75" customHeight="1">
      <c r="A179" s="34"/>
      <c r="C179" s="43">
        <v>135</v>
      </c>
      <c r="D179" s="723"/>
      <c r="E179" s="596"/>
      <c r="F179" s="378"/>
      <c r="T179" s="141"/>
      <c r="U179" s="34"/>
      <c r="W179" s="43">
        <v>135</v>
      </c>
      <c r="X179" s="723"/>
      <c r="Y179" s="596"/>
      <c r="Z179" s="378"/>
      <c r="AN179" s="141"/>
      <c r="AO179" s="34"/>
      <c r="AP179" s="34"/>
      <c r="AQ179" s="34"/>
      <c r="AR179" s="34"/>
      <c r="AS179" s="34"/>
      <c r="AT179" s="34"/>
      <c r="AU179" s="34"/>
      <c r="AV179" s="34"/>
    </row>
    <row r="180" spans="1:48" ht="12.75" customHeight="1">
      <c r="A180" s="34"/>
      <c r="C180" s="43">
        <v>136</v>
      </c>
      <c r="D180" s="723"/>
      <c r="E180" s="596"/>
      <c r="F180" s="378"/>
      <c r="T180" s="141"/>
      <c r="U180" s="34"/>
      <c r="W180" s="43">
        <v>136</v>
      </c>
      <c r="X180" s="723"/>
      <c r="Y180" s="596"/>
      <c r="Z180" s="378"/>
      <c r="AN180" s="141"/>
      <c r="AO180" s="34"/>
      <c r="AP180" s="34"/>
      <c r="AQ180" s="34"/>
      <c r="AR180" s="34"/>
      <c r="AS180" s="34"/>
      <c r="AT180" s="34"/>
      <c r="AU180" s="34"/>
      <c r="AV180" s="34"/>
    </row>
    <row r="181" spans="1:48" ht="12.75" customHeight="1">
      <c r="A181" s="34"/>
      <c r="C181" s="43">
        <v>137</v>
      </c>
      <c r="D181" s="723"/>
      <c r="E181" s="596"/>
      <c r="F181" s="378"/>
      <c r="T181" s="141"/>
      <c r="U181" s="34"/>
      <c r="W181" s="43">
        <v>137</v>
      </c>
      <c r="X181" s="723"/>
      <c r="Y181" s="596"/>
      <c r="Z181" s="378"/>
      <c r="AN181" s="141"/>
      <c r="AO181" s="34"/>
      <c r="AP181" s="34"/>
      <c r="AQ181" s="34"/>
      <c r="AR181" s="34"/>
      <c r="AS181" s="34"/>
      <c r="AT181" s="34"/>
      <c r="AU181" s="34"/>
      <c r="AV181" s="34"/>
    </row>
    <row r="182" spans="1:48" ht="12.75" customHeight="1">
      <c r="A182" s="34"/>
      <c r="C182" s="43">
        <v>138</v>
      </c>
      <c r="D182" s="723"/>
      <c r="E182" s="596"/>
      <c r="F182" s="378"/>
      <c r="T182" s="141"/>
      <c r="U182" s="34"/>
      <c r="W182" s="43">
        <v>138</v>
      </c>
      <c r="X182" s="723"/>
      <c r="Y182" s="596"/>
      <c r="Z182" s="378"/>
      <c r="AN182" s="141"/>
      <c r="AO182" s="34"/>
      <c r="AP182" s="34"/>
      <c r="AQ182" s="34"/>
      <c r="AR182" s="34"/>
      <c r="AS182" s="34"/>
      <c r="AT182" s="34"/>
      <c r="AU182" s="34"/>
      <c r="AV182" s="34"/>
    </row>
    <row r="183" spans="1:48" ht="12.75" customHeight="1">
      <c r="A183" s="34"/>
      <c r="C183" s="43">
        <v>139</v>
      </c>
      <c r="D183" s="723"/>
      <c r="E183" s="596"/>
      <c r="F183" s="378"/>
      <c r="T183" s="141"/>
      <c r="U183" s="34"/>
      <c r="W183" s="43">
        <v>139</v>
      </c>
      <c r="X183" s="723"/>
      <c r="Y183" s="596"/>
      <c r="Z183" s="378"/>
      <c r="AN183" s="141"/>
      <c r="AO183" s="34"/>
      <c r="AP183" s="34"/>
      <c r="AQ183" s="34"/>
      <c r="AR183" s="34"/>
      <c r="AS183" s="34"/>
      <c r="AT183" s="34"/>
      <c r="AU183" s="34"/>
      <c r="AV183" s="34"/>
    </row>
    <row r="184" spans="1:48" ht="12.75" customHeight="1">
      <c r="A184" s="34"/>
      <c r="C184" s="43">
        <v>140</v>
      </c>
      <c r="D184" s="723"/>
      <c r="E184" s="596"/>
      <c r="F184" s="378"/>
      <c r="T184" s="141"/>
      <c r="U184" s="34"/>
      <c r="W184" s="43">
        <v>140</v>
      </c>
      <c r="X184" s="723"/>
      <c r="Y184" s="596"/>
      <c r="Z184" s="378"/>
      <c r="AN184" s="141"/>
      <c r="AO184" s="34"/>
      <c r="AP184" s="34"/>
      <c r="AQ184" s="34"/>
      <c r="AR184" s="34"/>
      <c r="AS184" s="34"/>
      <c r="AT184" s="34"/>
      <c r="AU184" s="34"/>
      <c r="AV184" s="34"/>
    </row>
    <row r="185" spans="1:48" ht="12.75" customHeight="1">
      <c r="A185" s="34"/>
      <c r="C185" s="43">
        <v>141</v>
      </c>
      <c r="D185" s="723"/>
      <c r="E185" s="596"/>
      <c r="F185" s="378"/>
      <c r="T185" s="141"/>
      <c r="U185" s="34"/>
      <c r="W185" s="43">
        <v>141</v>
      </c>
      <c r="X185" s="723"/>
      <c r="Y185" s="596"/>
      <c r="Z185" s="378"/>
      <c r="AN185" s="141"/>
      <c r="AO185" s="34"/>
      <c r="AP185" s="34"/>
      <c r="AQ185" s="34"/>
      <c r="AR185" s="34"/>
      <c r="AS185" s="34"/>
      <c r="AT185" s="34"/>
      <c r="AU185" s="34"/>
      <c r="AV185" s="34"/>
    </row>
    <row r="186" spans="1:48" ht="12.75" customHeight="1">
      <c r="A186" s="34"/>
      <c r="C186" s="43">
        <v>142</v>
      </c>
      <c r="D186" s="723"/>
      <c r="E186" s="596"/>
      <c r="F186" s="378"/>
      <c r="T186" s="141"/>
      <c r="U186" s="34"/>
      <c r="W186" s="43">
        <v>142</v>
      </c>
      <c r="X186" s="723"/>
      <c r="Y186" s="596"/>
      <c r="Z186" s="378"/>
      <c r="AN186" s="141"/>
      <c r="AO186" s="34"/>
      <c r="AP186" s="34"/>
      <c r="AQ186" s="34"/>
      <c r="AR186" s="34"/>
      <c r="AS186" s="34"/>
      <c r="AT186" s="34"/>
      <c r="AU186" s="34"/>
      <c r="AV186" s="34"/>
    </row>
    <row r="187" spans="1:48" ht="12.75" customHeight="1">
      <c r="A187" s="34"/>
      <c r="C187" s="43">
        <v>143</v>
      </c>
      <c r="D187" s="723"/>
      <c r="E187" s="596"/>
      <c r="F187" s="378"/>
      <c r="T187" s="141"/>
      <c r="U187" s="34"/>
      <c r="W187" s="43">
        <v>143</v>
      </c>
      <c r="X187" s="723"/>
      <c r="Y187" s="596"/>
      <c r="Z187" s="378"/>
      <c r="AN187" s="141"/>
      <c r="AO187" s="34"/>
      <c r="AP187" s="34"/>
      <c r="AQ187" s="34"/>
      <c r="AR187" s="34"/>
      <c r="AS187" s="34"/>
      <c r="AT187" s="34"/>
      <c r="AU187" s="34"/>
      <c r="AV187" s="34"/>
    </row>
    <row r="188" spans="1:48" ht="12.75" customHeight="1">
      <c r="A188" s="34"/>
      <c r="C188" s="43">
        <v>144</v>
      </c>
      <c r="D188" s="723"/>
      <c r="E188" s="596"/>
      <c r="F188" s="378"/>
      <c r="T188" s="141"/>
      <c r="U188" s="34"/>
      <c r="W188" s="43">
        <v>144</v>
      </c>
      <c r="X188" s="723"/>
      <c r="Y188" s="596"/>
      <c r="Z188" s="378"/>
      <c r="AN188" s="141"/>
      <c r="AO188" s="34"/>
      <c r="AP188" s="34"/>
      <c r="AQ188" s="34"/>
      <c r="AR188" s="34"/>
      <c r="AS188" s="34"/>
      <c r="AT188" s="34"/>
      <c r="AU188" s="34"/>
      <c r="AV188" s="34"/>
    </row>
    <row r="189" spans="1:48" ht="12.75" customHeight="1">
      <c r="A189" s="34"/>
      <c r="C189" s="43">
        <v>145</v>
      </c>
      <c r="D189" s="723"/>
      <c r="E189" s="596"/>
      <c r="F189" s="378"/>
      <c r="T189" s="141"/>
      <c r="U189" s="34"/>
      <c r="W189" s="43">
        <v>145</v>
      </c>
      <c r="X189" s="723"/>
      <c r="Y189" s="596"/>
      <c r="Z189" s="378"/>
      <c r="AN189" s="141"/>
      <c r="AO189" s="34"/>
      <c r="AP189" s="34"/>
      <c r="AQ189" s="34"/>
      <c r="AR189" s="34"/>
      <c r="AS189" s="34"/>
      <c r="AT189" s="34"/>
      <c r="AU189" s="34"/>
      <c r="AV189" s="34"/>
    </row>
    <row r="190" spans="1:48" ht="12.75" customHeight="1">
      <c r="A190" s="34"/>
      <c r="C190" s="43">
        <v>146</v>
      </c>
      <c r="D190" s="723"/>
      <c r="E190" s="596"/>
      <c r="F190" s="378"/>
      <c r="T190" s="141"/>
      <c r="U190" s="34"/>
      <c r="W190" s="43">
        <v>146</v>
      </c>
      <c r="X190" s="723"/>
      <c r="Y190" s="596"/>
      <c r="Z190" s="378"/>
      <c r="AN190" s="141"/>
      <c r="AO190" s="34"/>
      <c r="AP190" s="34"/>
      <c r="AQ190" s="34"/>
      <c r="AR190" s="34"/>
      <c r="AS190" s="34"/>
      <c r="AT190" s="34"/>
      <c r="AU190" s="34"/>
      <c r="AV190" s="34"/>
    </row>
    <row r="191" spans="1:48" ht="12.75" customHeight="1">
      <c r="A191" s="34"/>
      <c r="C191" s="43">
        <v>147</v>
      </c>
      <c r="D191" s="723"/>
      <c r="E191" s="596"/>
      <c r="F191" s="378"/>
      <c r="T191" s="141"/>
      <c r="U191" s="34"/>
      <c r="W191" s="43">
        <v>147</v>
      </c>
      <c r="X191" s="723"/>
      <c r="Y191" s="596"/>
      <c r="Z191" s="378"/>
      <c r="AN191" s="141"/>
      <c r="AO191" s="34"/>
      <c r="AP191" s="34"/>
      <c r="AQ191" s="34"/>
      <c r="AR191" s="34"/>
      <c r="AS191" s="34"/>
      <c r="AT191" s="34"/>
      <c r="AU191" s="34"/>
      <c r="AV191" s="34"/>
    </row>
    <row r="192" spans="1:48" ht="12.75" customHeight="1">
      <c r="A192" s="34"/>
      <c r="C192" s="43">
        <v>148</v>
      </c>
      <c r="D192" s="723"/>
      <c r="E192" s="596"/>
      <c r="F192" s="378"/>
      <c r="T192" s="141"/>
      <c r="U192" s="34"/>
      <c r="W192" s="43">
        <v>148</v>
      </c>
      <c r="X192" s="723"/>
      <c r="Y192" s="596"/>
      <c r="Z192" s="378"/>
      <c r="AN192" s="141"/>
      <c r="AO192" s="34"/>
      <c r="AP192" s="34"/>
      <c r="AQ192" s="34"/>
      <c r="AR192" s="34"/>
      <c r="AS192" s="34"/>
      <c r="AT192" s="34"/>
      <c r="AU192" s="34"/>
      <c r="AV192" s="34"/>
    </row>
    <row r="193" spans="1:48" ht="12.75" customHeight="1">
      <c r="A193" s="34"/>
      <c r="C193" s="43">
        <v>149</v>
      </c>
      <c r="D193" s="723"/>
      <c r="E193" s="596"/>
      <c r="F193" s="378"/>
      <c r="T193" s="141"/>
      <c r="U193" s="34"/>
      <c r="W193" s="43">
        <v>149</v>
      </c>
      <c r="X193" s="723"/>
      <c r="Y193" s="596"/>
      <c r="Z193" s="378"/>
      <c r="AN193" s="141"/>
      <c r="AO193" s="34"/>
      <c r="AP193" s="34"/>
      <c r="AQ193" s="34"/>
      <c r="AR193" s="34"/>
      <c r="AS193" s="34"/>
      <c r="AT193" s="34"/>
      <c r="AU193" s="34"/>
      <c r="AV193" s="34"/>
    </row>
    <row r="194" spans="1:48" ht="12.75" customHeight="1">
      <c r="A194" s="34"/>
      <c r="C194" s="43">
        <v>150</v>
      </c>
      <c r="D194" s="723"/>
      <c r="E194" s="596"/>
      <c r="F194" s="378"/>
      <c r="T194" s="141"/>
      <c r="U194" s="34"/>
      <c r="W194" s="43">
        <v>150</v>
      </c>
      <c r="X194" s="723"/>
      <c r="Y194" s="596"/>
      <c r="Z194" s="378"/>
      <c r="AN194" s="141"/>
      <c r="AO194" s="34"/>
      <c r="AP194" s="34"/>
      <c r="AQ194" s="34"/>
      <c r="AR194" s="34"/>
      <c r="AS194" s="34"/>
      <c r="AT194" s="34"/>
      <c r="AU194" s="34"/>
      <c r="AV194" s="34"/>
    </row>
    <row r="195" spans="1:48" ht="12.75" customHeight="1">
      <c r="A195" s="34"/>
      <c r="C195" s="43">
        <v>151</v>
      </c>
      <c r="D195" s="723"/>
      <c r="E195" s="596"/>
      <c r="F195" s="378"/>
      <c r="T195" s="141"/>
      <c r="U195" s="34"/>
      <c r="W195" s="43">
        <v>151</v>
      </c>
      <c r="X195" s="723"/>
      <c r="Y195" s="596"/>
      <c r="Z195" s="378"/>
      <c r="AN195" s="141"/>
      <c r="AO195" s="34"/>
      <c r="AP195" s="34"/>
      <c r="AQ195" s="34"/>
      <c r="AR195" s="34"/>
      <c r="AS195" s="34"/>
      <c r="AT195" s="34"/>
      <c r="AU195" s="34"/>
      <c r="AV195" s="34"/>
    </row>
    <row r="196" spans="1:48" ht="12.75" customHeight="1">
      <c r="A196" s="34"/>
      <c r="C196" s="43">
        <v>152</v>
      </c>
      <c r="D196" s="723"/>
      <c r="E196" s="596"/>
      <c r="F196" s="378"/>
      <c r="T196" s="141"/>
      <c r="U196" s="34"/>
      <c r="W196" s="43">
        <v>152</v>
      </c>
      <c r="X196" s="723"/>
      <c r="Y196" s="596"/>
      <c r="Z196" s="378"/>
      <c r="AN196" s="141"/>
      <c r="AO196" s="34"/>
      <c r="AP196" s="34"/>
      <c r="AQ196" s="34"/>
      <c r="AR196" s="34"/>
      <c r="AS196" s="34"/>
      <c r="AT196" s="34"/>
      <c r="AU196" s="34"/>
      <c r="AV196" s="34"/>
    </row>
    <row r="197" spans="1:48" ht="12.75" customHeight="1">
      <c r="A197" s="34"/>
      <c r="C197" s="43">
        <v>153</v>
      </c>
      <c r="D197" s="723"/>
      <c r="E197" s="596"/>
      <c r="F197" s="378"/>
      <c r="T197" s="141"/>
      <c r="U197" s="34"/>
      <c r="W197" s="43">
        <v>153</v>
      </c>
      <c r="X197" s="723"/>
      <c r="Y197" s="596"/>
      <c r="Z197" s="378"/>
      <c r="AN197" s="141"/>
      <c r="AO197" s="34"/>
      <c r="AP197" s="34"/>
      <c r="AQ197" s="34"/>
      <c r="AR197" s="34"/>
      <c r="AS197" s="34"/>
      <c r="AT197" s="34"/>
      <c r="AU197" s="34"/>
      <c r="AV197" s="34"/>
    </row>
    <row r="198" spans="1:48" ht="12.75" customHeight="1">
      <c r="A198" s="34"/>
      <c r="C198" s="43">
        <v>154</v>
      </c>
      <c r="D198" s="723"/>
      <c r="E198" s="596"/>
      <c r="F198" s="378"/>
      <c r="T198" s="141"/>
      <c r="U198" s="34"/>
      <c r="W198" s="43">
        <v>154</v>
      </c>
      <c r="X198" s="723"/>
      <c r="Y198" s="596"/>
      <c r="Z198" s="378"/>
      <c r="AN198" s="141"/>
      <c r="AO198" s="34"/>
      <c r="AP198" s="34"/>
      <c r="AQ198" s="34"/>
      <c r="AR198" s="34"/>
      <c r="AS198" s="34"/>
      <c r="AT198" s="34"/>
      <c r="AU198" s="34"/>
      <c r="AV198" s="34"/>
    </row>
    <row r="199" spans="1:48" ht="12.75" customHeight="1">
      <c r="A199" s="34"/>
      <c r="C199" s="43">
        <v>155</v>
      </c>
      <c r="D199" s="723"/>
      <c r="E199" s="596"/>
      <c r="F199" s="378"/>
      <c r="T199" s="141"/>
      <c r="U199" s="34"/>
      <c r="W199" s="43">
        <v>155</v>
      </c>
      <c r="X199" s="723"/>
      <c r="Y199" s="596"/>
      <c r="Z199" s="378"/>
      <c r="AN199" s="141"/>
      <c r="AO199" s="34"/>
      <c r="AP199" s="34"/>
      <c r="AQ199" s="34"/>
      <c r="AR199" s="34"/>
      <c r="AS199" s="34"/>
      <c r="AT199" s="34"/>
      <c r="AU199" s="34"/>
      <c r="AV199" s="34"/>
    </row>
    <row r="200" spans="1:48" ht="12.75" customHeight="1">
      <c r="A200" s="34"/>
      <c r="C200" s="43">
        <v>156</v>
      </c>
      <c r="D200" s="723"/>
      <c r="E200" s="596"/>
      <c r="F200" s="378"/>
      <c r="T200" s="141"/>
      <c r="U200" s="34"/>
      <c r="W200" s="43">
        <v>156</v>
      </c>
      <c r="X200" s="723"/>
      <c r="Y200" s="596"/>
      <c r="Z200" s="378"/>
      <c r="AN200" s="141"/>
      <c r="AO200" s="34"/>
      <c r="AP200" s="34"/>
      <c r="AQ200" s="34"/>
      <c r="AR200" s="34"/>
      <c r="AS200" s="34"/>
      <c r="AT200" s="34"/>
      <c r="AU200" s="34"/>
      <c r="AV200" s="34"/>
    </row>
    <row r="201" spans="1:48" ht="12.75" customHeight="1">
      <c r="A201" s="34"/>
      <c r="C201" s="43">
        <v>157</v>
      </c>
      <c r="D201" s="723"/>
      <c r="E201" s="596"/>
      <c r="F201" s="378"/>
      <c r="T201" s="141"/>
      <c r="U201" s="34"/>
      <c r="W201" s="43">
        <v>157</v>
      </c>
      <c r="X201" s="723"/>
      <c r="Y201" s="596"/>
      <c r="Z201" s="378"/>
      <c r="AN201" s="141"/>
      <c r="AO201" s="34"/>
      <c r="AP201" s="34"/>
      <c r="AQ201" s="34"/>
      <c r="AR201" s="34"/>
      <c r="AS201" s="34"/>
      <c r="AT201" s="34"/>
      <c r="AU201" s="34"/>
      <c r="AV201" s="34"/>
    </row>
    <row r="202" spans="1:48" ht="12.75" customHeight="1">
      <c r="A202" s="34"/>
      <c r="C202" s="43">
        <v>158</v>
      </c>
      <c r="D202" s="723"/>
      <c r="E202" s="596"/>
      <c r="F202" s="378"/>
      <c r="T202" s="141"/>
      <c r="U202" s="34"/>
      <c r="W202" s="43">
        <v>158</v>
      </c>
      <c r="X202" s="723"/>
      <c r="Y202" s="596"/>
      <c r="Z202" s="378"/>
      <c r="AN202" s="141"/>
      <c r="AO202" s="34"/>
      <c r="AP202" s="34"/>
      <c r="AQ202" s="34"/>
      <c r="AR202" s="34"/>
      <c r="AS202" s="34"/>
      <c r="AT202" s="34"/>
      <c r="AU202" s="34"/>
      <c r="AV202" s="34"/>
    </row>
    <row r="203" spans="1:48" ht="12.75" customHeight="1">
      <c r="A203" s="34"/>
      <c r="C203" s="43">
        <v>159</v>
      </c>
      <c r="D203" s="723"/>
      <c r="E203" s="596"/>
      <c r="F203" s="378"/>
      <c r="T203" s="141"/>
      <c r="U203" s="34"/>
      <c r="W203" s="43">
        <v>159</v>
      </c>
      <c r="X203" s="723"/>
      <c r="Y203" s="596"/>
      <c r="Z203" s="378"/>
      <c r="AN203" s="141"/>
      <c r="AO203" s="34"/>
      <c r="AP203" s="34"/>
      <c r="AQ203" s="34"/>
      <c r="AR203" s="34"/>
      <c r="AS203" s="34"/>
      <c r="AT203" s="34"/>
      <c r="AU203" s="34"/>
      <c r="AV203" s="34"/>
    </row>
    <row r="204" spans="1:48" ht="12.75" customHeight="1">
      <c r="A204" s="34"/>
      <c r="C204" s="43">
        <v>160</v>
      </c>
      <c r="D204" s="723"/>
      <c r="E204" s="596"/>
      <c r="F204" s="378"/>
      <c r="T204" s="141"/>
      <c r="U204" s="34"/>
      <c r="W204" s="43">
        <v>160</v>
      </c>
      <c r="X204" s="723"/>
      <c r="Y204" s="596"/>
      <c r="Z204" s="378"/>
      <c r="AN204" s="141"/>
      <c r="AO204" s="34"/>
      <c r="AP204" s="34"/>
      <c r="AQ204" s="34"/>
      <c r="AR204" s="34"/>
      <c r="AS204" s="34"/>
      <c r="AT204" s="34"/>
      <c r="AU204" s="34"/>
      <c r="AV204" s="34"/>
    </row>
    <row r="205" spans="1:48" ht="12.75" customHeight="1">
      <c r="A205" s="34"/>
      <c r="C205" s="43">
        <v>161</v>
      </c>
      <c r="D205" s="723"/>
      <c r="E205" s="596"/>
      <c r="F205" s="378"/>
      <c r="T205" s="141"/>
      <c r="U205" s="34"/>
      <c r="W205" s="43">
        <v>161</v>
      </c>
      <c r="X205" s="723"/>
      <c r="Y205" s="596"/>
      <c r="Z205" s="378"/>
      <c r="AN205" s="141"/>
      <c r="AO205" s="34"/>
      <c r="AP205" s="34"/>
      <c r="AQ205" s="34"/>
      <c r="AR205" s="34"/>
      <c r="AS205" s="34"/>
      <c r="AT205" s="34"/>
      <c r="AU205" s="34"/>
      <c r="AV205" s="34"/>
    </row>
    <row r="206" spans="1:48" ht="12.75" customHeight="1">
      <c r="A206" s="34"/>
      <c r="C206" s="43">
        <v>162</v>
      </c>
      <c r="D206" s="723"/>
      <c r="E206" s="596"/>
      <c r="F206" s="378"/>
      <c r="T206" s="141"/>
      <c r="U206" s="34"/>
      <c r="W206" s="43">
        <v>162</v>
      </c>
      <c r="X206" s="723"/>
      <c r="Y206" s="596"/>
      <c r="Z206" s="378"/>
      <c r="AN206" s="141"/>
      <c r="AO206" s="34"/>
      <c r="AP206" s="34"/>
      <c r="AQ206" s="34"/>
      <c r="AR206" s="34"/>
      <c r="AS206" s="34"/>
      <c r="AT206" s="34"/>
      <c r="AU206" s="34"/>
      <c r="AV206" s="34"/>
    </row>
    <row r="207" spans="1:48" ht="12.75" customHeight="1">
      <c r="A207" s="34"/>
      <c r="C207" s="43">
        <v>163</v>
      </c>
      <c r="D207" s="723"/>
      <c r="E207" s="596"/>
      <c r="F207" s="378"/>
      <c r="T207" s="141"/>
      <c r="U207" s="34"/>
      <c r="W207" s="43">
        <v>163</v>
      </c>
      <c r="X207" s="723"/>
      <c r="Y207" s="596"/>
      <c r="Z207" s="378"/>
      <c r="AN207" s="141"/>
      <c r="AO207" s="34"/>
      <c r="AP207" s="34"/>
      <c r="AQ207" s="34"/>
      <c r="AR207" s="34"/>
      <c r="AS207" s="34"/>
      <c r="AT207" s="34"/>
      <c r="AU207" s="34"/>
      <c r="AV207" s="34"/>
    </row>
    <row r="208" spans="1:48" ht="12.75" customHeight="1">
      <c r="A208" s="34"/>
      <c r="C208" s="43">
        <v>164</v>
      </c>
      <c r="D208" s="723"/>
      <c r="E208" s="596"/>
      <c r="F208" s="378"/>
      <c r="T208" s="141"/>
      <c r="U208" s="34"/>
      <c r="W208" s="43">
        <v>164</v>
      </c>
      <c r="X208" s="723"/>
      <c r="Y208" s="596"/>
      <c r="Z208" s="378"/>
      <c r="AN208" s="141"/>
      <c r="AO208" s="34"/>
      <c r="AP208" s="34"/>
      <c r="AQ208" s="34"/>
      <c r="AR208" s="34"/>
      <c r="AS208" s="34"/>
      <c r="AT208" s="34"/>
      <c r="AU208" s="34"/>
      <c r="AV208" s="34"/>
    </row>
    <row r="209" spans="1:48" ht="12.75" customHeight="1">
      <c r="A209" s="34"/>
      <c r="C209" s="43">
        <v>165</v>
      </c>
      <c r="D209" s="723"/>
      <c r="E209" s="596"/>
      <c r="F209" s="378"/>
      <c r="T209" s="141"/>
      <c r="U209" s="34"/>
      <c r="W209" s="43">
        <v>165</v>
      </c>
      <c r="X209" s="723"/>
      <c r="Y209" s="596"/>
      <c r="Z209" s="378"/>
      <c r="AN209" s="141"/>
      <c r="AO209" s="34"/>
      <c r="AP209" s="34"/>
      <c r="AQ209" s="34"/>
      <c r="AR209" s="34"/>
      <c r="AS209" s="34"/>
      <c r="AT209" s="34"/>
      <c r="AU209" s="34"/>
      <c r="AV209" s="34"/>
    </row>
    <row r="210" spans="1:48" ht="12.75" customHeight="1">
      <c r="A210" s="34"/>
      <c r="C210" s="43">
        <v>166</v>
      </c>
      <c r="D210" s="723"/>
      <c r="E210" s="596"/>
      <c r="F210" s="378"/>
      <c r="T210" s="141"/>
      <c r="U210" s="34"/>
      <c r="W210" s="43">
        <v>166</v>
      </c>
      <c r="X210" s="723"/>
      <c r="Y210" s="596"/>
      <c r="Z210" s="378"/>
      <c r="AN210" s="141"/>
      <c r="AO210" s="34"/>
      <c r="AP210" s="34"/>
      <c r="AQ210" s="34"/>
      <c r="AR210" s="34"/>
      <c r="AS210" s="34"/>
      <c r="AT210" s="34"/>
      <c r="AU210" s="34"/>
      <c r="AV210" s="34"/>
    </row>
    <row r="211" spans="1:48" ht="12.75" customHeight="1">
      <c r="A211" s="34"/>
      <c r="C211" s="43">
        <v>167</v>
      </c>
      <c r="D211" s="723"/>
      <c r="E211" s="596"/>
      <c r="F211" s="378"/>
      <c r="T211" s="141"/>
      <c r="U211" s="34"/>
      <c r="W211" s="43">
        <v>167</v>
      </c>
      <c r="X211" s="723"/>
      <c r="Y211" s="596"/>
      <c r="Z211" s="378"/>
      <c r="AN211" s="141"/>
      <c r="AO211" s="34"/>
      <c r="AP211" s="34"/>
      <c r="AQ211" s="34"/>
      <c r="AR211" s="34"/>
      <c r="AS211" s="34"/>
      <c r="AT211" s="34"/>
      <c r="AU211" s="34"/>
      <c r="AV211" s="34"/>
    </row>
    <row r="212" spans="1:48" ht="12.75" customHeight="1">
      <c r="A212" s="34"/>
      <c r="C212" s="43">
        <v>168</v>
      </c>
      <c r="D212" s="723"/>
      <c r="E212" s="596"/>
      <c r="F212" s="378"/>
      <c r="T212" s="141"/>
      <c r="U212" s="34"/>
      <c r="W212" s="43">
        <v>168</v>
      </c>
      <c r="X212" s="723"/>
      <c r="Y212" s="596"/>
      <c r="Z212" s="378"/>
      <c r="AN212" s="141"/>
      <c r="AO212" s="34"/>
      <c r="AP212" s="34"/>
      <c r="AQ212" s="34"/>
      <c r="AR212" s="34"/>
      <c r="AS212" s="34"/>
      <c r="AT212" s="34"/>
      <c r="AU212" s="34"/>
      <c r="AV212" s="34"/>
    </row>
    <row r="213" spans="1:48" ht="12.75" customHeight="1">
      <c r="A213" s="34"/>
      <c r="C213" s="43">
        <v>169</v>
      </c>
      <c r="D213" s="723"/>
      <c r="E213" s="596"/>
      <c r="F213" s="378"/>
      <c r="T213" s="141"/>
      <c r="U213" s="34"/>
      <c r="W213" s="43">
        <v>169</v>
      </c>
      <c r="X213" s="723"/>
      <c r="Y213" s="596"/>
      <c r="Z213" s="378"/>
      <c r="AN213" s="141"/>
      <c r="AO213" s="34"/>
      <c r="AP213" s="34"/>
      <c r="AQ213" s="34"/>
      <c r="AR213" s="34"/>
      <c r="AS213" s="34"/>
      <c r="AT213" s="34"/>
      <c r="AU213" s="34"/>
      <c r="AV213" s="34"/>
    </row>
    <row r="214" spans="1:48" ht="12.75" customHeight="1">
      <c r="A214" s="34"/>
      <c r="C214" s="43">
        <v>170</v>
      </c>
      <c r="D214" s="723"/>
      <c r="E214" s="596"/>
      <c r="F214" s="378"/>
      <c r="T214" s="141"/>
      <c r="U214" s="34"/>
      <c r="W214" s="43">
        <v>170</v>
      </c>
      <c r="X214" s="723"/>
      <c r="Y214" s="596"/>
      <c r="Z214" s="378"/>
      <c r="AN214" s="141"/>
      <c r="AO214" s="34"/>
      <c r="AP214" s="34"/>
      <c r="AQ214" s="34"/>
      <c r="AR214" s="34"/>
      <c r="AS214" s="34"/>
      <c r="AT214" s="34"/>
      <c r="AU214" s="34"/>
      <c r="AV214" s="34"/>
    </row>
    <row r="215" spans="1:48" ht="12.75" customHeight="1">
      <c r="A215" s="34"/>
      <c r="C215" s="43">
        <v>171</v>
      </c>
      <c r="D215" s="723"/>
      <c r="E215" s="596"/>
      <c r="F215" s="378"/>
      <c r="T215" s="141"/>
      <c r="U215" s="34"/>
      <c r="W215" s="43">
        <v>171</v>
      </c>
      <c r="X215" s="723"/>
      <c r="Y215" s="596"/>
      <c r="Z215" s="378"/>
      <c r="AN215" s="141"/>
      <c r="AO215" s="34"/>
      <c r="AP215" s="34"/>
      <c r="AQ215" s="34"/>
      <c r="AR215" s="34"/>
      <c r="AS215" s="34"/>
      <c r="AT215" s="34"/>
      <c r="AU215" s="34"/>
      <c r="AV215" s="34"/>
    </row>
    <row r="216" spans="1:48" ht="12.75" customHeight="1">
      <c r="A216" s="34"/>
      <c r="C216" s="43">
        <v>172</v>
      </c>
      <c r="D216" s="723"/>
      <c r="E216" s="596"/>
      <c r="F216" s="378"/>
      <c r="T216" s="141"/>
      <c r="U216" s="34"/>
      <c r="W216" s="43">
        <v>172</v>
      </c>
      <c r="X216" s="723"/>
      <c r="Y216" s="596"/>
      <c r="Z216" s="378"/>
      <c r="AN216" s="141"/>
      <c r="AO216" s="34"/>
      <c r="AP216" s="34"/>
      <c r="AQ216" s="34"/>
      <c r="AR216" s="34"/>
      <c r="AS216" s="34"/>
      <c r="AT216" s="34"/>
      <c r="AU216" s="34"/>
      <c r="AV216" s="34"/>
    </row>
    <row r="217" spans="1:48" ht="12.75" customHeight="1">
      <c r="A217" s="34"/>
      <c r="C217" s="43">
        <v>173</v>
      </c>
      <c r="D217" s="723"/>
      <c r="E217" s="596"/>
      <c r="F217" s="378"/>
      <c r="T217" s="141"/>
      <c r="U217" s="34"/>
      <c r="W217" s="43">
        <v>173</v>
      </c>
      <c r="X217" s="723"/>
      <c r="Y217" s="596"/>
      <c r="Z217" s="378"/>
      <c r="AN217" s="141"/>
      <c r="AO217" s="34"/>
      <c r="AP217" s="34"/>
      <c r="AQ217" s="34"/>
      <c r="AR217" s="34"/>
      <c r="AS217" s="34"/>
      <c r="AT217" s="34"/>
      <c r="AU217" s="34"/>
      <c r="AV217" s="34"/>
    </row>
    <row r="218" spans="1:48" ht="12.75" customHeight="1">
      <c r="A218" s="34"/>
      <c r="C218" s="43">
        <v>174</v>
      </c>
      <c r="D218" s="723"/>
      <c r="E218" s="596"/>
      <c r="F218" s="378"/>
      <c r="T218" s="141"/>
      <c r="U218" s="34"/>
      <c r="W218" s="43">
        <v>174</v>
      </c>
      <c r="X218" s="723"/>
      <c r="Y218" s="596"/>
      <c r="Z218" s="378"/>
      <c r="AN218" s="141"/>
      <c r="AO218" s="34"/>
      <c r="AP218" s="34"/>
      <c r="AQ218" s="34"/>
      <c r="AR218" s="34"/>
      <c r="AS218" s="34"/>
      <c r="AT218" s="34"/>
      <c r="AU218" s="34"/>
      <c r="AV218" s="34"/>
    </row>
    <row r="219" spans="1:48" ht="12.75" customHeight="1">
      <c r="A219" s="34"/>
      <c r="C219" s="43">
        <v>175</v>
      </c>
      <c r="D219" s="723"/>
      <c r="E219" s="596"/>
      <c r="F219" s="378"/>
      <c r="T219" s="141"/>
      <c r="U219" s="34"/>
      <c r="W219" s="43">
        <v>175</v>
      </c>
      <c r="X219" s="723"/>
      <c r="Y219" s="596"/>
      <c r="Z219" s="378"/>
      <c r="AN219" s="141"/>
      <c r="AO219" s="34"/>
      <c r="AP219" s="34"/>
      <c r="AQ219" s="34"/>
      <c r="AR219" s="34"/>
      <c r="AS219" s="34"/>
      <c r="AT219" s="34"/>
      <c r="AU219" s="34"/>
      <c r="AV219" s="34"/>
    </row>
    <row r="220" spans="1:48" ht="12.75" customHeight="1">
      <c r="A220" s="34"/>
      <c r="C220" s="43">
        <v>176</v>
      </c>
      <c r="D220" s="723"/>
      <c r="E220" s="596"/>
      <c r="F220" s="378"/>
      <c r="T220" s="141"/>
      <c r="U220" s="34"/>
      <c r="W220" s="43">
        <v>176</v>
      </c>
      <c r="X220" s="723"/>
      <c r="Y220" s="596"/>
      <c r="Z220" s="378"/>
      <c r="AN220" s="141"/>
      <c r="AO220" s="34"/>
      <c r="AP220" s="34"/>
      <c r="AQ220" s="34"/>
      <c r="AR220" s="34"/>
      <c r="AS220" s="34"/>
      <c r="AT220" s="34"/>
      <c r="AU220" s="34"/>
      <c r="AV220" s="34"/>
    </row>
    <row r="221" spans="1:48" ht="12.75" customHeight="1">
      <c r="A221" s="34"/>
      <c r="C221" s="43">
        <v>177</v>
      </c>
      <c r="D221" s="723"/>
      <c r="E221" s="596"/>
      <c r="F221" s="378"/>
      <c r="T221" s="141"/>
      <c r="U221" s="34"/>
      <c r="W221" s="43">
        <v>177</v>
      </c>
      <c r="X221" s="723"/>
      <c r="Y221" s="596"/>
      <c r="Z221" s="378"/>
      <c r="AN221" s="141"/>
      <c r="AO221" s="34"/>
      <c r="AP221" s="34"/>
      <c r="AQ221" s="34"/>
      <c r="AR221" s="34"/>
      <c r="AS221" s="34"/>
      <c r="AT221" s="34"/>
      <c r="AU221" s="34"/>
      <c r="AV221" s="34"/>
    </row>
    <row r="222" spans="1:48" ht="12.75" customHeight="1">
      <c r="A222" s="34"/>
      <c r="C222" s="43">
        <v>178</v>
      </c>
      <c r="D222" s="723"/>
      <c r="E222" s="596"/>
      <c r="F222" s="378"/>
      <c r="T222" s="141"/>
      <c r="U222" s="34"/>
      <c r="W222" s="43">
        <v>178</v>
      </c>
      <c r="X222" s="723"/>
      <c r="Y222" s="596"/>
      <c r="Z222" s="378"/>
      <c r="AN222" s="141"/>
      <c r="AO222" s="34"/>
      <c r="AP222" s="34"/>
      <c r="AQ222" s="34"/>
      <c r="AR222" s="34"/>
      <c r="AS222" s="34"/>
      <c r="AT222" s="34"/>
      <c r="AU222" s="34"/>
      <c r="AV222" s="34"/>
    </row>
    <row r="223" spans="1:48" ht="12.75" customHeight="1">
      <c r="A223" s="34"/>
      <c r="C223" s="43">
        <v>179</v>
      </c>
      <c r="D223" s="723"/>
      <c r="E223" s="596"/>
      <c r="F223" s="378"/>
      <c r="T223" s="141"/>
      <c r="U223" s="34"/>
      <c r="W223" s="43">
        <v>179</v>
      </c>
      <c r="X223" s="723"/>
      <c r="Y223" s="596"/>
      <c r="Z223" s="378"/>
      <c r="AN223" s="141"/>
      <c r="AO223" s="34"/>
      <c r="AP223" s="34"/>
      <c r="AQ223" s="34"/>
      <c r="AR223" s="34"/>
      <c r="AS223" s="34"/>
      <c r="AT223" s="34"/>
      <c r="AU223" s="34"/>
      <c r="AV223" s="34"/>
    </row>
    <row r="224" spans="1:48" ht="12.75" customHeight="1">
      <c r="A224" s="34"/>
      <c r="C224" s="43">
        <v>180</v>
      </c>
      <c r="D224" s="723"/>
      <c r="E224" s="596"/>
      <c r="F224" s="378"/>
      <c r="T224" s="141"/>
      <c r="U224" s="34"/>
      <c r="W224" s="43">
        <v>180</v>
      </c>
      <c r="X224" s="723"/>
      <c r="Y224" s="596"/>
      <c r="Z224" s="378"/>
      <c r="AN224" s="141"/>
      <c r="AO224" s="34"/>
      <c r="AP224" s="34"/>
      <c r="AQ224" s="34"/>
      <c r="AR224" s="34"/>
      <c r="AS224" s="34"/>
      <c r="AT224" s="34"/>
      <c r="AU224" s="34"/>
      <c r="AV224" s="34"/>
    </row>
    <row r="225" spans="1:48" ht="12.75" customHeight="1">
      <c r="A225" s="34"/>
      <c r="C225" s="43">
        <v>181</v>
      </c>
      <c r="D225" s="723"/>
      <c r="E225" s="596"/>
      <c r="F225" s="378"/>
      <c r="T225" s="141"/>
      <c r="U225" s="34"/>
      <c r="W225" s="43">
        <v>181</v>
      </c>
      <c r="X225" s="723"/>
      <c r="Y225" s="596"/>
      <c r="Z225" s="378"/>
      <c r="AN225" s="141"/>
      <c r="AO225" s="34"/>
      <c r="AP225" s="34"/>
      <c r="AQ225" s="34"/>
      <c r="AR225" s="34"/>
      <c r="AS225" s="34"/>
      <c r="AT225" s="34"/>
      <c r="AU225" s="34"/>
      <c r="AV225" s="34"/>
    </row>
    <row r="226" spans="1:48" ht="12.75" customHeight="1">
      <c r="A226" s="34"/>
      <c r="C226" s="43">
        <v>182</v>
      </c>
      <c r="D226" s="723"/>
      <c r="E226" s="596"/>
      <c r="F226" s="378"/>
      <c r="T226" s="141"/>
      <c r="U226" s="34"/>
      <c r="W226" s="43">
        <v>182</v>
      </c>
      <c r="X226" s="723"/>
      <c r="Y226" s="596"/>
      <c r="Z226" s="378"/>
      <c r="AN226" s="141"/>
      <c r="AO226" s="34"/>
      <c r="AP226" s="34"/>
      <c r="AQ226" s="34"/>
      <c r="AR226" s="34"/>
      <c r="AS226" s="34"/>
      <c r="AT226" s="34"/>
      <c r="AU226" s="34"/>
      <c r="AV226" s="34"/>
    </row>
    <row r="227" spans="1:48" ht="12.75" customHeight="1">
      <c r="A227" s="34"/>
      <c r="C227" s="43">
        <v>183</v>
      </c>
      <c r="D227" s="723"/>
      <c r="E227" s="596"/>
      <c r="F227" s="378"/>
      <c r="T227" s="141"/>
      <c r="U227" s="34"/>
      <c r="W227" s="43">
        <v>183</v>
      </c>
      <c r="X227" s="723"/>
      <c r="Y227" s="596"/>
      <c r="Z227" s="378"/>
      <c r="AN227" s="141"/>
      <c r="AO227" s="34"/>
      <c r="AP227" s="34"/>
      <c r="AQ227" s="34"/>
      <c r="AR227" s="34"/>
      <c r="AS227" s="34"/>
      <c r="AT227" s="34"/>
      <c r="AU227" s="34"/>
      <c r="AV227" s="34"/>
    </row>
    <row r="228" spans="1:48" ht="12.75" customHeight="1">
      <c r="A228" s="34"/>
      <c r="C228" s="43">
        <v>184</v>
      </c>
      <c r="D228" s="723"/>
      <c r="E228" s="596"/>
      <c r="F228" s="378"/>
      <c r="T228" s="141"/>
      <c r="U228" s="34"/>
      <c r="W228" s="43">
        <v>184</v>
      </c>
      <c r="X228" s="723"/>
      <c r="Y228" s="596"/>
      <c r="Z228" s="378"/>
      <c r="AN228" s="141"/>
      <c r="AO228" s="34"/>
      <c r="AP228" s="34"/>
      <c r="AQ228" s="34"/>
      <c r="AR228" s="34"/>
      <c r="AS228" s="34"/>
      <c r="AT228" s="34"/>
      <c r="AU228" s="34"/>
      <c r="AV228" s="34"/>
    </row>
    <row r="229" spans="1:48" ht="12.75" customHeight="1">
      <c r="A229" s="34"/>
      <c r="C229" s="43">
        <v>185</v>
      </c>
      <c r="D229" s="723"/>
      <c r="E229" s="596"/>
      <c r="F229" s="378"/>
      <c r="T229" s="141"/>
      <c r="U229" s="34"/>
      <c r="W229" s="43">
        <v>185</v>
      </c>
      <c r="X229" s="723"/>
      <c r="Y229" s="596"/>
      <c r="Z229" s="378"/>
      <c r="AN229" s="141"/>
      <c r="AO229" s="34"/>
      <c r="AP229" s="34"/>
      <c r="AQ229" s="34"/>
      <c r="AR229" s="34"/>
      <c r="AS229" s="34"/>
      <c r="AT229" s="34"/>
      <c r="AU229" s="34"/>
      <c r="AV229" s="34"/>
    </row>
    <row r="230" spans="1:48" ht="12.75" customHeight="1">
      <c r="A230" s="34"/>
      <c r="C230" s="43">
        <v>186</v>
      </c>
      <c r="D230" s="723"/>
      <c r="E230" s="596"/>
      <c r="F230" s="378"/>
      <c r="T230" s="141"/>
      <c r="U230" s="34"/>
      <c r="W230" s="43">
        <v>186</v>
      </c>
      <c r="X230" s="723"/>
      <c r="Y230" s="596"/>
      <c r="Z230" s="378"/>
      <c r="AN230" s="141"/>
      <c r="AO230" s="34"/>
      <c r="AP230" s="34"/>
      <c r="AQ230" s="34"/>
      <c r="AR230" s="34"/>
      <c r="AS230" s="34"/>
      <c r="AT230" s="34"/>
      <c r="AU230" s="34"/>
      <c r="AV230" s="34"/>
    </row>
    <row r="231" spans="1:48" ht="12.75" customHeight="1">
      <c r="A231" s="34"/>
      <c r="C231" s="43">
        <v>187</v>
      </c>
      <c r="D231" s="723"/>
      <c r="E231" s="596"/>
      <c r="F231" s="378"/>
      <c r="T231" s="141"/>
      <c r="U231" s="34"/>
      <c r="W231" s="43">
        <v>187</v>
      </c>
      <c r="X231" s="723"/>
      <c r="Y231" s="596"/>
      <c r="Z231" s="378"/>
      <c r="AN231" s="141"/>
      <c r="AO231" s="34"/>
      <c r="AP231" s="34"/>
      <c r="AQ231" s="34"/>
      <c r="AR231" s="34"/>
      <c r="AS231" s="34"/>
      <c r="AT231" s="34"/>
      <c r="AU231" s="34"/>
      <c r="AV231" s="34"/>
    </row>
    <row r="232" spans="1:48" ht="12.75" customHeight="1">
      <c r="A232" s="34"/>
      <c r="C232" s="43">
        <v>188</v>
      </c>
      <c r="D232" s="723"/>
      <c r="E232" s="596"/>
      <c r="F232" s="378"/>
      <c r="T232" s="141"/>
      <c r="U232" s="34"/>
      <c r="W232" s="43">
        <v>188</v>
      </c>
      <c r="X232" s="723"/>
      <c r="Y232" s="596"/>
      <c r="Z232" s="378"/>
      <c r="AN232" s="141"/>
      <c r="AO232" s="34"/>
      <c r="AP232" s="34"/>
      <c r="AQ232" s="34"/>
      <c r="AR232" s="34"/>
      <c r="AS232" s="34"/>
      <c r="AT232" s="34"/>
      <c r="AU232" s="34"/>
      <c r="AV232" s="34"/>
    </row>
    <row r="233" spans="1:48" ht="12.75" customHeight="1">
      <c r="A233" s="34"/>
      <c r="C233" s="43">
        <v>189</v>
      </c>
      <c r="D233" s="723"/>
      <c r="E233" s="596"/>
      <c r="F233" s="378"/>
      <c r="T233" s="141"/>
      <c r="U233" s="34"/>
      <c r="W233" s="43">
        <v>189</v>
      </c>
      <c r="X233" s="723"/>
      <c r="Y233" s="596"/>
      <c r="Z233" s="378"/>
      <c r="AN233" s="141"/>
      <c r="AO233" s="34"/>
      <c r="AP233" s="34"/>
      <c r="AQ233" s="34"/>
      <c r="AR233" s="34"/>
      <c r="AS233" s="34"/>
      <c r="AT233" s="34"/>
      <c r="AU233" s="34"/>
      <c r="AV233" s="34"/>
    </row>
    <row r="234" spans="1:48" ht="12.75" customHeight="1">
      <c r="A234" s="34"/>
      <c r="C234" s="43">
        <v>190</v>
      </c>
      <c r="D234" s="723"/>
      <c r="E234" s="596"/>
      <c r="F234" s="378"/>
      <c r="T234" s="141"/>
      <c r="U234" s="34"/>
      <c r="W234" s="43">
        <v>190</v>
      </c>
      <c r="X234" s="723"/>
      <c r="Y234" s="596"/>
      <c r="Z234" s="378"/>
      <c r="AN234" s="141"/>
      <c r="AO234" s="34"/>
      <c r="AP234" s="34"/>
      <c r="AQ234" s="34"/>
      <c r="AR234" s="34"/>
      <c r="AS234" s="34"/>
      <c r="AT234" s="34"/>
      <c r="AU234" s="34"/>
      <c r="AV234" s="34"/>
    </row>
    <row r="235" spans="1:48" ht="12.75" customHeight="1">
      <c r="A235" s="34"/>
      <c r="C235" s="43">
        <v>191</v>
      </c>
      <c r="D235" s="723"/>
      <c r="E235" s="596"/>
      <c r="F235" s="378"/>
      <c r="T235" s="141"/>
      <c r="U235" s="34"/>
      <c r="W235" s="43">
        <v>191</v>
      </c>
      <c r="X235" s="723"/>
      <c r="Y235" s="596"/>
      <c r="Z235" s="378"/>
      <c r="AN235" s="141"/>
      <c r="AO235" s="34"/>
      <c r="AP235" s="34"/>
      <c r="AQ235" s="34"/>
      <c r="AR235" s="34"/>
      <c r="AS235" s="34"/>
      <c r="AT235" s="34"/>
      <c r="AU235" s="34"/>
      <c r="AV235" s="34"/>
    </row>
    <row r="236" spans="1:48" ht="12.75" customHeight="1">
      <c r="A236" s="34"/>
      <c r="C236" s="43">
        <v>192</v>
      </c>
      <c r="D236" s="723"/>
      <c r="E236" s="596"/>
      <c r="F236" s="378"/>
      <c r="T236" s="141"/>
      <c r="U236" s="34"/>
      <c r="W236" s="43">
        <v>192</v>
      </c>
      <c r="X236" s="723"/>
      <c r="Y236" s="596"/>
      <c r="Z236" s="378"/>
      <c r="AN236" s="141"/>
      <c r="AO236" s="34"/>
      <c r="AP236" s="34"/>
      <c r="AQ236" s="34"/>
      <c r="AR236" s="34"/>
      <c r="AS236" s="34"/>
      <c r="AT236" s="34"/>
      <c r="AU236" s="34"/>
      <c r="AV236" s="34"/>
    </row>
    <row r="237" spans="1:48" ht="12.75" customHeight="1">
      <c r="A237" s="34"/>
      <c r="C237" s="43">
        <v>193</v>
      </c>
      <c r="D237" s="723"/>
      <c r="E237" s="596"/>
      <c r="F237" s="378"/>
      <c r="T237" s="141"/>
      <c r="U237" s="34"/>
      <c r="W237" s="43">
        <v>193</v>
      </c>
      <c r="X237" s="723"/>
      <c r="Y237" s="596"/>
      <c r="Z237" s="378"/>
      <c r="AN237" s="141"/>
      <c r="AO237" s="34"/>
      <c r="AP237" s="34"/>
      <c r="AQ237" s="34"/>
      <c r="AR237" s="34"/>
      <c r="AS237" s="34"/>
      <c r="AT237" s="34"/>
      <c r="AU237" s="34"/>
      <c r="AV237" s="34"/>
    </row>
    <row r="238" spans="1:48" ht="12.75" customHeight="1">
      <c r="A238" s="34"/>
      <c r="C238" s="43">
        <v>194</v>
      </c>
      <c r="D238" s="723"/>
      <c r="E238" s="596"/>
      <c r="F238" s="378"/>
      <c r="T238" s="141"/>
      <c r="U238" s="34"/>
      <c r="W238" s="43">
        <v>194</v>
      </c>
      <c r="X238" s="723"/>
      <c r="Y238" s="596"/>
      <c r="Z238" s="378"/>
      <c r="AN238" s="141"/>
      <c r="AO238" s="34"/>
      <c r="AP238" s="34"/>
      <c r="AQ238" s="34"/>
      <c r="AR238" s="34"/>
      <c r="AS238" s="34"/>
      <c r="AT238" s="34"/>
      <c r="AU238" s="34"/>
      <c r="AV238" s="34"/>
    </row>
    <row r="239" spans="1:48" ht="12.75" customHeight="1">
      <c r="A239" s="34"/>
      <c r="C239" s="43">
        <v>195</v>
      </c>
      <c r="D239" s="723"/>
      <c r="E239" s="596"/>
      <c r="F239" s="378"/>
      <c r="T239" s="141"/>
      <c r="U239" s="34"/>
      <c r="W239" s="43">
        <v>195</v>
      </c>
      <c r="X239" s="723"/>
      <c r="Y239" s="596"/>
      <c r="Z239" s="378"/>
      <c r="AN239" s="141"/>
      <c r="AO239" s="34"/>
      <c r="AP239" s="34"/>
      <c r="AQ239" s="34"/>
      <c r="AR239" s="34"/>
      <c r="AS239" s="34"/>
      <c r="AT239" s="34"/>
      <c r="AU239" s="34"/>
      <c r="AV239" s="34"/>
    </row>
    <row r="240" spans="1:48" ht="12.75" customHeight="1">
      <c r="A240" s="34"/>
      <c r="C240" s="43">
        <v>196</v>
      </c>
      <c r="D240" s="723"/>
      <c r="E240" s="596"/>
      <c r="F240" s="378"/>
      <c r="T240" s="141"/>
      <c r="U240" s="34"/>
      <c r="W240" s="43">
        <v>196</v>
      </c>
      <c r="X240" s="723"/>
      <c r="Y240" s="596"/>
      <c r="Z240" s="378"/>
      <c r="AN240" s="141"/>
      <c r="AO240" s="34"/>
      <c r="AP240" s="34"/>
      <c r="AQ240" s="34"/>
      <c r="AR240" s="34"/>
      <c r="AS240" s="34"/>
      <c r="AT240" s="34"/>
      <c r="AU240" s="34"/>
      <c r="AV240" s="34"/>
    </row>
    <row r="241" spans="1:48" ht="12.75" customHeight="1">
      <c r="A241" s="34"/>
      <c r="C241" s="43">
        <v>197</v>
      </c>
      <c r="D241" s="723"/>
      <c r="E241" s="596"/>
      <c r="F241" s="378"/>
      <c r="T241" s="141"/>
      <c r="U241" s="34"/>
      <c r="W241" s="43">
        <v>197</v>
      </c>
      <c r="X241" s="723"/>
      <c r="Y241" s="596"/>
      <c r="Z241" s="378"/>
      <c r="AN241" s="141"/>
      <c r="AO241" s="34"/>
      <c r="AP241" s="34"/>
      <c r="AQ241" s="34"/>
      <c r="AR241" s="34"/>
      <c r="AS241" s="34"/>
      <c r="AT241" s="34"/>
      <c r="AU241" s="34"/>
      <c r="AV241" s="34"/>
    </row>
    <row r="242" spans="1:48" ht="12.75" customHeight="1">
      <c r="A242" s="34"/>
      <c r="C242" s="43">
        <v>198</v>
      </c>
      <c r="D242" s="723"/>
      <c r="E242" s="596"/>
      <c r="F242" s="378"/>
      <c r="T242" s="141"/>
      <c r="U242" s="34"/>
      <c r="W242" s="43">
        <v>198</v>
      </c>
      <c r="X242" s="723"/>
      <c r="Y242" s="596"/>
      <c r="Z242" s="378"/>
      <c r="AN242" s="141"/>
      <c r="AO242" s="34"/>
      <c r="AP242" s="34"/>
      <c r="AQ242" s="34"/>
      <c r="AR242" s="34"/>
      <c r="AS242" s="34"/>
      <c r="AT242" s="34"/>
      <c r="AU242" s="34"/>
      <c r="AV242" s="34"/>
    </row>
    <row r="243" spans="1:48" ht="12.75" customHeight="1">
      <c r="A243" s="34"/>
      <c r="C243" s="43">
        <v>199</v>
      </c>
      <c r="D243" s="723"/>
      <c r="E243" s="596"/>
      <c r="F243" s="378"/>
      <c r="T243" s="141"/>
      <c r="U243" s="34"/>
      <c r="W243" s="43">
        <v>199</v>
      </c>
      <c r="X243" s="723"/>
      <c r="Y243" s="596"/>
      <c r="Z243" s="378"/>
      <c r="AN243" s="141"/>
      <c r="AO243" s="34"/>
      <c r="AP243" s="34"/>
      <c r="AQ243" s="34"/>
      <c r="AR243" s="34"/>
      <c r="AS243" s="34"/>
      <c r="AT243" s="34"/>
      <c r="AU243" s="34"/>
      <c r="AV243" s="34"/>
    </row>
    <row r="244" spans="1:48" ht="12.75" customHeight="1">
      <c r="A244" s="34"/>
      <c r="C244" s="43">
        <v>200</v>
      </c>
      <c r="D244" s="723"/>
      <c r="E244" s="596"/>
      <c r="F244" s="378"/>
      <c r="T244" s="141"/>
      <c r="U244" s="34"/>
      <c r="W244" s="43">
        <v>200</v>
      </c>
      <c r="X244" s="723"/>
      <c r="Y244" s="596"/>
      <c r="Z244" s="378"/>
      <c r="AN244" s="141"/>
      <c r="AO244" s="34"/>
      <c r="AP244" s="34"/>
      <c r="AQ244" s="34"/>
      <c r="AR244" s="34"/>
      <c r="AS244" s="34"/>
      <c r="AT244" s="34"/>
      <c r="AU244" s="34"/>
      <c r="AV244" s="34"/>
    </row>
    <row r="245" spans="1:48" ht="12.75" customHeight="1">
      <c r="A245" s="34"/>
      <c r="C245" s="43">
        <v>201</v>
      </c>
      <c r="D245" s="723"/>
      <c r="E245" s="596"/>
      <c r="F245" s="378"/>
      <c r="T245" s="141"/>
      <c r="U245" s="34"/>
      <c r="W245" s="43">
        <v>201</v>
      </c>
      <c r="X245" s="723"/>
      <c r="Y245" s="596"/>
      <c r="Z245" s="378"/>
      <c r="AN245" s="141"/>
      <c r="AO245" s="34"/>
      <c r="AP245" s="34"/>
      <c r="AQ245" s="34"/>
      <c r="AR245" s="34"/>
      <c r="AS245" s="34"/>
      <c r="AT245" s="34"/>
      <c r="AU245" s="34"/>
      <c r="AV245" s="34"/>
    </row>
    <row r="246" spans="1:48" ht="12.75" customHeight="1">
      <c r="A246" s="34"/>
      <c r="C246" s="43">
        <v>202</v>
      </c>
      <c r="D246" s="723"/>
      <c r="E246" s="596"/>
      <c r="F246" s="378"/>
      <c r="T246" s="141"/>
      <c r="U246" s="34"/>
      <c r="W246" s="43">
        <v>202</v>
      </c>
      <c r="X246" s="723"/>
      <c r="Y246" s="596"/>
      <c r="Z246" s="378"/>
      <c r="AN246" s="141"/>
      <c r="AO246" s="34"/>
      <c r="AP246" s="34"/>
      <c r="AQ246" s="34"/>
      <c r="AR246" s="34"/>
      <c r="AS246" s="34"/>
      <c r="AT246" s="34"/>
      <c r="AU246" s="34"/>
      <c r="AV246" s="34"/>
    </row>
    <row r="247" spans="1:48" ht="12.75" customHeight="1">
      <c r="A247" s="34"/>
      <c r="C247" s="43">
        <v>203</v>
      </c>
      <c r="D247" s="723"/>
      <c r="E247" s="596"/>
      <c r="F247" s="378"/>
      <c r="T247" s="141"/>
      <c r="U247" s="34"/>
      <c r="W247" s="43">
        <v>203</v>
      </c>
      <c r="X247" s="723"/>
      <c r="Y247" s="596"/>
      <c r="Z247" s="378"/>
      <c r="AN247" s="141"/>
      <c r="AO247" s="34"/>
      <c r="AP247" s="34"/>
      <c r="AQ247" s="34"/>
      <c r="AR247" s="34"/>
      <c r="AS247" s="34"/>
      <c r="AT247" s="34"/>
      <c r="AU247" s="34"/>
      <c r="AV247" s="34"/>
    </row>
    <row r="248" spans="1:48" ht="12.75" customHeight="1">
      <c r="A248" s="34"/>
      <c r="C248" s="43">
        <v>204</v>
      </c>
      <c r="D248" s="723"/>
      <c r="E248" s="596"/>
      <c r="F248" s="378"/>
      <c r="T248" s="141"/>
      <c r="U248" s="34"/>
      <c r="W248" s="43">
        <v>204</v>
      </c>
      <c r="X248" s="723"/>
      <c r="Y248" s="596"/>
      <c r="Z248" s="378"/>
      <c r="AN248" s="141"/>
      <c r="AO248" s="34"/>
      <c r="AP248" s="34"/>
      <c r="AQ248" s="34"/>
      <c r="AR248" s="34"/>
      <c r="AS248" s="34"/>
      <c r="AT248" s="34"/>
      <c r="AU248" s="34"/>
      <c r="AV248" s="34"/>
    </row>
    <row r="249" spans="1:48" ht="12.75" customHeight="1">
      <c r="A249" s="34"/>
      <c r="C249" s="43">
        <v>205</v>
      </c>
      <c r="D249" s="723"/>
      <c r="E249" s="596"/>
      <c r="F249" s="378"/>
      <c r="T249" s="141"/>
      <c r="U249" s="34"/>
      <c r="W249" s="43">
        <v>205</v>
      </c>
      <c r="X249" s="723"/>
      <c r="Y249" s="596"/>
      <c r="Z249" s="378"/>
      <c r="AN249" s="141"/>
      <c r="AO249" s="34"/>
      <c r="AP249" s="34"/>
      <c r="AQ249" s="34"/>
      <c r="AR249" s="34"/>
      <c r="AS249" s="34"/>
      <c r="AT249" s="34"/>
      <c r="AU249" s="34"/>
      <c r="AV249" s="34"/>
    </row>
    <row r="250" spans="1:48" ht="12.75" customHeight="1">
      <c r="A250" s="34"/>
      <c r="C250" s="43">
        <v>206</v>
      </c>
      <c r="D250" s="723"/>
      <c r="E250" s="596"/>
      <c r="F250" s="378"/>
      <c r="T250" s="141"/>
      <c r="U250" s="34"/>
      <c r="W250" s="43">
        <v>206</v>
      </c>
      <c r="X250" s="723"/>
      <c r="Y250" s="596"/>
      <c r="Z250" s="378"/>
      <c r="AN250" s="141"/>
      <c r="AO250" s="34"/>
      <c r="AP250" s="34"/>
      <c r="AQ250" s="34"/>
      <c r="AR250" s="34"/>
      <c r="AS250" s="34"/>
      <c r="AT250" s="34"/>
      <c r="AU250" s="34"/>
      <c r="AV250" s="34"/>
    </row>
    <row r="251" spans="1:48" ht="12.75" customHeight="1">
      <c r="A251" s="34"/>
      <c r="C251" s="43">
        <v>207</v>
      </c>
      <c r="D251" s="723"/>
      <c r="E251" s="596"/>
      <c r="F251" s="378"/>
      <c r="T251" s="141"/>
      <c r="U251" s="34"/>
      <c r="W251" s="43">
        <v>207</v>
      </c>
      <c r="X251" s="723"/>
      <c r="Y251" s="596"/>
      <c r="Z251" s="378"/>
      <c r="AN251" s="141"/>
      <c r="AO251" s="34"/>
      <c r="AP251" s="34"/>
      <c r="AQ251" s="34"/>
      <c r="AR251" s="34"/>
      <c r="AS251" s="34"/>
      <c r="AT251" s="34"/>
      <c r="AU251" s="34"/>
      <c r="AV251" s="34"/>
    </row>
    <row r="252" spans="1:48" ht="12.75" customHeight="1">
      <c r="A252" s="34"/>
      <c r="C252" s="43">
        <v>208</v>
      </c>
      <c r="D252" s="723"/>
      <c r="E252" s="596"/>
      <c r="F252" s="378"/>
      <c r="T252" s="141"/>
      <c r="U252" s="34"/>
      <c r="W252" s="43">
        <v>208</v>
      </c>
      <c r="X252" s="723"/>
      <c r="Y252" s="596"/>
      <c r="Z252" s="378"/>
      <c r="AN252" s="141"/>
      <c r="AO252" s="34"/>
      <c r="AP252" s="34"/>
      <c r="AQ252" s="34"/>
      <c r="AR252" s="34"/>
      <c r="AS252" s="34"/>
      <c r="AT252" s="34"/>
      <c r="AU252" s="34"/>
      <c r="AV252" s="34"/>
    </row>
    <row r="253" spans="1:48" ht="12.75" customHeight="1">
      <c r="A253" s="34"/>
      <c r="C253" s="43">
        <v>209</v>
      </c>
      <c r="D253" s="723"/>
      <c r="E253" s="596"/>
      <c r="F253" s="378"/>
      <c r="T253" s="141"/>
      <c r="U253" s="34"/>
      <c r="W253" s="43">
        <v>209</v>
      </c>
      <c r="X253" s="723"/>
      <c r="Y253" s="596"/>
      <c r="Z253" s="378"/>
      <c r="AN253" s="141"/>
      <c r="AO253" s="34"/>
      <c r="AP253" s="34"/>
      <c r="AQ253" s="34"/>
      <c r="AR253" s="34"/>
      <c r="AS253" s="34"/>
      <c r="AT253" s="34"/>
      <c r="AU253" s="34"/>
      <c r="AV253" s="34"/>
    </row>
    <row r="254" spans="1:48" ht="12.75" customHeight="1">
      <c r="A254" s="34"/>
      <c r="C254" s="43">
        <v>210</v>
      </c>
      <c r="D254" s="723"/>
      <c r="E254" s="596"/>
      <c r="F254" s="378"/>
      <c r="T254" s="141"/>
      <c r="U254" s="34"/>
      <c r="W254" s="43">
        <v>210</v>
      </c>
      <c r="X254" s="723"/>
      <c r="Y254" s="596"/>
      <c r="Z254" s="378"/>
      <c r="AN254" s="141"/>
      <c r="AO254" s="34"/>
      <c r="AP254" s="34"/>
      <c r="AQ254" s="34"/>
      <c r="AR254" s="34"/>
      <c r="AS254" s="34"/>
      <c r="AT254" s="34"/>
      <c r="AU254" s="34"/>
      <c r="AV254" s="34"/>
    </row>
    <row r="255" spans="1:48" ht="12.75" customHeight="1">
      <c r="A255" s="34"/>
      <c r="C255" s="43">
        <v>211</v>
      </c>
      <c r="D255" s="723"/>
      <c r="E255" s="596"/>
      <c r="F255" s="378"/>
      <c r="T255" s="141"/>
      <c r="U255" s="34"/>
      <c r="W255" s="43">
        <v>211</v>
      </c>
      <c r="X255" s="723"/>
      <c r="Y255" s="596"/>
      <c r="Z255" s="378"/>
      <c r="AN255" s="141"/>
      <c r="AO255" s="34"/>
      <c r="AP255" s="34"/>
      <c r="AQ255" s="34"/>
      <c r="AR255" s="34"/>
      <c r="AS255" s="34"/>
      <c r="AT255" s="34"/>
      <c r="AU255" s="34"/>
      <c r="AV255" s="34"/>
    </row>
    <row r="256" spans="1:48" ht="12.75" customHeight="1">
      <c r="A256" s="34"/>
      <c r="C256" s="43">
        <v>212</v>
      </c>
      <c r="D256" s="723"/>
      <c r="E256" s="596"/>
      <c r="F256" s="378"/>
      <c r="T256" s="141"/>
      <c r="U256" s="34"/>
      <c r="W256" s="43">
        <v>212</v>
      </c>
      <c r="X256" s="723"/>
      <c r="Y256" s="596"/>
      <c r="Z256" s="378"/>
      <c r="AN256" s="141"/>
      <c r="AO256" s="34"/>
      <c r="AP256" s="34"/>
      <c r="AQ256" s="34"/>
      <c r="AR256" s="34"/>
      <c r="AS256" s="34"/>
      <c r="AT256" s="34"/>
      <c r="AU256" s="34"/>
      <c r="AV256" s="34"/>
    </row>
    <row r="257" spans="1:48" ht="12.75" customHeight="1">
      <c r="A257" s="34"/>
      <c r="C257" s="43">
        <v>213</v>
      </c>
      <c r="D257" s="723"/>
      <c r="E257" s="596"/>
      <c r="F257" s="378"/>
      <c r="T257" s="141"/>
      <c r="U257" s="34"/>
      <c r="W257" s="43">
        <v>213</v>
      </c>
      <c r="X257" s="723"/>
      <c r="Y257" s="596"/>
      <c r="Z257" s="378"/>
      <c r="AN257" s="141"/>
      <c r="AO257" s="34"/>
      <c r="AP257" s="34"/>
      <c r="AQ257" s="34"/>
      <c r="AR257" s="34"/>
      <c r="AS257" s="34"/>
      <c r="AT257" s="34"/>
      <c r="AU257" s="34"/>
      <c r="AV257" s="34"/>
    </row>
    <row r="258" spans="1:48" ht="12.75" customHeight="1">
      <c r="A258" s="34"/>
      <c r="C258" s="43">
        <v>214</v>
      </c>
      <c r="D258" s="723"/>
      <c r="E258" s="596"/>
      <c r="F258" s="378"/>
      <c r="T258" s="141"/>
      <c r="U258" s="34"/>
      <c r="W258" s="43">
        <v>214</v>
      </c>
      <c r="X258" s="723"/>
      <c r="Y258" s="596"/>
      <c r="Z258" s="378"/>
      <c r="AN258" s="141"/>
      <c r="AO258" s="34"/>
      <c r="AP258" s="34"/>
      <c r="AQ258" s="34"/>
      <c r="AR258" s="34"/>
      <c r="AS258" s="34"/>
      <c r="AT258" s="34"/>
      <c r="AU258" s="34"/>
      <c r="AV258" s="34"/>
    </row>
    <row r="259" spans="1:48" ht="12.75" customHeight="1">
      <c r="A259" s="34"/>
      <c r="C259" s="43">
        <v>215</v>
      </c>
      <c r="D259" s="723"/>
      <c r="E259" s="596"/>
      <c r="F259" s="378"/>
      <c r="T259" s="141"/>
      <c r="U259" s="34"/>
      <c r="W259" s="43">
        <v>215</v>
      </c>
      <c r="X259" s="723"/>
      <c r="Y259" s="596"/>
      <c r="Z259" s="378"/>
      <c r="AN259" s="141"/>
      <c r="AO259" s="34"/>
      <c r="AP259" s="34"/>
      <c r="AQ259" s="34"/>
      <c r="AR259" s="34"/>
      <c r="AS259" s="34"/>
      <c r="AT259" s="34"/>
      <c r="AU259" s="34"/>
      <c r="AV259" s="34"/>
    </row>
    <row r="260" spans="1:48" ht="12.75" customHeight="1">
      <c r="A260" s="34"/>
      <c r="C260" s="43">
        <v>216</v>
      </c>
      <c r="D260" s="723"/>
      <c r="E260" s="596"/>
      <c r="F260" s="378"/>
      <c r="T260" s="141"/>
      <c r="U260" s="34"/>
      <c r="W260" s="43">
        <v>216</v>
      </c>
      <c r="X260" s="723"/>
      <c r="Y260" s="596"/>
      <c r="Z260" s="378"/>
      <c r="AN260" s="141"/>
      <c r="AO260" s="34"/>
      <c r="AP260" s="34"/>
      <c r="AQ260" s="34"/>
      <c r="AR260" s="34"/>
      <c r="AS260" s="34"/>
      <c r="AT260" s="34"/>
      <c r="AU260" s="34"/>
      <c r="AV260" s="34"/>
    </row>
    <row r="261" spans="1:48" ht="12.75" customHeight="1">
      <c r="A261" s="34"/>
      <c r="C261" s="43">
        <v>217</v>
      </c>
      <c r="D261" s="723"/>
      <c r="E261" s="596"/>
      <c r="F261" s="378"/>
      <c r="T261" s="141"/>
      <c r="U261" s="34"/>
      <c r="W261" s="43">
        <v>217</v>
      </c>
      <c r="X261" s="723"/>
      <c r="Y261" s="596"/>
      <c r="Z261" s="378"/>
      <c r="AN261" s="141"/>
      <c r="AO261" s="34"/>
      <c r="AP261" s="34"/>
      <c r="AQ261" s="34"/>
      <c r="AR261" s="34"/>
      <c r="AS261" s="34"/>
      <c r="AT261" s="34"/>
      <c r="AU261" s="34"/>
      <c r="AV261" s="34"/>
    </row>
    <row r="262" spans="1:48" ht="12.75" customHeight="1">
      <c r="A262" s="34"/>
      <c r="C262" s="43">
        <v>218</v>
      </c>
      <c r="D262" s="723"/>
      <c r="E262" s="596"/>
      <c r="F262" s="378"/>
      <c r="T262" s="141"/>
      <c r="U262" s="34"/>
      <c r="W262" s="43">
        <v>218</v>
      </c>
      <c r="X262" s="723"/>
      <c r="Y262" s="596"/>
      <c r="Z262" s="378"/>
      <c r="AN262" s="141"/>
      <c r="AO262" s="34"/>
      <c r="AP262" s="34"/>
      <c r="AQ262" s="34"/>
      <c r="AR262" s="34"/>
      <c r="AS262" s="34"/>
      <c r="AT262" s="34"/>
      <c r="AU262" s="34"/>
      <c r="AV262" s="34"/>
    </row>
    <row r="263" spans="1:48" ht="12.75" customHeight="1">
      <c r="A263" s="34"/>
      <c r="C263" s="43">
        <v>219</v>
      </c>
      <c r="D263" s="723"/>
      <c r="E263" s="596"/>
      <c r="F263" s="378"/>
      <c r="T263" s="141"/>
      <c r="U263" s="34"/>
      <c r="W263" s="43">
        <v>219</v>
      </c>
      <c r="X263" s="723"/>
      <c r="Y263" s="596"/>
      <c r="Z263" s="378"/>
      <c r="AN263" s="141"/>
      <c r="AO263" s="34"/>
      <c r="AP263" s="34"/>
      <c r="AQ263" s="34"/>
      <c r="AR263" s="34"/>
      <c r="AS263" s="34"/>
      <c r="AT263" s="34"/>
      <c r="AU263" s="34"/>
      <c r="AV263" s="34"/>
    </row>
    <row r="264" spans="1:48" ht="12.75" customHeight="1">
      <c r="A264" s="34"/>
      <c r="C264" s="43">
        <v>220</v>
      </c>
      <c r="D264" s="723"/>
      <c r="E264" s="596"/>
      <c r="F264" s="378"/>
      <c r="T264" s="141"/>
      <c r="U264" s="34"/>
      <c r="W264" s="43">
        <v>220</v>
      </c>
      <c r="X264" s="723"/>
      <c r="Y264" s="596"/>
      <c r="Z264" s="378"/>
      <c r="AN264" s="141"/>
      <c r="AO264" s="34"/>
      <c r="AP264" s="34"/>
      <c r="AQ264" s="34"/>
      <c r="AR264" s="34"/>
      <c r="AS264" s="34"/>
      <c r="AT264" s="34"/>
      <c r="AU264" s="34"/>
      <c r="AV264" s="34"/>
    </row>
    <row r="265" spans="1:48" ht="12.75" customHeight="1">
      <c r="A265" s="34"/>
      <c r="C265" s="43">
        <v>221</v>
      </c>
      <c r="D265" s="723"/>
      <c r="E265" s="596"/>
      <c r="F265" s="378"/>
      <c r="T265" s="141"/>
      <c r="U265" s="34"/>
      <c r="W265" s="43">
        <v>221</v>
      </c>
      <c r="X265" s="723"/>
      <c r="Y265" s="596"/>
      <c r="Z265" s="378"/>
      <c r="AN265" s="141"/>
      <c r="AO265" s="34"/>
      <c r="AP265" s="34"/>
      <c r="AQ265" s="34"/>
      <c r="AR265" s="34"/>
      <c r="AS265" s="34"/>
      <c r="AT265" s="34"/>
      <c r="AU265" s="34"/>
      <c r="AV265" s="34"/>
    </row>
    <row r="266" spans="1:48" ht="12.75" customHeight="1">
      <c r="A266" s="34"/>
      <c r="C266" s="43">
        <v>222</v>
      </c>
      <c r="D266" s="723"/>
      <c r="E266" s="596"/>
      <c r="F266" s="378"/>
      <c r="T266" s="141"/>
      <c r="U266" s="34"/>
      <c r="W266" s="43">
        <v>222</v>
      </c>
      <c r="X266" s="723"/>
      <c r="Y266" s="596"/>
      <c r="Z266" s="378"/>
      <c r="AN266" s="141"/>
      <c r="AO266" s="34"/>
      <c r="AP266" s="34"/>
      <c r="AQ266" s="34"/>
      <c r="AR266" s="34"/>
      <c r="AS266" s="34"/>
      <c r="AT266" s="34"/>
      <c r="AU266" s="34"/>
      <c r="AV266" s="34"/>
    </row>
    <row r="267" spans="1:48" ht="12.75" customHeight="1">
      <c r="A267" s="34"/>
      <c r="C267" s="43">
        <v>223</v>
      </c>
      <c r="D267" s="723"/>
      <c r="E267" s="596"/>
      <c r="F267" s="378"/>
      <c r="T267" s="141"/>
      <c r="U267" s="34"/>
      <c r="W267" s="43">
        <v>223</v>
      </c>
      <c r="X267" s="723"/>
      <c r="Y267" s="596"/>
      <c r="Z267" s="378"/>
      <c r="AN267" s="141"/>
      <c r="AO267" s="34"/>
      <c r="AP267" s="34"/>
      <c r="AQ267" s="34"/>
      <c r="AR267" s="34"/>
      <c r="AS267" s="34"/>
      <c r="AT267" s="34"/>
      <c r="AU267" s="34"/>
      <c r="AV267" s="34"/>
    </row>
    <row r="268" spans="1:48" ht="12.75" customHeight="1">
      <c r="A268" s="34"/>
      <c r="C268" s="43">
        <v>224</v>
      </c>
      <c r="D268" s="723"/>
      <c r="E268" s="596"/>
      <c r="F268" s="378"/>
      <c r="T268" s="141"/>
      <c r="U268" s="34"/>
      <c r="W268" s="43">
        <v>224</v>
      </c>
      <c r="X268" s="723"/>
      <c r="Y268" s="596"/>
      <c r="Z268" s="378"/>
      <c r="AN268" s="141"/>
      <c r="AO268" s="34"/>
      <c r="AP268" s="34"/>
      <c r="AQ268" s="34"/>
      <c r="AR268" s="34"/>
      <c r="AS268" s="34"/>
      <c r="AT268" s="34"/>
      <c r="AU268" s="34"/>
      <c r="AV268" s="34"/>
    </row>
    <row r="269" spans="1:48" ht="12.75" customHeight="1">
      <c r="A269" s="34"/>
      <c r="C269" s="43">
        <v>225</v>
      </c>
      <c r="D269" s="723"/>
      <c r="E269" s="596"/>
      <c r="F269" s="378"/>
      <c r="T269" s="141"/>
      <c r="U269" s="34"/>
      <c r="W269" s="43">
        <v>225</v>
      </c>
      <c r="X269" s="723"/>
      <c r="Y269" s="596"/>
      <c r="Z269" s="378"/>
      <c r="AN269" s="141"/>
      <c r="AO269" s="34"/>
      <c r="AP269" s="34"/>
      <c r="AQ269" s="34"/>
      <c r="AR269" s="34"/>
      <c r="AS269" s="34"/>
      <c r="AT269" s="34"/>
      <c r="AU269" s="34"/>
      <c r="AV269" s="34"/>
    </row>
    <row r="270" spans="1:48" ht="12.75" customHeight="1">
      <c r="A270" s="34"/>
      <c r="C270" s="43">
        <v>226</v>
      </c>
      <c r="D270" s="723"/>
      <c r="E270" s="596"/>
      <c r="F270" s="378"/>
      <c r="T270" s="141"/>
      <c r="U270" s="34"/>
      <c r="W270" s="43">
        <v>226</v>
      </c>
      <c r="X270" s="723"/>
      <c r="Y270" s="596"/>
      <c r="Z270" s="378"/>
      <c r="AN270" s="141"/>
      <c r="AO270" s="34"/>
      <c r="AP270" s="34"/>
      <c r="AQ270" s="34"/>
      <c r="AR270" s="34"/>
      <c r="AS270" s="34"/>
      <c r="AT270" s="34"/>
      <c r="AU270" s="34"/>
      <c r="AV270" s="34"/>
    </row>
    <row r="271" spans="1:48" ht="12.75" customHeight="1">
      <c r="A271" s="34"/>
      <c r="C271" s="43">
        <v>227</v>
      </c>
      <c r="D271" s="723"/>
      <c r="E271" s="596"/>
      <c r="F271" s="378"/>
      <c r="T271" s="141"/>
      <c r="U271" s="34"/>
      <c r="W271" s="43">
        <v>227</v>
      </c>
      <c r="X271" s="723"/>
      <c r="Y271" s="596"/>
      <c r="Z271" s="378"/>
      <c r="AN271" s="141"/>
      <c r="AO271" s="34"/>
      <c r="AP271" s="34"/>
      <c r="AQ271" s="34"/>
      <c r="AR271" s="34"/>
      <c r="AS271" s="34"/>
      <c r="AT271" s="34"/>
      <c r="AU271" s="34"/>
      <c r="AV271" s="34"/>
    </row>
    <row r="272" spans="1:48" ht="12.75" customHeight="1">
      <c r="A272" s="34"/>
      <c r="C272" s="43">
        <v>228</v>
      </c>
      <c r="D272" s="723"/>
      <c r="E272" s="596"/>
      <c r="F272" s="378"/>
      <c r="T272" s="141"/>
      <c r="U272" s="34"/>
      <c r="W272" s="43">
        <v>228</v>
      </c>
      <c r="X272" s="723"/>
      <c r="Y272" s="596"/>
      <c r="Z272" s="378"/>
      <c r="AN272" s="141"/>
      <c r="AO272" s="34"/>
      <c r="AP272" s="34"/>
      <c r="AQ272" s="34"/>
      <c r="AR272" s="34"/>
      <c r="AS272" s="34"/>
      <c r="AT272" s="34"/>
      <c r="AU272" s="34"/>
      <c r="AV272" s="34"/>
    </row>
    <row r="273" spans="1:48" ht="12.75" customHeight="1">
      <c r="A273" s="34"/>
      <c r="C273" s="43">
        <v>229</v>
      </c>
      <c r="D273" s="723"/>
      <c r="E273" s="596"/>
      <c r="F273" s="378"/>
      <c r="T273" s="141"/>
      <c r="U273" s="34"/>
      <c r="W273" s="43">
        <v>229</v>
      </c>
      <c r="X273" s="723"/>
      <c r="Y273" s="596"/>
      <c r="Z273" s="378"/>
      <c r="AN273" s="141"/>
      <c r="AO273" s="34"/>
      <c r="AP273" s="34"/>
      <c r="AQ273" s="34"/>
      <c r="AR273" s="34"/>
      <c r="AS273" s="34"/>
      <c r="AT273" s="34"/>
      <c r="AU273" s="34"/>
      <c r="AV273" s="34"/>
    </row>
    <row r="274" spans="1:48" ht="12.75" customHeight="1">
      <c r="A274" s="34"/>
      <c r="C274" s="43">
        <v>230</v>
      </c>
      <c r="D274" s="723"/>
      <c r="E274" s="596"/>
      <c r="F274" s="378"/>
      <c r="T274" s="141"/>
      <c r="U274" s="34"/>
      <c r="W274" s="43">
        <v>230</v>
      </c>
      <c r="X274" s="723"/>
      <c r="Y274" s="596"/>
      <c r="Z274" s="378"/>
      <c r="AN274" s="141"/>
      <c r="AO274" s="34"/>
      <c r="AP274" s="34"/>
      <c r="AQ274" s="34"/>
      <c r="AR274" s="34"/>
      <c r="AS274" s="34"/>
      <c r="AT274" s="34"/>
      <c r="AU274" s="34"/>
      <c r="AV274" s="34"/>
    </row>
    <row r="275" spans="1:48" ht="12.75" customHeight="1">
      <c r="A275" s="34"/>
      <c r="C275" s="43">
        <v>231</v>
      </c>
      <c r="D275" s="723"/>
      <c r="E275" s="596"/>
      <c r="F275" s="378"/>
      <c r="T275" s="141"/>
      <c r="U275" s="34"/>
      <c r="W275" s="43">
        <v>231</v>
      </c>
      <c r="X275" s="723"/>
      <c r="Y275" s="596"/>
      <c r="Z275" s="378"/>
      <c r="AN275" s="141"/>
      <c r="AO275" s="34"/>
      <c r="AP275" s="34"/>
      <c r="AQ275" s="34"/>
      <c r="AR275" s="34"/>
      <c r="AS275" s="34"/>
      <c r="AT275" s="34"/>
      <c r="AU275" s="34"/>
      <c r="AV275" s="34"/>
    </row>
    <row r="276" spans="1:48" ht="12.75" customHeight="1">
      <c r="A276" s="34"/>
      <c r="C276" s="43">
        <v>232</v>
      </c>
      <c r="D276" s="723"/>
      <c r="E276" s="596"/>
      <c r="F276" s="378"/>
      <c r="T276" s="141"/>
      <c r="U276" s="34"/>
      <c r="W276" s="43">
        <v>232</v>
      </c>
      <c r="X276" s="723"/>
      <c r="Y276" s="596"/>
      <c r="Z276" s="378"/>
      <c r="AN276" s="141"/>
      <c r="AO276" s="34"/>
      <c r="AP276" s="34"/>
      <c r="AQ276" s="34"/>
      <c r="AR276" s="34"/>
      <c r="AS276" s="34"/>
      <c r="AT276" s="34"/>
      <c r="AU276" s="34"/>
      <c r="AV276" s="34"/>
    </row>
    <row r="277" spans="1:48" ht="12.75" customHeight="1">
      <c r="A277" s="34"/>
      <c r="C277" s="43">
        <v>233</v>
      </c>
      <c r="D277" s="723"/>
      <c r="E277" s="596"/>
      <c r="F277" s="378"/>
      <c r="T277" s="141"/>
      <c r="U277" s="34"/>
      <c r="W277" s="43">
        <v>233</v>
      </c>
      <c r="X277" s="723"/>
      <c r="Y277" s="596"/>
      <c r="Z277" s="378"/>
      <c r="AN277" s="141"/>
      <c r="AO277" s="34"/>
      <c r="AP277" s="34"/>
      <c r="AQ277" s="34"/>
      <c r="AR277" s="34"/>
      <c r="AS277" s="34"/>
      <c r="AT277" s="34"/>
      <c r="AU277" s="34"/>
      <c r="AV277" s="34"/>
    </row>
    <row r="278" spans="1:48" ht="12.75" customHeight="1">
      <c r="A278" s="34"/>
      <c r="C278" s="43">
        <v>234</v>
      </c>
      <c r="D278" s="723"/>
      <c r="E278" s="596"/>
      <c r="F278" s="378"/>
      <c r="T278" s="141"/>
      <c r="U278" s="34"/>
      <c r="W278" s="43">
        <v>234</v>
      </c>
      <c r="X278" s="723"/>
      <c r="Y278" s="596"/>
      <c r="Z278" s="378"/>
      <c r="AN278" s="141"/>
      <c r="AO278" s="34"/>
      <c r="AP278" s="34"/>
      <c r="AQ278" s="34"/>
      <c r="AR278" s="34"/>
      <c r="AS278" s="34"/>
      <c r="AT278" s="34"/>
      <c r="AU278" s="34"/>
      <c r="AV278" s="34"/>
    </row>
    <row r="279" spans="1:48" ht="12.75" customHeight="1">
      <c r="A279" s="34"/>
      <c r="C279" s="43">
        <v>235</v>
      </c>
      <c r="D279" s="723"/>
      <c r="E279" s="596"/>
      <c r="F279" s="378"/>
      <c r="T279" s="141"/>
      <c r="U279" s="34"/>
      <c r="W279" s="43">
        <v>235</v>
      </c>
      <c r="X279" s="723"/>
      <c r="Y279" s="596"/>
      <c r="Z279" s="378"/>
      <c r="AN279" s="141"/>
      <c r="AO279" s="34"/>
      <c r="AP279" s="34"/>
      <c r="AQ279" s="34"/>
      <c r="AR279" s="34"/>
      <c r="AS279" s="34"/>
      <c r="AT279" s="34"/>
      <c r="AU279" s="34"/>
      <c r="AV279" s="34"/>
    </row>
    <row r="280" spans="1:48" ht="12.75" customHeight="1">
      <c r="A280" s="34"/>
      <c r="C280" s="43">
        <v>236</v>
      </c>
      <c r="D280" s="723"/>
      <c r="E280" s="596"/>
      <c r="F280" s="378"/>
      <c r="T280" s="141"/>
      <c r="U280" s="34"/>
      <c r="W280" s="43">
        <v>236</v>
      </c>
      <c r="X280" s="723"/>
      <c r="Y280" s="596"/>
      <c r="Z280" s="378"/>
      <c r="AN280" s="141"/>
      <c r="AO280" s="34"/>
      <c r="AP280" s="34"/>
      <c r="AQ280" s="34"/>
      <c r="AR280" s="34"/>
      <c r="AS280" s="34"/>
      <c r="AT280" s="34"/>
      <c r="AU280" s="34"/>
      <c r="AV280" s="34"/>
    </row>
    <row r="281" spans="1:48" ht="12.75" customHeight="1">
      <c r="A281" s="34"/>
      <c r="C281" s="43">
        <v>237</v>
      </c>
      <c r="D281" s="723"/>
      <c r="E281" s="596"/>
      <c r="F281" s="378"/>
      <c r="T281" s="141"/>
      <c r="U281" s="34"/>
      <c r="W281" s="43">
        <v>237</v>
      </c>
      <c r="X281" s="723"/>
      <c r="Y281" s="596"/>
      <c r="Z281" s="378"/>
      <c r="AN281" s="141"/>
      <c r="AO281" s="34"/>
      <c r="AP281" s="34"/>
      <c r="AQ281" s="34"/>
      <c r="AR281" s="34"/>
      <c r="AS281" s="34"/>
      <c r="AT281" s="34"/>
      <c r="AU281" s="34"/>
      <c r="AV281" s="34"/>
    </row>
    <row r="282" spans="1:48" ht="12.75" customHeight="1">
      <c r="A282" s="34"/>
      <c r="C282" s="43">
        <v>238</v>
      </c>
      <c r="D282" s="723"/>
      <c r="E282" s="596"/>
      <c r="F282" s="378"/>
      <c r="T282" s="141"/>
      <c r="U282" s="34"/>
      <c r="W282" s="43">
        <v>238</v>
      </c>
      <c r="X282" s="723"/>
      <c r="Y282" s="596"/>
      <c r="Z282" s="378"/>
      <c r="AN282" s="141"/>
      <c r="AO282" s="34"/>
      <c r="AP282" s="34"/>
      <c r="AQ282" s="34"/>
      <c r="AR282" s="34"/>
      <c r="AS282" s="34"/>
      <c r="AT282" s="34"/>
      <c r="AU282" s="34"/>
      <c r="AV282" s="34"/>
    </row>
    <row r="283" spans="1:48" ht="12.75" customHeight="1">
      <c r="A283" s="34"/>
      <c r="C283" s="43">
        <v>239</v>
      </c>
      <c r="D283" s="723"/>
      <c r="E283" s="596"/>
      <c r="F283" s="378"/>
      <c r="T283" s="141"/>
      <c r="U283" s="34"/>
      <c r="W283" s="43">
        <v>239</v>
      </c>
      <c r="X283" s="723"/>
      <c r="Y283" s="596"/>
      <c r="Z283" s="378"/>
      <c r="AN283" s="141"/>
      <c r="AO283" s="34"/>
      <c r="AP283" s="34"/>
      <c r="AQ283" s="34"/>
      <c r="AR283" s="34"/>
      <c r="AS283" s="34"/>
      <c r="AT283" s="34"/>
      <c r="AU283" s="34"/>
      <c r="AV283" s="34"/>
    </row>
    <row r="284" spans="1:48" ht="12.75" customHeight="1">
      <c r="A284" s="34"/>
      <c r="C284" s="43">
        <v>240</v>
      </c>
      <c r="D284" s="723"/>
      <c r="E284" s="596"/>
      <c r="F284" s="378"/>
      <c r="T284" s="141"/>
      <c r="U284" s="34"/>
      <c r="W284" s="43">
        <v>240</v>
      </c>
      <c r="X284" s="723"/>
      <c r="Y284" s="596"/>
      <c r="Z284" s="378"/>
      <c r="AN284" s="141"/>
      <c r="AO284" s="34"/>
      <c r="AP284" s="34"/>
      <c r="AQ284" s="34"/>
      <c r="AR284" s="34"/>
      <c r="AS284" s="34"/>
      <c r="AT284" s="34"/>
      <c r="AU284" s="34"/>
      <c r="AV284" s="34"/>
    </row>
    <row r="285" spans="1:48" ht="12.75" customHeight="1">
      <c r="A285" s="34"/>
      <c r="C285" s="43">
        <v>241</v>
      </c>
      <c r="D285" s="723"/>
      <c r="E285" s="596"/>
      <c r="F285" s="378"/>
      <c r="T285" s="141"/>
      <c r="U285" s="34"/>
      <c r="W285" s="43">
        <v>241</v>
      </c>
      <c r="X285" s="723"/>
      <c r="Y285" s="596"/>
      <c r="Z285" s="378"/>
      <c r="AN285" s="141"/>
      <c r="AO285" s="34"/>
      <c r="AP285" s="34"/>
      <c r="AQ285" s="34"/>
      <c r="AR285" s="34"/>
      <c r="AS285" s="34"/>
      <c r="AT285" s="34"/>
      <c r="AU285" s="34"/>
      <c r="AV285" s="34"/>
    </row>
    <row r="286" spans="1:48" ht="12.75" customHeight="1">
      <c r="A286" s="34"/>
      <c r="C286" s="43">
        <v>242</v>
      </c>
      <c r="D286" s="723"/>
      <c r="E286" s="596"/>
      <c r="F286" s="378"/>
      <c r="T286" s="141"/>
      <c r="U286" s="34"/>
      <c r="W286" s="43">
        <v>242</v>
      </c>
      <c r="X286" s="723"/>
      <c r="Y286" s="596"/>
      <c r="Z286" s="378"/>
      <c r="AN286" s="141"/>
      <c r="AO286" s="34"/>
      <c r="AP286" s="34"/>
      <c r="AQ286" s="34"/>
      <c r="AR286" s="34"/>
      <c r="AS286" s="34"/>
      <c r="AT286" s="34"/>
      <c r="AU286" s="34"/>
      <c r="AV286" s="34"/>
    </row>
    <row r="287" spans="1:48" ht="12.75" customHeight="1">
      <c r="A287" s="34"/>
      <c r="C287" s="43">
        <v>243</v>
      </c>
      <c r="D287" s="723"/>
      <c r="E287" s="596"/>
      <c r="F287" s="378"/>
      <c r="T287" s="141"/>
      <c r="U287" s="34"/>
      <c r="W287" s="43">
        <v>243</v>
      </c>
      <c r="X287" s="723"/>
      <c r="Y287" s="596"/>
      <c r="Z287" s="378"/>
      <c r="AN287" s="141"/>
      <c r="AO287" s="34"/>
      <c r="AP287" s="34"/>
      <c r="AQ287" s="34"/>
      <c r="AR287" s="34"/>
      <c r="AS287" s="34"/>
      <c r="AT287" s="34"/>
      <c r="AU287" s="34"/>
      <c r="AV287" s="34"/>
    </row>
    <row r="288" spans="1:48" ht="12.75" customHeight="1">
      <c r="A288" s="34"/>
      <c r="C288" s="43">
        <v>244</v>
      </c>
      <c r="D288" s="723"/>
      <c r="E288" s="596"/>
      <c r="F288" s="378"/>
      <c r="T288" s="141"/>
      <c r="U288" s="34"/>
      <c r="W288" s="43">
        <v>244</v>
      </c>
      <c r="X288" s="723"/>
      <c r="Y288" s="596"/>
      <c r="Z288" s="378"/>
      <c r="AN288" s="141"/>
      <c r="AO288" s="34"/>
      <c r="AP288" s="34"/>
      <c r="AQ288" s="34"/>
      <c r="AR288" s="34"/>
      <c r="AS288" s="34"/>
      <c r="AT288" s="34"/>
      <c r="AU288" s="34"/>
      <c r="AV288" s="34"/>
    </row>
    <row r="289" spans="1:48" ht="12.75" customHeight="1">
      <c r="A289" s="34"/>
      <c r="C289" s="43">
        <v>245</v>
      </c>
      <c r="D289" s="723"/>
      <c r="E289" s="596"/>
      <c r="F289" s="378"/>
      <c r="T289" s="141"/>
      <c r="U289" s="34"/>
      <c r="W289" s="43">
        <v>245</v>
      </c>
      <c r="X289" s="723"/>
      <c r="Y289" s="596"/>
      <c r="Z289" s="378"/>
      <c r="AN289" s="141"/>
      <c r="AO289" s="34"/>
      <c r="AP289" s="34"/>
      <c r="AQ289" s="34"/>
      <c r="AR289" s="34"/>
      <c r="AS289" s="34"/>
      <c r="AT289" s="34"/>
      <c r="AU289" s="34"/>
      <c r="AV289" s="34"/>
    </row>
    <row r="290" spans="1:48" ht="12.75" customHeight="1">
      <c r="A290" s="34"/>
      <c r="C290" s="43">
        <v>246</v>
      </c>
      <c r="D290" s="723"/>
      <c r="E290" s="596"/>
      <c r="F290" s="378"/>
      <c r="T290" s="141"/>
      <c r="U290" s="34"/>
      <c r="W290" s="43">
        <v>246</v>
      </c>
      <c r="X290" s="723"/>
      <c r="Y290" s="596"/>
      <c r="Z290" s="378"/>
      <c r="AN290" s="141"/>
      <c r="AO290" s="34"/>
      <c r="AP290" s="34"/>
      <c r="AQ290" s="34"/>
      <c r="AR290" s="34"/>
      <c r="AS290" s="34"/>
      <c r="AT290" s="34"/>
      <c r="AU290" s="34"/>
      <c r="AV290" s="34"/>
    </row>
    <row r="291" spans="1:48" ht="12.75" customHeight="1">
      <c r="A291" s="34"/>
      <c r="C291" s="43">
        <v>247</v>
      </c>
      <c r="D291" s="723"/>
      <c r="E291" s="596"/>
      <c r="F291" s="378"/>
      <c r="T291" s="141"/>
      <c r="U291" s="34"/>
      <c r="W291" s="43">
        <v>247</v>
      </c>
      <c r="X291" s="723"/>
      <c r="Y291" s="596"/>
      <c r="Z291" s="378"/>
      <c r="AN291" s="141"/>
      <c r="AO291" s="34"/>
      <c r="AP291" s="34"/>
      <c r="AQ291" s="34"/>
      <c r="AR291" s="34"/>
      <c r="AS291" s="34"/>
      <c r="AT291" s="34"/>
      <c r="AU291" s="34"/>
      <c r="AV291" s="34"/>
    </row>
    <row r="292" spans="1:48" ht="12.75" customHeight="1">
      <c r="A292" s="34"/>
      <c r="C292" s="43">
        <v>248</v>
      </c>
      <c r="D292" s="723"/>
      <c r="E292" s="596"/>
      <c r="F292" s="378"/>
      <c r="T292" s="141"/>
      <c r="U292" s="34"/>
      <c r="W292" s="43">
        <v>248</v>
      </c>
      <c r="X292" s="723"/>
      <c r="Y292" s="596"/>
      <c r="Z292" s="378"/>
      <c r="AN292" s="141"/>
      <c r="AO292" s="34"/>
      <c r="AP292" s="34"/>
      <c r="AQ292" s="34"/>
      <c r="AR292" s="34"/>
      <c r="AS292" s="34"/>
      <c r="AT292" s="34"/>
      <c r="AU292" s="34"/>
      <c r="AV292" s="34"/>
    </row>
    <row r="293" spans="1:48" ht="12.75" customHeight="1">
      <c r="A293" s="34"/>
      <c r="C293" s="43">
        <v>249</v>
      </c>
      <c r="D293" s="723"/>
      <c r="E293" s="596"/>
      <c r="F293" s="378"/>
      <c r="T293" s="141"/>
      <c r="U293" s="34"/>
      <c r="W293" s="43">
        <v>249</v>
      </c>
      <c r="X293" s="723"/>
      <c r="Y293" s="596"/>
      <c r="Z293" s="378"/>
      <c r="AN293" s="141"/>
      <c r="AO293" s="34"/>
      <c r="AP293" s="34"/>
      <c r="AQ293" s="34"/>
      <c r="AR293" s="34"/>
      <c r="AS293" s="34"/>
      <c r="AT293" s="34"/>
      <c r="AU293" s="34"/>
      <c r="AV293" s="34"/>
    </row>
    <row r="294" spans="1:48" ht="12.75" customHeight="1">
      <c r="A294" s="34"/>
      <c r="C294" s="43">
        <v>250</v>
      </c>
      <c r="D294" s="723"/>
      <c r="E294" s="596"/>
      <c r="F294" s="378"/>
      <c r="T294" s="141"/>
      <c r="U294" s="34"/>
      <c r="W294" s="43">
        <v>250</v>
      </c>
      <c r="X294" s="723"/>
      <c r="Y294" s="596"/>
      <c r="Z294" s="378"/>
      <c r="AN294" s="141"/>
      <c r="AO294" s="34"/>
      <c r="AP294" s="34"/>
      <c r="AQ294" s="34"/>
      <c r="AR294" s="34"/>
      <c r="AS294" s="34"/>
      <c r="AT294" s="34"/>
      <c r="AU294" s="34"/>
      <c r="AV294" s="34"/>
    </row>
    <row r="295" spans="1:48" ht="12.75" customHeight="1">
      <c r="A295" s="34"/>
      <c r="C295" s="43">
        <v>251</v>
      </c>
      <c r="D295" s="723"/>
      <c r="E295" s="596"/>
      <c r="F295" s="378"/>
      <c r="T295" s="141"/>
      <c r="U295" s="34"/>
      <c r="W295" s="43">
        <v>251</v>
      </c>
      <c r="X295" s="723"/>
      <c r="Y295" s="596"/>
      <c r="Z295" s="378"/>
      <c r="AN295" s="141"/>
      <c r="AO295" s="34"/>
      <c r="AP295" s="34"/>
      <c r="AQ295" s="34"/>
      <c r="AR295" s="34"/>
      <c r="AS295" s="34"/>
      <c r="AT295" s="34"/>
      <c r="AU295" s="34"/>
      <c r="AV295" s="34"/>
    </row>
    <row r="296" spans="1:48" ht="12.75" customHeight="1">
      <c r="A296" s="34"/>
      <c r="C296" s="43">
        <v>252</v>
      </c>
      <c r="D296" s="723"/>
      <c r="E296" s="596"/>
      <c r="F296" s="378"/>
      <c r="T296" s="141"/>
      <c r="U296" s="34"/>
      <c r="W296" s="43">
        <v>252</v>
      </c>
      <c r="X296" s="723"/>
      <c r="Y296" s="596"/>
      <c r="Z296" s="378"/>
      <c r="AN296" s="141"/>
      <c r="AO296" s="34"/>
      <c r="AP296" s="34"/>
      <c r="AQ296" s="34"/>
      <c r="AR296" s="34"/>
      <c r="AS296" s="34"/>
      <c r="AT296" s="34"/>
      <c r="AU296" s="34"/>
      <c r="AV296" s="34"/>
    </row>
    <row r="297" spans="1:48" ht="12.75" customHeight="1">
      <c r="A297" s="34"/>
      <c r="C297" s="43">
        <v>253</v>
      </c>
      <c r="D297" s="723"/>
      <c r="E297" s="596"/>
      <c r="F297" s="378"/>
      <c r="T297" s="141"/>
      <c r="U297" s="34"/>
      <c r="W297" s="43">
        <v>253</v>
      </c>
      <c r="X297" s="723"/>
      <c r="Y297" s="596"/>
      <c r="Z297" s="378"/>
      <c r="AN297" s="141"/>
      <c r="AO297" s="34"/>
      <c r="AP297" s="34"/>
      <c r="AQ297" s="34"/>
      <c r="AR297" s="34"/>
      <c r="AS297" s="34"/>
      <c r="AT297" s="34"/>
      <c r="AU297" s="34"/>
      <c r="AV297" s="34"/>
    </row>
    <row r="298" spans="1:48" ht="12.75" customHeight="1">
      <c r="A298" s="34"/>
      <c r="C298" s="43">
        <v>254</v>
      </c>
      <c r="D298" s="723"/>
      <c r="E298" s="596"/>
      <c r="F298" s="378"/>
      <c r="T298" s="141"/>
      <c r="U298" s="34"/>
      <c r="W298" s="43">
        <v>254</v>
      </c>
      <c r="X298" s="723"/>
      <c r="Y298" s="596"/>
      <c r="Z298" s="378"/>
      <c r="AN298" s="141"/>
      <c r="AO298" s="34"/>
      <c r="AP298" s="34"/>
      <c r="AQ298" s="34"/>
      <c r="AR298" s="34"/>
      <c r="AS298" s="34"/>
      <c r="AT298" s="34"/>
      <c r="AU298" s="34"/>
      <c r="AV298" s="34"/>
    </row>
    <row r="299" spans="1:48" ht="12.75" customHeight="1">
      <c r="A299" s="34"/>
      <c r="C299" s="43">
        <v>255</v>
      </c>
      <c r="D299" s="723"/>
      <c r="E299" s="596"/>
      <c r="F299" s="378"/>
      <c r="T299" s="141"/>
      <c r="U299" s="34"/>
      <c r="W299" s="43">
        <v>255</v>
      </c>
      <c r="X299" s="723"/>
      <c r="Y299" s="596"/>
      <c r="Z299" s="378"/>
      <c r="AN299" s="141"/>
      <c r="AO299" s="34"/>
      <c r="AP299" s="34"/>
      <c r="AQ299" s="34"/>
      <c r="AR299" s="34"/>
      <c r="AS299" s="34"/>
      <c r="AT299" s="34"/>
      <c r="AU299" s="34"/>
      <c r="AV299" s="34"/>
    </row>
    <row r="300" spans="1:48" ht="12.75" customHeight="1">
      <c r="A300" s="34"/>
      <c r="C300" s="43">
        <v>256</v>
      </c>
      <c r="D300" s="723"/>
      <c r="E300" s="596"/>
      <c r="F300" s="378"/>
      <c r="T300" s="141"/>
      <c r="U300" s="34"/>
      <c r="W300" s="43">
        <v>256</v>
      </c>
      <c r="X300" s="723"/>
      <c r="Y300" s="596"/>
      <c r="Z300" s="378"/>
      <c r="AN300" s="141"/>
      <c r="AO300" s="34"/>
      <c r="AP300" s="34"/>
      <c r="AQ300" s="34"/>
      <c r="AR300" s="34"/>
      <c r="AS300" s="34"/>
      <c r="AT300" s="34"/>
      <c r="AU300" s="34"/>
      <c r="AV300" s="34"/>
    </row>
    <row r="301" spans="1:48" ht="12.75" customHeight="1">
      <c r="A301" s="34"/>
      <c r="C301" s="43">
        <v>257</v>
      </c>
      <c r="D301" s="723"/>
      <c r="E301" s="596"/>
      <c r="F301" s="378"/>
      <c r="T301" s="141"/>
      <c r="U301" s="34"/>
      <c r="W301" s="43">
        <v>257</v>
      </c>
      <c r="X301" s="723"/>
      <c r="Y301" s="596"/>
      <c r="Z301" s="378"/>
      <c r="AN301" s="141"/>
      <c r="AO301" s="34"/>
      <c r="AP301" s="34"/>
      <c r="AQ301" s="34"/>
      <c r="AR301" s="34"/>
      <c r="AS301" s="34"/>
      <c r="AT301" s="34"/>
      <c r="AU301" s="34"/>
      <c r="AV301" s="34"/>
    </row>
    <row r="302" spans="1:48" ht="12.75" customHeight="1">
      <c r="A302" s="34"/>
      <c r="C302" s="43">
        <v>258</v>
      </c>
      <c r="D302" s="723"/>
      <c r="E302" s="596"/>
      <c r="F302" s="378"/>
      <c r="T302" s="141"/>
      <c r="U302" s="34"/>
      <c r="W302" s="43">
        <v>258</v>
      </c>
      <c r="X302" s="723"/>
      <c r="Y302" s="596"/>
      <c r="Z302" s="378"/>
      <c r="AN302" s="141"/>
      <c r="AO302" s="34"/>
      <c r="AP302" s="34"/>
      <c r="AQ302" s="34"/>
      <c r="AR302" s="34"/>
      <c r="AS302" s="34"/>
      <c r="AT302" s="34"/>
      <c r="AU302" s="34"/>
      <c r="AV302" s="34"/>
    </row>
    <row r="303" spans="1:48" ht="12.75" customHeight="1">
      <c r="A303" s="34"/>
      <c r="C303" s="43">
        <v>259</v>
      </c>
      <c r="D303" s="723"/>
      <c r="E303" s="596"/>
      <c r="F303" s="378"/>
      <c r="T303" s="141"/>
      <c r="U303" s="34"/>
      <c r="W303" s="43">
        <v>259</v>
      </c>
      <c r="X303" s="723"/>
      <c r="Y303" s="596"/>
      <c r="Z303" s="378"/>
      <c r="AN303" s="141"/>
      <c r="AO303" s="34"/>
      <c r="AP303" s="34"/>
      <c r="AQ303" s="34"/>
      <c r="AR303" s="34"/>
      <c r="AS303" s="34"/>
      <c r="AT303" s="34"/>
      <c r="AU303" s="34"/>
      <c r="AV303" s="34"/>
    </row>
    <row r="304" spans="1:48" ht="12.75" customHeight="1">
      <c r="A304" s="34"/>
      <c r="C304" s="43">
        <v>260</v>
      </c>
      <c r="D304" s="723"/>
      <c r="E304" s="596"/>
      <c r="F304" s="378"/>
      <c r="T304" s="141"/>
      <c r="U304" s="34"/>
      <c r="W304" s="43">
        <v>260</v>
      </c>
      <c r="X304" s="723"/>
      <c r="Y304" s="596"/>
      <c r="Z304" s="378"/>
      <c r="AN304" s="141"/>
      <c r="AO304" s="34"/>
      <c r="AP304" s="34"/>
      <c r="AQ304" s="34"/>
      <c r="AR304" s="34"/>
      <c r="AS304" s="34"/>
      <c r="AT304" s="34"/>
      <c r="AU304" s="34"/>
      <c r="AV304" s="34"/>
    </row>
    <row r="305" spans="1:48" ht="12.75" customHeight="1">
      <c r="A305" s="34"/>
      <c r="C305" s="43">
        <v>261</v>
      </c>
      <c r="D305" s="723"/>
      <c r="E305" s="596"/>
      <c r="F305" s="378"/>
      <c r="T305" s="141"/>
      <c r="U305" s="34"/>
      <c r="W305" s="43">
        <v>261</v>
      </c>
      <c r="X305" s="723"/>
      <c r="Y305" s="596"/>
      <c r="Z305" s="378"/>
      <c r="AN305" s="141"/>
      <c r="AO305" s="34"/>
      <c r="AP305" s="34"/>
      <c r="AQ305" s="34"/>
      <c r="AR305" s="34"/>
      <c r="AS305" s="34"/>
      <c r="AT305" s="34"/>
      <c r="AU305" s="34"/>
      <c r="AV305" s="34"/>
    </row>
    <row r="306" spans="1:48" ht="12.75" customHeight="1">
      <c r="A306" s="34"/>
      <c r="C306" s="43">
        <v>262</v>
      </c>
      <c r="D306" s="723"/>
      <c r="E306" s="596"/>
      <c r="F306" s="378"/>
      <c r="T306" s="141"/>
      <c r="U306" s="34"/>
      <c r="W306" s="43">
        <v>262</v>
      </c>
      <c r="X306" s="723"/>
      <c r="Y306" s="596"/>
      <c r="Z306" s="378"/>
      <c r="AN306" s="141"/>
      <c r="AO306" s="34"/>
      <c r="AP306" s="34"/>
      <c r="AQ306" s="34"/>
      <c r="AR306" s="34"/>
      <c r="AS306" s="34"/>
      <c r="AT306" s="34"/>
      <c r="AU306" s="34"/>
      <c r="AV306" s="34"/>
    </row>
    <row r="307" spans="1:48" ht="12.75" customHeight="1">
      <c r="A307" s="34"/>
      <c r="C307" s="43">
        <v>263</v>
      </c>
      <c r="D307" s="723"/>
      <c r="E307" s="596"/>
      <c r="F307" s="378"/>
      <c r="T307" s="141"/>
      <c r="U307" s="34"/>
      <c r="W307" s="43">
        <v>263</v>
      </c>
      <c r="X307" s="723"/>
      <c r="Y307" s="596"/>
      <c r="Z307" s="378"/>
      <c r="AN307" s="141"/>
      <c r="AO307" s="34"/>
      <c r="AP307" s="34"/>
      <c r="AQ307" s="34"/>
      <c r="AR307" s="34"/>
      <c r="AS307" s="34"/>
      <c r="AT307" s="34"/>
      <c r="AU307" s="34"/>
      <c r="AV307" s="34"/>
    </row>
    <row r="308" spans="1:48" ht="12.75" customHeight="1">
      <c r="A308" s="34"/>
      <c r="C308" s="43">
        <v>264</v>
      </c>
      <c r="D308" s="723"/>
      <c r="E308" s="596"/>
      <c r="F308" s="378"/>
      <c r="T308" s="141"/>
      <c r="U308" s="34"/>
      <c r="W308" s="43">
        <v>264</v>
      </c>
      <c r="X308" s="723"/>
      <c r="Y308" s="596"/>
      <c r="Z308" s="378"/>
      <c r="AN308" s="141"/>
      <c r="AO308" s="34"/>
      <c r="AP308" s="34"/>
      <c r="AQ308" s="34"/>
      <c r="AR308" s="34"/>
      <c r="AS308" s="34"/>
      <c r="AT308" s="34"/>
      <c r="AU308" s="34"/>
      <c r="AV308" s="34"/>
    </row>
    <row r="309" spans="1:48" ht="12.75" customHeight="1">
      <c r="A309" s="34"/>
      <c r="C309" s="43">
        <v>265</v>
      </c>
      <c r="D309" s="723"/>
      <c r="E309" s="596"/>
      <c r="F309" s="378"/>
      <c r="T309" s="141"/>
      <c r="U309" s="34"/>
      <c r="W309" s="43">
        <v>265</v>
      </c>
      <c r="X309" s="723"/>
      <c r="Y309" s="596"/>
      <c r="Z309" s="378"/>
      <c r="AN309" s="141"/>
      <c r="AO309" s="34"/>
      <c r="AP309" s="34"/>
      <c r="AQ309" s="34"/>
      <c r="AR309" s="34"/>
      <c r="AS309" s="34"/>
      <c r="AT309" s="34"/>
      <c r="AU309" s="34"/>
      <c r="AV309" s="34"/>
    </row>
    <row r="310" spans="1:48" ht="12.75" customHeight="1">
      <c r="A310" s="34"/>
      <c r="C310" s="43">
        <v>266</v>
      </c>
      <c r="D310" s="723"/>
      <c r="E310" s="596"/>
      <c r="F310" s="378"/>
      <c r="T310" s="141"/>
      <c r="U310" s="34"/>
      <c r="W310" s="43">
        <v>266</v>
      </c>
      <c r="X310" s="723"/>
      <c r="Y310" s="596"/>
      <c r="Z310" s="378"/>
      <c r="AN310" s="141"/>
      <c r="AO310" s="34"/>
      <c r="AP310" s="34"/>
      <c r="AQ310" s="34"/>
      <c r="AR310" s="34"/>
      <c r="AS310" s="34"/>
      <c r="AT310" s="34"/>
      <c r="AU310" s="34"/>
      <c r="AV310" s="34"/>
    </row>
    <row r="311" spans="1:48" ht="12.75" customHeight="1">
      <c r="A311" s="34"/>
      <c r="C311" s="43">
        <v>267</v>
      </c>
      <c r="D311" s="723"/>
      <c r="E311" s="596"/>
      <c r="F311" s="378"/>
      <c r="T311" s="141"/>
      <c r="U311" s="34"/>
      <c r="W311" s="43">
        <v>267</v>
      </c>
      <c r="X311" s="723"/>
      <c r="Y311" s="596"/>
      <c r="Z311" s="378"/>
      <c r="AN311" s="141"/>
      <c r="AO311" s="34"/>
      <c r="AP311" s="34"/>
      <c r="AQ311" s="34"/>
      <c r="AR311" s="34"/>
      <c r="AS311" s="34"/>
      <c r="AT311" s="34"/>
      <c r="AU311" s="34"/>
      <c r="AV311" s="34"/>
    </row>
    <row r="312" spans="1:48" ht="12.75" customHeight="1">
      <c r="A312" s="34"/>
      <c r="C312" s="43">
        <v>268</v>
      </c>
      <c r="D312" s="723"/>
      <c r="E312" s="596"/>
      <c r="F312" s="378"/>
      <c r="T312" s="141"/>
      <c r="U312" s="34"/>
      <c r="W312" s="43">
        <v>268</v>
      </c>
      <c r="X312" s="723"/>
      <c r="Y312" s="596"/>
      <c r="Z312" s="378"/>
      <c r="AN312" s="141"/>
      <c r="AO312" s="34"/>
      <c r="AP312" s="34"/>
      <c r="AQ312" s="34"/>
      <c r="AR312" s="34"/>
      <c r="AS312" s="34"/>
      <c r="AT312" s="34"/>
      <c r="AU312" s="34"/>
      <c r="AV312" s="34"/>
    </row>
    <row r="313" spans="1:48" ht="12.75" customHeight="1">
      <c r="A313" s="34"/>
      <c r="C313" s="43">
        <v>269</v>
      </c>
      <c r="D313" s="723"/>
      <c r="E313" s="596"/>
      <c r="F313" s="378"/>
      <c r="T313" s="141"/>
      <c r="U313" s="34"/>
      <c r="W313" s="43">
        <v>269</v>
      </c>
      <c r="X313" s="723"/>
      <c r="Y313" s="596"/>
      <c r="Z313" s="378"/>
      <c r="AN313" s="141"/>
      <c r="AO313" s="34"/>
      <c r="AP313" s="34"/>
      <c r="AQ313" s="34"/>
      <c r="AR313" s="34"/>
      <c r="AS313" s="34"/>
      <c r="AT313" s="34"/>
      <c r="AU313" s="34"/>
      <c r="AV313" s="34"/>
    </row>
    <row r="314" spans="1:48" ht="12.75" customHeight="1">
      <c r="A314" s="34"/>
      <c r="C314" s="43">
        <v>270</v>
      </c>
      <c r="D314" s="723"/>
      <c r="E314" s="596"/>
      <c r="F314" s="378"/>
      <c r="T314" s="141"/>
      <c r="U314" s="34"/>
      <c r="W314" s="43">
        <v>270</v>
      </c>
      <c r="X314" s="723"/>
      <c r="Y314" s="596"/>
      <c r="Z314" s="378"/>
      <c r="AN314" s="141"/>
      <c r="AO314" s="34"/>
      <c r="AP314" s="34"/>
      <c r="AQ314" s="34"/>
      <c r="AR314" s="34"/>
      <c r="AS314" s="34"/>
      <c r="AT314" s="34"/>
      <c r="AU314" s="34"/>
      <c r="AV314" s="34"/>
    </row>
    <row r="315" spans="1:48" ht="12.75" customHeight="1">
      <c r="A315" s="34"/>
      <c r="C315" s="43">
        <v>271</v>
      </c>
      <c r="D315" s="723"/>
      <c r="E315" s="596"/>
      <c r="F315" s="378"/>
      <c r="T315" s="141"/>
      <c r="U315" s="34"/>
      <c r="W315" s="43">
        <v>271</v>
      </c>
      <c r="X315" s="723"/>
      <c r="Y315" s="596"/>
      <c r="Z315" s="378"/>
      <c r="AN315" s="141"/>
      <c r="AO315" s="34"/>
      <c r="AP315" s="34"/>
      <c r="AQ315" s="34"/>
      <c r="AR315" s="34"/>
      <c r="AS315" s="34"/>
      <c r="AT315" s="34"/>
      <c r="AU315" s="34"/>
      <c r="AV315" s="34"/>
    </row>
    <row r="316" spans="1:48" ht="12.75" customHeight="1">
      <c r="A316" s="34"/>
      <c r="C316" s="43">
        <v>272</v>
      </c>
      <c r="D316" s="723"/>
      <c r="E316" s="596"/>
      <c r="F316" s="378"/>
      <c r="T316" s="141"/>
      <c r="U316" s="34"/>
      <c r="W316" s="43">
        <v>272</v>
      </c>
      <c r="X316" s="723"/>
      <c r="Y316" s="596"/>
      <c r="Z316" s="378"/>
      <c r="AN316" s="141"/>
      <c r="AO316" s="34"/>
      <c r="AP316" s="34"/>
      <c r="AQ316" s="34"/>
      <c r="AR316" s="34"/>
      <c r="AS316" s="34"/>
      <c r="AT316" s="34"/>
      <c r="AU316" s="34"/>
      <c r="AV316" s="34"/>
    </row>
    <row r="317" spans="1:48" ht="12.75" customHeight="1">
      <c r="A317" s="34"/>
      <c r="C317" s="43">
        <v>273</v>
      </c>
      <c r="D317" s="723"/>
      <c r="E317" s="596"/>
      <c r="F317" s="378"/>
      <c r="T317" s="141"/>
      <c r="U317" s="34"/>
      <c r="W317" s="43">
        <v>273</v>
      </c>
      <c r="X317" s="723"/>
      <c r="Y317" s="596"/>
      <c r="Z317" s="378"/>
      <c r="AN317" s="141"/>
      <c r="AO317" s="34"/>
      <c r="AP317" s="34"/>
      <c r="AQ317" s="34"/>
      <c r="AR317" s="34"/>
      <c r="AS317" s="34"/>
      <c r="AT317" s="34"/>
      <c r="AU317" s="34"/>
      <c r="AV317" s="34"/>
    </row>
    <row r="318" spans="1:48" ht="12.75" customHeight="1">
      <c r="A318" s="34"/>
      <c r="C318" s="43">
        <v>274</v>
      </c>
      <c r="D318" s="723"/>
      <c r="E318" s="596"/>
      <c r="F318" s="378"/>
      <c r="T318" s="141"/>
      <c r="U318" s="34"/>
      <c r="W318" s="43">
        <v>274</v>
      </c>
      <c r="X318" s="723"/>
      <c r="Y318" s="596"/>
      <c r="Z318" s="378"/>
      <c r="AN318" s="141"/>
      <c r="AO318" s="34"/>
      <c r="AP318" s="34"/>
      <c r="AQ318" s="34"/>
      <c r="AR318" s="34"/>
      <c r="AS318" s="34"/>
      <c r="AT318" s="34"/>
      <c r="AU318" s="34"/>
      <c r="AV318" s="34"/>
    </row>
    <row r="319" spans="1:48" ht="12.75" customHeight="1">
      <c r="A319" s="34"/>
      <c r="C319" s="43">
        <v>275</v>
      </c>
      <c r="D319" s="723"/>
      <c r="E319" s="596"/>
      <c r="F319" s="378"/>
      <c r="T319" s="141"/>
      <c r="U319" s="34"/>
      <c r="W319" s="43">
        <v>275</v>
      </c>
      <c r="X319" s="723"/>
      <c r="Y319" s="596"/>
      <c r="Z319" s="378"/>
      <c r="AN319" s="141"/>
      <c r="AO319" s="34"/>
      <c r="AP319" s="34"/>
      <c r="AQ319" s="34"/>
      <c r="AR319" s="34"/>
      <c r="AS319" s="34"/>
      <c r="AT319" s="34"/>
      <c r="AU319" s="34"/>
      <c r="AV319" s="34"/>
    </row>
    <row r="320" spans="1:48" ht="12.75" customHeight="1">
      <c r="A320" s="34"/>
      <c r="C320" s="43">
        <v>276</v>
      </c>
      <c r="D320" s="723"/>
      <c r="E320" s="596"/>
      <c r="F320" s="378"/>
      <c r="T320" s="141"/>
      <c r="U320" s="34"/>
      <c r="W320" s="43">
        <v>276</v>
      </c>
      <c r="X320" s="723"/>
      <c r="Y320" s="596"/>
      <c r="Z320" s="378"/>
      <c r="AN320" s="141"/>
      <c r="AO320" s="34"/>
      <c r="AP320" s="34"/>
      <c r="AQ320" s="34"/>
      <c r="AR320" s="34"/>
      <c r="AS320" s="34"/>
      <c r="AT320" s="34"/>
      <c r="AU320" s="34"/>
      <c r="AV320" s="34"/>
    </row>
    <row r="321" spans="1:48" ht="12.75" customHeight="1">
      <c r="A321" s="34"/>
      <c r="C321" s="43">
        <v>277</v>
      </c>
      <c r="D321" s="723"/>
      <c r="E321" s="596"/>
      <c r="F321" s="378"/>
      <c r="T321" s="141"/>
      <c r="U321" s="34"/>
      <c r="W321" s="43">
        <v>277</v>
      </c>
      <c r="X321" s="723"/>
      <c r="Y321" s="596"/>
      <c r="Z321" s="378"/>
      <c r="AN321" s="141"/>
      <c r="AO321" s="34"/>
      <c r="AP321" s="34"/>
      <c r="AQ321" s="34"/>
      <c r="AR321" s="34"/>
      <c r="AS321" s="34"/>
      <c r="AT321" s="34"/>
      <c r="AU321" s="34"/>
      <c r="AV321" s="34"/>
    </row>
    <row r="322" spans="1:48" ht="12.75" customHeight="1">
      <c r="A322" s="34"/>
      <c r="C322" s="43">
        <v>278</v>
      </c>
      <c r="D322" s="723"/>
      <c r="E322" s="596"/>
      <c r="F322" s="378"/>
      <c r="T322" s="141"/>
      <c r="U322" s="34"/>
      <c r="W322" s="43">
        <v>278</v>
      </c>
      <c r="X322" s="723"/>
      <c r="Y322" s="596"/>
      <c r="Z322" s="378"/>
      <c r="AN322" s="141"/>
      <c r="AO322" s="34"/>
      <c r="AP322" s="34"/>
      <c r="AQ322" s="34"/>
      <c r="AR322" s="34"/>
      <c r="AS322" s="34"/>
      <c r="AT322" s="34"/>
      <c r="AU322" s="34"/>
      <c r="AV322" s="34"/>
    </row>
    <row r="323" spans="1:48" ht="12.75" customHeight="1">
      <c r="A323" s="34"/>
      <c r="C323" s="43">
        <v>279</v>
      </c>
      <c r="D323" s="723"/>
      <c r="E323" s="596"/>
      <c r="F323" s="378"/>
      <c r="T323" s="141"/>
      <c r="U323" s="34"/>
      <c r="W323" s="43">
        <v>279</v>
      </c>
      <c r="X323" s="723"/>
      <c r="Y323" s="596"/>
      <c r="Z323" s="378"/>
      <c r="AN323" s="141"/>
      <c r="AO323" s="34"/>
      <c r="AP323" s="34"/>
      <c r="AQ323" s="34"/>
      <c r="AR323" s="34"/>
      <c r="AS323" s="34"/>
      <c r="AT323" s="34"/>
      <c r="AU323" s="34"/>
      <c r="AV323" s="34"/>
    </row>
    <row r="324" spans="1:48" ht="12.75" customHeight="1">
      <c r="A324" s="34"/>
      <c r="C324" s="43">
        <v>280</v>
      </c>
      <c r="D324" s="723"/>
      <c r="E324" s="596"/>
      <c r="F324" s="378"/>
      <c r="T324" s="141"/>
      <c r="U324" s="34"/>
      <c r="W324" s="43">
        <v>280</v>
      </c>
      <c r="X324" s="723"/>
      <c r="Y324" s="596"/>
      <c r="Z324" s="378"/>
      <c r="AN324" s="141"/>
      <c r="AO324" s="34"/>
      <c r="AP324" s="34"/>
      <c r="AQ324" s="34"/>
      <c r="AR324" s="34"/>
      <c r="AS324" s="34"/>
      <c r="AT324" s="34"/>
      <c r="AU324" s="34"/>
      <c r="AV324" s="34"/>
    </row>
    <row r="325" spans="1:48" ht="12.75" customHeight="1">
      <c r="A325" s="34"/>
      <c r="C325" s="43">
        <v>281</v>
      </c>
      <c r="D325" s="723"/>
      <c r="E325" s="596"/>
      <c r="F325" s="378"/>
      <c r="T325" s="141"/>
      <c r="U325" s="34"/>
      <c r="W325" s="43">
        <v>281</v>
      </c>
      <c r="X325" s="723"/>
      <c r="Y325" s="596"/>
      <c r="Z325" s="378"/>
      <c r="AN325" s="141"/>
      <c r="AO325" s="34"/>
      <c r="AP325" s="34"/>
      <c r="AQ325" s="34"/>
      <c r="AR325" s="34"/>
      <c r="AS325" s="34"/>
      <c r="AT325" s="34"/>
      <c r="AU325" s="34"/>
      <c r="AV325" s="34"/>
    </row>
    <row r="326" spans="1:48" ht="12.75" customHeight="1">
      <c r="A326" s="34"/>
      <c r="C326" s="43">
        <v>282</v>
      </c>
      <c r="D326" s="723"/>
      <c r="E326" s="596"/>
      <c r="F326" s="378"/>
      <c r="T326" s="141"/>
      <c r="U326" s="34"/>
      <c r="W326" s="43">
        <v>282</v>
      </c>
      <c r="X326" s="723"/>
      <c r="Y326" s="596"/>
      <c r="Z326" s="378"/>
      <c r="AN326" s="141"/>
      <c r="AO326" s="34"/>
      <c r="AP326" s="34"/>
      <c r="AQ326" s="34"/>
      <c r="AR326" s="34"/>
      <c r="AS326" s="34"/>
      <c r="AT326" s="34"/>
      <c r="AU326" s="34"/>
      <c r="AV326" s="34"/>
    </row>
    <row r="327" spans="1:48" ht="12.75" customHeight="1">
      <c r="A327" s="34"/>
      <c r="C327" s="43">
        <v>283</v>
      </c>
      <c r="D327" s="723"/>
      <c r="E327" s="596"/>
      <c r="F327" s="378"/>
      <c r="T327" s="141"/>
      <c r="U327" s="34"/>
      <c r="W327" s="43">
        <v>283</v>
      </c>
      <c r="X327" s="723"/>
      <c r="Y327" s="596"/>
      <c r="Z327" s="378"/>
      <c r="AN327" s="141"/>
      <c r="AO327" s="34"/>
      <c r="AP327" s="34"/>
      <c r="AQ327" s="34"/>
      <c r="AR327" s="34"/>
      <c r="AS327" s="34"/>
      <c r="AT327" s="34"/>
      <c r="AU327" s="34"/>
      <c r="AV327" s="34"/>
    </row>
    <row r="328" spans="1:48" ht="12.75" customHeight="1">
      <c r="A328" s="34"/>
      <c r="C328" s="43">
        <v>284</v>
      </c>
      <c r="D328" s="723"/>
      <c r="E328" s="596"/>
      <c r="F328" s="378"/>
      <c r="T328" s="141"/>
      <c r="U328" s="34"/>
      <c r="W328" s="43">
        <v>284</v>
      </c>
      <c r="X328" s="723"/>
      <c r="Y328" s="596"/>
      <c r="Z328" s="378"/>
      <c r="AN328" s="141"/>
      <c r="AO328" s="34"/>
      <c r="AP328" s="34"/>
      <c r="AQ328" s="34"/>
      <c r="AR328" s="34"/>
      <c r="AS328" s="34"/>
      <c r="AT328" s="34"/>
      <c r="AU328" s="34"/>
      <c r="AV328" s="34"/>
    </row>
    <row r="329" spans="1:48" ht="12.75" customHeight="1">
      <c r="A329" s="34"/>
      <c r="C329" s="43">
        <v>285</v>
      </c>
      <c r="D329" s="723"/>
      <c r="E329" s="596"/>
      <c r="F329" s="378"/>
      <c r="T329" s="141"/>
      <c r="U329" s="34"/>
      <c r="W329" s="43">
        <v>285</v>
      </c>
      <c r="X329" s="723"/>
      <c r="Y329" s="596"/>
      <c r="Z329" s="378"/>
      <c r="AN329" s="141"/>
      <c r="AO329" s="34"/>
      <c r="AP329" s="34"/>
      <c r="AQ329" s="34"/>
      <c r="AR329" s="34"/>
      <c r="AS329" s="34"/>
      <c r="AT329" s="34"/>
      <c r="AU329" s="34"/>
      <c r="AV329" s="34"/>
    </row>
    <row r="330" spans="1:48" ht="12.75" customHeight="1">
      <c r="A330" s="34"/>
      <c r="C330" s="43">
        <v>286</v>
      </c>
      <c r="D330" s="723"/>
      <c r="E330" s="596"/>
      <c r="F330" s="378"/>
      <c r="T330" s="141"/>
      <c r="U330" s="34"/>
      <c r="W330" s="43">
        <v>286</v>
      </c>
      <c r="X330" s="723"/>
      <c r="Y330" s="596"/>
      <c r="Z330" s="378"/>
      <c r="AN330" s="141"/>
      <c r="AO330" s="34"/>
      <c r="AP330" s="34"/>
      <c r="AQ330" s="34"/>
      <c r="AR330" s="34"/>
      <c r="AS330" s="34"/>
      <c r="AT330" s="34"/>
      <c r="AU330" s="34"/>
      <c r="AV330" s="34"/>
    </row>
    <row r="331" spans="1:48" ht="12.75" customHeight="1">
      <c r="A331" s="34"/>
      <c r="C331" s="43">
        <v>287</v>
      </c>
      <c r="D331" s="723"/>
      <c r="E331" s="596"/>
      <c r="F331" s="378"/>
      <c r="T331" s="141"/>
      <c r="U331" s="34"/>
      <c r="W331" s="43">
        <v>287</v>
      </c>
      <c r="X331" s="723"/>
      <c r="Y331" s="596"/>
      <c r="Z331" s="378"/>
      <c r="AN331" s="141"/>
      <c r="AO331" s="34"/>
      <c r="AP331" s="34"/>
      <c r="AQ331" s="34"/>
      <c r="AR331" s="34"/>
      <c r="AS331" s="34"/>
      <c r="AT331" s="34"/>
      <c r="AU331" s="34"/>
      <c r="AV331" s="34"/>
    </row>
    <row r="332" spans="1:48" ht="12.75" customHeight="1">
      <c r="A332" s="34"/>
      <c r="C332" s="43">
        <v>288</v>
      </c>
      <c r="D332" s="723"/>
      <c r="E332" s="596"/>
      <c r="F332" s="378"/>
      <c r="T332" s="141"/>
      <c r="U332" s="34"/>
      <c r="W332" s="43">
        <v>288</v>
      </c>
      <c r="X332" s="723"/>
      <c r="Y332" s="596"/>
      <c r="Z332" s="378"/>
      <c r="AN332" s="141"/>
      <c r="AO332" s="34"/>
      <c r="AP332" s="34"/>
      <c r="AQ332" s="34"/>
      <c r="AR332" s="34"/>
      <c r="AS332" s="34"/>
      <c r="AT332" s="34"/>
      <c r="AU332" s="34"/>
      <c r="AV332" s="34"/>
    </row>
    <row r="333" spans="1:48" ht="12.75" customHeight="1">
      <c r="A333" s="34"/>
      <c r="C333" s="43">
        <v>289</v>
      </c>
      <c r="D333" s="723"/>
      <c r="E333" s="596"/>
      <c r="F333" s="378"/>
      <c r="T333" s="141"/>
      <c r="U333" s="34"/>
      <c r="W333" s="43">
        <v>289</v>
      </c>
      <c r="X333" s="723"/>
      <c r="Y333" s="596"/>
      <c r="Z333" s="378"/>
      <c r="AN333" s="141"/>
      <c r="AO333" s="34"/>
      <c r="AP333" s="34"/>
      <c r="AQ333" s="34"/>
      <c r="AR333" s="34"/>
      <c r="AS333" s="34"/>
      <c r="AT333" s="34"/>
      <c r="AU333" s="34"/>
      <c r="AV333" s="34"/>
    </row>
    <row r="334" spans="1:48" ht="12.75" customHeight="1">
      <c r="A334" s="34"/>
      <c r="C334" s="43">
        <v>290</v>
      </c>
      <c r="D334" s="723"/>
      <c r="E334" s="596"/>
      <c r="F334" s="378"/>
      <c r="T334" s="141"/>
      <c r="U334" s="34"/>
      <c r="W334" s="43">
        <v>290</v>
      </c>
      <c r="X334" s="723"/>
      <c r="Y334" s="596"/>
      <c r="Z334" s="378"/>
      <c r="AN334" s="141"/>
      <c r="AO334" s="34"/>
      <c r="AP334" s="34"/>
      <c r="AQ334" s="34"/>
      <c r="AR334" s="34"/>
      <c r="AS334" s="34"/>
      <c r="AT334" s="34"/>
      <c r="AU334" s="34"/>
      <c r="AV334" s="34"/>
    </row>
    <row r="335" spans="1:48" ht="12.75" customHeight="1">
      <c r="A335" s="34"/>
      <c r="C335" s="43">
        <v>291</v>
      </c>
      <c r="D335" s="723"/>
      <c r="E335" s="596"/>
      <c r="F335" s="378"/>
      <c r="T335" s="141"/>
      <c r="U335" s="34"/>
      <c r="W335" s="43">
        <v>291</v>
      </c>
      <c r="X335" s="723"/>
      <c r="Y335" s="596"/>
      <c r="Z335" s="378"/>
      <c r="AN335" s="141"/>
      <c r="AO335" s="34"/>
      <c r="AP335" s="34"/>
      <c r="AQ335" s="34"/>
      <c r="AR335" s="34"/>
      <c r="AS335" s="34"/>
      <c r="AT335" s="34"/>
      <c r="AU335" s="34"/>
      <c r="AV335" s="34"/>
    </row>
    <row r="336" spans="1:48" ht="12.75" customHeight="1">
      <c r="A336" s="34"/>
      <c r="C336" s="43">
        <v>292</v>
      </c>
      <c r="D336" s="723"/>
      <c r="E336" s="596"/>
      <c r="F336" s="378"/>
      <c r="T336" s="141"/>
      <c r="U336" s="34"/>
      <c r="W336" s="43">
        <v>292</v>
      </c>
      <c r="X336" s="723"/>
      <c r="Y336" s="596"/>
      <c r="Z336" s="378"/>
      <c r="AN336" s="141"/>
      <c r="AO336" s="34"/>
      <c r="AP336" s="34"/>
      <c r="AQ336" s="34"/>
      <c r="AR336" s="34"/>
      <c r="AS336" s="34"/>
      <c r="AT336" s="34"/>
      <c r="AU336" s="34"/>
      <c r="AV336" s="34"/>
    </row>
    <row r="337" spans="1:48" ht="12.75" customHeight="1">
      <c r="A337" s="34"/>
      <c r="C337" s="43">
        <v>293</v>
      </c>
      <c r="D337" s="723"/>
      <c r="E337" s="596"/>
      <c r="F337" s="378"/>
      <c r="T337" s="141"/>
      <c r="U337" s="34"/>
      <c r="W337" s="43">
        <v>293</v>
      </c>
      <c r="X337" s="723"/>
      <c r="Y337" s="596"/>
      <c r="Z337" s="378"/>
      <c r="AN337" s="141"/>
      <c r="AO337" s="34"/>
      <c r="AP337" s="34"/>
      <c r="AQ337" s="34"/>
      <c r="AR337" s="34"/>
      <c r="AS337" s="34"/>
      <c r="AT337" s="34"/>
      <c r="AU337" s="34"/>
      <c r="AV337" s="34"/>
    </row>
    <row r="338" spans="1:48" ht="12.75" customHeight="1">
      <c r="A338" s="34"/>
      <c r="C338" s="43">
        <v>294</v>
      </c>
      <c r="D338" s="723"/>
      <c r="E338" s="596"/>
      <c r="F338" s="378"/>
      <c r="T338" s="141"/>
      <c r="U338" s="34"/>
      <c r="W338" s="43">
        <v>294</v>
      </c>
      <c r="X338" s="723"/>
      <c r="Y338" s="596"/>
      <c r="Z338" s="378"/>
      <c r="AN338" s="141"/>
      <c r="AO338" s="34"/>
      <c r="AP338" s="34"/>
      <c r="AQ338" s="34"/>
      <c r="AR338" s="34"/>
      <c r="AS338" s="34"/>
      <c r="AT338" s="34"/>
      <c r="AU338" s="34"/>
      <c r="AV338" s="34"/>
    </row>
    <row r="339" spans="1:48" ht="12.75" customHeight="1">
      <c r="A339" s="34"/>
      <c r="C339" s="43">
        <v>295</v>
      </c>
      <c r="D339" s="723"/>
      <c r="E339" s="596"/>
      <c r="F339" s="378"/>
      <c r="T339" s="141"/>
      <c r="U339" s="34"/>
      <c r="W339" s="43">
        <v>295</v>
      </c>
      <c r="X339" s="723"/>
      <c r="Y339" s="596"/>
      <c r="Z339" s="378"/>
      <c r="AN339" s="141"/>
      <c r="AO339" s="34"/>
      <c r="AP339" s="34"/>
      <c r="AQ339" s="34"/>
      <c r="AR339" s="34"/>
      <c r="AS339" s="34"/>
      <c r="AT339" s="34"/>
      <c r="AU339" s="34"/>
      <c r="AV339" s="34"/>
    </row>
    <row r="340" spans="1:48" ht="12.75" customHeight="1">
      <c r="A340" s="34"/>
      <c r="C340" s="43">
        <v>296</v>
      </c>
      <c r="D340" s="723"/>
      <c r="E340" s="596"/>
      <c r="F340" s="378"/>
      <c r="T340" s="141"/>
      <c r="U340" s="34"/>
      <c r="W340" s="43">
        <v>296</v>
      </c>
      <c r="X340" s="723"/>
      <c r="Y340" s="596"/>
      <c r="Z340" s="378"/>
      <c r="AN340" s="141"/>
      <c r="AO340" s="34"/>
      <c r="AP340" s="34"/>
      <c r="AQ340" s="34"/>
      <c r="AR340" s="34"/>
      <c r="AS340" s="34"/>
      <c r="AT340" s="34"/>
      <c r="AU340" s="34"/>
      <c r="AV340" s="34"/>
    </row>
    <row r="341" spans="1:48" ht="12.75" customHeight="1">
      <c r="A341" s="34"/>
      <c r="C341" s="43">
        <v>297</v>
      </c>
      <c r="D341" s="723"/>
      <c r="E341" s="596"/>
      <c r="F341" s="378"/>
      <c r="T341" s="141"/>
      <c r="U341" s="34"/>
      <c r="W341" s="43">
        <v>297</v>
      </c>
      <c r="X341" s="723"/>
      <c r="Y341" s="596"/>
      <c r="Z341" s="378"/>
      <c r="AN341" s="141"/>
      <c r="AO341" s="34"/>
      <c r="AP341" s="34"/>
      <c r="AQ341" s="34"/>
      <c r="AR341" s="34"/>
      <c r="AS341" s="34"/>
      <c r="AT341" s="34"/>
      <c r="AU341" s="34"/>
      <c r="AV341" s="34"/>
    </row>
    <row r="342" spans="1:48" ht="12.75" customHeight="1">
      <c r="A342" s="34"/>
      <c r="C342" s="43">
        <v>298</v>
      </c>
      <c r="D342" s="723"/>
      <c r="E342" s="596"/>
      <c r="F342" s="378"/>
      <c r="T342" s="141"/>
      <c r="U342" s="34"/>
      <c r="W342" s="43">
        <v>298</v>
      </c>
      <c r="X342" s="723"/>
      <c r="Y342" s="596"/>
      <c r="Z342" s="378"/>
      <c r="AN342" s="141"/>
      <c r="AO342" s="34"/>
      <c r="AP342" s="34"/>
      <c r="AQ342" s="34"/>
      <c r="AR342" s="34"/>
      <c r="AS342" s="34"/>
      <c r="AT342" s="34"/>
      <c r="AU342" s="34"/>
      <c r="AV342" s="34"/>
    </row>
    <row r="343" spans="1:48" ht="12.75" customHeight="1">
      <c r="A343" s="34"/>
      <c r="C343" s="43">
        <v>299</v>
      </c>
      <c r="D343" s="723"/>
      <c r="E343" s="596"/>
      <c r="F343" s="378"/>
      <c r="T343" s="141"/>
      <c r="U343" s="34"/>
      <c r="W343" s="43">
        <v>299</v>
      </c>
      <c r="X343" s="723"/>
      <c r="Y343" s="596"/>
      <c r="Z343" s="378"/>
      <c r="AN343" s="141"/>
      <c r="AO343" s="34"/>
      <c r="AP343" s="34"/>
      <c r="AQ343" s="34"/>
      <c r="AR343" s="34"/>
      <c r="AS343" s="34"/>
      <c r="AT343" s="34"/>
      <c r="AU343" s="34"/>
      <c r="AV343" s="34"/>
    </row>
    <row r="344" spans="1:48" ht="12.75" customHeight="1">
      <c r="A344" s="34"/>
      <c r="C344" s="43">
        <v>300</v>
      </c>
      <c r="D344" s="723"/>
      <c r="E344" s="596"/>
      <c r="F344" s="378"/>
      <c r="T344" s="141"/>
      <c r="U344" s="34"/>
      <c r="W344" s="43">
        <v>300</v>
      </c>
      <c r="X344" s="723"/>
      <c r="Y344" s="596"/>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X252:Y252"/>
    <mergeCell ref="X253:Y253"/>
    <mergeCell ref="X254:Y254"/>
    <mergeCell ref="X243:Y243"/>
    <mergeCell ref="X244:Y244"/>
    <mergeCell ref="X245:Y245"/>
    <mergeCell ref="X246:Y246"/>
    <mergeCell ref="X247:Y247"/>
    <mergeCell ref="X248:Y248"/>
    <mergeCell ref="X249:Y249"/>
    <mergeCell ref="X250:Y250"/>
    <mergeCell ref="X251:Y251"/>
    <mergeCell ref="X234:Y234"/>
    <mergeCell ref="X235:Y235"/>
    <mergeCell ref="X236:Y236"/>
    <mergeCell ref="X237:Y237"/>
    <mergeCell ref="X238:Y238"/>
    <mergeCell ref="X239:Y239"/>
    <mergeCell ref="X240:Y240"/>
    <mergeCell ref="X241:Y241"/>
    <mergeCell ref="X242:Y242"/>
    <mergeCell ref="X225:Y225"/>
    <mergeCell ref="X226:Y226"/>
    <mergeCell ref="X227:Y227"/>
    <mergeCell ref="X228:Y228"/>
    <mergeCell ref="X229:Y229"/>
    <mergeCell ref="X230:Y230"/>
    <mergeCell ref="X231:Y231"/>
    <mergeCell ref="X232:Y232"/>
    <mergeCell ref="X233:Y233"/>
    <mergeCell ref="X216:Y216"/>
    <mergeCell ref="X217:Y217"/>
    <mergeCell ref="X218:Y218"/>
    <mergeCell ref="X219:Y219"/>
    <mergeCell ref="X220:Y220"/>
    <mergeCell ref="X221:Y221"/>
    <mergeCell ref="X222:Y222"/>
    <mergeCell ref="X223:Y223"/>
    <mergeCell ref="X224:Y224"/>
    <mergeCell ref="X207:Y207"/>
    <mergeCell ref="X208:Y208"/>
    <mergeCell ref="X209:Y209"/>
    <mergeCell ref="X210:Y210"/>
    <mergeCell ref="X211:Y211"/>
    <mergeCell ref="X212:Y212"/>
    <mergeCell ref="X213:Y213"/>
    <mergeCell ref="X214:Y214"/>
    <mergeCell ref="X215:Y215"/>
    <mergeCell ref="X198:Y198"/>
    <mergeCell ref="X199:Y199"/>
    <mergeCell ref="X200:Y200"/>
    <mergeCell ref="X201:Y201"/>
    <mergeCell ref="X202:Y202"/>
    <mergeCell ref="X203:Y203"/>
    <mergeCell ref="X204:Y204"/>
    <mergeCell ref="X205:Y205"/>
    <mergeCell ref="X206:Y206"/>
    <mergeCell ref="X189:Y189"/>
    <mergeCell ref="X190:Y190"/>
    <mergeCell ref="X191:Y191"/>
    <mergeCell ref="X192:Y192"/>
    <mergeCell ref="X193:Y193"/>
    <mergeCell ref="X194:Y194"/>
    <mergeCell ref="X195:Y195"/>
    <mergeCell ref="X196:Y196"/>
    <mergeCell ref="X197:Y197"/>
    <mergeCell ref="X180:Y180"/>
    <mergeCell ref="X181:Y181"/>
    <mergeCell ref="X182:Y182"/>
    <mergeCell ref="X183:Y183"/>
    <mergeCell ref="X184:Y184"/>
    <mergeCell ref="X185:Y185"/>
    <mergeCell ref="X186:Y186"/>
    <mergeCell ref="X187:Y187"/>
    <mergeCell ref="X188:Y188"/>
    <mergeCell ref="X171:Y171"/>
    <mergeCell ref="X172:Y172"/>
    <mergeCell ref="X173:Y173"/>
    <mergeCell ref="X174:Y174"/>
    <mergeCell ref="X175:Y175"/>
    <mergeCell ref="X176:Y176"/>
    <mergeCell ref="X177:Y177"/>
    <mergeCell ref="X178:Y178"/>
    <mergeCell ref="X179:Y179"/>
    <mergeCell ref="X162:Y162"/>
    <mergeCell ref="X163:Y163"/>
    <mergeCell ref="X164:Y164"/>
    <mergeCell ref="X165:Y165"/>
    <mergeCell ref="X166:Y166"/>
    <mergeCell ref="X167:Y167"/>
    <mergeCell ref="X168:Y168"/>
    <mergeCell ref="X169:Y169"/>
    <mergeCell ref="X170:Y170"/>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D145:E145"/>
    <mergeCell ref="D146:E146"/>
    <mergeCell ref="D147:E147"/>
    <mergeCell ref="D148:E148"/>
    <mergeCell ref="D149:E149"/>
    <mergeCell ref="D150:E150"/>
    <mergeCell ref="D151:E151"/>
    <mergeCell ref="D152:E152"/>
    <mergeCell ref="D153:E153"/>
    <mergeCell ref="D136:E136"/>
    <mergeCell ref="D137:E137"/>
    <mergeCell ref="D138:E138"/>
    <mergeCell ref="D139:E139"/>
    <mergeCell ref="D140:E140"/>
    <mergeCell ref="D141:E141"/>
    <mergeCell ref="D142:E142"/>
    <mergeCell ref="D143:E143"/>
    <mergeCell ref="D144:E144"/>
    <mergeCell ref="D127:E127"/>
    <mergeCell ref="D128:E128"/>
    <mergeCell ref="D129:E129"/>
    <mergeCell ref="D130:E130"/>
    <mergeCell ref="D131:E131"/>
    <mergeCell ref="D132:E132"/>
    <mergeCell ref="D133:E133"/>
    <mergeCell ref="D134:E134"/>
    <mergeCell ref="D135:E135"/>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X142:Y142"/>
    <mergeCell ref="X143:Y143"/>
    <mergeCell ref="X144:Y144"/>
    <mergeCell ref="X145:Y145"/>
    <mergeCell ref="X146:Y146"/>
    <mergeCell ref="X147:Y147"/>
    <mergeCell ref="X148:Y148"/>
    <mergeCell ref="X149:Y149"/>
    <mergeCell ref="X150:Y150"/>
    <mergeCell ref="X133:Y133"/>
    <mergeCell ref="X134:Y134"/>
    <mergeCell ref="X135:Y135"/>
    <mergeCell ref="X136:Y136"/>
    <mergeCell ref="X137:Y137"/>
    <mergeCell ref="X138:Y138"/>
    <mergeCell ref="X139:Y139"/>
    <mergeCell ref="X140:Y140"/>
    <mergeCell ref="X141:Y141"/>
    <mergeCell ref="X124:Y124"/>
    <mergeCell ref="X125:Y125"/>
    <mergeCell ref="X126:Y126"/>
    <mergeCell ref="X127:Y127"/>
    <mergeCell ref="X128:Y128"/>
    <mergeCell ref="X129:Y129"/>
    <mergeCell ref="X130:Y130"/>
    <mergeCell ref="X131:Y131"/>
    <mergeCell ref="X132:Y132"/>
    <mergeCell ref="X115:Y115"/>
    <mergeCell ref="X116:Y116"/>
    <mergeCell ref="X117:Y117"/>
    <mergeCell ref="X118:Y118"/>
    <mergeCell ref="X119:Y119"/>
    <mergeCell ref="X120:Y120"/>
    <mergeCell ref="X121:Y121"/>
    <mergeCell ref="X122:Y122"/>
    <mergeCell ref="X123:Y123"/>
    <mergeCell ref="D107:E107"/>
    <mergeCell ref="D108:E108"/>
    <mergeCell ref="X108:Y108"/>
    <mergeCell ref="X109:Y109"/>
    <mergeCell ref="X110:Y110"/>
    <mergeCell ref="X111:Y111"/>
    <mergeCell ref="X112:Y112"/>
    <mergeCell ref="X113:Y113"/>
    <mergeCell ref="X114:Y114"/>
    <mergeCell ref="D98:E98"/>
    <mergeCell ref="D99:E99"/>
    <mergeCell ref="D100:E100"/>
    <mergeCell ref="D101:E101"/>
    <mergeCell ref="D102:E102"/>
    <mergeCell ref="D103:E103"/>
    <mergeCell ref="D104:E104"/>
    <mergeCell ref="D105:E105"/>
    <mergeCell ref="D106:E106"/>
    <mergeCell ref="D89:E89"/>
    <mergeCell ref="D90:E90"/>
    <mergeCell ref="D91:E91"/>
    <mergeCell ref="D92:E92"/>
    <mergeCell ref="D93:E93"/>
    <mergeCell ref="D94:E94"/>
    <mergeCell ref="D95:E95"/>
    <mergeCell ref="D96:E96"/>
    <mergeCell ref="D97:E97"/>
    <mergeCell ref="D80:E80"/>
    <mergeCell ref="D81:E81"/>
    <mergeCell ref="D82:E82"/>
    <mergeCell ref="D83:E83"/>
    <mergeCell ref="D84:E84"/>
    <mergeCell ref="D85:E85"/>
    <mergeCell ref="D86:E86"/>
    <mergeCell ref="D87:E87"/>
    <mergeCell ref="D88:E88"/>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X95:Y95"/>
    <mergeCell ref="X96:Y96"/>
    <mergeCell ref="X97:Y97"/>
    <mergeCell ref="X98:Y98"/>
    <mergeCell ref="X99:Y99"/>
    <mergeCell ref="X100:Y100"/>
    <mergeCell ref="X101:Y101"/>
    <mergeCell ref="X102:Y102"/>
    <mergeCell ref="X103:Y103"/>
    <mergeCell ref="X86:Y86"/>
    <mergeCell ref="X87:Y87"/>
    <mergeCell ref="X88:Y88"/>
    <mergeCell ref="X89:Y89"/>
    <mergeCell ref="X90:Y90"/>
    <mergeCell ref="X91:Y91"/>
    <mergeCell ref="X92:Y92"/>
    <mergeCell ref="X93:Y93"/>
    <mergeCell ref="X94:Y94"/>
    <mergeCell ref="X77:Y77"/>
    <mergeCell ref="X78:Y78"/>
    <mergeCell ref="X79:Y79"/>
    <mergeCell ref="X80:Y80"/>
    <mergeCell ref="X81:Y81"/>
    <mergeCell ref="X82:Y82"/>
    <mergeCell ref="X83:Y83"/>
    <mergeCell ref="X84:Y84"/>
    <mergeCell ref="X85:Y85"/>
    <mergeCell ref="X68:Y68"/>
    <mergeCell ref="X69:Y69"/>
    <mergeCell ref="X70:Y70"/>
    <mergeCell ref="X71:Y71"/>
    <mergeCell ref="X72:Y72"/>
    <mergeCell ref="X73:Y73"/>
    <mergeCell ref="X74:Y74"/>
    <mergeCell ref="X75:Y75"/>
    <mergeCell ref="X76:Y7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D48:E48"/>
    <mergeCell ref="D49:E49"/>
    <mergeCell ref="D50:E50"/>
    <mergeCell ref="D51:E51"/>
    <mergeCell ref="D52:E52"/>
    <mergeCell ref="D53:E53"/>
    <mergeCell ref="D54:E54"/>
    <mergeCell ref="D55:E55"/>
    <mergeCell ref="D56:E56"/>
    <mergeCell ref="D44:E44"/>
    <mergeCell ref="I44:J44"/>
    <mergeCell ref="X44:Y44"/>
    <mergeCell ref="AC44:AD44"/>
    <mergeCell ref="D45:E45"/>
    <mergeCell ref="X45:Y45"/>
    <mergeCell ref="X46:Y46"/>
    <mergeCell ref="D46:E46"/>
    <mergeCell ref="D47:E47"/>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X291:Y291"/>
    <mergeCell ref="X292:Y292"/>
    <mergeCell ref="X293:Y293"/>
    <mergeCell ref="X294:Y294"/>
    <mergeCell ref="X295:Y295"/>
    <mergeCell ref="X296:Y296"/>
    <mergeCell ref="X297:Y297"/>
    <mergeCell ref="X298:Y298"/>
    <mergeCell ref="X299:Y299"/>
    <mergeCell ref="X282:Y282"/>
    <mergeCell ref="X283:Y283"/>
    <mergeCell ref="X284:Y284"/>
    <mergeCell ref="X285:Y285"/>
    <mergeCell ref="X286:Y286"/>
    <mergeCell ref="X287:Y287"/>
    <mergeCell ref="X288:Y288"/>
    <mergeCell ref="X289:Y289"/>
    <mergeCell ref="X290:Y290"/>
    <mergeCell ref="X273:Y273"/>
    <mergeCell ref="X274:Y274"/>
    <mergeCell ref="X275:Y275"/>
    <mergeCell ref="X276:Y276"/>
    <mergeCell ref="X277:Y277"/>
    <mergeCell ref="X278:Y278"/>
    <mergeCell ref="X279:Y279"/>
    <mergeCell ref="X280:Y280"/>
    <mergeCell ref="X281:Y281"/>
    <mergeCell ref="X264:Y264"/>
    <mergeCell ref="X265:Y265"/>
    <mergeCell ref="X266:Y266"/>
    <mergeCell ref="X267:Y267"/>
    <mergeCell ref="X268:Y268"/>
    <mergeCell ref="X269:Y269"/>
    <mergeCell ref="X270:Y270"/>
    <mergeCell ref="X271:Y271"/>
    <mergeCell ref="X272:Y272"/>
    <mergeCell ref="X255:Y255"/>
    <mergeCell ref="X256:Y256"/>
    <mergeCell ref="X257:Y257"/>
    <mergeCell ref="X258:Y258"/>
    <mergeCell ref="X259:Y259"/>
    <mergeCell ref="X260:Y260"/>
    <mergeCell ref="X261:Y261"/>
    <mergeCell ref="X262:Y262"/>
    <mergeCell ref="X263:Y263"/>
    <mergeCell ref="X340:Y340"/>
    <mergeCell ref="X341:Y341"/>
    <mergeCell ref="X342:Y342"/>
    <mergeCell ref="X343:Y343"/>
    <mergeCell ref="X344:Y344"/>
    <mergeCell ref="X332:Y332"/>
    <mergeCell ref="X333:Y333"/>
    <mergeCell ref="X334:Y334"/>
    <mergeCell ref="X335:Y335"/>
    <mergeCell ref="X336:Y336"/>
    <mergeCell ref="X337:Y337"/>
    <mergeCell ref="X338:Y338"/>
    <mergeCell ref="X324:Y324"/>
    <mergeCell ref="X325:Y325"/>
    <mergeCell ref="X326:Y326"/>
    <mergeCell ref="X327:Y327"/>
    <mergeCell ref="X328:Y328"/>
    <mergeCell ref="X329:Y329"/>
    <mergeCell ref="X330:Y330"/>
    <mergeCell ref="X331:Y331"/>
    <mergeCell ref="X339:Y339"/>
    <mergeCell ref="X315:Y315"/>
    <mergeCell ref="X316:Y316"/>
    <mergeCell ref="X317:Y317"/>
    <mergeCell ref="X318:Y318"/>
    <mergeCell ref="X319:Y319"/>
    <mergeCell ref="X320:Y320"/>
    <mergeCell ref="X321:Y321"/>
    <mergeCell ref="X322:Y322"/>
    <mergeCell ref="X323:Y323"/>
    <mergeCell ref="X306:Y306"/>
    <mergeCell ref="X307:Y307"/>
    <mergeCell ref="X308:Y308"/>
    <mergeCell ref="X309:Y309"/>
    <mergeCell ref="X310:Y310"/>
    <mergeCell ref="X311:Y311"/>
    <mergeCell ref="X312:Y312"/>
    <mergeCell ref="X313:Y313"/>
    <mergeCell ref="X314:Y314"/>
    <mergeCell ref="D302:E302"/>
    <mergeCell ref="D303:E303"/>
    <mergeCell ref="D304:E304"/>
    <mergeCell ref="X304:Y304"/>
    <mergeCell ref="X305:Y305"/>
    <mergeCell ref="X300:Y300"/>
    <mergeCell ref="X301:Y301"/>
    <mergeCell ref="X302:Y302"/>
    <mergeCell ref="X303:Y303"/>
    <mergeCell ref="D293:E293"/>
    <mergeCell ref="D294:E294"/>
    <mergeCell ref="D295:E295"/>
    <mergeCell ref="D296:E296"/>
    <mergeCell ref="D297:E297"/>
    <mergeCell ref="D298:E298"/>
    <mergeCell ref="D299:E299"/>
    <mergeCell ref="D300:E300"/>
    <mergeCell ref="D301:E301"/>
    <mergeCell ref="D284:E284"/>
    <mergeCell ref="D285:E285"/>
    <mergeCell ref="D286:E286"/>
    <mergeCell ref="D287:E287"/>
    <mergeCell ref="D288:E288"/>
    <mergeCell ref="D289:E289"/>
    <mergeCell ref="D290:E290"/>
    <mergeCell ref="D291:E291"/>
    <mergeCell ref="D292:E292"/>
    <mergeCell ref="D275:E275"/>
    <mergeCell ref="D276:E276"/>
    <mergeCell ref="D277:E277"/>
    <mergeCell ref="D278:E278"/>
    <mergeCell ref="D279:E279"/>
    <mergeCell ref="D280:E280"/>
    <mergeCell ref="D281:E281"/>
    <mergeCell ref="D282:E282"/>
    <mergeCell ref="D283:E283"/>
    <mergeCell ref="D340:E340"/>
    <mergeCell ref="D341:E341"/>
    <mergeCell ref="D342:E342"/>
    <mergeCell ref="D343:E343"/>
    <mergeCell ref="D344:E344"/>
    <mergeCell ref="D333:E333"/>
    <mergeCell ref="D334:E334"/>
    <mergeCell ref="D335:E335"/>
    <mergeCell ref="D336:E336"/>
    <mergeCell ref="D337:E337"/>
    <mergeCell ref="D338:E338"/>
    <mergeCell ref="D339:E339"/>
    <mergeCell ref="D324:E324"/>
    <mergeCell ref="D325:E325"/>
    <mergeCell ref="D326:E326"/>
    <mergeCell ref="D327:E327"/>
    <mergeCell ref="D328:E328"/>
    <mergeCell ref="D329:E329"/>
    <mergeCell ref="D330:E330"/>
    <mergeCell ref="D331:E331"/>
    <mergeCell ref="D332:E332"/>
    <mergeCell ref="D315:E315"/>
    <mergeCell ref="D316:E316"/>
    <mergeCell ref="D317:E317"/>
    <mergeCell ref="D318:E318"/>
    <mergeCell ref="D319:E319"/>
    <mergeCell ref="D320:E320"/>
    <mergeCell ref="D321:E321"/>
    <mergeCell ref="D322:E322"/>
    <mergeCell ref="D323:E323"/>
    <mergeCell ref="D306:E306"/>
    <mergeCell ref="D307:E307"/>
    <mergeCell ref="D308:E308"/>
    <mergeCell ref="D309:E309"/>
    <mergeCell ref="D310:E310"/>
    <mergeCell ref="D311:E311"/>
    <mergeCell ref="D312:E312"/>
    <mergeCell ref="D313:E313"/>
    <mergeCell ref="D314:E314"/>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43:E243"/>
    <mergeCell ref="D244:E244"/>
    <mergeCell ref="D245:E245"/>
    <mergeCell ref="D246:E246"/>
    <mergeCell ref="D247:E247"/>
    <mergeCell ref="D248:E248"/>
    <mergeCell ref="D249:E249"/>
    <mergeCell ref="D250:E250"/>
    <mergeCell ref="D251:E251"/>
    <mergeCell ref="D234:E234"/>
    <mergeCell ref="D235:E235"/>
    <mergeCell ref="D236:E236"/>
    <mergeCell ref="D237:E237"/>
    <mergeCell ref="D238:E238"/>
    <mergeCell ref="D239:E239"/>
    <mergeCell ref="D240:E240"/>
    <mergeCell ref="D241:E241"/>
    <mergeCell ref="D242:E242"/>
    <mergeCell ref="D225:E225"/>
    <mergeCell ref="D226:E226"/>
    <mergeCell ref="D227:E227"/>
    <mergeCell ref="D228:E228"/>
    <mergeCell ref="D229:E229"/>
    <mergeCell ref="D230:E230"/>
    <mergeCell ref="D231:E231"/>
    <mergeCell ref="D232:E232"/>
    <mergeCell ref="D233:E233"/>
    <mergeCell ref="D216:E216"/>
    <mergeCell ref="D217:E217"/>
    <mergeCell ref="D218:E218"/>
    <mergeCell ref="D219:E219"/>
    <mergeCell ref="D220:E220"/>
    <mergeCell ref="D221:E221"/>
    <mergeCell ref="D222:E222"/>
    <mergeCell ref="D223:E223"/>
    <mergeCell ref="D224:E224"/>
    <mergeCell ref="D207:E207"/>
    <mergeCell ref="D208:E208"/>
    <mergeCell ref="D209:E209"/>
    <mergeCell ref="D210:E210"/>
    <mergeCell ref="D211:E211"/>
    <mergeCell ref="D212:E212"/>
    <mergeCell ref="D213:E213"/>
    <mergeCell ref="D214:E214"/>
    <mergeCell ref="D215:E215"/>
    <mergeCell ref="D198:E198"/>
    <mergeCell ref="D199:E199"/>
    <mergeCell ref="D200:E200"/>
    <mergeCell ref="D201:E201"/>
    <mergeCell ref="D202:E202"/>
    <mergeCell ref="D203:E203"/>
    <mergeCell ref="D204:E204"/>
    <mergeCell ref="D205:E205"/>
    <mergeCell ref="D206:E206"/>
    <mergeCell ref="D189:E189"/>
    <mergeCell ref="D190:E190"/>
    <mergeCell ref="D191:E191"/>
    <mergeCell ref="D192:E192"/>
    <mergeCell ref="D193:E193"/>
    <mergeCell ref="D194:E194"/>
    <mergeCell ref="D195:E195"/>
    <mergeCell ref="D196:E196"/>
    <mergeCell ref="D197:E197"/>
    <mergeCell ref="D180:E180"/>
    <mergeCell ref="D181:E181"/>
    <mergeCell ref="D182:E182"/>
    <mergeCell ref="D183:E183"/>
    <mergeCell ref="D184:E184"/>
    <mergeCell ref="D185:E185"/>
    <mergeCell ref="D186:E186"/>
    <mergeCell ref="D187:E187"/>
    <mergeCell ref="D188:E188"/>
    <mergeCell ref="D171:E171"/>
    <mergeCell ref="D172:E172"/>
    <mergeCell ref="D173:E173"/>
    <mergeCell ref="D174:E174"/>
    <mergeCell ref="D175:E175"/>
    <mergeCell ref="D176:E176"/>
    <mergeCell ref="D177:E177"/>
    <mergeCell ref="D178:E178"/>
    <mergeCell ref="D179:E179"/>
    <mergeCell ref="D162:E162"/>
    <mergeCell ref="D163:E163"/>
    <mergeCell ref="D164:E164"/>
    <mergeCell ref="D165:E165"/>
    <mergeCell ref="D166:E166"/>
    <mergeCell ref="D167:E167"/>
    <mergeCell ref="D168:E168"/>
    <mergeCell ref="D169:E169"/>
    <mergeCell ref="D170:E170"/>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opLeftCell="A99" zoomScale="67" workbookViewId="0">
      <selection activeCell="G118" sqref="G118"/>
    </sheetView>
  </sheetViews>
  <sheetFormatPr baseColWidth="10" defaultColWidth="12.5546875" defaultRowHeight="15" customHeight="1"/>
  <cols>
    <col min="1" max="51" width="5" customWidth="1"/>
  </cols>
  <sheetData>
    <row r="1" spans="1:51" ht="12.75" customHeight="1">
      <c r="A1" s="754" t="s">
        <v>135</v>
      </c>
      <c r="B1" s="590"/>
      <c r="C1" s="590"/>
      <c r="D1" s="590"/>
      <c r="E1" s="590"/>
      <c r="F1" s="590"/>
      <c r="G1" s="590"/>
      <c r="H1" s="590"/>
      <c r="I1" s="590"/>
      <c r="J1" s="590"/>
      <c r="K1" s="590"/>
      <c r="L1" s="590"/>
      <c r="M1" s="590"/>
      <c r="N1" s="590"/>
      <c r="O1" s="590"/>
      <c r="P1" s="590"/>
      <c r="Q1" s="591"/>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5" t="str">
        <f>IF('Cover Sheet'!$D$14&gt;0,'Cover Sheet'!$D$14,"")</f>
        <v>Ecole Centrale Lyon</v>
      </c>
      <c r="E3" s="752"/>
      <c r="F3" s="752"/>
      <c r="G3" s="752"/>
      <c r="H3" s="752"/>
      <c r="I3" s="756"/>
      <c r="J3" s="6" t="s">
        <v>47</v>
      </c>
      <c r="K3" s="6"/>
      <c r="L3" s="6"/>
      <c r="M3" s="6"/>
      <c r="N3" s="755" t="str">
        <f>IF('Cover Sheet'!$O$14&gt;0,'Cover Sheet'!$O$14,"")</f>
        <v>81 FSCH/FSS/FSF</v>
      </c>
      <c r="O3" s="752"/>
      <c r="P3" s="752"/>
      <c r="Q3" s="756"/>
      <c r="R3" s="7"/>
      <c r="S3" s="757" t="s">
        <v>784</v>
      </c>
      <c r="T3" s="595"/>
      <c r="U3" s="595"/>
      <c r="V3" s="595"/>
      <c r="W3" s="595"/>
      <c r="X3" s="596"/>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57" t="s">
        <v>785</v>
      </c>
      <c r="T4" s="595"/>
      <c r="U4" s="595"/>
      <c r="V4" s="595"/>
      <c r="W4" s="595"/>
      <c r="X4" s="596"/>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51" t="s">
        <v>790</v>
      </c>
      <c r="B12" s="752"/>
      <c r="C12" s="752"/>
      <c r="D12" s="752"/>
      <c r="E12" s="752"/>
      <c r="F12" s="752"/>
      <c r="G12" s="752"/>
      <c r="H12" s="752"/>
      <c r="I12" s="752"/>
      <c r="J12" s="752"/>
      <c r="K12" s="752"/>
      <c r="L12" s="752"/>
      <c r="M12" s="752"/>
      <c r="N12" s="752"/>
      <c r="O12" s="752"/>
      <c r="P12" s="752"/>
      <c r="Q12" s="684"/>
      <c r="R12" s="753" t="s">
        <v>791</v>
      </c>
      <c r="S12" s="595"/>
      <c r="T12" s="595"/>
      <c r="U12" s="595"/>
      <c r="V12" s="595"/>
      <c r="W12" s="595"/>
      <c r="X12" s="595"/>
      <c r="Y12" s="595"/>
      <c r="Z12" s="595"/>
      <c r="AA12" s="595"/>
      <c r="AB12" s="595"/>
      <c r="AC12" s="595"/>
      <c r="AD12" s="595"/>
      <c r="AE12" s="595"/>
      <c r="AF12" s="595"/>
      <c r="AG12" s="595"/>
      <c r="AH12" s="596"/>
      <c r="AI12" s="753" t="s">
        <v>792</v>
      </c>
      <c r="AJ12" s="595"/>
      <c r="AK12" s="595"/>
      <c r="AL12" s="595"/>
      <c r="AM12" s="595"/>
      <c r="AN12" s="595"/>
      <c r="AO12" s="595"/>
      <c r="AP12" s="595"/>
      <c r="AQ12" s="595"/>
      <c r="AR12" s="595"/>
      <c r="AS12" s="595"/>
      <c r="AT12" s="595"/>
      <c r="AU12" s="595"/>
      <c r="AV12" s="595"/>
      <c r="AW12" s="595"/>
      <c r="AX12" s="595"/>
      <c r="AY12" s="596"/>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49" t="s">
        <v>1107</v>
      </c>
      <c r="B14" s="716"/>
      <c r="C14" s="716"/>
      <c r="D14" s="716"/>
      <c r="E14" s="716"/>
      <c r="F14" s="716"/>
      <c r="G14" s="716"/>
      <c r="H14" s="716"/>
      <c r="I14" s="716"/>
      <c r="J14" s="716"/>
      <c r="K14" s="716"/>
      <c r="L14" s="716"/>
      <c r="M14" s="716"/>
      <c r="N14" s="716"/>
      <c r="O14" s="716"/>
      <c r="P14" s="716"/>
      <c r="Q14" s="750"/>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49"/>
      <c r="B15" s="716"/>
      <c r="C15" s="716"/>
      <c r="D15" s="716"/>
      <c r="E15" s="716"/>
      <c r="F15" s="716"/>
      <c r="G15" s="716"/>
      <c r="H15" s="716"/>
      <c r="I15" s="716"/>
      <c r="J15" s="716"/>
      <c r="K15" s="716"/>
      <c r="L15" s="716"/>
      <c r="M15" s="716"/>
      <c r="N15" s="716"/>
      <c r="O15" s="716"/>
      <c r="P15" s="716"/>
      <c r="Q15" s="750"/>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9" t="s">
        <v>793</v>
      </c>
      <c r="C3" s="596"/>
      <c r="D3" s="447" t="str">
        <f>IF(OR(AND(E24="PASS",B11="PASS",C15="Yes",'Cover Sheet'!D17:J17="Internal Combustion"),AND(E39="PASS",E32="PASS",B11="PASS",C15="Yes",'Cover Sheet'!D17:J17="Electric Vehicle")),"PASS","FAIL")</f>
        <v>PASS</v>
      </c>
      <c r="E3" s="448"/>
      <c r="F3" s="760"/>
      <c r="G3" s="591"/>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61"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599"/>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599"/>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599"/>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00"/>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62" t="str">
        <f>IF(ISBLANK(D8),"",IF(D8&lt;25,"Insufficient air gap, check design",IF((AND(D7="No direct contact",D9="8mm heat insulation with reflective layer")),"Conduction &amp; Radiation insulation do not match, check input","")))</f>
        <v/>
      </c>
      <c r="D11" s="595"/>
      <c r="E11" s="596"/>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63"/>
      <c r="D18" s="764"/>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599"/>
      <c r="D19" s="599"/>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599"/>
      <c r="D20" s="599"/>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599"/>
      <c r="D21" s="599"/>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00"/>
      <c r="D22" s="600"/>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6"/>
      <c r="E27" s="765"/>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63" t="s">
        <v>138</v>
      </c>
      <c r="D28" s="607"/>
      <c r="E28" s="599"/>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599"/>
      <c r="D29" s="607"/>
      <c r="E29" s="599"/>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599"/>
      <c r="D30" s="607"/>
      <c r="E30" s="599"/>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00"/>
      <c r="D31" s="610"/>
      <c r="E31" s="600"/>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67"/>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63" t="s">
        <v>814</v>
      </c>
      <c r="D34" s="599"/>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599"/>
      <c r="D35" s="599"/>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599"/>
      <c r="D36" s="599"/>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00"/>
      <c r="D37" s="600"/>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68"/>
      <c r="C40" s="595"/>
      <c r="D40" s="595"/>
      <c r="E40" s="596"/>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3" t="s">
        <v>815</v>
      </c>
      <c r="C41" s="603"/>
      <c r="D41" s="603"/>
      <c r="E41" s="604"/>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8"/>
      <c r="C42" s="609"/>
      <c r="D42" s="609"/>
      <c r="E42" s="610"/>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50" t="s">
        <v>817</v>
      </c>
      <c r="D70" s="590"/>
      <c r="E70" s="591"/>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50" t="s">
        <v>818</v>
      </c>
      <c r="L77" s="591"/>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58"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58"/>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58"/>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58"/>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58"/>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9"/>
      <c r="E3" s="606"/>
      <c r="F3" s="770"/>
      <c r="G3" s="606"/>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703">
        <v>25.4</v>
      </c>
      <c r="D13" s="596"/>
      <c r="G13" s="34"/>
      <c r="H13" s="34"/>
      <c r="I13" s="131"/>
      <c r="J13" s="34"/>
      <c r="K13" s="34"/>
      <c r="L13" s="34"/>
      <c r="M13" s="34"/>
      <c r="N13" s="34"/>
      <c r="O13" s="34"/>
    </row>
    <row r="14" spans="1:26" ht="12.75" customHeight="1">
      <c r="B14" s="43" t="s">
        <v>442</v>
      </c>
      <c r="C14" s="703">
        <v>1.2</v>
      </c>
      <c r="D14" s="596"/>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614">
        <f t="shared" ref="C17:C18" si="0">C13/1000</f>
        <v>2.5399999999999999E-2</v>
      </c>
      <c r="D17" s="596"/>
      <c r="G17" s="34"/>
      <c r="H17" s="34"/>
      <c r="I17" s="131"/>
      <c r="J17" s="34"/>
      <c r="K17" s="34"/>
      <c r="L17" s="34"/>
      <c r="M17" s="34"/>
      <c r="N17" s="34"/>
      <c r="O17" s="34"/>
    </row>
    <row r="18" spans="2:15" ht="12.75" customHeight="1">
      <c r="B18" s="43" t="s">
        <v>444</v>
      </c>
      <c r="C18" s="614">
        <f t="shared" si="0"/>
        <v>1.1999999999999999E-3</v>
      </c>
      <c r="D18" s="596"/>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703">
        <v>25</v>
      </c>
      <c r="D13" s="596"/>
      <c r="G13" s="34"/>
      <c r="H13" s="34"/>
      <c r="I13" s="131"/>
      <c r="J13" s="34"/>
      <c r="K13" s="34"/>
      <c r="L13" s="34"/>
      <c r="M13" s="34"/>
      <c r="N13" s="34"/>
      <c r="O13" s="34"/>
    </row>
    <row r="14" spans="1:26" ht="12.75" customHeight="1">
      <c r="B14" s="43" t="s">
        <v>842</v>
      </c>
      <c r="C14" s="703">
        <v>1.5</v>
      </c>
      <c r="D14" s="596"/>
      <c r="G14" s="34"/>
      <c r="H14" s="34"/>
      <c r="I14" s="131"/>
      <c r="J14" s="34"/>
      <c r="K14" s="34"/>
      <c r="L14" s="34"/>
      <c r="M14" s="34"/>
      <c r="N14" s="34"/>
      <c r="O14" s="34"/>
    </row>
    <row r="15" spans="1:26" ht="12.75" customHeight="1">
      <c r="B15" s="43" t="s">
        <v>843</v>
      </c>
      <c r="C15" s="703">
        <v>35.5</v>
      </c>
      <c r="D15" s="596"/>
      <c r="G15" s="34"/>
      <c r="H15" s="34"/>
      <c r="I15" s="131"/>
      <c r="J15" s="34"/>
      <c r="K15" s="34"/>
      <c r="L15" s="34"/>
      <c r="M15" s="34"/>
      <c r="N15" s="34"/>
      <c r="O15" s="34"/>
    </row>
    <row r="16" spans="1:26" ht="12.75" customHeight="1">
      <c r="B16" s="43" t="s">
        <v>844</v>
      </c>
      <c r="C16" s="703">
        <v>5</v>
      </c>
      <c r="D16" s="596"/>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election sqref="A1:S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5" t="s">
        <v>852</v>
      </c>
      <c r="B1" s="606"/>
      <c r="C1" s="606"/>
      <c r="D1" s="606"/>
      <c r="E1" s="606"/>
      <c r="F1" s="606"/>
      <c r="G1" s="606"/>
      <c r="H1" s="606"/>
      <c r="I1" s="606"/>
      <c r="J1" s="606"/>
      <c r="K1" s="606"/>
      <c r="L1" s="606"/>
      <c r="M1" s="606"/>
      <c r="N1" s="606"/>
      <c r="O1" s="606"/>
      <c r="P1" s="606"/>
      <c r="Q1" s="606"/>
      <c r="R1" s="606"/>
      <c r="S1" s="606"/>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1" t="s">
        <v>853</v>
      </c>
      <c r="B5" s="603"/>
      <c r="C5" s="603"/>
      <c r="D5" s="603"/>
      <c r="E5" s="603"/>
      <c r="F5" s="603"/>
      <c r="G5" s="603"/>
      <c r="H5" s="603"/>
      <c r="I5" s="603"/>
      <c r="J5" s="603"/>
      <c r="K5" s="603"/>
      <c r="L5" s="603"/>
      <c r="M5" s="603"/>
      <c r="N5" s="603"/>
      <c r="O5" s="603"/>
      <c r="P5" s="603"/>
      <c r="Q5" s="603"/>
      <c r="R5" s="603"/>
      <c r="S5" s="603"/>
      <c r="T5" s="95"/>
      <c r="U5" s="64"/>
      <c r="V5" s="64"/>
      <c r="W5" s="64"/>
      <c r="X5" s="64"/>
      <c r="Y5" s="64"/>
      <c r="Z5" s="64"/>
      <c r="AA5" s="64"/>
      <c r="AB5" s="64"/>
      <c r="AC5" s="64"/>
      <c r="AD5" s="64"/>
      <c r="AE5" s="64"/>
      <c r="AF5" s="64"/>
      <c r="AG5" s="64"/>
      <c r="AH5" s="64"/>
      <c r="AI5" s="64"/>
    </row>
    <row r="6" spans="1:35" ht="12.75" customHeight="1">
      <c r="A6" s="605"/>
      <c r="B6" s="606"/>
      <c r="C6" s="606"/>
      <c r="D6" s="606"/>
      <c r="E6" s="606"/>
      <c r="F6" s="606"/>
      <c r="G6" s="606"/>
      <c r="H6" s="606"/>
      <c r="I6" s="606"/>
      <c r="J6" s="606"/>
      <c r="K6" s="606"/>
      <c r="L6" s="606"/>
      <c r="M6" s="606"/>
      <c r="N6" s="606"/>
      <c r="O6" s="606"/>
      <c r="P6" s="606"/>
      <c r="Q6" s="606"/>
      <c r="R6" s="606"/>
      <c r="S6" s="606"/>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I8" zoomScale="90" zoomScaleNormal="55" workbookViewId="0">
      <selection activeCell="AL61" sqref="AL6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5" t="s">
        <v>852</v>
      </c>
      <c r="B1" s="606"/>
      <c r="C1" s="606"/>
      <c r="D1" s="606"/>
      <c r="E1" s="606"/>
      <c r="F1" s="606"/>
      <c r="G1" s="606"/>
      <c r="H1" s="606"/>
      <c r="I1" s="606"/>
      <c r="J1" s="606"/>
      <c r="K1" s="606"/>
      <c r="L1" s="606"/>
      <c r="M1" s="606"/>
      <c r="N1" s="606"/>
      <c r="O1" s="606"/>
      <c r="P1" s="606"/>
      <c r="Q1" s="606"/>
      <c r="R1" s="606"/>
      <c r="S1" s="606"/>
      <c r="T1" s="780" t="s">
        <v>854</v>
      </c>
      <c r="U1" s="781"/>
      <c r="V1" s="781"/>
      <c r="W1" s="781"/>
      <c r="X1" s="781"/>
      <c r="Y1" s="781"/>
      <c r="Z1" s="781"/>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3" t="s">
        <v>855</v>
      </c>
      <c r="B5" s="603"/>
      <c r="C5" s="603"/>
      <c r="D5" s="603"/>
      <c r="E5" s="603"/>
      <c r="F5" s="603"/>
      <c r="G5" s="603"/>
      <c r="H5" s="603"/>
      <c r="I5" s="603"/>
      <c r="J5" s="603"/>
      <c r="K5" s="603"/>
      <c r="L5" s="603"/>
      <c r="M5" s="603"/>
      <c r="N5" s="603"/>
      <c r="O5" s="603"/>
      <c r="P5" s="603"/>
      <c r="Q5" s="603"/>
      <c r="R5" s="603"/>
      <c r="S5" s="774"/>
      <c r="T5" s="95"/>
      <c r="U5" s="64"/>
      <c r="V5" s="64"/>
      <c r="W5" s="64"/>
      <c r="X5" s="64"/>
      <c r="Y5" s="64"/>
      <c r="Z5" s="64"/>
      <c r="AA5" s="64"/>
      <c r="AB5" s="64"/>
      <c r="AC5" s="64"/>
      <c r="AD5" s="64"/>
      <c r="AE5" s="64"/>
      <c r="AF5" s="64"/>
      <c r="AG5" s="64"/>
      <c r="AH5" s="64"/>
      <c r="AI5" s="64"/>
    </row>
    <row r="6" spans="1:35" ht="12.75" customHeight="1">
      <c r="A6" s="775"/>
      <c r="B6" s="776"/>
      <c r="C6" s="776"/>
      <c r="D6" s="776"/>
      <c r="E6" s="776"/>
      <c r="F6" s="776"/>
      <c r="G6" s="776"/>
      <c r="H6" s="776"/>
      <c r="I6" s="776"/>
      <c r="J6" s="776"/>
      <c r="K6" s="776"/>
      <c r="L6" s="776"/>
      <c r="M6" s="776"/>
      <c r="N6" s="776"/>
      <c r="O6" s="776"/>
      <c r="P6" s="776"/>
      <c r="Q6" s="776"/>
      <c r="R6" s="776"/>
      <c r="S6" s="777"/>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8" t="s">
        <v>856</v>
      </c>
      <c r="B8" s="590"/>
      <c r="C8" s="590"/>
      <c r="D8" s="590"/>
      <c r="E8" s="590"/>
      <c r="F8" s="591"/>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9" t="s">
        <v>857</v>
      </c>
      <c r="O10" s="779"/>
      <c r="P10" s="779"/>
      <c r="Q10" s="779"/>
      <c r="R10" s="779"/>
      <c r="S10" s="779"/>
      <c r="T10" s="779"/>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9" t="s">
        <v>858</v>
      </c>
      <c r="O11" s="779"/>
      <c r="P11" s="779"/>
      <c r="Q11" s="779"/>
      <c r="R11" s="779"/>
      <c r="S11" s="779"/>
      <c r="T11" s="779"/>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72" t="s">
        <v>1105</v>
      </c>
      <c r="C52" s="772"/>
      <c r="D52" s="772"/>
      <c r="E52" s="772"/>
      <c r="F52" s="772"/>
      <c r="G52" s="772"/>
      <c r="H52" s="772"/>
      <c r="I52" s="772"/>
      <c r="J52" s="772"/>
      <c r="K52" s="772"/>
      <c r="L52" s="772"/>
      <c r="M52" s="772"/>
      <c r="N52" s="772"/>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72"/>
      <c r="C53" s="772"/>
      <c r="D53" s="772"/>
      <c r="E53" s="772"/>
      <c r="F53" s="772"/>
      <c r="G53" s="772"/>
      <c r="H53" s="772"/>
      <c r="I53" s="772"/>
      <c r="J53" s="772"/>
      <c r="K53" s="772"/>
      <c r="L53" s="772"/>
      <c r="M53" s="772"/>
      <c r="N53" s="772"/>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72"/>
      <c r="C54" s="772"/>
      <c r="D54" s="772"/>
      <c r="E54" s="772"/>
      <c r="F54" s="772"/>
      <c r="G54" s="772"/>
      <c r="H54" s="772"/>
      <c r="I54" s="772"/>
      <c r="J54" s="772"/>
      <c r="K54" s="772"/>
      <c r="L54" s="772"/>
      <c r="M54" s="772"/>
      <c r="N54" s="772"/>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72"/>
      <c r="C55" s="772"/>
      <c r="D55" s="772"/>
      <c r="E55" s="772"/>
      <c r="F55" s="772"/>
      <c r="G55" s="772"/>
      <c r="H55" s="772"/>
      <c r="I55" s="772"/>
      <c r="J55" s="772"/>
      <c r="K55" s="772"/>
      <c r="L55" s="772"/>
      <c r="M55" s="772"/>
      <c r="N55" s="772"/>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72"/>
      <c r="C56" s="772"/>
      <c r="D56" s="772"/>
      <c r="E56" s="772"/>
      <c r="F56" s="772"/>
      <c r="G56" s="772"/>
      <c r="H56" s="772"/>
      <c r="I56" s="772"/>
      <c r="J56" s="772"/>
      <c r="K56" s="772"/>
      <c r="L56" s="772"/>
      <c r="M56" s="772"/>
      <c r="N56" s="772"/>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72"/>
      <c r="C57" s="772"/>
      <c r="D57" s="772"/>
      <c r="E57" s="772"/>
      <c r="F57" s="772"/>
      <c r="G57" s="772"/>
      <c r="H57" s="772"/>
      <c r="I57" s="772"/>
      <c r="J57" s="772"/>
      <c r="K57" s="772"/>
      <c r="L57" s="772"/>
      <c r="M57" s="772"/>
      <c r="N57" s="772"/>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72"/>
      <c r="C58" s="772"/>
      <c r="D58" s="772"/>
      <c r="E58" s="772"/>
      <c r="F58" s="772"/>
      <c r="G58" s="772"/>
      <c r="H58" s="772"/>
      <c r="I58" s="772"/>
      <c r="J58" s="772"/>
      <c r="K58" s="772"/>
      <c r="L58" s="772"/>
      <c r="M58" s="772"/>
      <c r="N58" s="772"/>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72"/>
      <c r="C59" s="772"/>
      <c r="D59" s="772"/>
      <c r="E59" s="772"/>
      <c r="F59" s="772"/>
      <c r="G59" s="772"/>
      <c r="H59" s="772"/>
      <c r="I59" s="772"/>
      <c r="J59" s="772"/>
      <c r="K59" s="772"/>
      <c r="L59" s="772"/>
      <c r="M59" s="772"/>
      <c r="N59" s="772"/>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72"/>
      <c r="C60" s="772"/>
      <c r="D60" s="772"/>
      <c r="E60" s="772"/>
      <c r="F60" s="772"/>
      <c r="G60" s="772"/>
      <c r="H60" s="772"/>
      <c r="I60" s="772"/>
      <c r="J60" s="772"/>
      <c r="K60" s="772"/>
      <c r="L60" s="772"/>
      <c r="M60" s="772"/>
      <c r="N60" s="772"/>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topLeftCell="A11" zoomScale="136" workbookViewId="0">
      <selection activeCell="W27" sqref="W2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5" t="s">
        <v>852</v>
      </c>
      <c r="B1" s="606"/>
      <c r="C1" s="606"/>
      <c r="D1" s="606"/>
      <c r="E1" s="606"/>
      <c r="F1" s="606"/>
      <c r="G1" s="606"/>
      <c r="H1" s="606"/>
      <c r="I1" s="606"/>
      <c r="J1" s="606"/>
      <c r="K1" s="606"/>
      <c r="L1" s="606"/>
      <c r="M1" s="606"/>
      <c r="N1" s="606"/>
      <c r="O1" s="606"/>
      <c r="P1" s="606"/>
      <c r="Q1" s="606"/>
      <c r="R1" s="606"/>
      <c r="S1" s="606"/>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3" t="s">
        <v>859</v>
      </c>
      <c r="B5" s="603"/>
      <c r="C5" s="603"/>
      <c r="D5" s="603"/>
      <c r="E5" s="603"/>
      <c r="F5" s="603"/>
      <c r="G5" s="603"/>
      <c r="H5" s="603"/>
      <c r="I5" s="603"/>
      <c r="J5" s="603"/>
      <c r="K5" s="603"/>
      <c r="L5" s="603"/>
      <c r="M5" s="603"/>
      <c r="N5" s="603"/>
      <c r="O5" s="603"/>
      <c r="P5" s="603"/>
      <c r="Q5" s="603"/>
      <c r="R5" s="603"/>
      <c r="S5" s="774"/>
      <c r="T5" s="95"/>
      <c r="U5" s="64"/>
      <c r="V5" s="64"/>
      <c r="W5" s="64"/>
      <c r="X5" s="64"/>
      <c r="Y5" s="64"/>
      <c r="Z5" s="64"/>
      <c r="AA5" s="64"/>
      <c r="AB5" s="64"/>
      <c r="AC5" s="64"/>
      <c r="AD5" s="64"/>
      <c r="AE5" s="64"/>
      <c r="AF5" s="64"/>
      <c r="AG5" s="64"/>
      <c r="AH5" s="64"/>
      <c r="AI5" s="64"/>
    </row>
    <row r="6" spans="1:35" ht="12.75" customHeight="1">
      <c r="A6" s="775"/>
      <c r="B6" s="776"/>
      <c r="C6" s="776"/>
      <c r="D6" s="776"/>
      <c r="E6" s="776"/>
      <c r="F6" s="776"/>
      <c r="G6" s="776"/>
      <c r="H6" s="776"/>
      <c r="I6" s="776"/>
      <c r="J6" s="776"/>
      <c r="K6" s="776"/>
      <c r="L6" s="776"/>
      <c r="M6" s="776"/>
      <c r="N6" s="776"/>
      <c r="O6" s="776"/>
      <c r="P6" s="776"/>
      <c r="Q6" s="776"/>
      <c r="R6" s="776"/>
      <c r="S6" s="777"/>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8"/>
      <c r="B8" s="590"/>
      <c r="C8" s="590"/>
      <c r="D8" s="590"/>
      <c r="E8" s="590"/>
      <c r="F8" s="591"/>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2"/>
      <c r="O10" s="590"/>
      <c r="P10" s="590"/>
      <c r="Q10" s="591"/>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2"/>
      <c r="O11" s="590"/>
      <c r="P11" s="590"/>
      <c r="Q11" s="591"/>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91033-0814-4650-BDF3-8287C9CB2D01}">
  <sheetPr>
    <tabColor rgb="FFFF9999"/>
  </sheetPr>
  <dimension ref="A1:AI1000"/>
  <sheetViews>
    <sheetView showGridLines="0" zoomScale="33" zoomScaleNormal="55" workbookViewId="0">
      <selection activeCell="AL17" sqref="AL1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5" t="s">
        <v>852</v>
      </c>
      <c r="B1" s="606"/>
      <c r="C1" s="606"/>
      <c r="D1" s="606"/>
      <c r="E1" s="606"/>
      <c r="F1" s="606"/>
      <c r="G1" s="606"/>
      <c r="H1" s="606"/>
      <c r="I1" s="606"/>
      <c r="J1" s="606"/>
      <c r="K1" s="606"/>
      <c r="L1" s="606"/>
      <c r="M1" s="606"/>
      <c r="N1" s="606"/>
      <c r="O1" s="606"/>
      <c r="P1" s="606"/>
      <c r="Q1" s="606"/>
      <c r="R1" s="606"/>
      <c r="S1" s="606"/>
      <c r="T1" s="142"/>
      <c r="U1" s="143"/>
      <c r="V1" s="143"/>
      <c r="W1" s="143"/>
      <c r="X1" s="143"/>
      <c r="Y1" s="143"/>
      <c r="Z1" s="143"/>
      <c r="AA1" s="143"/>
      <c r="AB1" s="143"/>
      <c r="AC1" s="143"/>
      <c r="AD1" s="143"/>
      <c r="AE1" s="143"/>
      <c r="AF1" s="143"/>
      <c r="AG1" s="143"/>
      <c r="AH1" s="143"/>
      <c r="AI1" s="143"/>
    </row>
    <row r="2" spans="1:35" ht="12.75" customHeight="1">
      <c r="T2" s="95"/>
      <c r="U2" s="783" t="s">
        <v>1112</v>
      </c>
      <c r="V2" s="784"/>
      <c r="W2" s="784"/>
      <c r="X2" s="784"/>
      <c r="Y2" s="784"/>
      <c r="Z2" s="784"/>
      <c r="AA2" s="784"/>
      <c r="AB2" s="784"/>
      <c r="AC2" s="784"/>
      <c r="AD2" s="784"/>
      <c r="AE2" s="784"/>
      <c r="AF2" s="784"/>
      <c r="AG2" s="784"/>
      <c r="AH2" s="784"/>
      <c r="AI2" s="64"/>
    </row>
    <row r="3" spans="1:35" ht="12.7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95"/>
      <c r="U3" s="784"/>
      <c r="V3" s="784"/>
      <c r="W3" s="784"/>
      <c r="X3" s="784"/>
      <c r="Y3" s="784"/>
      <c r="Z3" s="784"/>
      <c r="AA3" s="784"/>
      <c r="AB3" s="784"/>
      <c r="AC3" s="784"/>
      <c r="AD3" s="784"/>
      <c r="AE3" s="784"/>
      <c r="AF3" s="784"/>
      <c r="AG3" s="784"/>
      <c r="AH3" s="784"/>
      <c r="AI3" s="64"/>
    </row>
    <row r="4" spans="1:35" ht="12.75" customHeight="1">
      <c r="T4" s="95"/>
      <c r="U4" s="784"/>
      <c r="V4" s="784"/>
      <c r="W4" s="784"/>
      <c r="X4" s="784"/>
      <c r="Y4" s="784"/>
      <c r="Z4" s="784"/>
      <c r="AA4" s="784"/>
      <c r="AB4" s="784"/>
      <c r="AC4" s="784"/>
      <c r="AD4" s="784"/>
      <c r="AE4" s="784"/>
      <c r="AF4" s="784"/>
      <c r="AG4" s="784"/>
      <c r="AH4" s="784"/>
      <c r="AI4" s="64"/>
    </row>
    <row r="5" spans="1:35" ht="12.75" customHeight="1">
      <c r="A5" s="773" t="s">
        <v>855</v>
      </c>
      <c r="B5" s="603"/>
      <c r="C5" s="603"/>
      <c r="D5" s="603"/>
      <c r="E5" s="603"/>
      <c r="F5" s="603"/>
      <c r="G5" s="603"/>
      <c r="H5" s="603"/>
      <c r="I5" s="603"/>
      <c r="J5" s="603"/>
      <c r="K5" s="603"/>
      <c r="L5" s="603"/>
      <c r="M5" s="603"/>
      <c r="N5" s="603"/>
      <c r="O5" s="603"/>
      <c r="P5" s="603"/>
      <c r="Q5" s="603"/>
      <c r="R5" s="603"/>
      <c r="S5" s="774"/>
      <c r="T5" s="95"/>
      <c r="U5" s="64"/>
      <c r="V5" s="64"/>
      <c r="W5" s="64"/>
      <c r="X5" s="64"/>
      <c r="Y5" s="64"/>
      <c r="Z5" s="64"/>
      <c r="AA5" s="64"/>
      <c r="AB5" s="64"/>
      <c r="AC5" s="64"/>
      <c r="AD5" s="64"/>
      <c r="AE5" s="64"/>
      <c r="AF5" s="64"/>
      <c r="AG5" s="64"/>
      <c r="AH5" s="64"/>
      <c r="AI5" s="64"/>
    </row>
    <row r="6" spans="1:35" ht="12.75" customHeight="1">
      <c r="A6" s="775"/>
      <c r="B6" s="776"/>
      <c r="C6" s="776"/>
      <c r="D6" s="776"/>
      <c r="E6" s="776"/>
      <c r="F6" s="776"/>
      <c r="G6" s="776"/>
      <c r="H6" s="776"/>
      <c r="I6" s="776"/>
      <c r="J6" s="776"/>
      <c r="K6" s="776"/>
      <c r="L6" s="776"/>
      <c r="M6" s="776"/>
      <c r="N6" s="776"/>
      <c r="O6" s="776"/>
      <c r="P6" s="776"/>
      <c r="Q6" s="776"/>
      <c r="R6" s="776"/>
      <c r="S6" s="777"/>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8"/>
      <c r="B8" s="590"/>
      <c r="C8" s="590"/>
      <c r="D8" s="590"/>
      <c r="E8" s="590"/>
      <c r="F8" s="591"/>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2"/>
      <c r="O10" s="590"/>
      <c r="P10" s="590"/>
      <c r="Q10" s="591"/>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2"/>
      <c r="O11" s="590"/>
      <c r="P11" s="590"/>
      <c r="Q11" s="591"/>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N11:Q11"/>
    <mergeCell ref="U2:AH4"/>
    <mergeCell ref="A1:S1"/>
    <mergeCell ref="D3:J3"/>
    <mergeCell ref="O3:S3"/>
    <mergeCell ref="A5:S6"/>
    <mergeCell ref="A8:F8"/>
    <mergeCell ref="N10:Q10"/>
  </mergeCells>
  <pageMargins left="0.39370078740157483" right="0.39370078740157483" top="0.39370078740157483" bottom="0.39370078740157483" header="0" footer="0"/>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5" t="s">
        <v>860</v>
      </c>
      <c r="B1" s="603"/>
      <c r="C1" s="603"/>
      <c r="D1" s="603"/>
      <c r="E1" s="603"/>
      <c r="F1" s="603"/>
      <c r="G1" s="603"/>
      <c r="H1" s="603"/>
      <c r="I1" s="603"/>
      <c r="J1" s="603"/>
      <c r="K1" s="603"/>
      <c r="L1" s="603"/>
      <c r="M1" s="603"/>
      <c r="N1" s="603"/>
      <c r="O1" s="603"/>
      <c r="P1" s="603"/>
      <c r="Q1" s="603"/>
      <c r="R1" s="603"/>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5" t="s">
        <v>878</v>
      </c>
      <c r="B1" s="603"/>
      <c r="C1" s="603"/>
      <c r="D1" s="603"/>
      <c r="E1" s="603"/>
      <c r="F1" s="603"/>
      <c r="G1" s="603"/>
      <c r="H1" s="603"/>
      <c r="I1" s="603"/>
      <c r="J1" s="603"/>
      <c r="K1" s="603"/>
      <c r="L1" s="603"/>
      <c r="M1" s="603"/>
      <c r="N1" s="603"/>
      <c r="O1" s="603"/>
      <c r="P1" s="603"/>
      <c r="Q1" s="603"/>
      <c r="R1" s="603"/>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5" t="s">
        <v>891</v>
      </c>
      <c r="B1" s="603"/>
      <c r="C1" s="603"/>
      <c r="D1" s="603"/>
      <c r="E1" s="603"/>
      <c r="F1" s="603"/>
      <c r="G1" s="603"/>
      <c r="H1" s="603"/>
      <c r="I1" s="603"/>
      <c r="J1" s="603"/>
      <c r="K1" s="603"/>
      <c r="L1" s="603"/>
      <c r="M1" s="603"/>
      <c r="N1" s="603"/>
      <c r="O1" s="603"/>
      <c r="P1" s="603"/>
      <c r="Q1" s="603"/>
      <c r="R1" s="603"/>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25" t="s">
        <v>921</v>
      </c>
      <c r="B1" s="606"/>
      <c r="C1" s="606"/>
      <c r="D1" s="606"/>
      <c r="E1" s="606"/>
      <c r="F1" s="606"/>
      <c r="G1" s="606"/>
      <c r="H1" s="606"/>
      <c r="I1" s="606"/>
      <c r="J1" s="606"/>
      <c r="K1" s="606"/>
      <c r="L1" s="606"/>
      <c r="M1" s="606"/>
      <c r="N1" s="606"/>
      <c r="O1" s="606"/>
      <c r="P1" s="606"/>
      <c r="Q1" s="606"/>
      <c r="R1" s="606"/>
      <c r="S1" s="606"/>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25" t="s">
        <v>934</v>
      </c>
      <c r="B1" s="606"/>
      <c r="C1" s="606"/>
      <c r="D1" s="606"/>
      <c r="E1" s="606"/>
      <c r="F1" s="606"/>
      <c r="G1" s="606"/>
      <c r="H1" s="606"/>
      <c r="I1" s="606"/>
      <c r="J1" s="606"/>
      <c r="K1" s="606"/>
      <c r="L1" s="606"/>
      <c r="M1" s="606"/>
      <c r="N1" s="606"/>
      <c r="O1" s="606"/>
      <c r="P1" s="606"/>
      <c r="Q1" s="606"/>
      <c r="R1" s="606"/>
      <c r="S1" s="606"/>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25" t="s">
        <v>946</v>
      </c>
      <c r="B1" s="606"/>
      <c r="C1" s="606"/>
      <c r="D1" s="606"/>
      <c r="E1" s="606"/>
      <c r="F1" s="606"/>
      <c r="G1" s="606"/>
      <c r="H1" s="606"/>
      <c r="I1" s="606"/>
      <c r="J1" s="606"/>
      <c r="K1" s="606"/>
      <c r="L1" s="606"/>
      <c r="M1" s="606"/>
      <c r="N1" s="606"/>
      <c r="O1" s="606"/>
      <c r="P1" s="606"/>
      <c r="Q1" s="606"/>
      <c r="R1" s="606"/>
      <c r="S1" s="606"/>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25" t="s">
        <v>956</v>
      </c>
      <c r="B1" s="606"/>
      <c r="C1" s="606"/>
      <c r="D1" s="606"/>
      <c r="E1" s="606"/>
      <c r="F1" s="606"/>
      <c r="G1" s="606"/>
      <c r="H1" s="606"/>
      <c r="I1" s="606"/>
      <c r="J1" s="606"/>
      <c r="K1" s="606"/>
      <c r="L1" s="606"/>
      <c r="M1" s="606"/>
      <c r="N1" s="606"/>
      <c r="O1" s="606"/>
      <c r="P1" s="606"/>
      <c r="Q1" s="606"/>
      <c r="R1" s="606"/>
      <c r="S1" s="606"/>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25" t="s">
        <v>969</v>
      </c>
      <c r="B1" s="606"/>
      <c r="C1" s="606"/>
      <c r="D1" s="606"/>
      <c r="E1" s="606"/>
      <c r="F1" s="606"/>
      <c r="G1" s="606"/>
      <c r="H1" s="606"/>
      <c r="I1" s="606"/>
      <c r="J1" s="606"/>
      <c r="K1" s="606"/>
      <c r="L1" s="606"/>
      <c r="M1" s="606"/>
      <c r="N1" s="606"/>
      <c r="O1" s="606"/>
      <c r="P1" s="606"/>
      <c r="Q1" s="606"/>
      <c r="R1" s="606"/>
      <c r="S1" s="606"/>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0"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0" t="s">
        <v>977</v>
      </c>
      <c r="B1" s="595"/>
      <c r="C1" s="595"/>
      <c r="D1" s="595"/>
      <c r="E1" s="595"/>
      <c r="F1" s="595"/>
      <c r="G1" s="595"/>
      <c r="H1" s="595"/>
      <c r="I1" s="595"/>
      <c r="J1" s="595"/>
      <c r="K1" s="595"/>
      <c r="L1" s="595"/>
      <c r="M1" s="595"/>
      <c r="N1" s="595"/>
      <c r="O1" s="595"/>
      <c r="P1" s="595"/>
      <c r="Q1" s="595"/>
      <c r="R1" s="595"/>
      <c r="S1" s="595"/>
      <c r="T1" s="785" t="s">
        <v>978</v>
      </c>
      <c r="U1" s="595"/>
      <c r="V1" s="595"/>
      <c r="W1" s="595"/>
      <c r="X1" s="595"/>
      <c r="Y1" s="595"/>
      <c r="Z1" s="595"/>
      <c r="AA1" s="595"/>
      <c r="AB1" s="595"/>
      <c r="AC1" s="595"/>
      <c r="AD1" s="595"/>
      <c r="AE1" s="595"/>
      <c r="AF1" s="595"/>
      <c r="AG1" s="595"/>
      <c r="AH1" s="595"/>
      <c r="AI1" s="595"/>
      <c r="AJ1" s="595"/>
      <c r="AK1" s="595"/>
      <c r="AL1" s="596"/>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86" t="s">
        <v>1000</v>
      </c>
      <c r="B1" s="609"/>
      <c r="C1" s="609"/>
      <c r="D1" s="609"/>
      <c r="E1" s="609"/>
      <c r="F1" s="609"/>
      <c r="G1" s="609"/>
      <c r="H1" s="609"/>
      <c r="I1" s="609"/>
      <c r="J1" s="609"/>
      <c r="K1" s="609"/>
      <c r="L1" s="609"/>
      <c r="M1" s="609"/>
      <c r="N1" s="609"/>
      <c r="O1" s="609"/>
      <c r="P1" s="609"/>
      <c r="Q1" s="609"/>
      <c r="R1" s="609"/>
      <c r="S1" s="610"/>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25" t="s">
        <v>1024</v>
      </c>
      <c r="B1" s="606"/>
      <c r="C1" s="606"/>
      <c r="D1" s="606"/>
      <c r="E1" s="606"/>
      <c r="F1" s="606"/>
      <c r="G1" s="606"/>
      <c r="H1" s="606"/>
      <c r="I1" s="606"/>
      <c r="J1" s="606"/>
      <c r="K1" s="606"/>
      <c r="L1" s="606"/>
      <c r="M1" s="606"/>
      <c r="N1" s="606"/>
      <c r="O1" s="606"/>
      <c r="P1" s="606"/>
      <c r="Q1" s="606"/>
      <c r="R1" s="606"/>
      <c r="S1" s="606"/>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87" t="s">
        <v>1028</v>
      </c>
      <c r="C30" s="606"/>
      <c r="D30" s="606"/>
      <c r="E30" s="606"/>
      <c r="F30" s="606"/>
      <c r="G30" s="606"/>
      <c r="H30" s="606"/>
      <c r="I30" s="606"/>
      <c r="J30" s="606"/>
      <c r="K30" s="606"/>
      <c r="L30" s="606"/>
      <c r="M30" s="606"/>
      <c r="N30" s="606"/>
      <c r="O30" s="606"/>
      <c r="P30" s="606"/>
      <c r="Q30" s="606"/>
      <c r="R30" s="606"/>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25" t="s">
        <v>1029</v>
      </c>
      <c r="B1" s="606"/>
      <c r="C1" s="606"/>
      <c r="D1" s="606"/>
      <c r="E1" s="606"/>
      <c r="F1" s="606"/>
      <c r="G1" s="606"/>
      <c r="H1" s="606"/>
      <c r="I1" s="606"/>
      <c r="J1" s="606"/>
      <c r="K1" s="606"/>
      <c r="L1" s="606"/>
      <c r="M1" s="606"/>
      <c r="N1" s="606"/>
      <c r="O1" s="606"/>
      <c r="P1" s="606"/>
      <c r="Q1" s="606"/>
      <c r="R1" s="606"/>
      <c r="S1" s="606"/>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25" t="s">
        <v>1062</v>
      </c>
      <c r="B1" s="606"/>
      <c r="C1" s="606"/>
      <c r="D1" s="606"/>
      <c r="E1" s="606"/>
      <c r="F1" s="606"/>
      <c r="G1" s="606"/>
      <c r="H1" s="606"/>
      <c r="I1" s="606"/>
      <c r="J1" s="606"/>
      <c r="K1" s="606"/>
      <c r="L1" s="606"/>
      <c r="M1" s="606"/>
      <c r="N1" s="606"/>
      <c r="O1" s="606"/>
      <c r="P1" s="606"/>
      <c r="Q1" s="606"/>
      <c r="R1" s="606"/>
      <c r="S1" s="606"/>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88" t="s">
        <v>1068</v>
      </c>
      <c r="C11" s="789"/>
      <c r="D11" s="789"/>
      <c r="E11" s="789"/>
      <c r="F11" s="789"/>
      <c r="G11" s="789"/>
      <c r="H11" s="789"/>
      <c r="I11" s="789"/>
      <c r="J11" s="789"/>
      <c r="K11" s="789"/>
      <c r="L11" s="789"/>
      <c r="M11" s="789"/>
      <c r="N11" s="789"/>
      <c r="O11" s="789"/>
      <c r="P11" s="789"/>
      <c r="Q11" s="789"/>
      <c r="R11" s="789"/>
      <c r="S11" s="790"/>
      <c r="T11" s="34"/>
      <c r="U11" s="34"/>
      <c r="V11" s="34"/>
      <c r="W11" s="34"/>
      <c r="X11" s="34"/>
      <c r="Y11" s="34"/>
      <c r="Z11" s="34"/>
    </row>
    <row r="12" spans="1:26" ht="12.75" customHeight="1">
      <c r="A12" s="567"/>
      <c r="B12" s="791"/>
      <c r="C12" s="776"/>
      <c r="D12" s="776"/>
      <c r="E12" s="776"/>
      <c r="F12" s="776"/>
      <c r="G12" s="776"/>
      <c r="H12" s="776"/>
      <c r="I12" s="776"/>
      <c r="J12" s="776"/>
      <c r="K12" s="776"/>
      <c r="L12" s="776"/>
      <c r="M12" s="776"/>
      <c r="N12" s="776"/>
      <c r="O12" s="776"/>
      <c r="P12" s="776"/>
      <c r="Q12" s="776"/>
      <c r="R12" s="776"/>
      <c r="S12" s="777"/>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92" t="s">
        <v>1071</v>
      </c>
      <c r="C17" s="789"/>
      <c r="D17" s="789"/>
      <c r="E17" s="789"/>
      <c r="F17" s="789"/>
      <c r="G17" s="789"/>
      <c r="H17" s="789"/>
      <c r="I17" s="789"/>
      <c r="J17" s="789"/>
      <c r="K17" s="789"/>
      <c r="L17" s="789"/>
      <c r="M17" s="789"/>
      <c r="N17" s="789"/>
      <c r="O17" s="789"/>
      <c r="P17" s="789"/>
      <c r="Q17" s="789"/>
      <c r="R17" s="789"/>
      <c r="S17" s="790"/>
      <c r="T17" s="34"/>
      <c r="U17" s="34"/>
      <c r="V17" s="34"/>
      <c r="W17" s="34"/>
      <c r="X17" s="34"/>
      <c r="Y17" s="34"/>
      <c r="Z17" s="34"/>
    </row>
    <row r="18" spans="1:26" ht="12.75" customHeight="1">
      <c r="A18" s="567"/>
      <c r="B18" s="791"/>
      <c r="C18" s="776"/>
      <c r="D18" s="776"/>
      <c r="E18" s="776"/>
      <c r="F18" s="776"/>
      <c r="G18" s="776"/>
      <c r="H18" s="776"/>
      <c r="I18" s="776"/>
      <c r="J18" s="776"/>
      <c r="K18" s="776"/>
      <c r="L18" s="776"/>
      <c r="M18" s="776"/>
      <c r="N18" s="776"/>
      <c r="O18" s="776"/>
      <c r="P18" s="776"/>
      <c r="Q18" s="776"/>
      <c r="R18" s="776"/>
      <c r="S18" s="777"/>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54</vt:i4>
      </vt:variant>
      <vt:variant>
        <vt:lpstr>Plages nommées</vt:lpstr>
      </vt:variant>
      <vt:variant>
        <vt:i4>42</vt:i4>
      </vt:variant>
    </vt:vector>
  </HeadingPairs>
  <TitlesOfParts>
    <vt:vector size="96"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T3.3.3 Additional Info (3)</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2025-05-28T18:52:32Z</dcterms:modified>
</cp:coreProperties>
</file>