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Batterie\travail_JAuburtin\Modèle Catia\"/>
    </mc:Choice>
  </mc:AlternateContent>
  <xr:revisionPtr revIDLastSave="0" documentId="13_ncr:1_{CC71092A-B7E4-4742-9B45-17F345068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=7" sheetId="1" r:id="rId1"/>
    <sheet name="C=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40" i="1"/>
  <c r="C59" i="2"/>
  <c r="C61" i="2" s="1"/>
  <c r="C55" i="2"/>
  <c r="C52" i="2"/>
  <c r="C54" i="2" s="1"/>
  <c r="C40" i="2"/>
  <c r="C68" i="2" s="1"/>
  <c r="C23" i="2"/>
  <c r="C21" i="2"/>
  <c r="C22" i="2" s="1"/>
  <c r="C53" i="1"/>
  <c r="C56" i="1"/>
  <c r="C60" i="1"/>
  <c r="C23" i="1"/>
  <c r="C52" i="1" l="1"/>
  <c r="C51" i="2"/>
  <c r="C53" i="2" s="1"/>
  <c r="C33" i="2"/>
  <c r="C24" i="2"/>
  <c r="C60" i="2"/>
  <c r="C25" i="2"/>
  <c r="C34" i="2"/>
  <c r="C21" i="1"/>
  <c r="C25" i="1"/>
  <c r="C69" i="1"/>
  <c r="C55" i="1" s="1"/>
  <c r="C43" i="2" l="1"/>
  <c r="C45" i="2" s="1"/>
  <c r="C36" i="2"/>
  <c r="C35" i="2"/>
  <c r="C42" i="2"/>
  <c r="C44" i="2" s="1"/>
  <c r="C62" i="2"/>
  <c r="C22" i="1"/>
  <c r="C61" i="1" s="1"/>
  <c r="C62" i="1"/>
  <c r="C34" i="1"/>
  <c r="C24" i="1" l="1"/>
  <c r="C33" i="1"/>
  <c r="C43" i="1" s="1"/>
  <c r="C45" i="1" s="1"/>
  <c r="C44" i="1"/>
  <c r="C54" i="1"/>
  <c r="C36" i="1"/>
  <c r="C35" i="1" l="1"/>
  <c r="C63" i="1"/>
  <c r="C46" i="1"/>
</calcChain>
</file>

<file path=xl/sharedStrings.xml><?xml version="1.0" encoding="utf-8"?>
<sst xmlns="http://schemas.openxmlformats.org/spreadsheetml/2006/main" count="174" uniqueCount="93">
  <si>
    <t>Grandeurs variables</t>
  </si>
  <si>
    <t>Nombre de colonnes</t>
  </si>
  <si>
    <t>c</t>
  </si>
  <si>
    <t>d1</t>
  </si>
  <si>
    <t>d2</t>
  </si>
  <si>
    <t>Notation</t>
  </si>
  <si>
    <t>Valeur (mm)</t>
  </si>
  <si>
    <t>l</t>
  </si>
  <si>
    <t>L</t>
  </si>
  <si>
    <t>Nombre de trous latéraux</t>
  </si>
  <si>
    <t>n0</t>
  </si>
  <si>
    <t>L/2</t>
  </si>
  <si>
    <t>l/2</t>
  </si>
  <si>
    <t>Enfoncement de la plaque dans le carter</t>
  </si>
  <si>
    <t>lambda</t>
  </si>
  <si>
    <t>Largeur plaque</t>
  </si>
  <si>
    <t>Longueur plaque</t>
  </si>
  <si>
    <t>Demi-largeur plaque</t>
  </si>
  <si>
    <t>Demi-longueur plaque</t>
  </si>
  <si>
    <t>Largeur carter</t>
  </si>
  <si>
    <t>Longeur carter</t>
  </si>
  <si>
    <t>Epaisseur du carter</t>
  </si>
  <si>
    <t>e</t>
  </si>
  <si>
    <t>Demi-longueur carter</t>
  </si>
  <si>
    <t>Demi-largeur carter</t>
  </si>
  <si>
    <t>Hauteur du carter</t>
  </si>
  <si>
    <t>heta</t>
  </si>
  <si>
    <t>Dépassement des cellules de la plaque</t>
  </si>
  <si>
    <t>b</t>
  </si>
  <si>
    <t>Epaisseur grille</t>
  </si>
  <si>
    <t>Hauteur entre la base du carter et la plaque</t>
  </si>
  <si>
    <t>h</t>
  </si>
  <si>
    <t>Conditionné par h</t>
  </si>
  <si>
    <t>Largeur de la grille</t>
  </si>
  <si>
    <t>Hauteur de la grille</t>
  </si>
  <si>
    <t>Espace entre la cellule et le sommet du carter</t>
  </si>
  <si>
    <t>Epaisseur de la plaque</t>
  </si>
  <si>
    <t>Hauteur totale du module</t>
  </si>
  <si>
    <t>Hauteur cellule</t>
  </si>
  <si>
    <t>Diamètre cellule</t>
  </si>
  <si>
    <t>Hauteur plexiglas</t>
  </si>
  <si>
    <t>Largeur plexiglas</t>
  </si>
  <si>
    <t>Epaisseur plexiglas</t>
  </si>
  <si>
    <t>Demi-largeur de la grille</t>
  </si>
  <si>
    <t>Demi-hauteur de la grille</t>
  </si>
  <si>
    <t>Demi-hauteur plexiglas</t>
  </si>
  <si>
    <t>Demi-largeur plexiglas</t>
  </si>
  <si>
    <t>Rayon du chanfrein</t>
  </si>
  <si>
    <t>Largeur poche</t>
  </si>
  <si>
    <t>Longueur poche</t>
  </si>
  <si>
    <t>Ecart entre les deux rails pour grille</t>
  </si>
  <si>
    <t>Ecart entre les deux rails pour le plexiglas</t>
  </si>
  <si>
    <t>Module à 5 colonnes</t>
  </si>
  <si>
    <t>Module à 7 colonnes</t>
  </si>
  <si>
    <t>Cellule</t>
  </si>
  <si>
    <t>Plaque alvéolée à 5 colonnes</t>
  </si>
  <si>
    <t>Cf feuille de calculs nid d'abeilles</t>
  </si>
  <si>
    <t>Espacement entre deux cellules consécutives</t>
  </si>
  <si>
    <t>Espacement entre deux colonnes</t>
  </si>
  <si>
    <t>Carter nervuré</t>
  </si>
  <si>
    <t>Grille d'aération</t>
  </si>
  <si>
    <t>Plaque latérale en plaque de plexiglas, accueillant le BMS</t>
  </si>
  <si>
    <t>Enfoncement de la grille dans la plaque alévolée</t>
  </si>
  <si>
    <t>Enfoncement du plexiglas dans la plaque alévolée</t>
  </si>
  <si>
    <t>Informations générales</t>
  </si>
  <si>
    <t>Commentaires divers et variés</t>
  </si>
  <si>
    <t>e_pl</t>
  </si>
  <si>
    <t>e_g</t>
  </si>
  <si>
    <t>Marge entre les cellules et le côté long</t>
  </si>
  <si>
    <t>Marge entre les cellules et le côté large</t>
  </si>
  <si>
    <t>m_p</t>
  </si>
  <si>
    <t>Marge entre le rebord de la plaque et la grille</t>
  </si>
  <si>
    <t>Marge entre le rebord de la plaque et le plexi</t>
  </si>
  <si>
    <t>m_g</t>
  </si>
  <si>
    <t>enf_g</t>
  </si>
  <si>
    <t>h_g</t>
  </si>
  <si>
    <t>l_g</t>
  </si>
  <si>
    <t>e_p</t>
  </si>
  <si>
    <t>h_pl</t>
  </si>
  <si>
    <t>l_pl</t>
  </si>
  <si>
    <t>enf_pl</t>
  </si>
  <si>
    <t>Pour l'instant, plexi non affleurant</t>
  </si>
  <si>
    <t xml:space="preserve"> </t>
  </si>
  <si>
    <t>Enfoncement de la grille dans le plexiglas</t>
  </si>
  <si>
    <t>enf_plg</t>
  </si>
  <si>
    <t xml:space="preserve">Centrer avec l'épaisseur </t>
  </si>
  <si>
    <t>epsilon</t>
  </si>
  <si>
    <t>R</t>
  </si>
  <si>
    <t>h_c</t>
  </si>
  <si>
    <t>e_c</t>
  </si>
  <si>
    <t>l_c</t>
  </si>
  <si>
    <t>d_c</t>
  </si>
  <si>
    <t>Dépassement du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</si>
</sst>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13" workbookViewId="0">
      <selection activeCell="D37" sqref="D37"/>
    </sheetView>
  </sheetViews>
  <sheetFormatPr baseColWidth="10" defaultColWidth="8.88671875" defaultRowHeight="14.4" x14ac:dyDescent="0.3"/>
  <cols>
    <col min="1" max="1" width="42" customWidth="1"/>
    <col min="3" max="3" width="18" customWidth="1"/>
    <col min="4" max="4" width="28.44140625" customWidth="1"/>
  </cols>
  <sheetData>
    <row r="1" spans="1:4" x14ac:dyDescent="0.3">
      <c r="A1" s="5" t="s">
        <v>53</v>
      </c>
      <c r="B1" s="5"/>
      <c r="C1" s="5"/>
      <c r="D1" s="5"/>
    </row>
    <row r="3" spans="1:4" x14ac:dyDescent="0.3">
      <c r="A3" t="s">
        <v>0</v>
      </c>
      <c r="B3" t="s">
        <v>5</v>
      </c>
      <c r="C3" t="s">
        <v>6</v>
      </c>
      <c r="D3" t="s">
        <v>65</v>
      </c>
    </row>
    <row r="5" spans="1:4" x14ac:dyDescent="0.3">
      <c r="A5" s="4" t="s">
        <v>54</v>
      </c>
      <c r="B5" s="4"/>
      <c r="C5" s="4"/>
      <c r="D5" s="4"/>
    </row>
    <row r="6" spans="1:4" s="2" customFormat="1" x14ac:dyDescent="0.3">
      <c r="A6" s="1"/>
      <c r="B6" s="1"/>
      <c r="C6" s="1"/>
    </row>
    <row r="7" spans="1:4" x14ac:dyDescent="0.3">
      <c r="A7" t="s">
        <v>38</v>
      </c>
      <c r="C7" s="3">
        <v>65</v>
      </c>
    </row>
    <row r="8" spans="1:4" x14ac:dyDescent="0.3">
      <c r="A8" t="s">
        <v>39</v>
      </c>
      <c r="C8" s="3">
        <v>18</v>
      </c>
    </row>
    <row r="10" spans="1:4" x14ac:dyDescent="0.3">
      <c r="A10" s="4" t="s">
        <v>55</v>
      </c>
      <c r="B10" s="4"/>
      <c r="C10" s="4"/>
      <c r="D10" s="4"/>
    </row>
    <row r="11" spans="1:4" x14ac:dyDescent="0.3">
      <c r="D11" t="s">
        <v>82</v>
      </c>
    </row>
    <row r="12" spans="1:4" x14ac:dyDescent="0.3">
      <c r="A12" t="s">
        <v>1</v>
      </c>
      <c r="B12" t="s">
        <v>2</v>
      </c>
      <c r="C12" s="3">
        <v>7</v>
      </c>
    </row>
    <row r="13" spans="1:4" x14ac:dyDescent="0.3">
      <c r="A13" t="s">
        <v>9</v>
      </c>
      <c r="B13" t="s">
        <v>10</v>
      </c>
      <c r="C13">
        <v>12</v>
      </c>
      <c r="D13" t="s">
        <v>56</v>
      </c>
    </row>
    <row r="14" spans="1:4" x14ac:dyDescent="0.3">
      <c r="A14" t="s">
        <v>68</v>
      </c>
      <c r="B14" t="s">
        <v>3</v>
      </c>
      <c r="C14" s="3">
        <v>4</v>
      </c>
    </row>
    <row r="15" spans="1:4" x14ac:dyDescent="0.3">
      <c r="A15" t="s">
        <v>69</v>
      </c>
      <c r="B15" t="s">
        <v>4</v>
      </c>
      <c r="C15" s="3">
        <v>4</v>
      </c>
    </row>
    <row r="16" spans="1:4" x14ac:dyDescent="0.3">
      <c r="A16" t="s">
        <v>72</v>
      </c>
      <c r="B16" t="s">
        <v>70</v>
      </c>
      <c r="C16" s="3">
        <v>0</v>
      </c>
    </row>
    <row r="17" spans="1:4" x14ac:dyDescent="0.3">
      <c r="A17" t="s">
        <v>71</v>
      </c>
      <c r="B17" t="s">
        <v>73</v>
      </c>
      <c r="C17" s="3">
        <v>4</v>
      </c>
    </row>
    <row r="18" spans="1:4" x14ac:dyDescent="0.3">
      <c r="A18" t="s">
        <v>13</v>
      </c>
      <c r="B18" t="s">
        <v>14</v>
      </c>
      <c r="C18" s="3">
        <v>3</v>
      </c>
      <c r="D18" t="s">
        <v>85</v>
      </c>
    </row>
    <row r="20" spans="1:4" x14ac:dyDescent="0.3">
      <c r="A20" t="s">
        <v>57</v>
      </c>
      <c r="C20" s="3">
        <v>2</v>
      </c>
    </row>
    <row r="21" spans="1:4" x14ac:dyDescent="0.3">
      <c r="A21" t="s">
        <v>58</v>
      </c>
      <c r="C21">
        <f>SQRT((C8+C20)^2 - (C8/2+(C20/2))^2)</f>
        <v>17.320508075688775</v>
      </c>
    </row>
    <row r="22" spans="1:4" x14ac:dyDescent="0.3">
      <c r="A22" t="s">
        <v>15</v>
      </c>
      <c r="B22" t="s">
        <v>8</v>
      </c>
      <c r="C22">
        <f>CEILING(2*C14+(C12-1)*C21+2*C18+C8+2*C50+2*C17,1)</f>
        <v>145</v>
      </c>
    </row>
    <row r="23" spans="1:4" x14ac:dyDescent="0.3">
      <c r="A23" t="s">
        <v>16</v>
      </c>
      <c r="B23" t="s">
        <v>7</v>
      </c>
      <c r="C23">
        <f>(C13)*C20+C8*(C13+1)+2*C15+2*C65+2*C16+2*C18</f>
        <v>278</v>
      </c>
    </row>
    <row r="24" spans="1:4" x14ac:dyDescent="0.3">
      <c r="A24" t="s">
        <v>17</v>
      </c>
      <c r="B24" t="s">
        <v>11</v>
      </c>
      <c r="C24">
        <f>C22/2</f>
        <v>72.5</v>
      </c>
    </row>
    <row r="25" spans="1:4" x14ac:dyDescent="0.3">
      <c r="A25" t="s">
        <v>18</v>
      </c>
      <c r="B25" t="s">
        <v>12</v>
      </c>
      <c r="C25">
        <f>C23/2</f>
        <v>139</v>
      </c>
    </row>
    <row r="26" spans="1:4" x14ac:dyDescent="0.3">
      <c r="A26" t="s">
        <v>36</v>
      </c>
      <c r="B26" t="s">
        <v>77</v>
      </c>
      <c r="C26" s="3">
        <v>4</v>
      </c>
    </row>
    <row r="28" spans="1:4" x14ac:dyDescent="0.3">
      <c r="A28" s="4" t="s">
        <v>59</v>
      </c>
      <c r="B28" s="4"/>
      <c r="C28" s="4"/>
      <c r="D28" s="4"/>
    </row>
    <row r="30" spans="1:4" x14ac:dyDescent="0.3">
      <c r="A30" t="s">
        <v>27</v>
      </c>
      <c r="B30" t="s">
        <v>28</v>
      </c>
      <c r="C30" s="3">
        <v>4</v>
      </c>
    </row>
    <row r="32" spans="1:4" x14ac:dyDescent="0.3">
      <c r="A32" t="s">
        <v>21</v>
      </c>
      <c r="B32" t="s">
        <v>89</v>
      </c>
      <c r="C32" s="3">
        <v>5</v>
      </c>
    </row>
    <row r="33" spans="1:4" x14ac:dyDescent="0.3">
      <c r="A33" t="s">
        <v>19</v>
      </c>
      <c r="B33" t="s">
        <v>90</v>
      </c>
      <c r="C33">
        <f>C22-2*C18+2*C32</f>
        <v>149</v>
      </c>
    </row>
    <row r="34" spans="1:4" x14ac:dyDescent="0.3">
      <c r="A34" t="s">
        <v>20</v>
      </c>
      <c r="C34">
        <f>C23+2*C32</f>
        <v>288</v>
      </c>
    </row>
    <row r="35" spans="1:4" x14ac:dyDescent="0.3">
      <c r="A35" t="s">
        <v>24</v>
      </c>
      <c r="C35">
        <f>C33/2</f>
        <v>74.5</v>
      </c>
    </row>
    <row r="36" spans="1:4" x14ac:dyDescent="0.3">
      <c r="A36" t="s">
        <v>23</v>
      </c>
      <c r="C36">
        <f>C34/2</f>
        <v>144</v>
      </c>
    </row>
    <row r="37" spans="1:4" x14ac:dyDescent="0.3">
      <c r="A37" t="s">
        <v>25</v>
      </c>
      <c r="B37" t="s">
        <v>88</v>
      </c>
      <c r="C37" s="2">
        <f>C32+C40+C26+C38</f>
        <v>19</v>
      </c>
    </row>
    <row r="38" spans="1:4" x14ac:dyDescent="0.3">
      <c r="A38" t="s">
        <v>92</v>
      </c>
      <c r="B38" t="s">
        <v>91</v>
      </c>
      <c r="C38" s="3">
        <v>3</v>
      </c>
    </row>
    <row r="39" spans="1:4" x14ac:dyDescent="0.3">
      <c r="C39" s="2"/>
    </row>
    <row r="40" spans="1:4" x14ac:dyDescent="0.3">
      <c r="A40" t="s">
        <v>30</v>
      </c>
      <c r="B40" t="s">
        <v>31</v>
      </c>
      <c r="C40" s="2">
        <f>C30+C41</f>
        <v>7</v>
      </c>
    </row>
    <row r="41" spans="1:4" x14ac:dyDescent="0.3">
      <c r="A41" t="s">
        <v>35</v>
      </c>
      <c r="B41" t="s">
        <v>86</v>
      </c>
      <c r="C41" s="3">
        <v>3</v>
      </c>
    </row>
    <row r="42" spans="1:4" x14ac:dyDescent="0.3">
      <c r="A42" t="s">
        <v>47</v>
      </c>
      <c r="B42" t="s">
        <v>87</v>
      </c>
      <c r="C42" s="3">
        <v>10</v>
      </c>
    </row>
    <row r="43" spans="1:4" x14ac:dyDescent="0.3">
      <c r="A43" t="s">
        <v>48</v>
      </c>
      <c r="C43">
        <f>C33-2*C32</f>
        <v>139</v>
      </c>
    </row>
    <row r="44" spans="1:4" x14ac:dyDescent="0.3">
      <c r="A44" t="s">
        <v>49</v>
      </c>
      <c r="C44">
        <f>C34-2*C32</f>
        <v>278</v>
      </c>
    </row>
    <row r="45" spans="1:4" x14ac:dyDescent="0.3">
      <c r="A45" t="s">
        <v>50</v>
      </c>
      <c r="C45">
        <f>C50+(C32-C50) + C43</f>
        <v>144</v>
      </c>
    </row>
    <row r="46" spans="1:4" x14ac:dyDescent="0.3">
      <c r="A46" t="s">
        <v>51</v>
      </c>
      <c r="C46">
        <f>C61+C32-C61+C44</f>
        <v>283</v>
      </c>
    </row>
    <row r="48" spans="1:4" x14ac:dyDescent="0.3">
      <c r="A48" s="4" t="s">
        <v>60</v>
      </c>
      <c r="B48" s="4"/>
      <c r="C48" s="4"/>
      <c r="D48" s="4"/>
    </row>
    <row r="50" spans="1:4" x14ac:dyDescent="0.3">
      <c r="A50" t="s">
        <v>29</v>
      </c>
      <c r="B50" t="s">
        <v>67</v>
      </c>
      <c r="C50" s="3">
        <v>0.5</v>
      </c>
    </row>
    <row r="51" spans="1:4" x14ac:dyDescent="0.3">
      <c r="A51" t="s">
        <v>62</v>
      </c>
      <c r="B51" t="s">
        <v>74</v>
      </c>
      <c r="C51" s="3">
        <v>1</v>
      </c>
      <c r="D51" t="s">
        <v>32</v>
      </c>
    </row>
    <row r="52" spans="1:4" x14ac:dyDescent="0.3">
      <c r="A52" t="s">
        <v>33</v>
      </c>
      <c r="B52" t="s">
        <v>76</v>
      </c>
      <c r="C52">
        <f>C23-2*C16-2*C65+2*C56-2*C18</f>
        <v>268</v>
      </c>
    </row>
    <row r="53" spans="1:4" x14ac:dyDescent="0.3">
      <c r="A53" t="s">
        <v>34</v>
      </c>
      <c r="B53" t="s">
        <v>75</v>
      </c>
      <c r="C53">
        <f>C7-2*C30-2*C26+2*C51</f>
        <v>51</v>
      </c>
    </row>
    <row r="54" spans="1:4" x14ac:dyDescent="0.3">
      <c r="A54" t="s">
        <v>43</v>
      </c>
      <c r="C54">
        <f>C52/2</f>
        <v>134</v>
      </c>
    </row>
    <row r="55" spans="1:4" x14ac:dyDescent="0.3">
      <c r="A55" t="s">
        <v>44</v>
      </c>
      <c r="C55">
        <f>C53/2</f>
        <v>25.5</v>
      </c>
    </row>
    <row r="56" spans="1:4" x14ac:dyDescent="0.3">
      <c r="A56" t="s">
        <v>83</v>
      </c>
      <c r="B56" t="s">
        <v>84</v>
      </c>
      <c r="C56" s="2">
        <f>C51</f>
        <v>1</v>
      </c>
    </row>
    <row r="58" spans="1:4" x14ac:dyDescent="0.3">
      <c r="A58" s="4" t="s">
        <v>61</v>
      </c>
      <c r="B58" s="4"/>
      <c r="C58" s="4"/>
      <c r="D58" s="4"/>
    </row>
    <row r="60" spans="1:4" x14ac:dyDescent="0.3">
      <c r="A60" t="s">
        <v>40</v>
      </c>
      <c r="B60" t="s">
        <v>78</v>
      </c>
      <c r="C60">
        <f>C7-C30*2-2*C26+2*C64</f>
        <v>53</v>
      </c>
    </row>
    <row r="61" spans="1:4" x14ac:dyDescent="0.3">
      <c r="A61" t="s">
        <v>41</v>
      </c>
      <c r="B61" t="s">
        <v>79</v>
      </c>
      <c r="C61">
        <f>C22-2*C18</f>
        <v>139</v>
      </c>
      <c r="D61" t="s">
        <v>81</v>
      </c>
    </row>
    <row r="62" spans="1:4" x14ac:dyDescent="0.3">
      <c r="A62" t="s">
        <v>45</v>
      </c>
      <c r="C62">
        <f>C60/2</f>
        <v>26.5</v>
      </c>
    </row>
    <row r="63" spans="1:4" x14ac:dyDescent="0.3">
      <c r="A63" t="s">
        <v>46</v>
      </c>
      <c r="C63">
        <f>C61/2</f>
        <v>69.5</v>
      </c>
    </row>
    <row r="64" spans="1:4" x14ac:dyDescent="0.3">
      <c r="A64" t="s">
        <v>63</v>
      </c>
      <c r="B64" t="s">
        <v>80</v>
      </c>
      <c r="C64" s="3">
        <v>2</v>
      </c>
    </row>
    <row r="65" spans="1:4" x14ac:dyDescent="0.3">
      <c r="A65" t="s">
        <v>42</v>
      </c>
      <c r="B65" t="s">
        <v>66</v>
      </c>
      <c r="C65" s="3">
        <v>3</v>
      </c>
    </row>
    <row r="67" spans="1:4" x14ac:dyDescent="0.3">
      <c r="A67" s="4" t="s">
        <v>64</v>
      </c>
      <c r="B67" s="4"/>
      <c r="C67" s="4"/>
      <c r="D67" s="4"/>
    </row>
    <row r="69" spans="1:4" x14ac:dyDescent="0.3">
      <c r="A69" t="s">
        <v>37</v>
      </c>
      <c r="C69">
        <f>2*C41+C7</f>
        <v>71</v>
      </c>
    </row>
  </sheetData>
  <mergeCells count="7">
    <mergeCell ref="A67:D67"/>
    <mergeCell ref="A1:D1"/>
    <mergeCell ref="A5:D5"/>
    <mergeCell ref="A10:D10"/>
    <mergeCell ref="A28:D28"/>
    <mergeCell ref="A48:D48"/>
    <mergeCell ref="A58:D5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4400-38A5-4808-BA0B-DD0884D9FFF0}">
  <dimension ref="A1:D68"/>
  <sheetViews>
    <sheetView workbookViewId="0">
      <selection activeCell="E13" sqref="E13"/>
    </sheetView>
  </sheetViews>
  <sheetFormatPr baseColWidth="10" defaultColWidth="8.88671875" defaultRowHeight="14.4" x14ac:dyDescent="0.3"/>
  <cols>
    <col min="1" max="1" width="42" customWidth="1"/>
    <col min="3" max="3" width="18" customWidth="1"/>
    <col min="4" max="4" width="28.44140625" customWidth="1"/>
  </cols>
  <sheetData>
    <row r="1" spans="1:4" x14ac:dyDescent="0.3">
      <c r="A1" s="5" t="s">
        <v>52</v>
      </c>
      <c r="B1" s="5"/>
      <c r="C1" s="5"/>
      <c r="D1" s="5"/>
    </row>
    <row r="3" spans="1:4" x14ac:dyDescent="0.3">
      <c r="A3" t="s">
        <v>0</v>
      </c>
      <c r="B3" t="s">
        <v>5</v>
      </c>
      <c r="C3" t="s">
        <v>6</v>
      </c>
      <c r="D3" t="s">
        <v>65</v>
      </c>
    </row>
    <row r="5" spans="1:4" x14ac:dyDescent="0.3">
      <c r="A5" s="4" t="s">
        <v>54</v>
      </c>
      <c r="B5" s="4"/>
      <c r="C5" s="4"/>
      <c r="D5" s="4"/>
    </row>
    <row r="6" spans="1:4" s="2" customFormat="1" x14ac:dyDescent="0.3">
      <c r="A6" s="1"/>
      <c r="B6" s="1"/>
      <c r="C6" s="1"/>
    </row>
    <row r="7" spans="1:4" x14ac:dyDescent="0.3">
      <c r="A7" t="s">
        <v>38</v>
      </c>
      <c r="C7" s="3">
        <v>65</v>
      </c>
    </row>
    <row r="8" spans="1:4" x14ac:dyDescent="0.3">
      <c r="A8" t="s">
        <v>39</v>
      </c>
      <c r="C8" s="3">
        <v>18</v>
      </c>
    </row>
    <row r="10" spans="1:4" x14ac:dyDescent="0.3">
      <c r="A10" s="4" t="s">
        <v>55</v>
      </c>
      <c r="B10" s="4"/>
      <c r="C10" s="4"/>
      <c r="D10" s="4"/>
    </row>
    <row r="11" spans="1:4" x14ac:dyDescent="0.3">
      <c r="D11" t="s">
        <v>82</v>
      </c>
    </row>
    <row r="12" spans="1:4" x14ac:dyDescent="0.3">
      <c r="A12" t="s">
        <v>1</v>
      </c>
      <c r="B12" t="s">
        <v>2</v>
      </c>
      <c r="C12" s="3">
        <v>5</v>
      </c>
    </row>
    <row r="13" spans="1:4" x14ac:dyDescent="0.3">
      <c r="A13" t="s">
        <v>9</v>
      </c>
      <c r="B13" t="s">
        <v>10</v>
      </c>
      <c r="C13">
        <v>17</v>
      </c>
      <c r="D13" t="s">
        <v>56</v>
      </c>
    </row>
    <row r="14" spans="1:4" x14ac:dyDescent="0.3">
      <c r="A14" t="s">
        <v>68</v>
      </c>
      <c r="B14" t="s">
        <v>3</v>
      </c>
      <c r="C14" s="3">
        <v>4</v>
      </c>
    </row>
    <row r="15" spans="1:4" x14ac:dyDescent="0.3">
      <c r="A15" t="s">
        <v>69</v>
      </c>
      <c r="B15" t="s">
        <v>4</v>
      </c>
      <c r="C15" s="3">
        <v>4</v>
      </c>
    </row>
    <row r="16" spans="1:4" x14ac:dyDescent="0.3">
      <c r="A16" t="s">
        <v>72</v>
      </c>
      <c r="B16" t="s">
        <v>70</v>
      </c>
      <c r="C16" s="3">
        <v>0</v>
      </c>
    </row>
    <row r="17" spans="1:4" x14ac:dyDescent="0.3">
      <c r="A17" t="s">
        <v>71</v>
      </c>
      <c r="B17" t="s">
        <v>73</v>
      </c>
      <c r="C17" s="3">
        <v>4</v>
      </c>
    </row>
    <row r="18" spans="1:4" x14ac:dyDescent="0.3">
      <c r="A18" t="s">
        <v>13</v>
      </c>
      <c r="B18" t="s">
        <v>14</v>
      </c>
      <c r="C18" s="3">
        <v>3</v>
      </c>
    </row>
    <row r="20" spans="1:4" x14ac:dyDescent="0.3">
      <c r="A20" t="s">
        <v>57</v>
      </c>
      <c r="C20" s="3">
        <v>2</v>
      </c>
    </row>
    <row r="21" spans="1:4" x14ac:dyDescent="0.3">
      <c r="A21" t="s">
        <v>58</v>
      </c>
      <c r="C21">
        <f>SQRT((C8+C20)^2 - (C8/2+(C20/2))^2)</f>
        <v>17.320508075688775</v>
      </c>
    </row>
    <row r="22" spans="1:4" x14ac:dyDescent="0.3">
      <c r="A22" t="s">
        <v>15</v>
      </c>
      <c r="B22" t="s">
        <v>8</v>
      </c>
      <c r="C22">
        <f>CEILING(2*C14+(C12-1)*C21+2*C18+C8+2*C49+2*C17,1)</f>
        <v>111</v>
      </c>
    </row>
    <row r="23" spans="1:4" x14ac:dyDescent="0.3">
      <c r="A23" t="s">
        <v>16</v>
      </c>
      <c r="B23" t="s">
        <v>7</v>
      </c>
      <c r="C23">
        <f>(C13)*C20+C8*(C13+1)+2*C15+2*C64+2*C16+2*C18</f>
        <v>378</v>
      </c>
    </row>
    <row r="24" spans="1:4" x14ac:dyDescent="0.3">
      <c r="A24" t="s">
        <v>17</v>
      </c>
      <c r="B24" t="s">
        <v>11</v>
      </c>
      <c r="C24">
        <f>C22/2</f>
        <v>55.5</v>
      </c>
    </row>
    <row r="25" spans="1:4" x14ac:dyDescent="0.3">
      <c r="A25" t="s">
        <v>18</v>
      </c>
      <c r="B25" t="s">
        <v>12</v>
      </c>
      <c r="C25">
        <f>C23/2</f>
        <v>189</v>
      </c>
    </row>
    <row r="26" spans="1:4" x14ac:dyDescent="0.3">
      <c r="A26" t="s">
        <v>36</v>
      </c>
      <c r="B26" t="s">
        <v>77</v>
      </c>
      <c r="C26" s="3">
        <v>4</v>
      </c>
    </row>
    <row r="28" spans="1:4" x14ac:dyDescent="0.3">
      <c r="A28" s="4" t="s">
        <v>59</v>
      </c>
      <c r="B28" s="4"/>
      <c r="C28" s="4"/>
      <c r="D28" s="4"/>
    </row>
    <row r="30" spans="1:4" x14ac:dyDescent="0.3">
      <c r="A30" t="s">
        <v>27</v>
      </c>
      <c r="B30" t="s">
        <v>28</v>
      </c>
      <c r="C30" s="3">
        <v>4</v>
      </c>
    </row>
    <row r="32" spans="1:4" x14ac:dyDescent="0.3">
      <c r="A32" t="s">
        <v>21</v>
      </c>
      <c r="B32" t="s">
        <v>22</v>
      </c>
      <c r="C32" s="3">
        <v>5</v>
      </c>
    </row>
    <row r="33" spans="1:4" x14ac:dyDescent="0.3">
      <c r="A33" t="s">
        <v>19</v>
      </c>
      <c r="C33">
        <f>C22-2*C18+2*C32</f>
        <v>115</v>
      </c>
    </row>
    <row r="34" spans="1:4" x14ac:dyDescent="0.3">
      <c r="A34" t="s">
        <v>20</v>
      </c>
      <c r="C34">
        <f>C23+2*C32</f>
        <v>388</v>
      </c>
    </row>
    <row r="35" spans="1:4" x14ac:dyDescent="0.3">
      <c r="A35" t="s">
        <v>24</v>
      </c>
      <c r="C35">
        <f>C33/2</f>
        <v>57.5</v>
      </c>
    </row>
    <row r="36" spans="1:4" x14ac:dyDescent="0.3">
      <c r="A36" t="s">
        <v>23</v>
      </c>
      <c r="C36">
        <f>C34/2</f>
        <v>194</v>
      </c>
    </row>
    <row r="37" spans="1:4" x14ac:dyDescent="0.3">
      <c r="A37" t="s">
        <v>25</v>
      </c>
      <c r="B37" t="s">
        <v>26</v>
      </c>
      <c r="C37" s="3">
        <v>25</v>
      </c>
    </row>
    <row r="38" spans="1:4" x14ac:dyDescent="0.3">
      <c r="C38" s="3"/>
    </row>
    <row r="39" spans="1:4" x14ac:dyDescent="0.3">
      <c r="A39" t="s">
        <v>30</v>
      </c>
      <c r="B39" t="s">
        <v>31</v>
      </c>
      <c r="C39" s="3">
        <v>4</v>
      </c>
    </row>
    <row r="40" spans="1:4" x14ac:dyDescent="0.3">
      <c r="A40" t="s">
        <v>35</v>
      </c>
      <c r="C40">
        <f>C37-C39-C30-C26</f>
        <v>13</v>
      </c>
    </row>
    <row r="41" spans="1:4" x14ac:dyDescent="0.3">
      <c r="A41" t="s">
        <v>47</v>
      </c>
      <c r="C41" s="3">
        <v>10</v>
      </c>
    </row>
    <row r="42" spans="1:4" x14ac:dyDescent="0.3">
      <c r="A42" t="s">
        <v>48</v>
      </c>
      <c r="C42">
        <f>C33-2*C32</f>
        <v>105</v>
      </c>
    </row>
    <row r="43" spans="1:4" x14ac:dyDescent="0.3">
      <c r="A43" t="s">
        <v>49</v>
      </c>
      <c r="C43">
        <f>C34-2*C32</f>
        <v>378</v>
      </c>
    </row>
    <row r="44" spans="1:4" x14ac:dyDescent="0.3">
      <c r="A44" t="s">
        <v>50</v>
      </c>
      <c r="C44">
        <f>C49+(C32-C49) + C42</f>
        <v>110</v>
      </c>
    </row>
    <row r="45" spans="1:4" x14ac:dyDescent="0.3">
      <c r="A45" t="s">
        <v>51</v>
      </c>
      <c r="C45">
        <f>C60+C32-C60+C43</f>
        <v>383</v>
      </c>
    </row>
    <row r="47" spans="1:4" x14ac:dyDescent="0.3">
      <c r="A47" s="4" t="s">
        <v>60</v>
      </c>
      <c r="B47" s="4"/>
      <c r="C47" s="4"/>
      <c r="D47" s="4"/>
    </row>
    <row r="49" spans="1:4" x14ac:dyDescent="0.3">
      <c r="A49" t="s">
        <v>29</v>
      </c>
      <c r="B49" t="s">
        <v>67</v>
      </c>
      <c r="C49" s="3">
        <v>0.5</v>
      </c>
    </row>
    <row r="50" spans="1:4" x14ac:dyDescent="0.3">
      <c r="A50" t="s">
        <v>62</v>
      </c>
      <c r="B50" t="s">
        <v>74</v>
      </c>
      <c r="C50" s="3">
        <v>1</v>
      </c>
      <c r="D50" t="s">
        <v>32</v>
      </c>
    </row>
    <row r="51" spans="1:4" x14ac:dyDescent="0.3">
      <c r="A51" t="s">
        <v>33</v>
      </c>
      <c r="B51" t="s">
        <v>76</v>
      </c>
      <c r="C51">
        <f>C23-2*C16-2*C64+2*C55-2*C18</f>
        <v>368</v>
      </c>
    </row>
    <row r="52" spans="1:4" x14ac:dyDescent="0.3">
      <c r="A52" t="s">
        <v>34</v>
      </c>
      <c r="B52" t="s">
        <v>75</v>
      </c>
      <c r="C52">
        <f>C7-2*C30-2*C26+2*C50</f>
        <v>51</v>
      </c>
    </row>
    <row r="53" spans="1:4" x14ac:dyDescent="0.3">
      <c r="A53" t="s">
        <v>43</v>
      </c>
      <c r="C53">
        <f>C51/2</f>
        <v>184</v>
      </c>
    </row>
    <row r="54" spans="1:4" x14ac:dyDescent="0.3">
      <c r="A54" t="s">
        <v>44</v>
      </c>
      <c r="C54">
        <f>C52/2</f>
        <v>25.5</v>
      </c>
    </row>
    <row r="55" spans="1:4" x14ac:dyDescent="0.3">
      <c r="A55" t="s">
        <v>83</v>
      </c>
      <c r="B55" t="s">
        <v>84</v>
      </c>
      <c r="C55" s="2">
        <f>C50</f>
        <v>1</v>
      </c>
    </row>
    <row r="57" spans="1:4" x14ac:dyDescent="0.3">
      <c r="A57" s="4" t="s">
        <v>61</v>
      </c>
      <c r="B57" s="4"/>
      <c r="C57" s="4"/>
      <c r="D57" s="4"/>
    </row>
    <row r="59" spans="1:4" x14ac:dyDescent="0.3">
      <c r="A59" t="s">
        <v>40</v>
      </c>
      <c r="B59" t="s">
        <v>78</v>
      </c>
      <c r="C59">
        <f>C7-C30*2-2*C26+2*C63</f>
        <v>53</v>
      </c>
    </row>
    <row r="60" spans="1:4" x14ac:dyDescent="0.3">
      <c r="A60" t="s">
        <v>41</v>
      </c>
      <c r="B60" t="s">
        <v>79</v>
      </c>
      <c r="C60">
        <f>C22-2*C18</f>
        <v>105</v>
      </c>
      <c r="D60" t="s">
        <v>81</v>
      </c>
    </row>
    <row r="61" spans="1:4" x14ac:dyDescent="0.3">
      <c r="A61" t="s">
        <v>45</v>
      </c>
      <c r="C61">
        <f>C59/2</f>
        <v>26.5</v>
      </c>
    </row>
    <row r="62" spans="1:4" x14ac:dyDescent="0.3">
      <c r="A62" t="s">
        <v>46</v>
      </c>
      <c r="C62">
        <f>C60/2</f>
        <v>52.5</v>
      </c>
    </row>
    <row r="63" spans="1:4" x14ac:dyDescent="0.3">
      <c r="A63" t="s">
        <v>63</v>
      </c>
      <c r="B63" t="s">
        <v>80</v>
      </c>
      <c r="C63" s="3">
        <v>2</v>
      </c>
    </row>
    <row r="64" spans="1:4" x14ac:dyDescent="0.3">
      <c r="A64" t="s">
        <v>42</v>
      </c>
      <c r="B64" t="s">
        <v>66</v>
      </c>
      <c r="C64" s="3">
        <v>3</v>
      </c>
    </row>
    <row r="66" spans="1:4" x14ac:dyDescent="0.3">
      <c r="A66" s="4" t="s">
        <v>64</v>
      </c>
      <c r="B66" s="4"/>
      <c r="C66" s="4"/>
      <c r="D66" s="4"/>
    </row>
    <row r="68" spans="1:4" x14ac:dyDescent="0.3">
      <c r="A68" t="s">
        <v>37</v>
      </c>
      <c r="C68">
        <f>2*C40+C7</f>
        <v>91</v>
      </c>
    </row>
  </sheetData>
  <mergeCells count="7">
    <mergeCell ref="A66:D66"/>
    <mergeCell ref="A28:D28"/>
    <mergeCell ref="A47:D47"/>
    <mergeCell ref="A57:D57"/>
    <mergeCell ref="A1:D1"/>
    <mergeCell ref="A5:D5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C=7</vt:lpstr>
      <vt:lpstr>C=5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2022-12-05T21:10:01Z</dcterms:modified>
</cp:coreProperties>
</file>