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émarche devis" sheetId="1" r:id="rId3"/>
    <sheet state="visible" name="Feuille Bilan" sheetId="2" r:id="rId4"/>
    <sheet state="visible" name="AB Decometal" sheetId="3" r:id="rId5"/>
    <sheet state="visible" name="Action Karting" sheetId="4" r:id="rId6"/>
    <sheet state="visible" name="AT Power" sheetId="5" r:id="rId7"/>
    <sheet state="visible" name="Beringer" sheetId="6" r:id="rId8"/>
    <sheet state="visible" name="Bery Inox" sheetId="7" r:id="rId9"/>
    <sheet state="visible" name="Bourgeois SAS" sheetId="8" r:id="rId10"/>
    <sheet state="visible" name="Drexler" sheetId="9" r:id="rId11"/>
    <sheet state="visible" name="DTA Fast" sheetId="10" r:id="rId12"/>
    <sheet state="visible" name="Dunkermotoren" sheetId="11" r:id="rId13"/>
    <sheet state="visible" name="Emile Maurin" sheetId="12" r:id="rId14"/>
    <sheet state="visible" name="Farnell" sheetId="13" r:id="rId15"/>
    <sheet state="visible" name="Formula seven" sheetId="14" r:id="rId16"/>
    <sheet state="visible" name="France Equipement" sheetId="15" r:id="rId17"/>
    <sheet state="visible" name="FS ATA" sheetId="16" r:id="rId18"/>
    <sheet state="visible" name="Honda Moto" sheetId="17" r:id="rId19"/>
    <sheet state="visible" name="HPC" sheetId="18" r:id="rId20"/>
    <sheet state="visible" name="Innomolds" sheetId="19" r:id="rId21"/>
    <sheet state="visible" name="Kawazaky" sheetId="20" r:id="rId22"/>
    <sheet state="visible" name="Knipex" sheetId="21" r:id="rId23"/>
    <sheet state="visible" name="Leroy Merlin" sheetId="22" r:id="rId24"/>
    <sheet state="visible" name="Mateduc Composites" sheetId="23" r:id="rId25"/>
    <sheet state="visible" name="Maxxess" sheetId="24" r:id="rId26"/>
    <sheet state="visible" name="Michaud Chailly" sheetId="25" r:id="rId27"/>
    <sheet state="visible" name="Mouser" sheetId="26" r:id="rId28"/>
    <sheet state="visible" name="Namrick" sheetId="27" r:id="rId29"/>
    <sheet state="visible" name="NOTES DE FRAIS" sheetId="28" r:id="rId30"/>
    <sheet state="visible" name="Ohlins" sheetId="29" r:id="rId31"/>
    <sheet state="visible" name="Oscaro" sheetId="30" r:id="rId32"/>
    <sheet state="visible" name="Radiosoudure" sheetId="31" r:id="rId33"/>
    <sheet state="visible" name="RCV Performance" sheetId="32" r:id="rId34"/>
    <sheet state="visible" name="Reverchon" sheetId="33" r:id="rId35"/>
    <sheet state="visible" name="RS Component" sheetId="34" r:id="rId36"/>
    <sheet state="visible" name="S2MA" sheetId="35" r:id="rId37"/>
    <sheet state="visible" name="SKF" sheetId="36" r:id="rId38"/>
    <sheet state="visible" name="Solutions Elastomères" sheetId="37" r:id="rId39"/>
    <sheet state="visible" name="Surplus moto" sheetId="38" r:id="rId40"/>
    <sheet state="visible" name="TDI Fasteners" sheetId="39" r:id="rId41"/>
    <sheet state="visible" name="Texense" sheetId="40" r:id="rId42"/>
    <sheet state="visible" name="Toumétal" sheetId="41" r:id="rId43"/>
    <sheet state="visible" name="Watterott" sheetId="42" r:id="rId44"/>
  </sheets>
  <definedNames>
    <definedName hidden="1" localSheetId="20" name="_xlnm._FilterDatabase">Knipex!$A$3:$F$20</definedName>
  </definedNames>
  <calcPr/>
</workbook>
</file>

<file path=xl/sharedStrings.xml><?xml version="1.0" encoding="utf-8"?>
<sst xmlns="http://schemas.openxmlformats.org/spreadsheetml/2006/main" count="1211" uniqueCount="509">
  <si>
    <t>N'hésitez pas à demander ou à négocier des réductions. Ça ne coûte rien de demander (surtout si cette réduction avait déjà été obtenue l'année précédente) et on peut économiser beaucoup. Mais rappelez-vous que les réductions obtenues une année ne nous sont pas acquises définitivement, il faut les redemander, voire les renégocier !</t>
  </si>
  <si>
    <t>Pour les copier-coller reportez vous au doc texte dans DE-Devis sur le Git</t>
  </si>
  <si>
    <t>Adresse de facturation</t>
  </si>
  <si>
    <t>Adresse de livraison</t>
  </si>
  <si>
    <t>Ecole Centrale de Lyon Service Facturation Bat Z2 36 avenue Guy de Collongue 69134 ECULLY</t>
  </si>
  <si>
    <t>Ecole Centrale de Lyon MS-GM-GC Bat H10 Béatrice Chervet 36 avenue Guy de Collongue 69134 ECULLY</t>
  </si>
  <si>
    <t>Modèle Mail</t>
  </si>
  <si>
    <t>- Département concerné : XXX (IHM, LAS, ...)                                                - Personne responsable : XXX                    - Fournisseur : XXX                                                 - Désignation : XXX (pièces les plus chères)                                                          - Description rapide de la commande : XXX (les noms des pièces n'étant pas toujours clairs sur les devis)                                 - Prix TTC : XXX                                       - Réduction obtenue : XXX</t>
  </si>
  <si>
    <t>Démarche :</t>
  </si>
  <si>
    <t xml:space="preserve">Obtenir la validation de la direction sur la pièce </t>
  </si>
  <si>
    <t>Faire faire le devis en précisant exactement l'adresse de facturation et l'adresse de livraison précisées ci-dessus</t>
  </si>
  <si>
    <t>Envoyez le devis par mail au directeur financier (yohan.reguiai@ecl17.ec-lyon.fr) et en copie Nicolas Gameiro, Paco Tanchon et Maxime Proriol en mettant dans objet [EPSA][Commandes][Nom fournisseur] avec le devis en PJ et selon le modèle donné ci-dessus.</t>
  </si>
  <si>
    <t>Remplir la feuille de ce google sheet Bilan et la feuille correspondant au fournisseur</t>
  </si>
  <si>
    <t>La livraison devra faire l'objet d'une vérification par le respo logistique (à défaut Nicolas Gameiro)</t>
  </si>
  <si>
    <t>Si vous récupérez la pièce, transmettre impérativement le bon de livraison au responsable commande pour que le fournisseur soit payé.</t>
  </si>
  <si>
    <t>Département</t>
  </si>
  <si>
    <t>Nom commande</t>
  </si>
  <si>
    <t>Référence</t>
  </si>
  <si>
    <t>Quantité besoin</t>
  </si>
  <si>
    <t>Quantité rabe</t>
  </si>
  <si>
    <t>Prix unitaire HT</t>
  </si>
  <si>
    <t>Prix total HT</t>
  </si>
  <si>
    <t>Prix total TTC (A faire apparaitre une fois par devis)</t>
  </si>
  <si>
    <t>Responsable</t>
  </si>
  <si>
    <t>Commentaire</t>
  </si>
  <si>
    <t>Lien URL</t>
  </si>
  <si>
    <t>LAS</t>
  </si>
  <si>
    <t>Disque de frein</t>
  </si>
  <si>
    <t>P2DDRI</t>
  </si>
  <si>
    <t>EDP</t>
  </si>
  <si>
    <t>Bocal</t>
  </si>
  <si>
    <t>BO1</t>
  </si>
  <si>
    <t>Pions</t>
  </si>
  <si>
    <t>KITDOUILLE4</t>
  </si>
  <si>
    <t>Plaquettes</t>
  </si>
  <si>
    <t>KIT1158S</t>
  </si>
  <si>
    <t>KIT2547S</t>
  </si>
  <si>
    <t>Total</t>
  </si>
  <si>
    <t>http://aftermarket.beringer-brakes.com/fr/disques-lightec-quad/436-disque-frein-droit-pour-quad-piste-inox-p2ddi.html</t>
  </si>
  <si>
    <t>Motorisation</t>
  </si>
  <si>
    <t>Collecteur d'échappement</t>
  </si>
  <si>
    <t>CEE</t>
  </si>
  <si>
    <t>https://messagerie.ec-lyon.fr/service/home/~/?auth=co&amp;loc=fr_FR&amp;id=7851&amp;part=2</t>
  </si>
  <si>
    <t>LDN</t>
  </si>
  <si>
    <t>BAN</t>
  </si>
  <si>
    <t>Prix unitaire</t>
  </si>
  <si>
    <t>Sous-total</t>
  </si>
  <si>
    <t>Vis épaulée Pivot Rocker</t>
  </si>
  <si>
    <t>31-520-5-35</t>
  </si>
  <si>
    <t>PCT</t>
  </si>
  <si>
    <t xml:space="preserve">épaulement 6 mm/longueur épaulement 35 mm </t>
  </si>
  <si>
    <t>https://composants.emile-maurin.fr/index.php?ent_id=1&amp;cat_id=11&amp;ni1_id=60&amp;ni2_id=85&amp;ni3_id=150&amp;ni4_id=1212&amp;csaction=site%2Fentite%2Fcatalogue%2Fdetail_technique_filtrer&amp;ent_id=1&amp;cat_id=11&amp;ni1_id=60&amp;ni2_id=85&amp;ni3_id=150&amp;ni4_id=1212&amp;colonne=8&amp;filtre=6&amp;%23=breadcrumb</t>
  </si>
  <si>
    <t>Vis épaulée pivot pédale</t>
  </si>
  <si>
    <t>31-520-5-25</t>
  </si>
  <si>
    <t>BDE</t>
  </si>
  <si>
    <t>Epaulement de D6x25</t>
  </si>
  <si>
    <t>MAURIN FIXATION</t>
  </si>
  <si>
    <t>ECROU BAS HEXAGONAL HM M8</t>
  </si>
  <si>
    <t>ABR</t>
  </si>
  <si>
    <t>https://fixation.emile-maurin.fr/fr/ecrou-bas-hexagonal-hm-inox-a2-din-439-62603</t>
  </si>
  <si>
    <t>ECROU BAS HEXAGONAL HM M6</t>
  </si>
  <si>
    <t>ECROU BAS HEXAGONAL M8 PAS À GAUCHE</t>
  </si>
  <si>
    <t>https://fixation.emile-maurin.fr/fr/ecrou-bas-hexagonal-pas-gauche-inox-a2-din-439-62640</t>
  </si>
  <si>
    <t>ECROU BAS HEXAGONAL M6 PAS À GAUCHE</t>
  </si>
  <si>
    <t>Tableau de gestion des devis et de commandes</t>
  </si>
  <si>
    <t>Calorstat</t>
  </si>
  <si>
    <t>HO19300MCJ003</t>
  </si>
  <si>
    <t>Date commande</t>
  </si>
  <si>
    <t>Commande</t>
  </si>
  <si>
    <t>MPL</t>
  </si>
  <si>
    <t>Fournisseur</t>
  </si>
  <si>
    <t>Réduction obtenue</t>
  </si>
  <si>
    <t>Prix HT en euros</t>
  </si>
  <si>
    <t>Prix TTC en euros</t>
  </si>
  <si>
    <t>Délai d'appro</t>
  </si>
  <si>
    <t>Devis PDF déposé et envoyé</t>
  </si>
  <si>
    <t>Etat de la commande</t>
  </si>
  <si>
    <t>Si livré, stocké où ?</t>
  </si>
  <si>
    <t>Remarques</t>
  </si>
  <si>
    <t>Joint calorstat</t>
  </si>
  <si>
    <t>HO19305KV3010</t>
  </si>
  <si>
    <t>Suspension</t>
  </si>
  <si>
    <t>triangle/bielette tubes carbones</t>
  </si>
  <si>
    <t>Mateduc Composite</t>
  </si>
  <si>
    <t>OK</t>
  </si>
  <si>
    <t>Commandé</t>
  </si>
  <si>
    <t>APU</t>
  </si>
  <si>
    <t>Innomolds</t>
  </si>
  <si>
    <t>En préparation</t>
  </si>
  <si>
    <t>Suspensions</t>
  </si>
  <si>
    <t>Ohlins - PFP Racing</t>
  </si>
  <si>
    <t>Emile Maurin</t>
  </si>
  <si>
    <t>Freinage</t>
  </si>
  <si>
    <t>Beringer</t>
  </si>
  <si>
    <t>Action Karting</t>
  </si>
  <si>
    <t>Roulements et autres</t>
  </si>
  <si>
    <t>SKF</t>
  </si>
  <si>
    <t>FRAME</t>
  </si>
  <si>
    <t>Fond plat</t>
  </si>
  <si>
    <t>JKL</t>
  </si>
  <si>
    <t>S2MA</t>
  </si>
  <si>
    <t>1 mois</t>
  </si>
  <si>
    <t>ok</t>
  </si>
  <si>
    <t>Devis accepté</t>
  </si>
  <si>
    <t>Cannelures moyeux</t>
  </si>
  <si>
    <t>Joint de cardan</t>
  </si>
  <si>
    <t>G04-A-12/12</t>
  </si>
  <si>
    <t>RCS</t>
  </si>
  <si>
    <t>Mail envoyé</t>
  </si>
  <si>
    <t>PSEP</t>
  </si>
  <si>
    <t>Test traction</t>
  </si>
  <si>
    <t>A2MI</t>
  </si>
  <si>
    <t>Problème commande</t>
  </si>
  <si>
    <t>facture trop élevée. Pas de réponses de l'entreprise</t>
  </si>
  <si>
    <t>D = 25 mm</t>
  </si>
  <si>
    <t>https://shop.hpceurope.com/fr/produit.asp?prid=2539</t>
  </si>
  <si>
    <t xml:space="preserve">Accouplement </t>
  </si>
  <si>
    <t>SC2-8</t>
  </si>
  <si>
    <t>POWERTRAIN</t>
  </si>
  <si>
    <t>https://shop.hpceurope.com/fr/produit.asp?prid=3805</t>
  </si>
  <si>
    <t>Arbre/pignon shifter</t>
  </si>
  <si>
    <t>Total 19DXX</t>
  </si>
  <si>
    <t>HPC</t>
  </si>
  <si>
    <t>Arbre shifter</t>
  </si>
  <si>
    <t>Sur mesure</t>
  </si>
  <si>
    <t>12 semaines</t>
  </si>
  <si>
    <t>19D16</t>
  </si>
  <si>
    <t>Pignon shifter</t>
  </si>
  <si>
    <t>Total 19D17</t>
  </si>
  <si>
    <t>Référence pour commander chez knipex</t>
  </si>
  <si>
    <t>désignation</t>
  </si>
  <si>
    <t>nombre</t>
  </si>
  <si>
    <t>prix du commerce (HT)</t>
  </si>
  <si>
    <t>Priorité</t>
  </si>
  <si>
    <t>00 19 57</t>
  </si>
  <si>
    <t>Jeu de pinces de précision pour circlips</t>
  </si>
  <si>
    <t>Moyenne</t>
  </si>
  <si>
    <t>Pince pour circlip intérieur et extérieur de dimensions 12 à 60mm</t>
  </si>
  <si>
    <t>97 43 200</t>
  </si>
  <si>
    <t>Pinces à sertir universelle avec malette</t>
  </si>
  <si>
    <t>Haut</t>
  </si>
  <si>
    <t>-&gt; demandé de sûr</t>
  </si>
  <si>
    <t>97 49 04</t>
  </si>
  <si>
    <t>Matrice fût ouvert 2,8mm + 4,8mm</t>
  </si>
  <si>
    <t>97 49 25 1</t>
  </si>
  <si>
    <t>Positionneur pour 97 49 04</t>
  </si>
  <si>
    <t>97 49 05</t>
  </si>
  <si>
    <t>Matrice fût ouvert 4,8mm + 6,3mm</t>
  </si>
  <si>
    <t>97 49 06</t>
  </si>
  <si>
    <t>Matrice pour cosses isolées + manchons</t>
  </si>
  <si>
    <t>97 49 14</t>
  </si>
  <si>
    <t>Matrice pour cosses tubulaires + prolongateurs</t>
  </si>
  <si>
    <t>41 04 250</t>
  </si>
  <si>
    <t xml:space="preserve">Pince étau </t>
  </si>
  <si>
    <t>pince étau moyenne</t>
  </si>
  <si>
    <t>87 01 150</t>
  </si>
  <si>
    <t>pince cobra 150mm</t>
  </si>
  <si>
    <t>petite pince multiprise</t>
  </si>
  <si>
    <t>TUBE CARBONE ENROULEMENT FILAMENTAIRE 12X16X1500mm</t>
  </si>
  <si>
    <t>86 03 150</t>
  </si>
  <si>
    <t>Pince-clé miniature</t>
  </si>
  <si>
    <t>Basse</t>
  </si>
  <si>
    <t>1m</t>
  </si>
  <si>
    <t>28 71 280</t>
  </si>
  <si>
    <t xml:space="preserve"> Pince à monter</t>
  </si>
  <si>
    <t>pince ultralongue pour aller chercher des trucs</t>
  </si>
  <si>
    <t>00 20 01 V01</t>
  </si>
  <si>
    <t xml:space="preserve"> Jeu de pinces «Basic»</t>
  </si>
  <si>
    <t>FORFAIT COUPE  tol +/- 0,3 mm</t>
  </si>
  <si>
    <t>module de 4 pince sur plaleau en mousse, cobra 250mm, universelle, demi ronde, coupante démultiplié</t>
  </si>
  <si>
    <t>76 12 125</t>
  </si>
  <si>
    <t>Pince coupante de côté électromécanicien</t>
  </si>
  <si>
    <t>Frais de port</t>
  </si>
  <si>
    <t>petite pince coupante</t>
  </si>
  <si>
    <t>70 02 160</t>
  </si>
  <si>
    <t>Filtre à air KN</t>
  </si>
  <si>
    <t>TDARC0790-1</t>
  </si>
  <si>
    <t>Remisé à 29,60</t>
  </si>
  <si>
    <t>Antidrible</t>
  </si>
  <si>
    <t>Remisé à 799,2</t>
  </si>
  <si>
    <t xml:space="preserve">axes transmission
</t>
  </si>
  <si>
    <r>
      <t>MPY /</t>
    </r>
    <r>
      <rPr>
        <color rgb="FFFF0000"/>
      </rPr>
      <t xml:space="preserve"> ABR</t>
    </r>
  </si>
  <si>
    <t>pince coupante de côté</t>
  </si>
  <si>
    <t>RCV</t>
  </si>
  <si>
    <t>421 $</t>
  </si>
  <si>
    <t>pince coupante allongé</t>
  </si>
  <si>
    <t>Slotted nut 5/8" - 18 (UNF) + cotted pin</t>
  </si>
  <si>
    <t>?</t>
  </si>
  <si>
    <t>2.58£</t>
  </si>
  <si>
    <t>A vérifier si il n'en reste pas à bron. Peut être possible autre part mais galère car vraiment spécifique</t>
  </si>
  <si>
    <t>Divers</t>
  </si>
  <si>
    <t>Collissimo Volant</t>
  </si>
  <si>
    <t>YRI</t>
  </si>
  <si>
    <t>Nouveau volant reçu</t>
  </si>
  <si>
    <t>TTX 25</t>
  </si>
  <si>
    <t>Ressort 225 lbs/in</t>
  </si>
  <si>
    <t>Ressort 275 lbs/in</t>
  </si>
  <si>
    <t>Ressort 300 lbs/in</t>
  </si>
  <si>
    <t>offert</t>
  </si>
  <si>
    <t xml:space="preserve">Radiateur </t>
  </si>
  <si>
    <t>ASE</t>
  </si>
  <si>
    <t>Radiasoudure</t>
  </si>
  <si>
    <t>Pièce offerte</t>
  </si>
  <si>
    <t>Admission</t>
  </si>
  <si>
    <t>ARRK</t>
  </si>
  <si>
    <t>Livré</t>
  </si>
  <si>
    <t>Local</t>
  </si>
  <si>
    <t>Production lancée semaine du 21/01/19</t>
  </si>
  <si>
    <t>Echappement</t>
  </si>
  <si>
    <t>Bery Inox</t>
  </si>
  <si>
    <t>première partie en train d'être soudée</t>
  </si>
  <si>
    <t>découpe plan de joint carter</t>
  </si>
  <si>
    <t>NGO</t>
  </si>
  <si>
    <t>Aquacut</t>
  </si>
  <si>
    <t>NC</t>
  </si>
  <si>
    <t>Devis vérifié</t>
  </si>
  <si>
    <t>Thermostat</t>
  </si>
  <si>
    <t>Honda Moto</t>
  </si>
  <si>
    <t>Anti-dribble</t>
  </si>
  <si>
    <t>Maxxess</t>
  </si>
  <si>
    <t>Kawasaki</t>
  </si>
  <si>
    <t>AT Power</t>
  </si>
  <si>
    <t>AB Décometal</t>
  </si>
  <si>
    <t>Surplus Moto</t>
  </si>
  <si>
    <t>Solutions Elastomères</t>
  </si>
  <si>
    <t>Electrical</t>
  </si>
  <si>
    <t>Tripod</t>
  </si>
  <si>
    <t>D4672-TA</t>
  </si>
  <si>
    <t>90$</t>
  </si>
  <si>
    <t>BAT</t>
  </si>
  <si>
    <t>Mouser</t>
  </si>
  <si>
    <t>MPY</t>
  </si>
  <si>
    <t>Kit</t>
  </si>
  <si>
    <t>https://www.rcvperformance.com/media/fsae/FSAE_Brochure.pdf</t>
  </si>
  <si>
    <t>Axle 15''</t>
  </si>
  <si>
    <t>D5115 - 15"</t>
  </si>
  <si>
    <t>222$</t>
  </si>
  <si>
    <t>Axle 17''</t>
  </si>
  <si>
    <t>D5159 - 17"</t>
  </si>
  <si>
    <t>Inboard Tripod Housing</t>
  </si>
  <si>
    <t>D4824 - Drexler Medium</t>
  </si>
  <si>
    <t>Outboard Tripod Housing</t>
  </si>
  <si>
    <t>D4483 - Polaris 20T</t>
  </si>
  <si>
    <t>Kaz Technologies</t>
  </si>
  <si>
    <t>Snap Rings</t>
  </si>
  <si>
    <t>214-54</t>
  </si>
  <si>
    <t>0,6$</t>
  </si>
  <si>
    <t>Triangular Boot for Tripod Housings</t>
  </si>
  <si>
    <t>615-3</t>
  </si>
  <si>
    <t>9$</t>
  </si>
  <si>
    <t>DE 19D21</t>
  </si>
  <si>
    <t>Systeme</t>
  </si>
  <si>
    <t>Prix tot HT</t>
  </si>
  <si>
    <t>Prix tot TTC (A faire apparaitre une fois par devis)</t>
  </si>
  <si>
    <t xml:space="preserve">Colle epoxy structurelle DP490 </t>
  </si>
  <si>
    <t>783-9732</t>
  </si>
  <si>
    <t>GT2i</t>
  </si>
  <si>
    <t>https://fr.rs-online.com/web/p/resines-et-colles-epoxy/7839732/?relevancy-data=636F3D3126696E3D4931384E4C446573635461786F6E6F6D794272616E645365617263685465726D325F74656D70266C753D6672266D6D3D6D617463687061727469616C6D617826706D3D5E5B5C707B4C7D5C707B4E647D3F5C707B5A737D2D2C2F255C2E5D2B2426706F3D31313326736E3D592673723D2673743D4B4559574F52445F4D554C54495F414C5048415F414E445F4D554C54495F414C5048415F4E554D455249432673633D592677633D4E4F4E45267573743D636F6C6C6520C3A9706F78792073747275637572656C6C65204450343930267374613D636F6C6C6520C3A9706F78792073747275637572656C6C6520445034393026&amp;searchHistory=%7B%22enabled%22%3Atrue%7D</t>
  </si>
  <si>
    <t xml:space="preserve">Collier de serrage échapement </t>
  </si>
  <si>
    <t>PS-903819</t>
  </si>
  <si>
    <t>https://www.gt2i.com/fr/echappements-universels-inox-brides-competition/61553-bride-powersprint-powersprint-2-vis-a-souder-diametre-38mm-epaisseur-8mm.html</t>
  </si>
  <si>
    <t>Pompe essence</t>
  </si>
  <si>
    <t>M-FP603</t>
  </si>
  <si>
    <t>https://www.gt2i.com/fr/pompe-a-essence-electrique/49065-pompe-a-essence-walbro-r5-gt-turbo.html</t>
  </si>
  <si>
    <t>Banjo Dash6</t>
  </si>
  <si>
    <t>Raccords femelle droit</t>
  </si>
  <si>
    <t>G-236-0106D</t>
  </si>
  <si>
    <t>RS Components 2</t>
  </si>
  <si>
    <t>Corrosserie</t>
  </si>
  <si>
    <t xml:space="preserve">plaque carbone
</t>
  </si>
  <si>
    <t>JKF</t>
  </si>
  <si>
    <t>Découpe</t>
  </si>
  <si>
    <t>Devis 19D24</t>
  </si>
  <si>
    <t>Capteur Plenum</t>
  </si>
  <si>
    <t>Oscaro</t>
  </si>
  <si>
    <t>Capteur débattement gliotinne  + capteur pneu</t>
  </si>
  <si>
    <t>Texsense</t>
  </si>
  <si>
    <t>DTA Fast</t>
  </si>
  <si>
    <t>bureau PSO</t>
  </si>
  <si>
    <t>Avance budget</t>
  </si>
  <si>
    <t>Dunkermotoren</t>
  </si>
  <si>
    <t>Watterott</t>
  </si>
  <si>
    <t>Collissimo volant</t>
  </si>
  <si>
    <t>NOTES DE FRAIS</t>
  </si>
  <si>
    <t>1 semaine</t>
  </si>
  <si>
    <t>Facture transmise</t>
  </si>
  <si>
    <t>Constitue un remboursement</t>
  </si>
  <si>
    <t>Reverchon 2</t>
  </si>
  <si>
    <t>commande lancée la semaine du 21/01/20</t>
  </si>
  <si>
    <t>FSG</t>
  </si>
  <si>
    <t>FS ATA</t>
  </si>
  <si>
    <t>en attente de la facture</t>
  </si>
  <si>
    <t>Michaud Chailly</t>
  </si>
  <si>
    <t>PTN</t>
  </si>
  <si>
    <t>Leroy Merlin</t>
  </si>
  <si>
    <t>Carrefour</t>
  </si>
  <si>
    <t>Coussinet Pivot Rocker</t>
  </si>
  <si>
    <t>PCMF 060808 E</t>
  </si>
  <si>
    <t>Total  :</t>
  </si>
  <si>
    <t>http://www.skf.com/fr/products/bearings-units-housings/plain-bearings/bushings-thrust-washers-strips/bushings/table-bushings/index.html?designation=PCMF%20060808%20E&amp;unit=metricUnit</t>
  </si>
  <si>
    <t>https://www.gt2i.com/fr/raccord-durite-aviation-serie-200/14408-raccord-femelle-droit-alu-916x18-jic.html#</t>
  </si>
  <si>
    <t>Adaptateur F/F</t>
  </si>
  <si>
    <t>G-CPL-03D</t>
  </si>
  <si>
    <t>https://www.gt2i.com/fr/adaptateur-filetage/14174-adaptateur-goodridge-femelle-femelle-3-8x24.html</t>
  </si>
  <si>
    <t xml:space="preserve">Restant : </t>
  </si>
  <si>
    <t>Tube remplissage à souder</t>
  </si>
  <si>
    <t>WI-RD2413</t>
  </si>
  <si>
    <t>10 000 des 45 000 réservés saison 19/20</t>
  </si>
  <si>
    <t>https://www.gt2i.com/fr/bouchon-a-souder-circuit-refroidissement/28972-Bouchon-et-Goulotte-Wilwood-Diametre-381mm-Longueur-50mm.html</t>
  </si>
  <si>
    <t>Oreca</t>
  </si>
  <si>
    <t xml:space="preserve">Statistique </t>
  </si>
  <si>
    <t xml:space="preserve">Regulateur de pression </t>
  </si>
  <si>
    <t>Rotule Pivot ARB</t>
  </si>
  <si>
    <t>GE 12 C</t>
  </si>
  <si>
    <t>http://www.skf.com/fr/products/bearings-units-housings/plain-bearings/general/radial-spherical-plain/index.html?designation=GE%2012%20C&amp;unit=metricUnit</t>
  </si>
  <si>
    <t>Porte rotule M6 Mâle (pas à droite)</t>
  </si>
  <si>
    <t>SA 6 E</t>
  </si>
  <si>
    <r>
      <t>PCT/</t>
    </r>
    <r>
      <rPr>
        <color rgb="FFFF0000"/>
      </rPr>
      <t>ABR</t>
    </r>
  </si>
  <si>
    <t>Porte rotule M6 Mâle (pas à gauche)</t>
  </si>
  <si>
    <t>SAL 6 E</t>
  </si>
  <si>
    <r>
      <t>PCT/</t>
    </r>
    <r>
      <rPr>
        <color rgb="FFFF0000"/>
      </rPr>
      <t>ABR</t>
    </r>
  </si>
  <si>
    <t>Porte rotule M6 femelle (pas à droite)</t>
  </si>
  <si>
    <t xml:space="preserve">SI 6 E </t>
  </si>
  <si>
    <t>Rotule M6</t>
  </si>
  <si>
    <t>GE 6 E</t>
  </si>
  <si>
    <t>Déjà 20 qui restera des essais sur les rotules</t>
  </si>
  <si>
    <t>Roulements pivot direction</t>
  </si>
  <si>
    <t>61806 2RS1</t>
  </si>
  <si>
    <t>Roulements roue</t>
  </si>
  <si>
    <t>S71910 ACD/P4A</t>
  </si>
  <si>
    <t>déjà 2 en rab de l'an dernier, vu le prix unitaire j'en prendrais pas forcément plus pour pouvoir avoir tout le reste</t>
  </si>
  <si>
    <t>Ecrou encoche</t>
  </si>
  <si>
    <t>KM10</t>
  </si>
  <si>
    <t xml:space="preserve">Rondelle frein </t>
  </si>
  <si>
    <t xml:space="preserve">MB10 </t>
  </si>
  <si>
    <t>bagues auto-lubrifiantes</t>
  </si>
  <si>
    <t>PPMF 151717</t>
  </si>
  <si>
    <t>MJT</t>
  </si>
  <si>
    <t>Roulement P.Excentr gauche</t>
  </si>
  <si>
    <t>6011-2Z</t>
  </si>
  <si>
    <t>http://www.skf.com/fr/products/bearings-units-housings/ball-bearings/deep-groove-ball-bearings/deep-groove-ball-bearings/index.html?designation=6011%20M</t>
  </si>
  <si>
    <t>Roulement P.Excentr droit</t>
  </si>
  <si>
    <t>6010-2Z</t>
  </si>
  <si>
    <t>http://www.skf.com/fr/products/bearings-units-housings/ball-bearings/deep-groove-ball-bearings/deep-groove-ball-bearings/index.html?designation=6010</t>
  </si>
  <si>
    <t>Douille à aiguille</t>
  </si>
  <si>
    <t>HK 2820</t>
  </si>
  <si>
    <t>Joint à lèvre</t>
  </si>
  <si>
    <t>HMS5 RG 28x40x7</t>
  </si>
  <si>
    <t>Cartouche de graisse 420 ml</t>
  </si>
  <si>
    <t>LGHB 2/0.4</t>
  </si>
  <si>
    <t>graisse haute pression pour les rotules</t>
  </si>
  <si>
    <t>http://www.skf.com/fr/products/lubrication-solutions/lubricants/high-load-high-temperature-high-viscosity-grease/index.html</t>
  </si>
  <si>
    <t>Coussinet bronze pivot pédale</t>
  </si>
  <si>
    <t>PSMF 061006 A51</t>
  </si>
  <si>
    <t>http://www.skf.com/fr/products/bearings-units-housings/plain-bearings/bushings-thrust-washers-strips/table-bushings/index.html?designation=PSMF%20061006%20A51</t>
  </si>
  <si>
    <t>Total pièces</t>
  </si>
  <si>
    <t>MOTORISATION</t>
  </si>
  <si>
    <t>Rampe injection</t>
  </si>
  <si>
    <t>https://www.surplusmotos.com/fr/produit/injecteur-honda-cbr-rr-600-1.php</t>
  </si>
  <si>
    <t>442MSV003</t>
  </si>
  <si>
    <t>https://www.oreca-store.com/regulateur-de-pression-d-essence-9-16-unf-special-gros-debit.html</t>
  </si>
  <si>
    <t>Mise à l'air</t>
  </si>
  <si>
    <t>TRV67</t>
  </si>
  <si>
    <t>Vis M6 x 55 mm qualité 12.9 CHC</t>
  </si>
  <si>
    <t>1-1-1-1-6-100-55-4</t>
  </si>
  <si>
    <t>Vis M6 x 50 mm qualité 12.9 CHC</t>
  </si>
  <si>
    <t>1-1-1-1-6-100-50-4</t>
  </si>
  <si>
    <t>https://www.oreca-store.com/clapet-de-mise-a-l-air-fixation-reservoir-newton-9-16x18unf-dh6.html</t>
  </si>
  <si>
    <t>Embases à souder male alu dash6</t>
  </si>
  <si>
    <t>Vis M6 x 45 mm qualité 12.9 CHC</t>
  </si>
  <si>
    <t>1-1-1-1-6-100-45-4</t>
  </si>
  <si>
    <t>Vis M6 x 40 mm qualité 12.9 CHC</t>
  </si>
  <si>
    <t>1-1-1-1-6-100-40-4</t>
  </si>
  <si>
    <t>Vis M6 x 35 mm qualité 12.9 CHC</t>
  </si>
  <si>
    <t>1-1-1-1-6-100-35-4</t>
  </si>
  <si>
    <t>Vis M6 x 30 mm qualité 12.9 CHC</t>
  </si>
  <si>
    <t>1-1-1-1-6-100-30-4</t>
  </si>
  <si>
    <t>Vis M6 x 25 mm qualité 12.9 CHC</t>
  </si>
  <si>
    <t>1-1-1-1-6-100-25-4</t>
  </si>
  <si>
    <t>Vis M6 x 20 mm qualité 12.9 CHC</t>
  </si>
  <si>
    <t>1-1-1-1-6-100-20-4</t>
  </si>
  <si>
    <t>Vis M6 x 16 mm qualité 12.9 CHC</t>
  </si>
  <si>
    <t>1-1-1-1-6-100-16-4</t>
  </si>
  <si>
    <t>Vis M8 x 40 mm qualité 12.9 CHC</t>
  </si>
  <si>
    <t>1-1-1-1-8-125-40-4</t>
  </si>
  <si>
    <t>Vis M8 x 45 mm qualité 12.9 CHC</t>
  </si>
  <si>
    <t>1-1-1-1-8-125-45-4</t>
  </si>
  <si>
    <t>Circlips extérieurs DIN 471 30mm acier XC75 phosphaté</t>
  </si>
  <si>
    <t>39-1-446-119-30-83</t>
  </si>
  <si>
    <t>Circlips intérieurs DIN 472 17mm acier XC75 phosphaté</t>
  </si>
  <si>
    <t>39-1-507-120-17-83</t>
  </si>
  <si>
    <t>Ecrou bas hexagonal Hm décolleté ISO 4035 M6 X 1.00 acier doux zingué noir</t>
  </si>
  <si>
    <t>2-1-279-185-6-100-12-6</t>
  </si>
  <si>
    <t>Ecrou bas hexagonal Hm décolleté ISO 4035 M8 X 1.25 acier doux zingué noir</t>
  </si>
  <si>
    <t>2-1-279-185-8-125-12-6</t>
  </si>
  <si>
    <t>Vis tête cylindrique 6 pans creux DIN 912 M8 X 1.25 X 10 cl.12.9</t>
  </si>
  <si>
    <t>1-1-1-1-8-125-10-4</t>
  </si>
  <si>
    <t>Vis tête hexagonale partiellement filetée DIN 931 M12 X 1.75 X 180mm cl.8.8</t>
  </si>
  <si>
    <t>1-1-34-6-12-175-180-2</t>
  </si>
  <si>
    <t>Vis tête hexagonale partiellement filetée DIN 931 M12 X 1.75 X 200mm cl.8.8</t>
  </si>
  <si>
    <t>1-1-34-6-12-175-200-2</t>
  </si>
  <si>
    <t>Vis tête hexagonale entièrement filetée DIN 933 M10 X 1.50 X 35mm cl. 8.8</t>
  </si>
  <si>
    <t>1-1-33-7-10-150-35-2</t>
  </si>
  <si>
    <t>SEISM</t>
  </si>
  <si>
    <t>Vis M3 x 20 mm tête bombée 6 pans creux</t>
  </si>
  <si>
    <t>1-1-12-21-3-50-20-3</t>
  </si>
  <si>
    <t>Vis M3 x 12 mm tête bombée 6 pans creux</t>
  </si>
  <si>
    <t>1-1-12-21-3-50-12-4-1</t>
  </si>
  <si>
    <t>Ecrou hexagonal autofreiné (anneau non metallique) M8 X 1.25 acier cl.8 zingué nickel gris NYLSTOP®</t>
  </si>
  <si>
    <t>2-1-483-201-8-125-62-48-29</t>
  </si>
  <si>
    <t>Ecrou hexagonal autofreiné (anneau non metallique) M6 X 1.00 acier cl.8 zingué nickel gris NYLSTOP®</t>
  </si>
  <si>
    <t>2-1-483-201-6-100-62-48-29</t>
  </si>
  <si>
    <t>Ecrou hexagonal autofreiné (anneau non metallique) M5 X 0.80 acier cl.8 zingué nickel gris NYLSTOP®</t>
  </si>
  <si>
    <t>2-1-483-201-5-80-62-48-29</t>
  </si>
  <si>
    <t>Ecrou hexagonal autofreiné (anneau non metallique) M4X 0.70 acier cl.8 zingué nickel gris NYLSTOP®</t>
  </si>
  <si>
    <t>2-1-483-201-4-70-62-48-29</t>
  </si>
  <si>
    <t>Ecrou hexagonal autofreiné (anneau non metallique) M3 X 0.50 acier cl.8 zingué nickel gris NYLSTOP®</t>
  </si>
  <si>
    <t>2-1-483-201-3-50-62-48-29</t>
  </si>
  <si>
    <t>Vis tête cylindrique 6 pans creux DIN 912 M6 X 1.00 X 25 mm cl.8.8</t>
  </si>
  <si>
    <t xml:space="preserve"> 1-1-1-1-6-100-25-2 </t>
  </si>
  <si>
    <t>Vis tête hexagonale entièrement filetée DIN 933 M4 X 0.70 X 20mm cl. 8.8</t>
  </si>
  <si>
    <t>1-1-33-7-4-70-20-2</t>
  </si>
  <si>
    <t>Vis tête hexagonale entièrement filetée DIN 933 M5 X 0.80 X 20mm cl. 8.8</t>
  </si>
  <si>
    <t>1-1-33-7-5-80-20-2</t>
  </si>
  <si>
    <t>Vis tête hexagonale partiellement filetée DIN 931 M5 X 0.80 X 30mm cl.8.8</t>
  </si>
  <si>
    <t>1-1-34-6-5-80-30-2</t>
  </si>
  <si>
    <t>Vis tête hexagonale entièrement filetée DIN 933 M8 X 1.25 X 30mm cl. 8.8</t>
  </si>
  <si>
    <t>1-1-33-7-8-125-30-2</t>
  </si>
  <si>
    <t>Rondelle plate_ série normale 'M' NFE 25514 3mm acier demi-dur zingué blanc</t>
  </si>
  <si>
    <t xml:space="preserve"> 4-2-40-9-3-133-4 </t>
  </si>
  <si>
    <t>Rondelle plate_ série normale 'M' NFE 25514 4mm acier demi-dur zingué blanc</t>
  </si>
  <si>
    <t xml:space="preserve"> 4-2-40-9-4-133-4 </t>
  </si>
  <si>
    <t>Rondelle plate_ série normale 'M' NFE 25514 6mm acier demi-dur zingué blanc</t>
  </si>
  <si>
    <t xml:space="preserve"> 4-2-40-9-6-133-4 </t>
  </si>
  <si>
    <t>Rondelle plate_ série normale 'M' NFE 25514 8mm acier demi-dur zingué blanc</t>
  </si>
  <si>
    <t xml:space="preserve"> 4-2-40-9-8-133-4 </t>
  </si>
  <si>
    <t>Vis rotule maitres cylindres pédalier M6 x 1.00 x 80 mm classe 12.9</t>
  </si>
  <si>
    <t>1-1-34-6-6-100-80-4</t>
  </si>
  <si>
    <t>Devis déposé</t>
  </si>
  <si>
    <t xml:space="preserve">Livré </t>
  </si>
  <si>
    <t>https://www.oreca-store.com/adaptateur-male-oreca-jic-a-souder-aluminium.html</t>
  </si>
  <si>
    <t>T</t>
  </si>
  <si>
    <t>824_ALU</t>
  </si>
  <si>
    <t>https://www.oreca-store.com/te-goodridge-824-jic-3x-male-824-aluminium.html</t>
  </si>
  <si>
    <t>Bouchon sortie vidange 3/8x24</t>
  </si>
  <si>
    <t>9293D</t>
  </si>
  <si>
    <t>https://www.oreca-store.com/bouchon-femelle-goodridge-jic-aluminium.html</t>
  </si>
  <si>
    <t xml:space="preserve">Durite </t>
  </si>
  <si>
    <t>https://www.oreca-store.com/durite-goodridge-serie-400-dash-6-pour-circuit-d-essence.html</t>
  </si>
  <si>
    <t>Scotch protection thermique</t>
  </si>
  <si>
    <t>https://www.oreca-store.com/scotch-protection-thermique-dei-a-gold-rouleau-1-5-x-15.html</t>
  </si>
  <si>
    <t>Scotch alu</t>
  </si>
  <si>
    <t>8PC04501</t>
  </si>
  <si>
    <t>Refroidissement</t>
  </si>
  <si>
    <t>Goulotte alu à souder avec trop plein</t>
  </si>
  <si>
    <t>8RSGAAS</t>
  </si>
  <si>
    <t>https://www.oreca-store.com/goulotte-aluminium-redspec-a-souder-avec-trop-plein.html</t>
  </si>
  <si>
    <t>Bouchon radiateur STANT à levier tarage 1,33 - 1,47 bars</t>
  </si>
  <si>
    <t>BR01RL</t>
  </si>
  <si>
    <t>https://www.oreca-store.com/bouchon-radiateur-stant-a-levier-tarage-1-33-1-47-bars.html</t>
  </si>
  <si>
    <t>Ventilateur</t>
  </si>
  <si>
    <t>653111/ VA11-AP7/C-57A</t>
  </si>
  <si>
    <t>https://www.oreca-store.com/ventilateur-spal-aspirant-o-255-mm-puissance-1-360-m3-h.html</t>
  </si>
  <si>
    <t>Embases à souder male alu dash4</t>
  </si>
  <si>
    <t>465_ADAPTATEURMALES</t>
  </si>
  <si>
    <t>Raccord femelle droit JIC 536-01 GOODRIDGE pour durite 536 -</t>
  </si>
  <si>
    <t>https://www.oreca-store.com/raccord-femelle-droit-jic-536-01-goodridge-pour-durite-536.html</t>
  </si>
  <si>
    <t>Durite silicone droite Dint6</t>
  </si>
  <si>
    <t>861SHL06TO</t>
  </si>
  <si>
    <t>https://www.oreca-store.com/durite-silicone-redspec-1m-droite.html</t>
  </si>
  <si>
    <t>Durites inox annelée Dext 25 formable</t>
  </si>
  <si>
    <t>Durite inox annelée Dext 12 formable</t>
  </si>
  <si>
    <t>Durite silicone coudée redspec coudée à 45° Dint 25</t>
  </si>
  <si>
    <t>86145_COUDE45</t>
  </si>
  <si>
    <t>https://www.oreca-store.com/durite-silicone-coudee-a-45-redspec.html</t>
  </si>
  <si>
    <t>Durite silicone droit Dint 25</t>
  </si>
  <si>
    <t>861SHL_DURITE_DROITE</t>
  </si>
  <si>
    <t>Jeu 4 fixations clous pour SPAL FPK01</t>
  </si>
  <si>
    <t>FPK01</t>
  </si>
  <si>
    <t>https://www.oreca-store.com/fixations-revotec-pour-ventilateur.html</t>
  </si>
  <si>
    <t>Collier inox D12-22</t>
  </si>
  <si>
    <t>Collier inox D20-32</t>
  </si>
  <si>
    <t>Liquide de frein</t>
  </si>
  <si>
    <t>RBF660</t>
  </si>
  <si>
    <t>https://www.oreca-store.com/liquide-de-freins-motul-rbf-660-dot-4-non-miscible.html</t>
  </si>
  <si>
    <t>Toile anti dérrapante pédales</t>
  </si>
  <si>
    <t>8EQ064900203</t>
  </si>
  <si>
    <t>https://www.oreca-store.com/toile-anti-derapante-pour-pedale-de-frein.html</t>
  </si>
  <si>
    <t>pas besoin</t>
  </si>
  <si>
    <t>Harnais SPARCO rouge</t>
  </si>
  <si>
    <t xml:space="preserve">8SP04818RAL </t>
  </si>
  <si>
    <t>https://www.oreca-store.com/harnais-fia-sparco-04818ral.html</t>
  </si>
  <si>
    <t>GOUJONS DE ROUE 12X125/ 125 LONGUEUR 82</t>
  </si>
  <si>
    <t>8RS82125</t>
  </si>
  <si>
    <t>https://www.oreca-store.com/goujons-de-roue-haute-qualite-redspec-en-acier-vendus-par-4.html</t>
  </si>
  <si>
    <t>ECROUS CONIQUE ALU DE ROUE 12*125</t>
  </si>
  <si>
    <t>8RSECAL125</t>
  </si>
  <si>
    <t>https://www.oreca-store.com/ecrou-de-roue-redspec-en-aluminium-anodise-noir-unitaire.html</t>
  </si>
  <si>
    <t>goujon roue</t>
  </si>
  <si>
    <t>filetage moyeu 12x125 filetage ecrou 12x125, longueur à mesurer avec jantes Mg, écrou alu (longueur 82 devrait être bonne à voir si 62 passe)</t>
  </si>
  <si>
    <t>Quick release</t>
  </si>
  <si>
    <t>MOYEU DE VOLANT 3TROUS LIFELINE A SOUDER</t>
  </si>
  <si>
    <t>8SP015R99FM</t>
  </si>
  <si>
    <t>écrou roue</t>
  </si>
  <si>
    <t>filetage ecrou 12x125, à voir si vous en avez vraiment besoin ou si il y en a au garage (faite gaffe c'est pas forcément les bons filetage)</t>
  </si>
  <si>
    <t>Quick Release</t>
  </si>
  <si>
    <t>Total:</t>
  </si>
  <si>
    <t>gaine thermo durite</t>
  </si>
  <si>
    <t>gaine pour durite essence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</si>
</sst>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\ [$€-1]"/>
    <numFmt numFmtId="165" formatCode="#,##0&quot;€&quot;"/>
    <numFmt numFmtId="166" formatCode="#,##0.00&quot;€&quot;"/>
    <numFmt numFmtId="167" formatCode="d/m/yy"/>
    <numFmt numFmtId="168" formatCode="dd/mm/yy"/>
    <numFmt numFmtId="169" formatCode="dd/mm/yyyy"/>
  </numFmts>
  <fonts count="62">
    <font>
      <sz val="10.0"/>
      <color rgb="FF000000"/>
      <name val="Arial"/>
    </font>
    <font>
      <b/>
      <name val="Raleway"/>
    </font>
    <font>
      <color rgb="FFFF0000"/>
      <name val="Raleway"/>
    </font>
    <font>
      <name val="Raleway"/>
    </font>
    <font/>
    <font>
      <b/>
      <i/>
      <color rgb="FFFF0000"/>
      <name val="Raleway"/>
    </font>
    <font>
      <b/>
      <i/>
      <color rgb="FFB00000"/>
      <name val="Sans-serif"/>
    </font>
    <font>
      <b/>
      <name val="Century Gothic"/>
    </font>
    <font>
      <name val="Century Gothic"/>
    </font>
    <font>
      <color rgb="FF000000"/>
      <name val="Arial"/>
    </font>
    <font>
      <b/>
    </font>
    <font>
      <u/>
      <color rgb="FF0000FF"/>
      <name val="Century Gothic"/>
    </font>
    <font>
      <u/>
      <color rgb="FF0000FF"/>
    </font>
    <font>
      <u/>
      <color rgb="FF0000FF"/>
    </font>
    <font>
      <b/>
      <sz val="12.0"/>
      <color rgb="FF000000"/>
      <name val="Raleway"/>
    </font>
    <font>
      <b/>
      <sz val="11.0"/>
      <color rgb="FF000000"/>
      <name val="Raleway"/>
    </font>
    <font>
      <b/>
      <sz val="11.0"/>
      <name val="Raleway"/>
    </font>
    <font>
      <b/>
      <sz val="24.0"/>
      <color rgb="FF000000"/>
      <name val="Sans-serif"/>
    </font>
    <font>
      <b/>
      <color rgb="FFFF0000"/>
      <name val="Raleway"/>
    </font>
    <font>
      <sz val="11.0"/>
      <color rgb="FF000000"/>
      <name val="Raleway"/>
    </font>
    <font>
      <b/>
      <color rgb="FF4A86E8"/>
      <name val="Raleway"/>
    </font>
    <font>
      <b/>
      <sz val="24.0"/>
      <color rgb="FF000000"/>
      <name val="Raleway"/>
    </font>
    <font>
      <b/>
      <sz val="14.0"/>
    </font>
    <font>
      <b/>
      <sz val="11.0"/>
      <color rgb="FF2655AC"/>
      <name val="Arial"/>
    </font>
    <font>
      <sz val="9.0"/>
      <color rgb="FF564E4E"/>
      <name val="Arial"/>
    </font>
    <font>
      <name val="Arial"/>
    </font>
    <font>
      <sz val="9.0"/>
      <color rgb="FF000000"/>
      <name val="Century Gothic"/>
    </font>
    <font>
      <u/>
      <color rgb="FF0000FF"/>
      <name val="Century Gothic"/>
    </font>
    <font>
      <b/>
      <color rgb="FF4A86E8"/>
    </font>
    <font>
      <b/>
      <color rgb="FF6AA84F"/>
      <name val="Raleway"/>
    </font>
    <font>
      <color rgb="FF000000"/>
      <name val="Raleway"/>
    </font>
    <font>
      <b/>
      <color rgb="FF6AA84F"/>
    </font>
    <font>
      <u/>
      <sz val="11.0"/>
      <color rgb="FF4A86E8"/>
      <name val="Inconsolata"/>
    </font>
    <font>
      <b/>
      <color rgb="FF000000"/>
      <name val="Raleway"/>
    </font>
    <font>
      <sz val="11.0"/>
      <color rgb="FF564E4E"/>
      <name val="Century Gothic"/>
    </font>
    <font>
      <b/>
      <color rgb="FF4A86E8"/>
      <name val="Century Gothic"/>
    </font>
    <font>
      <u/>
      <sz val="11.0"/>
      <color rgb="FF4A86E8"/>
      <name val="Century Gothic"/>
    </font>
    <font>
      <sz val="10.0"/>
      <color rgb="FF000000"/>
      <name val="Century Gothic"/>
    </font>
    <font>
      <u/>
      <color rgb="FF0000FF"/>
      <name val="Century Gothic"/>
    </font>
    <font>
      <sz val="9.0"/>
      <color rgb="FF000000"/>
      <name val="Montserrat"/>
    </font>
    <font>
      <b/>
      <sz val="11.0"/>
      <color rgb="FF564E4E"/>
      <name val="Arial"/>
    </font>
    <font>
      <b/>
      <color rgb="FFFF00FF"/>
      <name val="Raleway"/>
    </font>
    <font>
      <u/>
      <color rgb="FF0000FF"/>
      <name val="Century Gothic"/>
    </font>
    <font>
      <u/>
      <color rgb="FF0000FF"/>
      <name val="Century Gothic"/>
    </font>
    <font>
      <color rgb="FFFF00FF"/>
      <name val="Raleway"/>
    </font>
    <font>
      <b/>
      <sz val="11.0"/>
      <color rgb="FF564E4E"/>
      <name val="Skf_chevin_medium"/>
    </font>
    <font>
      <b/>
      <color rgb="FFFF0000"/>
      <name val="Century Gothic"/>
    </font>
    <font>
      <u/>
      <color rgb="FF0000FF"/>
      <name val="Century Gothic"/>
    </font>
    <font>
      <u/>
      <color rgb="FF0000FF"/>
      <name val="Century Gothic"/>
    </font>
    <font>
      <sz val="10.0"/>
      <name val="Century Gothic"/>
    </font>
    <font>
      <u/>
      <color rgb="FF0000FF"/>
      <name val="Century Gothic"/>
    </font>
    <font>
      <u/>
      <color rgb="FF0000FF"/>
      <name val="Century Gothic"/>
    </font>
    <font>
      <u/>
      <color rgb="FF0000FF"/>
      <name val="Century Gothic"/>
    </font>
    <font>
      <u/>
      <sz val="10.0"/>
      <color rgb="FF0000FF"/>
      <name val="Century Gothic"/>
    </font>
    <font>
      <u/>
      <color rgb="FF0000FF"/>
      <name val="Century Gothic"/>
    </font>
    <font>
      <u/>
      <color rgb="FF0000FF"/>
      <name val="Century Gothic"/>
    </font>
    <font>
      <u/>
      <sz val="10.0"/>
      <color rgb="FF0000FF"/>
      <name val="Century Gothic"/>
    </font>
    <font>
      <u/>
      <color rgb="FF0000FF"/>
    </font>
    <font>
      <u/>
      <color rgb="FF0000FF"/>
      <name val="Century Gothic"/>
    </font>
    <font>
      <u/>
      <color rgb="FF0000FF"/>
    </font>
    <font>
      <color rgb="FFFF0000"/>
      <name val="Century Gothic"/>
    </font>
    <font>
      <color rgb="FF000000"/>
      <name val="Century Gothic"/>
    </font>
  </fonts>
  <fills count="2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CE8B2"/>
        <bgColor rgb="FFFCE8B2"/>
      </patternFill>
    </fill>
    <fill>
      <patternFill patternType="solid">
        <fgColor rgb="FFD0E0E3"/>
        <bgColor rgb="FFD0E0E3"/>
      </patternFill>
    </fill>
    <fill>
      <patternFill patternType="solid">
        <fgColor rgb="FFEBEFF1"/>
        <bgColor rgb="FFEBEFF1"/>
      </patternFill>
    </fill>
    <fill>
      <patternFill patternType="solid">
        <fgColor rgb="FFCC4125"/>
        <bgColor rgb="FFCC4125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A6A6"/>
        <bgColor rgb="FFFFA6A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right style="thick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dotted">
        <color rgb="FF000000"/>
      </right>
    </border>
  </borders>
  <cellStyleXfs count="1">
    <xf borderId="0" fillId="0" fontId="0" numFmtId="0" applyAlignment="1" applyFont="1"/>
  </cellStyleXfs>
  <cellXfs count="2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4" fontId="7" numFmtId="0" xfId="0" applyAlignment="1" applyBorder="1" applyFill="1" applyFont="1">
      <alignment horizontal="center" readingOrder="0" shrinkToFit="0" vertical="center" wrapText="0"/>
    </xf>
    <xf borderId="1" fillId="4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0"/>
    </xf>
    <xf borderId="1" fillId="0" fontId="8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8" numFmtId="164" xfId="0" applyAlignment="1" applyBorder="1" applyFont="1" applyNumberFormat="1">
      <alignment horizontal="center" readingOrder="0" vertical="center"/>
    </xf>
    <xf borderId="1" fillId="5" fontId="0" numFmtId="0" xfId="0" applyAlignment="1" applyBorder="1" applyFill="1" applyFont="1">
      <alignment horizontal="left" readingOrder="0"/>
    </xf>
    <xf borderId="2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3" fillId="0" fontId="9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center"/>
    </xf>
    <xf borderId="3" fillId="0" fontId="8" numFmtId="165" xfId="0" applyAlignment="1" applyBorder="1" applyFont="1" applyNumberFormat="1">
      <alignment horizontal="center" readingOrder="0"/>
    </xf>
    <xf borderId="3" fillId="0" fontId="8" numFmtId="166" xfId="0" applyAlignment="1" applyBorder="1" applyFont="1" applyNumberFormat="1">
      <alignment horizontal="center" readingOrder="0"/>
    </xf>
    <xf borderId="1" fillId="0" fontId="4" numFmtId="0" xfId="0" applyBorder="1" applyFont="1"/>
    <xf borderId="4" fillId="0" fontId="8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5" fillId="0" fontId="9" numFmtId="0" xfId="0" applyAlignment="1" applyBorder="1" applyFont="1">
      <alignment readingOrder="0" vertical="bottom"/>
    </xf>
    <xf borderId="5" fillId="0" fontId="8" numFmtId="166" xfId="0" applyAlignment="1" applyBorder="1" applyFont="1" applyNumberFormat="1">
      <alignment horizontal="center" readingOrder="0"/>
    </xf>
    <xf borderId="5" fillId="0" fontId="8" numFmtId="0" xfId="0" applyAlignment="1" applyBorder="1" applyFont="1">
      <alignment horizontal="center"/>
    </xf>
    <xf borderId="1" fillId="0" fontId="10" numFmtId="0" xfId="0" applyAlignment="1" applyBorder="1" applyFont="1">
      <alignment readingOrder="0" shrinkToFit="0" wrapText="0"/>
    </xf>
    <xf borderId="1" fillId="6" fontId="4" numFmtId="0" xfId="0" applyAlignment="1" applyBorder="1" applyFill="1" applyFont="1">
      <alignment readingOrder="0"/>
    </xf>
    <xf borderId="6" fillId="0" fontId="11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1" fillId="0" fontId="4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readingOrder="0" shrinkToFit="0" wrapText="0"/>
    </xf>
    <xf borderId="1" fillId="4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6" fillId="7" fontId="14" numFmtId="0" xfId="0" applyAlignment="1" applyBorder="1" applyFill="1" applyFont="1">
      <alignment horizontal="center" shrinkToFit="0" vertical="bottom" wrapText="1"/>
    </xf>
    <xf borderId="7" fillId="0" fontId="4" numFmtId="0" xfId="0" applyAlignment="1" applyBorder="1" applyFont="1">
      <alignment readingOrder="0" shrinkToFit="0" wrapText="0"/>
    </xf>
    <xf borderId="0" fillId="0" fontId="3" numFmtId="0" xfId="0" applyAlignment="1" applyFont="1">
      <alignment shrinkToFit="0" vertical="bottom" wrapText="1"/>
    </xf>
    <xf borderId="8" fillId="8" fontId="15" numFmtId="0" xfId="0" applyAlignment="1" applyBorder="1" applyFill="1" applyFont="1">
      <alignment horizontal="center" shrinkToFit="0" vertical="bottom" wrapText="1"/>
    </xf>
    <xf borderId="9" fillId="8" fontId="15" numFmtId="0" xfId="0" applyAlignment="1" applyBorder="1" applyFont="1">
      <alignment horizontal="center" readingOrder="0" shrinkToFit="0" vertical="bottom" wrapText="1"/>
    </xf>
    <xf borderId="9" fillId="8" fontId="15" numFmtId="0" xfId="0" applyAlignment="1" applyBorder="1" applyFont="1">
      <alignment horizontal="center" shrinkToFit="0" vertical="bottom" wrapText="1"/>
    </xf>
    <xf borderId="4" fillId="0" fontId="4" numFmtId="0" xfId="0" applyBorder="1" applyFont="1"/>
    <xf borderId="9" fillId="8" fontId="16" numFmtId="0" xfId="0" applyAlignment="1" applyBorder="1" applyFont="1">
      <alignment shrinkToFit="0" vertical="bottom" wrapText="1"/>
    </xf>
    <xf borderId="10" fillId="9" fontId="17" numFmtId="0" xfId="0" applyAlignment="1" applyBorder="1" applyFill="1" applyFont="1">
      <alignment horizontal="center" readingOrder="0" shrinkToFit="0" textRotation="45" vertical="center" wrapText="1"/>
    </xf>
    <xf borderId="11" fillId="5" fontId="3" numFmtId="167" xfId="0" applyAlignment="1" applyBorder="1" applyFont="1" applyNumberFormat="1">
      <alignment readingOrder="0" shrinkToFit="0" vertical="bottom" wrapText="1"/>
    </xf>
    <xf borderId="11" fillId="5" fontId="3" numFmtId="0" xfId="0" applyAlignment="1" applyBorder="1" applyFont="1">
      <alignment readingOrder="0" shrinkToFit="0" vertical="bottom" wrapText="1"/>
    </xf>
    <xf borderId="11" fillId="5" fontId="18" numFmtId="0" xfId="0" applyAlignment="1" applyBorder="1" applyFont="1">
      <alignment readingOrder="0" shrinkToFit="0" vertical="bottom" wrapText="1"/>
    </xf>
    <xf borderId="11" fillId="5" fontId="3" numFmtId="164" xfId="0" applyAlignment="1" applyBorder="1" applyFont="1" applyNumberFormat="1">
      <alignment shrinkToFit="0" vertical="bottom" wrapText="1"/>
    </xf>
    <xf borderId="11" fillId="5" fontId="3" numFmtId="164" xfId="0" applyAlignment="1" applyBorder="1" applyFont="1" applyNumberFormat="1">
      <alignment readingOrder="0" shrinkToFit="0" vertical="bottom" wrapText="1"/>
    </xf>
    <xf borderId="11" fillId="10" fontId="19" numFmtId="0" xfId="0" applyAlignment="1" applyBorder="1" applyFill="1" applyFont="1">
      <alignment horizontal="center" readingOrder="0" shrinkToFit="0" vertical="bottom" wrapText="1"/>
    </xf>
    <xf borderId="11" fillId="5" fontId="3" numFmtId="0" xfId="0" applyAlignment="1" applyBorder="1" applyFont="1">
      <alignment shrinkToFit="0" vertical="bottom" wrapText="1"/>
    </xf>
    <xf borderId="12" fillId="5" fontId="3" numFmtId="0" xfId="0" applyAlignment="1" applyBorder="1" applyFont="1">
      <alignment shrinkToFit="0" vertical="bottom" wrapText="1"/>
    </xf>
    <xf borderId="13" fillId="0" fontId="4" numFmtId="0" xfId="0" applyBorder="1" applyFont="1"/>
    <xf borderId="1" fillId="11" fontId="3" numFmtId="167" xfId="0" applyAlignment="1" applyBorder="1" applyFill="1" applyFont="1" applyNumberFormat="1">
      <alignment readingOrder="0" shrinkToFit="0" vertical="bottom" wrapText="1"/>
    </xf>
    <xf borderId="1" fillId="11" fontId="3" numFmtId="0" xfId="0" applyAlignment="1" applyBorder="1" applyFont="1">
      <alignment readingOrder="0" shrinkToFit="0" vertical="bottom" wrapText="1"/>
    </xf>
    <xf borderId="1" fillId="11" fontId="18" numFmtId="0" xfId="0" applyAlignment="1" applyBorder="1" applyFont="1">
      <alignment readingOrder="0" shrinkToFit="0" vertical="bottom" wrapText="1"/>
    </xf>
    <xf borderId="1" fillId="11" fontId="3" numFmtId="164" xfId="0" applyAlignment="1" applyBorder="1" applyFont="1" applyNumberFormat="1">
      <alignment readingOrder="0" shrinkToFit="0" vertical="bottom" wrapText="1"/>
    </xf>
    <xf borderId="1" fillId="11" fontId="3" numFmtId="164" xfId="0" applyAlignment="1" applyBorder="1" applyFont="1" applyNumberFormat="1">
      <alignment shrinkToFit="0" vertical="bottom" wrapText="1"/>
    </xf>
    <xf borderId="1" fillId="11" fontId="3" numFmtId="0" xfId="0" applyAlignment="1" applyBorder="1" applyFont="1">
      <alignment shrinkToFit="0" vertical="bottom" wrapText="1"/>
    </xf>
    <xf borderId="1" fillId="10" fontId="19" numFmtId="0" xfId="0" applyAlignment="1" applyBorder="1" applyFont="1">
      <alignment horizontal="center" readingOrder="0" shrinkToFit="0" vertical="bottom" wrapText="1"/>
    </xf>
    <xf borderId="14" fillId="11" fontId="3" numFmtId="0" xfId="0" applyAlignment="1" applyBorder="1" applyFont="1">
      <alignment shrinkToFit="0" vertical="bottom" wrapText="1"/>
    </xf>
    <xf borderId="1" fillId="11" fontId="20" numFmtId="0" xfId="0" applyAlignment="1" applyBorder="1" applyFont="1">
      <alignment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readingOrder="0" shrinkToFit="0" vertical="bottom" wrapText="1"/>
    </xf>
    <xf borderId="1" fillId="5" fontId="18" numFmtId="0" xfId="0" applyAlignment="1" applyBorder="1" applyFont="1">
      <alignment readingOrder="0" shrinkToFit="0" vertical="bottom" wrapText="1"/>
    </xf>
    <xf borderId="1" fillId="5" fontId="3" numFmtId="164" xfId="0" applyAlignment="1" applyBorder="1" applyFont="1" applyNumberFormat="1">
      <alignment shrinkToFit="0" vertical="bottom" wrapText="1"/>
    </xf>
    <xf borderId="14" fillId="5" fontId="3" numFmtId="0" xfId="0" applyAlignment="1" applyBorder="1" applyFont="1">
      <alignment shrinkToFit="0" vertical="bottom" wrapText="1"/>
    </xf>
    <xf borderId="1" fillId="5" fontId="20" numFmtId="0" xfId="0" applyAlignment="1" applyBorder="1" applyFont="1">
      <alignment readingOrder="0" shrinkToFit="0" vertical="bottom" wrapText="1"/>
    </xf>
    <xf borderId="1" fillId="5" fontId="3" numFmtId="164" xfId="0" applyAlignment="1" applyBorder="1" applyFont="1" applyNumberFormat="1">
      <alignment readingOrder="0" shrinkToFit="0" vertical="bottom" wrapText="1"/>
    </xf>
    <xf borderId="15" fillId="0" fontId="4" numFmtId="0" xfId="0" applyBorder="1" applyFont="1"/>
    <xf borderId="16" fillId="11" fontId="3" numFmtId="0" xfId="0" applyAlignment="1" applyBorder="1" applyFont="1">
      <alignment shrinkToFit="0" vertical="bottom" wrapText="1"/>
    </xf>
    <xf borderId="16" fillId="11" fontId="3" numFmtId="0" xfId="0" applyAlignment="1" applyBorder="1" applyFont="1">
      <alignment readingOrder="0" shrinkToFit="0" vertical="bottom" wrapText="1"/>
    </xf>
    <xf borderId="16" fillId="11" fontId="20" numFmtId="0" xfId="0" applyAlignment="1" applyBorder="1" applyFont="1">
      <alignment readingOrder="0" shrinkToFit="0" vertical="bottom" wrapText="1"/>
    </xf>
    <xf borderId="16" fillId="11" fontId="3" numFmtId="164" xfId="0" applyAlignment="1" applyBorder="1" applyFont="1" applyNumberFormat="1">
      <alignment shrinkToFit="0" vertical="bottom" wrapText="1"/>
    </xf>
    <xf borderId="16" fillId="10" fontId="19" numFmtId="0" xfId="0" applyAlignment="1" applyBorder="1" applyFont="1">
      <alignment horizontal="center" readingOrder="0" shrinkToFit="0" vertical="bottom" wrapText="1"/>
    </xf>
    <xf borderId="17" fillId="11" fontId="3" numFmtId="0" xfId="0" applyAlignment="1" applyBorder="1" applyFont="1">
      <alignment shrinkToFit="0" vertical="bottom" wrapText="1"/>
    </xf>
    <xf borderId="10" fillId="12" fontId="21" numFmtId="0" xfId="0" applyAlignment="1" applyBorder="1" applyFill="1" applyFont="1">
      <alignment horizontal="center" readingOrder="0" shrinkToFit="0" textRotation="45" vertical="center" wrapText="1"/>
    </xf>
    <xf borderId="14" fillId="11" fontId="3" numFmtId="0" xfId="0" applyAlignment="1" applyBorder="1" applyFont="1">
      <alignment readingOrder="0" shrinkToFit="0" vertical="bottom" wrapText="1"/>
    </xf>
    <xf borderId="16" fillId="11" fontId="20" numFmtId="0" xfId="0" applyAlignment="1" applyBorder="1" applyFont="1">
      <alignment shrinkToFit="0" vertical="bottom" wrapText="1"/>
    </xf>
    <xf borderId="16" fillId="10" fontId="19" numFmtId="0" xfId="0" applyAlignment="1" applyBorder="1" applyFont="1">
      <alignment horizontal="center" shrinkToFit="0" vertical="bottom" wrapText="1"/>
    </xf>
    <xf borderId="1" fillId="5" fontId="0" numFmtId="0" xfId="0" applyAlignment="1" applyBorder="1" applyFont="1">
      <alignment horizontal="center" readingOrder="0"/>
    </xf>
    <xf borderId="10" fillId="13" fontId="21" numFmtId="0" xfId="0" applyAlignment="1" applyBorder="1" applyFill="1" applyFont="1">
      <alignment horizontal="center" readingOrder="0" shrinkToFit="0" textRotation="45" vertical="center" wrapText="1"/>
    </xf>
    <xf borderId="5" fillId="5" fontId="3" numFmtId="167" xfId="0" applyAlignment="1" applyBorder="1" applyFont="1" applyNumberFormat="1">
      <alignment readingOrder="0" shrinkToFit="0" vertical="bottom" wrapText="1"/>
    </xf>
    <xf borderId="5" fillId="5" fontId="3" numFmtId="0" xfId="0" applyAlignment="1" applyBorder="1" applyFont="1">
      <alignment readingOrder="0" shrinkToFit="0" vertical="bottom" wrapText="1"/>
    </xf>
    <xf borderId="5" fillId="5" fontId="20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horizontal="center"/>
    </xf>
    <xf borderId="5" fillId="5" fontId="3" numFmtId="164" xfId="0" applyAlignment="1" applyBorder="1" applyFont="1" applyNumberFormat="1">
      <alignment shrinkToFit="0" vertical="bottom" wrapText="1"/>
    </xf>
    <xf borderId="5" fillId="5" fontId="3" numFmtId="164" xfId="0" applyAlignment="1" applyBorder="1" applyFont="1" applyNumberFormat="1">
      <alignment readingOrder="0" shrinkToFit="0" vertical="bottom" wrapText="1"/>
    </xf>
    <xf borderId="3" fillId="0" fontId="9" numFmtId="0" xfId="0" applyAlignment="1" applyBorder="1" applyFont="1">
      <alignment vertical="bottom"/>
    </xf>
    <xf borderId="5" fillId="10" fontId="19" numFmtId="0" xfId="0" applyAlignment="1" applyBorder="1" applyFont="1">
      <alignment horizontal="center" readingOrder="0" shrinkToFit="0" vertical="bottom" wrapText="1"/>
    </xf>
    <xf borderId="5" fillId="5" fontId="3" numFmtId="0" xfId="0" applyAlignment="1" applyBorder="1" applyFont="1">
      <alignment shrinkToFit="0" vertical="bottom" wrapText="1"/>
    </xf>
    <xf borderId="18" fillId="5" fontId="3" numFmtId="0" xfId="0" applyAlignment="1" applyBorder="1" applyFont="1">
      <alignment shrinkToFit="0" vertical="bottom" wrapText="1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vertical="bottom"/>
    </xf>
    <xf borderId="1" fillId="0" fontId="10" numFmtId="166" xfId="0" applyAlignment="1" applyBorder="1" applyFont="1" applyNumberFormat="1">
      <alignment readingOrder="0" shrinkToFit="0" wrapText="0"/>
    </xf>
    <xf borderId="1" fillId="6" fontId="4" numFmtId="166" xfId="0" applyBorder="1" applyFont="1" applyNumberFormat="1"/>
    <xf borderId="0" fillId="0" fontId="22" numFmtId="0" xfId="0" applyAlignment="1" applyFont="1">
      <alignment readingOrder="0"/>
    </xf>
    <xf borderId="0" fillId="0" fontId="4" numFmtId="2" xfId="0" applyFont="1" applyNumberFormat="1"/>
    <xf borderId="19" fillId="14" fontId="4" numFmtId="0" xfId="0" applyAlignment="1" applyBorder="1" applyFill="1" applyFont="1">
      <alignment readingOrder="0" vertical="center"/>
    </xf>
    <xf borderId="20" fillId="14" fontId="4" numFmtId="0" xfId="0" applyAlignment="1" applyBorder="1" applyFont="1">
      <alignment readingOrder="0" vertical="center"/>
    </xf>
    <xf borderId="21" fillId="14" fontId="4" numFmtId="0" xfId="0" applyAlignment="1" applyBorder="1" applyFont="1">
      <alignment horizontal="center" readingOrder="0" shrinkToFit="0" vertical="center" wrapText="1"/>
    </xf>
    <xf borderId="0" fillId="14" fontId="4" numFmtId="0" xfId="0" applyAlignment="1" applyFont="1">
      <alignment readingOrder="0" vertical="center"/>
    </xf>
    <xf borderId="0" fillId="5" fontId="23" numFmtId="0" xfId="0" applyAlignment="1" applyFont="1">
      <alignment horizontal="left" readingOrder="0"/>
    </xf>
    <xf borderId="22" fillId="0" fontId="4" numFmtId="0" xfId="0" applyAlignment="1" applyBorder="1" applyFont="1">
      <alignment readingOrder="0"/>
    </xf>
    <xf borderId="23" fillId="0" fontId="4" numFmtId="2" xfId="0" applyBorder="1" applyFont="1" applyNumberFormat="1"/>
    <xf borderId="24" fillId="0" fontId="4" numFmtId="0" xfId="0" applyAlignment="1" applyBorder="1" applyFont="1">
      <alignment readingOrder="0"/>
    </xf>
    <xf borderId="23" fillId="0" fontId="4" numFmtId="2" xfId="0" applyAlignment="1" applyBorder="1" applyFont="1" applyNumberFormat="1">
      <alignment readingOrder="0"/>
    </xf>
    <xf borderId="24" fillId="0" fontId="4" numFmtId="0" xfId="0" applyAlignment="1" applyBorder="1" applyFont="1">
      <alignment readingOrder="0"/>
    </xf>
    <xf borderId="1" fillId="0" fontId="24" numFmtId="0" xfId="0" applyAlignment="1" applyBorder="1" applyFont="1">
      <alignment horizontal="left" readingOrder="0" shrinkToFit="0" vertical="center" wrapText="1"/>
    </xf>
    <xf borderId="1" fillId="0" fontId="4" numFmtId="164" xfId="0" applyAlignment="1" applyBorder="1" applyFont="1" applyNumberFormat="1">
      <alignment readingOrder="0"/>
    </xf>
    <xf borderId="1" fillId="0" fontId="25" numFmtId="0" xfId="0" applyAlignment="1" applyBorder="1" applyFont="1">
      <alignment readingOrder="0"/>
    </xf>
    <xf borderId="0" fillId="5" fontId="0" numFmtId="0" xfId="0" applyAlignment="1" applyFont="1">
      <alignment readingOrder="0"/>
    </xf>
    <xf borderId="1" fillId="0" fontId="4" numFmtId="165" xfId="0" applyAlignment="1" applyBorder="1" applyFont="1" applyNumberFormat="1">
      <alignment readingOrder="0"/>
    </xf>
    <xf borderId="0" fillId="0" fontId="4" numFmtId="164" xfId="0" applyFont="1" applyNumberFormat="1"/>
    <xf borderId="1" fillId="0" fontId="4" numFmtId="164" xfId="0" applyAlignment="1" applyBorder="1" applyFont="1" applyNumberFormat="1">
      <alignment shrinkToFit="0" wrapText="0"/>
    </xf>
    <xf borderId="7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/>
    </xf>
    <xf borderId="1" fillId="5" fontId="26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 vertical="center"/>
    </xf>
    <xf borderId="9" fillId="11" fontId="3" numFmtId="168" xfId="0" applyAlignment="1" applyBorder="1" applyFont="1" applyNumberFormat="1">
      <alignment readingOrder="0" shrinkToFit="0" vertical="bottom" wrapText="1"/>
    </xf>
    <xf borderId="9" fillId="11" fontId="3" numFmtId="0" xfId="0" applyAlignment="1" applyBorder="1" applyFont="1">
      <alignment readingOrder="0" shrinkToFit="0" vertical="bottom" wrapText="1"/>
    </xf>
    <xf borderId="0" fillId="5" fontId="0" numFmtId="0" xfId="0" applyAlignment="1" applyFont="1">
      <alignment horizontal="left" readingOrder="0"/>
    </xf>
    <xf borderId="9" fillId="5" fontId="20" numFmtId="0" xfId="0" applyAlignment="1" applyBorder="1" applyFont="1">
      <alignment readingOrder="0" shrinkToFit="0" vertical="bottom" wrapText="1"/>
    </xf>
    <xf borderId="9" fillId="11" fontId="3" numFmtId="164" xfId="0" applyAlignment="1" applyBorder="1" applyFont="1" applyNumberFormat="1">
      <alignment readingOrder="0" shrinkToFit="0" vertical="bottom" wrapText="1"/>
    </xf>
    <xf borderId="9" fillId="11" fontId="3" numFmtId="164" xfId="0" applyAlignment="1" applyBorder="1" applyFont="1" applyNumberFormat="1">
      <alignment shrinkToFit="0" vertical="bottom" wrapText="1"/>
    </xf>
    <xf borderId="24" fillId="0" fontId="4" numFmtId="0" xfId="0" applyBorder="1" applyFont="1"/>
    <xf borderId="22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2" xfId="0" applyBorder="1" applyFont="1" applyNumberFormat="1"/>
    <xf borderId="1" fillId="0" fontId="27" numFmtId="0" xfId="0" applyAlignment="1" applyBorder="1" applyFont="1">
      <alignment horizontal="center" readingOrder="0" vertical="center"/>
    </xf>
    <xf borderId="1" fillId="0" fontId="4" numFmtId="166" xfId="0" applyAlignment="1" applyBorder="1" applyFont="1" applyNumberFormat="1">
      <alignment readingOrder="0" shrinkToFit="0" wrapText="0"/>
    </xf>
    <xf borderId="1" fillId="0" fontId="28" numFmtId="0" xfId="0" applyAlignment="1" applyBorder="1" applyFont="1">
      <alignment readingOrder="0" shrinkToFit="0" wrapText="0"/>
    </xf>
    <xf borderId="9" fillId="11" fontId="3" numFmtId="0" xfId="0" applyAlignment="1" applyBorder="1" applyFont="1">
      <alignment shrinkToFit="0" vertical="bottom" wrapText="1"/>
    </xf>
    <xf borderId="9" fillId="10" fontId="19" numFmtId="0" xfId="0" applyAlignment="1" applyBorder="1" applyFont="1">
      <alignment horizontal="center" readingOrder="0" shrinkToFit="0" vertical="bottom" wrapText="1"/>
    </xf>
    <xf borderId="28" fillId="11" fontId="3" numFmtId="0" xfId="0" applyAlignment="1" applyBorder="1" applyFont="1">
      <alignment shrinkToFit="0" vertical="bottom" wrapText="1"/>
    </xf>
    <xf borderId="1" fillId="5" fontId="29" numFmtId="0" xfId="0" applyAlignment="1" applyBorder="1" applyFont="1">
      <alignment readingOrder="0" shrinkToFit="0" vertical="bottom" wrapText="1"/>
    </xf>
    <xf borderId="1" fillId="11" fontId="30" numFmtId="164" xfId="0" applyAlignment="1" applyBorder="1" applyFont="1" applyNumberFormat="1">
      <alignment readingOrder="0" shrinkToFit="0" vertical="bottom" wrapText="1"/>
    </xf>
    <xf borderId="1" fillId="11" fontId="30" numFmtId="0" xfId="0" applyAlignment="1" applyBorder="1" applyFont="1">
      <alignment readingOrder="0" shrinkToFit="0" vertical="bottom" wrapText="1"/>
    </xf>
    <xf borderId="1" fillId="0" fontId="31" numFmtId="0" xfId="0" applyAlignment="1" applyBorder="1" applyFont="1">
      <alignment readingOrder="0" shrinkToFit="0" wrapText="0"/>
    </xf>
    <xf borderId="1" fillId="5" fontId="3" numFmtId="168" xfId="0" applyAlignment="1" applyBorder="1" applyFont="1" applyNumberFormat="1">
      <alignment readingOrder="0" shrinkToFit="0" vertical="bottom" wrapText="1"/>
    </xf>
    <xf borderId="1" fillId="11" fontId="30" numFmtId="0" xfId="0" applyAlignment="1" applyBorder="1" applyFont="1">
      <alignment shrinkToFit="0" vertical="bottom" wrapText="1"/>
    </xf>
    <xf borderId="1" fillId="11" fontId="3" numFmtId="168" xfId="0" applyAlignment="1" applyBorder="1" applyFont="1" applyNumberFormat="1">
      <alignment readingOrder="0" shrinkToFit="0" vertical="bottom" wrapText="1"/>
    </xf>
    <xf borderId="1" fillId="11" fontId="3" numFmtId="9" xfId="0" applyAlignment="1" applyBorder="1" applyFont="1" applyNumberFormat="1">
      <alignment readingOrder="0" shrinkToFit="0" vertical="bottom" wrapText="1"/>
    </xf>
    <xf borderId="1" fillId="10" fontId="19" numFmtId="0" xfId="0" applyAlignment="1" applyBorder="1" applyFont="1">
      <alignment horizontal="center" shrinkToFit="0" vertical="bottom" wrapText="1"/>
    </xf>
    <xf borderId="1" fillId="11" fontId="3" numFmtId="169" xfId="0" applyAlignment="1" applyBorder="1" applyFont="1" applyNumberFormat="1">
      <alignment readingOrder="0" shrinkToFit="0" vertical="bottom" wrapText="1"/>
    </xf>
    <xf borderId="16" fillId="5" fontId="20" numFmtId="0" xfId="0" applyAlignment="1" applyBorder="1" applyFont="1">
      <alignment readingOrder="0" shrinkToFit="0" vertical="bottom" wrapText="1"/>
    </xf>
    <xf borderId="29" fillId="15" fontId="21" numFmtId="0" xfId="0" applyAlignment="1" applyBorder="1" applyFill="1" applyFont="1">
      <alignment horizontal="center" shrinkToFit="0" textRotation="45" vertical="center" wrapText="1"/>
    </xf>
    <xf borderId="30" fillId="5" fontId="3" numFmtId="0" xfId="0" applyAlignment="1" applyBorder="1" applyFont="1">
      <alignment shrinkToFit="0" vertical="bottom" wrapText="1"/>
    </xf>
    <xf borderId="11" fillId="5" fontId="20" numFmtId="0" xfId="0" applyAlignment="1" applyBorder="1" applyFont="1">
      <alignment readingOrder="0" shrinkToFit="0" vertical="bottom" wrapText="1"/>
    </xf>
    <xf borderId="11" fillId="5" fontId="30" numFmtId="164" xfId="0" applyAlignment="1" applyBorder="1" applyFont="1" applyNumberFormat="1">
      <alignment shrinkToFit="0" vertical="bottom" wrapText="1"/>
    </xf>
    <xf borderId="1" fillId="16" fontId="8" numFmtId="0" xfId="0" applyAlignment="1" applyBorder="1" applyFill="1" applyFont="1">
      <alignment horizontal="center" readingOrder="0" vertical="center"/>
    </xf>
    <xf borderId="29" fillId="0" fontId="4" numFmtId="0" xfId="0" applyBorder="1" applyFont="1"/>
    <xf borderId="5" fillId="11" fontId="18" numFmtId="0" xfId="0" applyAlignment="1" applyBorder="1" applyFont="1">
      <alignment readingOrder="0" shrinkToFit="0" vertical="bottom" wrapText="1"/>
    </xf>
    <xf borderId="1" fillId="5" fontId="32" numFmtId="0" xfId="0" applyAlignment="1" applyBorder="1" applyFont="1">
      <alignment readingOrder="0"/>
    </xf>
    <xf borderId="4" fillId="11" fontId="3" numFmtId="0" xfId="0" applyAlignment="1" applyBorder="1" applyFont="1">
      <alignment shrinkToFit="0" vertical="bottom" wrapText="1"/>
    </xf>
    <xf borderId="4" fillId="5" fontId="20" numFmtId="0" xfId="0" applyAlignment="1" applyBorder="1" applyFont="1">
      <alignment readingOrder="0" shrinkToFit="0" vertical="bottom" wrapText="1"/>
    </xf>
    <xf borderId="4" fillId="11" fontId="3" numFmtId="0" xfId="0" applyAlignment="1" applyBorder="1" applyFont="1">
      <alignment readingOrder="0" shrinkToFit="0" vertical="bottom" wrapText="1"/>
    </xf>
    <xf borderId="4" fillId="11" fontId="33" numFmtId="164" xfId="0" applyAlignment="1" applyBorder="1" applyFont="1" applyNumberFormat="1">
      <alignment readingOrder="0" shrinkToFit="0" vertical="bottom" wrapText="1"/>
    </xf>
    <xf borderId="4" fillId="11" fontId="30" numFmtId="164" xfId="0" applyAlignment="1" applyBorder="1" applyFont="1" applyNumberFormat="1">
      <alignment readingOrder="0" shrinkToFit="0" vertical="bottom" wrapText="1"/>
    </xf>
    <xf borderId="4" fillId="11" fontId="18" numFmtId="0" xfId="0" applyAlignment="1" applyBorder="1" applyFont="1">
      <alignment readingOrder="0" shrinkToFit="0" vertical="bottom" wrapText="1"/>
    </xf>
    <xf borderId="1" fillId="0" fontId="34" numFmtId="0" xfId="0" applyAlignment="1" applyBorder="1" applyFont="1">
      <alignment horizontal="center" readingOrder="0"/>
    </xf>
    <xf borderId="6" fillId="4" fontId="35" numFmtId="0" xfId="0" applyAlignment="1" applyBorder="1" applyFont="1">
      <alignment horizontal="center" readingOrder="0" vertical="center"/>
    </xf>
    <xf borderId="0" fillId="0" fontId="4" numFmtId="164" xfId="0" applyAlignment="1" applyFont="1" applyNumberFormat="1">
      <alignment readingOrder="0"/>
    </xf>
    <xf borderId="7" fillId="17" fontId="8" numFmtId="0" xfId="0" applyAlignment="1" applyBorder="1" applyFill="1" applyFont="1">
      <alignment horizontal="left" readingOrder="0" vertical="center"/>
    </xf>
    <xf borderId="7" fillId="18" fontId="8" numFmtId="0" xfId="0" applyAlignment="1" applyBorder="1" applyFill="1" applyFont="1">
      <alignment horizontal="center" readingOrder="0" vertical="center"/>
    </xf>
    <xf borderId="1" fillId="18" fontId="8" numFmtId="0" xfId="0" applyAlignment="1" applyBorder="1" applyFont="1">
      <alignment horizontal="left" readingOrder="0"/>
    </xf>
    <xf borderId="1" fillId="18" fontId="26" numFmtId="0" xfId="0" applyAlignment="1" applyBorder="1" applyFont="1">
      <alignment horizontal="left" readingOrder="0"/>
    </xf>
    <xf borderId="1" fillId="18" fontId="8" numFmtId="0" xfId="0" applyAlignment="1" applyBorder="1" applyFont="1">
      <alignment horizontal="left" readingOrder="0" vertical="center"/>
    </xf>
    <xf borderId="1" fillId="18" fontId="36" numFmtId="0" xfId="0" applyAlignment="1" applyBorder="1" applyFont="1">
      <alignment horizontal="left" readingOrder="0"/>
    </xf>
    <xf borderId="0" fillId="0" fontId="8" numFmtId="0" xfId="0" applyAlignment="1" applyFont="1">
      <alignment horizontal="center" readingOrder="0" vertical="center"/>
    </xf>
    <xf borderId="8" fillId="0" fontId="4" numFmtId="0" xfId="0" applyBorder="1" applyFont="1"/>
    <xf borderId="1" fillId="18" fontId="37" numFmtId="0" xfId="0" applyAlignment="1" applyBorder="1" applyFont="1">
      <alignment horizontal="left" readingOrder="0"/>
    </xf>
    <xf borderId="1" fillId="18" fontId="38" numFmtId="0" xfId="0" applyAlignment="1" applyBorder="1" applyFont="1">
      <alignment horizontal="left" readingOrder="0" vertical="center"/>
    </xf>
    <xf borderId="1" fillId="5" fontId="8" numFmtId="0" xfId="0" applyAlignment="1" applyBorder="1" applyFont="1">
      <alignment horizontal="left" readingOrder="0" vertical="center"/>
    </xf>
    <xf borderId="1" fillId="5" fontId="8" numFmtId="0" xfId="0" applyAlignment="1" applyBorder="1" applyFont="1">
      <alignment horizontal="left" vertical="center"/>
    </xf>
    <xf borderId="1" fillId="18" fontId="39" numFmtId="0" xfId="0" applyAlignment="1" applyBorder="1" applyFont="1">
      <alignment readingOrder="0"/>
    </xf>
    <xf borderId="4" fillId="10" fontId="19" numFmtId="0" xfId="0" applyAlignment="1" applyBorder="1" applyFont="1">
      <alignment horizontal="center" readingOrder="0" shrinkToFit="0" vertical="bottom" wrapText="1"/>
    </xf>
    <xf borderId="31" fillId="11" fontId="3" numFmtId="0" xfId="0" applyAlignment="1" applyBorder="1" applyFont="1">
      <alignment shrinkToFit="0" vertical="bottom" wrapText="1"/>
    </xf>
    <xf borderId="32" fillId="11" fontId="3" numFmtId="0" xfId="0" applyAlignment="1" applyBorder="1" applyFont="1">
      <alignment shrinkToFit="0" vertical="bottom" wrapText="1"/>
    </xf>
    <xf borderId="1" fillId="11" fontId="30" numFmtId="164" xfId="0" applyAlignment="1" applyBorder="1" applyFont="1" applyNumberFormat="1">
      <alignment shrinkToFit="0" vertical="bottom" wrapText="1"/>
    </xf>
    <xf borderId="32" fillId="5" fontId="3" numFmtId="0" xfId="0" applyAlignment="1" applyBorder="1" applyFont="1">
      <alignment shrinkToFit="0" vertical="bottom" wrapText="1"/>
    </xf>
    <xf borderId="1" fillId="5" fontId="30" numFmtId="164" xfId="0" applyAlignment="1" applyBorder="1" applyFont="1" applyNumberFormat="1">
      <alignment shrinkToFit="0" vertical="bottom" wrapText="1"/>
    </xf>
    <xf borderId="33" fillId="0" fontId="4" numFmtId="0" xfId="0" applyBorder="1" applyFont="1"/>
    <xf borderId="15" fillId="11" fontId="3" numFmtId="0" xfId="0" applyAlignment="1" applyBorder="1" applyFont="1">
      <alignment shrinkToFit="0" vertical="bottom" wrapText="1"/>
    </xf>
    <xf borderId="34" fillId="11" fontId="3" numFmtId="0" xfId="0" applyAlignment="1" applyBorder="1" applyFont="1">
      <alignment shrinkToFit="0" vertical="bottom" wrapText="1"/>
    </xf>
    <xf borderId="34" fillId="11" fontId="20" numFmtId="0" xfId="0" applyAlignment="1" applyBorder="1" applyFont="1">
      <alignment readingOrder="0" shrinkToFit="0" vertical="bottom" wrapText="1"/>
    </xf>
    <xf borderId="34" fillId="11" fontId="3" numFmtId="0" xfId="0" applyAlignment="1" applyBorder="1" applyFont="1">
      <alignment readingOrder="0" shrinkToFit="0" vertical="bottom" wrapText="1"/>
    </xf>
    <xf borderId="34" fillId="11" fontId="30" numFmtId="164" xfId="0" applyAlignment="1" applyBorder="1" applyFont="1" applyNumberFormat="1">
      <alignment shrinkToFit="0" vertical="bottom" wrapText="1"/>
    </xf>
    <xf borderId="34" fillId="10" fontId="19" numFmtId="0" xfId="0" applyAlignment="1" applyBorder="1" applyFont="1">
      <alignment horizontal="center" shrinkToFit="0" vertical="bottom" wrapText="1"/>
    </xf>
    <xf borderId="35" fillId="11" fontId="3" numFmtId="0" xfId="0" applyAlignment="1" applyBorder="1" applyFont="1">
      <alignment readingOrder="0" shrinkToFit="0" vertical="bottom" wrapText="1"/>
    </xf>
    <xf borderId="36" fillId="19" fontId="21" numFmtId="0" xfId="0" applyAlignment="1" applyBorder="1" applyFill="1" applyFont="1">
      <alignment horizontal="center" shrinkToFit="0" textRotation="45" vertical="center" wrapText="1"/>
    </xf>
    <xf borderId="11" fillId="5" fontId="3" numFmtId="168" xfId="0" applyAlignment="1" applyBorder="1" applyFont="1" applyNumberFormat="1">
      <alignment readingOrder="0" shrinkToFit="0" vertical="bottom" wrapText="1"/>
    </xf>
    <xf borderId="12" fillId="5" fontId="3" numFmtId="0" xfId="0" applyAlignment="1" applyBorder="1" applyFont="1">
      <alignment readingOrder="0" shrinkToFit="0" vertical="bottom" wrapText="1"/>
    </xf>
    <xf borderId="37" fillId="0" fontId="4" numFmtId="0" xfId="0" applyBorder="1" applyFont="1"/>
    <xf borderId="1" fillId="10" fontId="3" numFmtId="0" xfId="0" applyAlignment="1" applyBorder="1" applyFont="1">
      <alignment horizontal="center" shrinkToFit="0" vertical="bottom" wrapText="1"/>
    </xf>
    <xf borderId="1" fillId="10" fontId="3" numFmtId="0" xfId="0" applyAlignment="1" applyBorder="1" applyFont="1">
      <alignment horizontal="center" readingOrder="0" shrinkToFit="0" vertical="bottom" wrapText="1"/>
    </xf>
    <xf borderId="38" fillId="0" fontId="4" numFmtId="0" xfId="0" applyBorder="1" applyFont="1"/>
    <xf borderId="16" fillId="10" fontId="3" numFmtId="0" xfId="0" applyAlignment="1" applyBorder="1" applyFont="1">
      <alignment horizontal="center" shrinkToFit="0" vertical="bottom" wrapText="1"/>
    </xf>
    <xf borderId="1" fillId="0" fontId="40" numFmtId="0" xfId="0" applyAlignment="1" applyBorder="1" applyFont="1">
      <alignment horizontal="left" readingOrder="0" vertical="center"/>
    </xf>
    <xf borderId="1" fillId="0" fontId="35" numFmtId="0" xfId="0" applyAlignment="1" applyBorder="1" applyFont="1">
      <alignment horizontal="center" readingOrder="0" vertical="center"/>
    </xf>
    <xf borderId="1" fillId="18" fontId="8" numFmtId="0" xfId="0" applyAlignment="1" applyBorder="1" applyFont="1">
      <alignment horizontal="left" vertical="center"/>
    </xf>
    <xf borderId="0" fillId="0" fontId="41" numFmtId="0" xfId="0" applyAlignment="1" applyFont="1">
      <alignment readingOrder="0" shrinkToFit="0" vertical="bottom" wrapText="1"/>
    </xf>
    <xf borderId="1" fillId="18" fontId="42" numFmtId="0" xfId="0" applyAlignment="1" applyBorder="1" applyFont="1">
      <alignment horizontal="left" readingOrder="0"/>
    </xf>
    <xf borderId="0" fillId="0" fontId="41" numFmtId="164" xfId="0" applyAlignment="1" applyFont="1" applyNumberFormat="1">
      <alignment shrinkToFit="0" vertical="bottom" wrapText="1"/>
    </xf>
    <xf borderId="0" fillId="18" fontId="43" numFmtId="0" xfId="0" applyAlignment="1" applyFont="1">
      <alignment horizontal="left" readingOrder="0" vertical="center"/>
    </xf>
    <xf borderId="0" fillId="0" fontId="44" numFmtId="0" xfId="0" applyAlignment="1" applyFont="1">
      <alignment readingOrder="0" shrinkToFit="0" vertical="bottom" wrapText="1"/>
    </xf>
    <xf borderId="7" fillId="20" fontId="8" numFmtId="0" xfId="0" applyAlignment="1" applyBorder="1" applyFill="1" applyFont="1">
      <alignment horizontal="center" readingOrder="0" vertical="center"/>
    </xf>
    <xf borderId="39" fillId="18" fontId="10" numFmtId="0" xfId="0" applyAlignment="1" applyBorder="1" applyFont="1">
      <alignment horizontal="center" readingOrder="0" shrinkToFit="0" wrapText="1"/>
    </xf>
    <xf borderId="40" fillId="0" fontId="45" numFmtId="0" xfId="0" applyAlignment="1" applyBorder="1" applyFont="1">
      <alignment readingOrder="0"/>
    </xf>
    <xf borderId="41" fillId="0" fontId="4" numFmtId="0" xfId="0" applyBorder="1" applyFont="1"/>
    <xf borderId="1" fillId="0" fontId="4" numFmtId="49" xfId="0" applyAlignment="1" applyBorder="1" applyFont="1" applyNumberFormat="1">
      <alignment readingOrder="0" shrinkToFit="0" wrapText="1"/>
    </xf>
    <xf borderId="1" fillId="0" fontId="4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47" numFmtId="0" xfId="0" applyAlignment="1" applyBorder="1" applyFont="1">
      <alignment horizontal="center" vertical="center"/>
    </xf>
    <xf borderId="1" fillId="0" fontId="45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 vertical="center"/>
    </xf>
    <xf borderId="1" fillId="0" fontId="48" numFmtId="0" xfId="0" applyAlignment="1" applyBorder="1" applyFont="1">
      <alignment horizontal="left" readingOrder="0" vertical="center"/>
    </xf>
    <xf borderId="1" fillId="0" fontId="49" numFmtId="0" xfId="0" applyAlignment="1" applyBorder="1" applyFont="1">
      <alignment horizontal="center" readingOrder="0" vertical="center"/>
    </xf>
    <xf borderId="1" fillId="5" fontId="0" numFmtId="0" xfId="0" applyAlignment="1" applyBorder="1" applyFont="1">
      <alignment readingOrder="0" shrinkToFit="0" vertical="top" wrapText="1"/>
    </xf>
    <xf borderId="1" fillId="5" fontId="0" numFmtId="0" xfId="0" applyAlignment="1" applyBorder="1" applyFont="1">
      <alignment readingOrder="0" vertical="top"/>
    </xf>
    <xf borderId="1" fillId="0" fontId="35" numFmtId="0" xfId="0" applyAlignment="1" applyBorder="1" applyFont="1">
      <alignment horizontal="center" vertical="center"/>
    </xf>
    <xf borderId="0" fillId="0" fontId="50" numFmtId="0" xfId="0" applyAlignment="1" applyFont="1">
      <alignment horizontal="center" readingOrder="0" vertical="center"/>
    </xf>
    <xf borderId="0" fillId="0" fontId="46" numFmtId="0" xfId="0" applyAlignment="1" applyFont="1">
      <alignment horizontal="center" readingOrder="0" vertical="center"/>
    </xf>
    <xf borderId="0" fillId="0" fontId="49" numFmtId="0" xfId="0" applyAlignment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1" fillId="20" fontId="8" numFmtId="0" xfId="0" applyAlignment="1" applyBorder="1" applyFont="1">
      <alignment horizontal="left" readingOrder="0" vertical="center"/>
    </xf>
    <xf borderId="1" fillId="20" fontId="39" numFmtId="0" xfId="0" applyAlignment="1" applyBorder="1" applyFont="1">
      <alignment readingOrder="0"/>
    </xf>
    <xf borderId="1" fillId="20" fontId="51" numFmtId="0" xfId="0" applyAlignment="1" applyBorder="1" applyFont="1">
      <alignment horizontal="left" readingOrder="0"/>
    </xf>
    <xf borderId="1" fillId="20" fontId="8" numFmtId="0" xfId="0" applyAlignment="1" applyBorder="1" applyFont="1">
      <alignment horizontal="left" vertical="center"/>
    </xf>
    <xf borderId="0" fillId="20" fontId="52" numFmtId="0" xfId="0" applyAlignment="1" applyFont="1">
      <alignment horizontal="left" readingOrder="0"/>
    </xf>
    <xf borderId="1" fillId="20" fontId="49" numFmtId="0" xfId="0" applyAlignment="1" applyBorder="1" applyFont="1">
      <alignment horizontal="left" readingOrder="0" vertical="bottom"/>
    </xf>
    <xf borderId="1" fillId="0" fontId="4" numFmtId="164" xfId="0" applyBorder="1" applyFont="1" applyNumberFormat="1"/>
    <xf borderId="1" fillId="0" fontId="4" numFmtId="0" xfId="0" applyAlignment="1" applyBorder="1" applyFont="1">
      <alignment shrinkToFit="0" wrapText="1"/>
    </xf>
    <xf borderId="1" fillId="20" fontId="49" numFmtId="0" xfId="0" applyAlignment="1" applyBorder="1" applyFont="1">
      <alignment horizontal="left" readingOrder="0" vertical="center"/>
    </xf>
    <xf borderId="1" fillId="20" fontId="49" numFmtId="0" xfId="0" applyAlignment="1" applyBorder="1" applyFont="1">
      <alignment horizontal="left" vertical="bottom"/>
    </xf>
    <xf borderId="1" fillId="20" fontId="49" numFmtId="0" xfId="0" applyAlignment="1" applyBorder="1" applyFont="1">
      <alignment horizontal="left" vertical="center"/>
    </xf>
    <xf borderId="1" fillId="0" fontId="3" numFmtId="49" xfId="0" applyAlignment="1" applyBorder="1" applyFont="1" applyNumberFormat="1">
      <alignment readingOrder="0" shrinkToFit="0" vertical="bottom" wrapText="1"/>
    </xf>
    <xf borderId="1" fillId="20" fontId="53" numFmtId="0" xfId="0" applyAlignment="1" applyBorder="1" applyFont="1">
      <alignment horizontal="left" readingOrder="0" vertical="center"/>
    </xf>
    <xf borderId="0" fillId="20" fontId="54" numFmtId="0" xfId="0" applyAlignment="1" applyFont="1">
      <alignment horizontal="left" readingOrder="0" vertical="center"/>
    </xf>
    <xf borderId="1" fillId="20" fontId="39" numFmtId="0" xfId="0" applyAlignment="1" applyBorder="1" applyFont="1">
      <alignment horizontal="left" readingOrder="0"/>
    </xf>
    <xf borderId="1" fillId="20" fontId="37" numFmtId="0" xfId="0" applyAlignment="1" applyBorder="1" applyFont="1">
      <alignment horizontal="left" readingOrder="0"/>
    </xf>
    <xf borderId="1" fillId="20" fontId="55" numFmtId="0" xfId="0" applyAlignment="1" applyBorder="1" applyFont="1">
      <alignment horizontal="left" readingOrder="0" vertical="center"/>
    </xf>
    <xf borderId="7" fillId="21" fontId="49" numFmtId="0" xfId="0" applyAlignment="1" applyBorder="1" applyFill="1" applyFont="1">
      <alignment horizontal="left" readingOrder="0" vertical="center"/>
    </xf>
    <xf borderId="7" fillId="22" fontId="49" numFmtId="0" xfId="0" applyAlignment="1" applyBorder="1" applyFill="1" applyFont="1">
      <alignment horizontal="center" readingOrder="0" vertical="center"/>
    </xf>
    <xf borderId="1" fillId="22" fontId="49" numFmtId="0" xfId="0" applyAlignment="1" applyBorder="1" applyFont="1">
      <alignment horizontal="left" readingOrder="0" vertical="center"/>
    </xf>
    <xf borderId="1" fillId="22" fontId="49" numFmtId="0" xfId="0" applyAlignment="1" applyBorder="1" applyFont="1">
      <alignment horizontal="left" vertical="bottom"/>
    </xf>
    <xf borderId="1" fillId="22" fontId="49" numFmtId="0" xfId="0" applyAlignment="1" applyBorder="1" applyFont="1">
      <alignment horizontal="left" vertical="center"/>
    </xf>
    <xf borderId="1" fillId="22" fontId="56" numFmtId="0" xfId="0" applyAlignment="1" applyBorder="1" applyFont="1">
      <alignment horizontal="left" readingOrder="0" vertical="center"/>
    </xf>
    <xf borderId="0" fillId="22" fontId="57" numFmtId="0" xfId="0" applyAlignment="1" applyFont="1">
      <alignment readingOrder="0"/>
    </xf>
    <xf borderId="1" fillId="22" fontId="49" numFmtId="0" xfId="0" applyAlignment="1" applyBorder="1" applyFont="1">
      <alignment horizontal="left" readingOrder="0" vertical="bottom"/>
    </xf>
    <xf borderId="1" fillId="22" fontId="49" numFmtId="0" xfId="0" applyAlignment="1" applyBorder="1" applyFont="1">
      <alignment horizontal="left" shrinkToFit="0" vertical="bottom" wrapText="0"/>
    </xf>
    <xf borderId="42" fillId="22" fontId="25" numFmtId="0" xfId="0" applyAlignment="1" applyBorder="1" applyFont="1">
      <alignment horizontal="left" vertical="bottom"/>
    </xf>
    <xf borderId="42" fillId="22" fontId="25" numFmtId="0" xfId="0" applyAlignment="1" applyBorder="1" applyFont="1">
      <alignment vertical="bottom"/>
    </xf>
    <xf borderId="42" fillId="22" fontId="25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left"/>
    </xf>
    <xf borderId="1" fillId="0" fontId="58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center" readingOrder="0" vertical="center"/>
    </xf>
    <xf borderId="1" fillId="0" fontId="25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1" fillId="0" fontId="25" numFmtId="0" xfId="0" applyAlignment="1" applyBorder="1" applyFont="1">
      <alignment horizontal="left" readingOrder="0" shrinkToFit="0" vertical="bottom" wrapText="0"/>
    </xf>
    <xf borderId="1" fillId="0" fontId="59" numFmtId="0" xfId="0" applyAlignment="1" applyBorder="1" applyFont="1">
      <alignment horizontal="left" readingOrder="0"/>
    </xf>
    <xf borderId="1" fillId="5" fontId="37" numFmtId="0" xfId="0" applyAlignment="1" applyBorder="1" applyFont="1">
      <alignment horizontal="left" readingOrder="0"/>
    </xf>
    <xf borderId="1" fillId="0" fontId="60" numFmtId="0" xfId="0" applyAlignment="1" applyBorder="1" applyFont="1">
      <alignment horizontal="center" readingOrder="0" shrinkToFit="0" vertical="center" wrapText="1"/>
    </xf>
    <xf borderId="1" fillId="0" fontId="6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  <color rgb="FFE69138"/>
      </font>
      <fill>
        <patternFill patternType="solid">
          <fgColor rgb="FFFCE8B2"/>
          <bgColor rgb="FFFCE8B2"/>
        </patternFill>
      </fill>
      <border/>
    </dxf>
    <dxf>
      <font>
        <b/>
        <color rgb="FF1155CC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'Feuille Bilan'!$C$45:$C$51</c:f>
            </c:strRef>
          </c:cat>
          <c:val>
            <c:numRef>
              <c:f>'Feuille Bilan'!$D$45:$D$51</c:f>
            </c:numRef>
          </c:val>
        </c:ser>
        <c:axId val="737593357"/>
        <c:axId val="1521488898"/>
      </c:barChart>
      <c:catAx>
        <c:axId val="7375933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1488898"/>
      </c:catAx>
      <c:valAx>
        <c:axId val="1521488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7593357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581025</xdr:colOff>
      <xdr:row>43</xdr:row>
      <xdr:rowOff>161925</xdr:rowOff>
    </xdr:from>
    <xdr:ext cx="4524375" cy="27908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composants.emile-maurin.fr/index.php?ent_id=1&amp;cat_id=11&amp;ni1_id=60&amp;ni2_id=85&amp;ni3_id=150&amp;ni4_id=1212&amp;csaction=site%2Fentite%2Fcatalogue%2Fdetail_technique_filtrer&amp;ent_id=1&amp;cat_id=11&amp;ni1_id=60&amp;ni2_id=85&amp;ni3_id=150&amp;ni4_id=1212&amp;colonne=8&amp;filtre=6&amp;%23=breadcrumb" TargetMode="External"/><Relationship Id="rId2" Type="http://schemas.openxmlformats.org/officeDocument/2006/relationships/hyperlink" Target="https://composants.emile-maurin.fr/index.php?ent_id=1&amp;cat_id=11&amp;ni1_id=60&amp;ni2_id=85&amp;ni3_id=150&amp;ni4_id=1212&amp;csaction=site%2Fentite%2Fcatalogue%2Fdetail_technique_filtrer&amp;ent_id=1&amp;cat_id=11&amp;ni1_id=60&amp;ni2_id=85&amp;ni3_id=150&amp;ni4_id=1212&amp;colonne=8&amp;filtre=6&amp;%23=breadcrumb" TargetMode="External"/><Relationship Id="rId3" Type="http://schemas.openxmlformats.org/officeDocument/2006/relationships/hyperlink" Target="https://fixation.emile-maurin.fr/fr/ecrou-bas-hexagonal-hm-inox-a2-din-439-62603" TargetMode="External"/><Relationship Id="rId4" Type="http://schemas.openxmlformats.org/officeDocument/2006/relationships/hyperlink" Target="https://fixation.emile-maurin.fr/fr/ecrou-bas-hexagonal-pas-gauche-inox-a2-din-439-62640" TargetMode="External"/><Relationship Id="rId5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hpceurope.com/fr/produit.asp?prid=2539" TargetMode="External"/><Relationship Id="rId2" Type="http://schemas.openxmlformats.org/officeDocument/2006/relationships/hyperlink" Target="https://shop.hpceurope.com/fr/produit.asp?prid=3805" TargetMode="External"/><Relationship Id="rId3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cvperformance.com/media/fsae/FSAE_Brochure.pdf" TargetMode="External"/><Relationship Id="rId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oreca-store.com/durite-silicone-coudee-a-45-redspec.html" TargetMode="External"/><Relationship Id="rId22" Type="http://schemas.openxmlformats.org/officeDocument/2006/relationships/hyperlink" Target="https://www.oreca-store.com/fixations-revotec-pour-ventilateur.html" TargetMode="External"/><Relationship Id="rId21" Type="http://schemas.openxmlformats.org/officeDocument/2006/relationships/hyperlink" Target="https://www.oreca-store.com/durite-silicone-redspec-1m-droite.html" TargetMode="External"/><Relationship Id="rId24" Type="http://schemas.openxmlformats.org/officeDocument/2006/relationships/hyperlink" Target="https://www.oreca-store.com/toile-anti-derapante-pour-pedale-de-frein.html" TargetMode="External"/><Relationship Id="rId23" Type="http://schemas.openxmlformats.org/officeDocument/2006/relationships/hyperlink" Target="https://www.oreca-store.com/liquide-de-freins-motul-rbf-660-dot-4-non-miscible.html" TargetMode="External"/><Relationship Id="rId1" Type="http://schemas.openxmlformats.org/officeDocument/2006/relationships/hyperlink" Target="https://www.gt2i.com/fr/echappements-universels-inox-brides-competition/61553-bride-powersprint-powersprint-2-vis-a-souder-diametre-38mm-epaisseur-8mm.html" TargetMode="External"/><Relationship Id="rId2" Type="http://schemas.openxmlformats.org/officeDocument/2006/relationships/hyperlink" Target="https://www.gt2i.com/fr/pompe-a-essence-electrique/49065-pompe-a-essence-walbro-r5-gt-turbo.html" TargetMode="External"/><Relationship Id="rId3" Type="http://schemas.openxmlformats.org/officeDocument/2006/relationships/hyperlink" Target="https://www.gt2i.com/fr/raccord-durite-aviation-serie-200/14408-raccord-femelle-droit-alu-916x18-jic.html#" TargetMode="External"/><Relationship Id="rId4" Type="http://schemas.openxmlformats.org/officeDocument/2006/relationships/hyperlink" Target="https://www.gt2i.com/fr/adaptateur-filetage/14174-adaptateur-goodridge-femelle-femelle-3-8x24.html" TargetMode="External"/><Relationship Id="rId9" Type="http://schemas.openxmlformats.org/officeDocument/2006/relationships/hyperlink" Target="https://www.oreca-store.com/te-goodridge-824-jic-3x-male-824-aluminium.html" TargetMode="External"/><Relationship Id="rId26" Type="http://schemas.openxmlformats.org/officeDocument/2006/relationships/hyperlink" Target="https://www.oreca-store.com/goujons-de-roue-haute-qualite-redspec-en-acier-vendus-par-4.html" TargetMode="External"/><Relationship Id="rId25" Type="http://schemas.openxmlformats.org/officeDocument/2006/relationships/hyperlink" Target="https://www.oreca-store.com/harnais-fia-sparco-04818ral.html" TargetMode="External"/><Relationship Id="rId28" Type="http://schemas.openxmlformats.org/officeDocument/2006/relationships/drawing" Target="../drawings/drawing33.xml"/><Relationship Id="rId27" Type="http://schemas.openxmlformats.org/officeDocument/2006/relationships/hyperlink" Target="https://www.oreca-store.com/ecrou-de-roue-redspec-en-aluminium-anodise-noir-unitaire.html" TargetMode="External"/><Relationship Id="rId5" Type="http://schemas.openxmlformats.org/officeDocument/2006/relationships/hyperlink" Target="https://www.gt2i.com/fr/bouchon-a-souder-circuit-refroidissement/28972-Bouchon-et-Goulotte-Wilwood-Diametre-381mm-Longueur-50mm.html" TargetMode="External"/><Relationship Id="rId6" Type="http://schemas.openxmlformats.org/officeDocument/2006/relationships/hyperlink" Target="https://www.oreca-store.com/regulateur-de-pression-d-essence-9-16-unf-special-gros-debit.html" TargetMode="External"/><Relationship Id="rId7" Type="http://schemas.openxmlformats.org/officeDocument/2006/relationships/hyperlink" Target="https://www.oreca-store.com/clapet-de-mise-a-l-air-fixation-reservoir-newton-9-16x18unf-dh6.html" TargetMode="External"/><Relationship Id="rId8" Type="http://schemas.openxmlformats.org/officeDocument/2006/relationships/hyperlink" Target="https://www.oreca-store.com/adaptateur-male-oreca-jic-a-souder-aluminium.html" TargetMode="External"/><Relationship Id="rId11" Type="http://schemas.openxmlformats.org/officeDocument/2006/relationships/hyperlink" Target="https://www.oreca-store.com/durite-goodridge-serie-400-dash-6-pour-circuit-d-essence.html" TargetMode="External"/><Relationship Id="rId10" Type="http://schemas.openxmlformats.org/officeDocument/2006/relationships/hyperlink" Target="https://www.oreca-store.com/bouchon-femelle-goodridge-jic-aluminium.html" TargetMode="External"/><Relationship Id="rId13" Type="http://schemas.openxmlformats.org/officeDocument/2006/relationships/hyperlink" Target="https://www.oreca-store.com/scotch-protection-thermique-dei-a-gold-rouleau-1-5-x-15.html" TargetMode="External"/><Relationship Id="rId12" Type="http://schemas.openxmlformats.org/officeDocument/2006/relationships/hyperlink" Target="https://www.oreca-store.com/scotch-protection-thermique-dei-a-gold-rouleau-1-5-x-15.html" TargetMode="External"/><Relationship Id="rId15" Type="http://schemas.openxmlformats.org/officeDocument/2006/relationships/hyperlink" Target="https://www.oreca-store.com/bouchon-radiateur-stant-a-levier-tarage-1-33-1-47-bars.html" TargetMode="External"/><Relationship Id="rId14" Type="http://schemas.openxmlformats.org/officeDocument/2006/relationships/hyperlink" Target="https://www.oreca-store.com/goulotte-aluminium-redspec-a-souder-avec-trop-plein.html" TargetMode="External"/><Relationship Id="rId17" Type="http://schemas.openxmlformats.org/officeDocument/2006/relationships/hyperlink" Target="https://www.oreca-store.com/adaptateur-male-oreca-jic-a-souder-aluminium.html" TargetMode="External"/><Relationship Id="rId16" Type="http://schemas.openxmlformats.org/officeDocument/2006/relationships/hyperlink" Target="https://www.oreca-store.com/ventilateur-spal-aspirant-o-255-mm-puissance-1-360-m3-h.html" TargetMode="External"/><Relationship Id="rId19" Type="http://schemas.openxmlformats.org/officeDocument/2006/relationships/hyperlink" Target="https://www.oreca-store.com/durite-silicone-redspec-1m-droite.html" TargetMode="External"/><Relationship Id="rId18" Type="http://schemas.openxmlformats.org/officeDocument/2006/relationships/hyperlink" Target="https://www.oreca-store.com/raccord-femelle-droit-jic-536-01-goodridge-pour-durite-536.html" TargetMode="Externa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s://fr.rs-online.com/web/p/resines-et-colles-epoxy/7839732/?relevancy-data=636F3D3126696E3D4931384E4C446573635461786F6E6F6D794272616E645365617263685465726D325F74656D70266C753D6672266D6D3D6D617463687061727469616C6D617826706D3D5E5B5C707B4C7D5C707B4E647D3F5C707B5A737D2D2C2F255C2E5D2B2426706F3D31313326736E3D592673723D2673743D4B4559574F52445F4D554C54495F414C5048415F414E445F4D554C54495F414C5048415F4E554D455249432673633D592677633D4E4F4E45267573743D636F6C6C6520C3A9706F78792073747275637572656C6C65204450343930267374613D636F6C6C6520C3A9706F78792073747275637572656C6C6520445034393026&amp;searchHistory=%7B%22enabled%22%3Atrue%7D" TargetMode="External"/><Relationship Id="rId2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://www.skf.com/fr/products/bearings-units-housings/plain-bearings/bushings-thrust-washers-strips/bushings/table-bushings/index.html?designation=PCMF%20060808%20E&amp;unit=metricUnit" TargetMode="External"/><Relationship Id="rId2" Type="http://schemas.openxmlformats.org/officeDocument/2006/relationships/hyperlink" Target="http://www.skf.com/fr/products/bearings-units-housings/plain-bearings/general/radial-spherical-plain/index.html?designation=GE%2012%20C&amp;unit=metricUnit" TargetMode="External"/><Relationship Id="rId3" Type="http://schemas.openxmlformats.org/officeDocument/2006/relationships/hyperlink" Target="http://www.skf.com/fr/products/bearings-units-housings/ball-bearings/deep-groove-ball-bearings/deep-groove-ball-bearings/index.html?designation=6011%20M" TargetMode="External"/><Relationship Id="rId4" Type="http://schemas.openxmlformats.org/officeDocument/2006/relationships/hyperlink" Target="http://www.skf.com/fr/products/bearings-units-housings/ball-bearings/deep-groove-ball-bearings/deep-groove-ball-bearings/index.html?designation=6010" TargetMode="External"/><Relationship Id="rId5" Type="http://schemas.openxmlformats.org/officeDocument/2006/relationships/hyperlink" Target="http://www.skf.com/fr/products/lubrication-solutions/lubricants/high-load-high-temperature-high-viscosity-grease/index.html" TargetMode="External"/><Relationship Id="rId6" Type="http://schemas.openxmlformats.org/officeDocument/2006/relationships/hyperlink" Target="http://www.skf.com/fr/products/bearings-units-housings/plain-bearings/bushings-thrust-washers-strips/table-bushings/index.html?designation=PSMF%20061006%20A51" TargetMode="External"/><Relationship Id="rId7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urplusmotos.com/fr/produit/injecteur-honda-cbr-rr-600-1.php" TargetMode="External"/><Relationship Id="rId2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aftermarket.beringer-brakes.com/fr/disques-lightec-quad/436-disque-frein-droit-pour-quad-piste-inox-p2ddi.html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essagerie.ec-lyon.fr/service/home/~/?auth=co&amp;loc=fr_FR&amp;id=7851&amp;part=2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8.43"/>
    <col customWidth="1" min="2" max="2" width="53.0"/>
    <col customWidth="1" min="3" max="3" width="37.14"/>
    <col customWidth="1" min="4" max="4" width="44.0"/>
  </cols>
  <sheetData>
    <row r="1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"/>
    </row>
    <row r="2">
      <c r="A2" s="5" t="s">
        <v>2</v>
      </c>
      <c r="B2" s="5" t="s">
        <v>3</v>
      </c>
      <c r="C2" s="3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7" t="s">
        <v>4</v>
      </c>
      <c r="B3" s="7" t="s">
        <v>5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3"/>
      <c r="B4" s="4"/>
      <c r="C4" s="4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3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3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8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9">
        <v>1.0</v>
      </c>
      <c r="B8" s="10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9">
        <v>2.0</v>
      </c>
      <c r="B9" s="10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9">
        <v>3.0</v>
      </c>
      <c r="B10" s="10" t="s">
        <v>11</v>
      </c>
      <c r="C10" s="10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9"/>
      <c r="B12" s="10" t="s">
        <v>13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1">
        <v>4.0</v>
      </c>
      <c r="B13" s="2" t="s">
        <v>14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</sheetData>
  <mergeCells count="1">
    <mergeCell ref="A7:B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38" t="s">
        <v>44</v>
      </c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38" t="s">
        <v>44</v>
      </c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38" t="s">
        <v>44</v>
      </c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43"/>
    <col customWidth="1" min="9" max="9" width="45.86"/>
  </cols>
  <sheetData>
    <row r="1">
      <c r="A1" s="41" t="s">
        <v>15</v>
      </c>
      <c r="B1" s="41" t="s">
        <v>16</v>
      </c>
      <c r="C1" s="41" t="s">
        <v>17</v>
      </c>
      <c r="D1" s="41" t="s">
        <v>18</v>
      </c>
      <c r="E1" s="41" t="s">
        <v>19</v>
      </c>
      <c r="F1" s="41" t="s">
        <v>45</v>
      </c>
      <c r="G1" s="41" t="s">
        <v>46</v>
      </c>
      <c r="H1" s="41" t="s">
        <v>23</v>
      </c>
      <c r="I1" s="41" t="s">
        <v>24</v>
      </c>
      <c r="J1" s="41" t="s">
        <v>25</v>
      </c>
      <c r="K1" s="42"/>
      <c r="L1" s="42"/>
      <c r="M1" s="42"/>
      <c r="N1" s="42"/>
      <c r="O1" s="42"/>
      <c r="P1" s="42"/>
    </row>
    <row r="2">
      <c r="A2" s="15" t="s">
        <v>26</v>
      </c>
      <c r="B2" s="15" t="s">
        <v>47</v>
      </c>
      <c r="C2" s="16" t="s">
        <v>48</v>
      </c>
      <c r="D2" s="15">
        <v>4.0</v>
      </c>
      <c r="E2" s="15">
        <v>4.0</v>
      </c>
      <c r="F2" s="43"/>
      <c r="G2" s="15"/>
      <c r="H2" s="15" t="s">
        <v>49</v>
      </c>
      <c r="I2" s="15" t="s">
        <v>50</v>
      </c>
      <c r="J2" s="35" t="s">
        <v>51</v>
      </c>
      <c r="K2" s="36"/>
      <c r="L2" s="36"/>
      <c r="M2" s="36"/>
      <c r="N2" s="36"/>
      <c r="O2" s="36"/>
      <c r="P2" s="37"/>
    </row>
    <row r="3">
      <c r="A3" s="44" t="s">
        <v>26</v>
      </c>
      <c r="B3" s="44" t="s">
        <v>52</v>
      </c>
      <c r="C3" s="44" t="s">
        <v>53</v>
      </c>
      <c r="D3" s="44">
        <v>2.0</v>
      </c>
      <c r="E3" s="44">
        <v>2.0</v>
      </c>
      <c r="H3" s="44" t="s">
        <v>54</v>
      </c>
      <c r="I3" s="44" t="s">
        <v>55</v>
      </c>
      <c r="J3" s="45" t="s">
        <v>51</v>
      </c>
    </row>
    <row r="4">
      <c r="A4" s="44"/>
      <c r="B4" s="44"/>
      <c r="C4" s="44"/>
      <c r="D4" s="44"/>
      <c r="J4" s="44"/>
    </row>
    <row r="5">
      <c r="A5" s="46" t="s">
        <v>56</v>
      </c>
      <c r="B5" s="44"/>
      <c r="C5" s="44"/>
      <c r="D5" s="44"/>
      <c r="J5" s="44"/>
    </row>
    <row r="6">
      <c r="A6" s="44" t="s">
        <v>26</v>
      </c>
      <c r="B6" s="44" t="s">
        <v>57</v>
      </c>
      <c r="C6" s="44">
        <v>626038.0</v>
      </c>
      <c r="D6" s="44">
        <v>25.0</v>
      </c>
      <c r="H6" s="44" t="s">
        <v>58</v>
      </c>
      <c r="J6" s="45" t="s">
        <v>59</v>
      </c>
    </row>
    <row r="7">
      <c r="A7" s="44" t="s">
        <v>26</v>
      </c>
      <c r="B7" s="44" t="s">
        <v>60</v>
      </c>
      <c r="C7" s="44">
        <v>626036.0</v>
      </c>
      <c r="D7" s="44">
        <v>25.0</v>
      </c>
      <c r="H7" s="44" t="s">
        <v>58</v>
      </c>
    </row>
    <row r="8">
      <c r="A8" s="44" t="s">
        <v>26</v>
      </c>
      <c r="B8" s="44" t="s">
        <v>61</v>
      </c>
      <c r="C8" s="44">
        <v>626408.0</v>
      </c>
      <c r="D8" s="44">
        <v>25.0</v>
      </c>
      <c r="H8" s="44" t="s">
        <v>58</v>
      </c>
      <c r="J8" s="45" t="s">
        <v>62</v>
      </c>
    </row>
    <row r="9">
      <c r="A9" s="44" t="s">
        <v>26</v>
      </c>
      <c r="B9" s="44" t="s">
        <v>63</v>
      </c>
      <c r="C9" s="44">
        <v>626406.0</v>
      </c>
      <c r="D9" s="44">
        <v>25.0</v>
      </c>
      <c r="H9" s="44" t="s">
        <v>58</v>
      </c>
    </row>
  </sheetData>
  <mergeCells count="1">
    <mergeCell ref="J2:P2"/>
  </mergeCells>
  <hyperlinks>
    <hyperlink r:id="rId1" ref="J2"/>
    <hyperlink r:id="rId2" ref="J3"/>
    <hyperlink r:id="rId3" ref="J6"/>
    <hyperlink r:id="rId4" ref="J8"/>
  </hyperlin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1.86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48" t="s">
        <v>39</v>
      </c>
      <c r="B2" s="38" t="s">
        <v>65</v>
      </c>
      <c r="C2" s="38" t="s">
        <v>66</v>
      </c>
      <c r="D2" s="38">
        <v>1.0</v>
      </c>
      <c r="E2" s="38">
        <v>0.0</v>
      </c>
      <c r="F2" s="14">
        <f>75.23/1.2</f>
        <v>62.69166667</v>
      </c>
      <c r="G2" s="38">
        <v>75.23</v>
      </c>
      <c r="H2" s="38">
        <v>63.95</v>
      </c>
      <c r="I2" s="38" t="s">
        <v>69</v>
      </c>
      <c r="J2" s="14"/>
      <c r="K2" s="14"/>
    </row>
    <row r="3">
      <c r="A3" s="53"/>
      <c r="B3" s="38" t="s">
        <v>79</v>
      </c>
      <c r="C3" s="38" t="s">
        <v>80</v>
      </c>
      <c r="D3" s="38">
        <v>1.0</v>
      </c>
      <c r="E3" s="38">
        <v>0.0</v>
      </c>
      <c r="F3" s="14">
        <f>5.48/1.2</f>
        <v>4.566666667</v>
      </c>
      <c r="G3" s="38">
        <v>5.48</v>
      </c>
      <c r="H3" s="38">
        <v>4.66</v>
      </c>
      <c r="I3" s="38" t="s">
        <v>69</v>
      </c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mergeCells count="1">
    <mergeCell ref="A2:A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  <col customWidth="1" min="9" max="9" width="12.86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5" t="s">
        <v>26</v>
      </c>
      <c r="B2" s="15" t="s">
        <v>105</v>
      </c>
      <c r="C2" s="16" t="s">
        <v>106</v>
      </c>
      <c r="D2" s="15">
        <v>1.0</v>
      </c>
      <c r="E2" s="15">
        <v>0.0</v>
      </c>
      <c r="F2" s="17">
        <v>31.52</v>
      </c>
      <c r="G2" s="17">
        <f t="shared" ref="G2:G3" si="1">F2*(E2+D2)</f>
        <v>31.52</v>
      </c>
      <c r="H2" s="15"/>
      <c r="I2" s="15" t="s">
        <v>58</v>
      </c>
      <c r="J2" s="15" t="s">
        <v>114</v>
      </c>
      <c r="K2" s="45" t="s">
        <v>115</v>
      </c>
    </row>
    <row r="3">
      <c r="A3" s="15" t="s">
        <v>39</v>
      </c>
      <c r="B3" s="15" t="s">
        <v>116</v>
      </c>
      <c r="C3" s="92" t="s">
        <v>117</v>
      </c>
      <c r="D3" s="15">
        <v>1.0</v>
      </c>
      <c r="E3" s="15">
        <v>0.0</v>
      </c>
      <c r="F3" s="17">
        <v>46.86</v>
      </c>
      <c r="G3" s="17">
        <f t="shared" si="1"/>
        <v>46.86</v>
      </c>
      <c r="I3" s="15" t="s">
        <v>69</v>
      </c>
      <c r="J3" s="16"/>
      <c r="K3" s="45" t="s">
        <v>119</v>
      </c>
    </row>
    <row r="4">
      <c r="A4" s="14"/>
      <c r="B4" s="14"/>
      <c r="C4" s="14"/>
      <c r="D4" s="14"/>
      <c r="E4" s="14"/>
      <c r="F4" s="33" t="s">
        <v>121</v>
      </c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97" t="s">
        <v>39</v>
      </c>
      <c r="B6" s="24" t="s">
        <v>123</v>
      </c>
      <c r="C6" s="100" t="s">
        <v>124</v>
      </c>
      <c r="D6" s="24">
        <v>1.0</v>
      </c>
      <c r="E6" s="24">
        <v>0.0</v>
      </c>
      <c r="F6" s="22">
        <v>99.52</v>
      </c>
      <c r="G6" s="26">
        <v>99.52</v>
      </c>
      <c r="H6" s="27"/>
      <c r="I6" s="24" t="s">
        <v>69</v>
      </c>
      <c r="J6" s="22" t="s">
        <v>126</v>
      </c>
      <c r="K6" s="14"/>
    </row>
    <row r="7">
      <c r="A7" s="104" t="s">
        <v>39</v>
      </c>
      <c r="B7" s="32" t="s">
        <v>127</v>
      </c>
      <c r="C7" s="105" t="s">
        <v>124</v>
      </c>
      <c r="D7" s="32">
        <v>1.0</v>
      </c>
      <c r="E7" s="32">
        <v>0.0</v>
      </c>
      <c r="F7" s="29">
        <v>136.15</v>
      </c>
      <c r="G7" s="31">
        <v>136.15</v>
      </c>
      <c r="H7" s="27"/>
      <c r="I7" s="32" t="s">
        <v>69</v>
      </c>
      <c r="J7" s="29" t="s">
        <v>126</v>
      </c>
      <c r="K7" s="14"/>
    </row>
    <row r="8">
      <c r="A8" s="14"/>
      <c r="B8" s="14"/>
      <c r="C8" s="14"/>
      <c r="D8" s="14"/>
      <c r="E8" s="14"/>
      <c r="F8" s="33" t="s">
        <v>128</v>
      </c>
      <c r="G8" s="106">
        <f>G6+G7</f>
        <v>235.67</v>
      </c>
      <c r="H8" s="107">
        <f>1.2*G8</f>
        <v>282.804</v>
      </c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</sheetData>
  <hyperlinks>
    <hyperlink r:id="rId1" ref="K2"/>
    <hyperlink r:id="rId2" ref="K3"/>
  </hyperlin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38" t="s">
        <v>26</v>
      </c>
      <c r="B2" s="38" t="s">
        <v>104</v>
      </c>
      <c r="C2" s="14"/>
      <c r="D2" s="38">
        <v>1.0</v>
      </c>
      <c r="E2" s="38">
        <v>0.0</v>
      </c>
      <c r="F2" s="14"/>
      <c r="G2" s="14"/>
      <c r="H2" s="14"/>
      <c r="I2" s="38" t="s">
        <v>86</v>
      </c>
      <c r="J2" s="38" t="s">
        <v>108</v>
      </c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0"/>
    <col customWidth="1" min="2" max="2" width="16.86"/>
    <col customWidth="1" min="3" max="3" width="19.57"/>
    <col customWidth="1" min="4" max="4" width="18.0"/>
    <col customWidth="1" min="5" max="5" width="17.71"/>
    <col customWidth="1" min="6" max="6" width="15.14"/>
    <col customWidth="1" min="10" max="10" width="13.0"/>
    <col customWidth="1" min="11" max="11" width="21.43"/>
    <col customWidth="1" min="13" max="13" width="24.43"/>
  </cols>
  <sheetData>
    <row r="1">
      <c r="A1" s="47" t="s">
        <v>64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>
      <c r="A2" s="50" t="s">
        <v>15</v>
      </c>
      <c r="B2" s="51" t="s">
        <v>67</v>
      </c>
      <c r="C2" s="51" t="s">
        <v>68</v>
      </c>
      <c r="D2" s="52" t="s">
        <v>23</v>
      </c>
      <c r="E2" s="52" t="s">
        <v>70</v>
      </c>
      <c r="F2" s="51" t="s">
        <v>71</v>
      </c>
      <c r="G2" s="51" t="s">
        <v>72</v>
      </c>
      <c r="H2" s="52" t="s">
        <v>73</v>
      </c>
      <c r="I2" s="52" t="s">
        <v>74</v>
      </c>
      <c r="J2" s="52" t="s">
        <v>75</v>
      </c>
      <c r="K2" s="52" t="s">
        <v>76</v>
      </c>
      <c r="L2" s="52" t="s">
        <v>77</v>
      </c>
      <c r="M2" s="54" t="s">
        <v>78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</row>
    <row r="3">
      <c r="A3" s="55" t="s">
        <v>81</v>
      </c>
      <c r="B3" s="56">
        <v>43474.0</v>
      </c>
      <c r="C3" s="57" t="s">
        <v>82</v>
      </c>
      <c r="D3" s="58" t="s">
        <v>58</v>
      </c>
      <c r="E3" s="57" t="s">
        <v>83</v>
      </c>
      <c r="F3" s="59"/>
      <c r="G3" s="60">
        <v>671.1</v>
      </c>
      <c r="H3" s="60">
        <v>805.32</v>
      </c>
      <c r="I3" s="57"/>
      <c r="J3" s="57" t="s">
        <v>84</v>
      </c>
      <c r="K3" s="61" t="s">
        <v>85</v>
      </c>
      <c r="L3" s="62"/>
      <c r="M3" s="63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</row>
    <row r="4">
      <c r="A4" s="64"/>
      <c r="B4" s="65"/>
      <c r="C4" s="66"/>
      <c r="D4" s="67" t="s">
        <v>86</v>
      </c>
      <c r="E4" s="66" t="s">
        <v>87</v>
      </c>
      <c r="F4" s="68"/>
      <c r="G4" s="68"/>
      <c r="H4" s="69"/>
      <c r="I4" s="70"/>
      <c r="J4" s="66"/>
      <c r="K4" s="71" t="s">
        <v>88</v>
      </c>
      <c r="L4" s="70"/>
      <c r="M4" s="72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>
      <c r="A5" s="64"/>
      <c r="B5" s="65">
        <v>43480.0</v>
      </c>
      <c r="C5" s="66" t="s">
        <v>89</v>
      </c>
      <c r="D5" s="73" t="s">
        <v>49</v>
      </c>
      <c r="E5" s="66" t="s">
        <v>90</v>
      </c>
      <c r="F5" s="68">
        <f>1.2*156</f>
        <v>187.2</v>
      </c>
      <c r="G5" s="68">
        <v>3140.31</v>
      </c>
      <c r="H5" s="69">
        <f>1.2*G5</f>
        <v>3768.372</v>
      </c>
      <c r="I5" s="70"/>
      <c r="J5" s="66" t="s">
        <v>84</v>
      </c>
      <c r="K5" s="71" t="s">
        <v>85</v>
      </c>
      <c r="L5" s="70"/>
      <c r="M5" s="72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</row>
    <row r="6">
      <c r="A6" s="64"/>
      <c r="B6" s="74"/>
      <c r="C6" s="75"/>
      <c r="D6" s="76" t="s">
        <v>54</v>
      </c>
      <c r="E6" s="75" t="s">
        <v>91</v>
      </c>
      <c r="F6" s="77"/>
      <c r="G6" s="77"/>
      <c r="H6" s="77"/>
      <c r="I6" s="74"/>
      <c r="J6" s="74"/>
      <c r="K6" s="71"/>
      <c r="L6" s="74"/>
      <c r="M6" s="78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ht="15.75" customHeight="1">
      <c r="A7" s="64"/>
      <c r="B7" s="74"/>
      <c r="C7" s="75" t="s">
        <v>92</v>
      </c>
      <c r="D7" s="79" t="s">
        <v>29</v>
      </c>
      <c r="E7" s="75" t="s">
        <v>93</v>
      </c>
      <c r="F7" s="80">
        <v>335.0</v>
      </c>
      <c r="G7" s="80">
        <v>666.2</v>
      </c>
      <c r="H7" s="80">
        <v>799.4</v>
      </c>
      <c r="I7" s="74"/>
      <c r="J7" s="75" t="s">
        <v>84</v>
      </c>
      <c r="K7" s="71" t="s">
        <v>85</v>
      </c>
      <c r="L7" s="74"/>
      <c r="M7" s="7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>
      <c r="A8" s="64"/>
      <c r="B8" s="70"/>
      <c r="C8" s="66"/>
      <c r="D8" s="73" t="s">
        <v>49</v>
      </c>
      <c r="E8" s="66" t="s">
        <v>94</v>
      </c>
      <c r="F8" s="69"/>
      <c r="G8" s="69"/>
      <c r="H8" s="69"/>
      <c r="I8" s="70"/>
      <c r="J8" s="70"/>
      <c r="K8" s="71"/>
      <c r="L8" s="70"/>
      <c r="M8" s="72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>
      <c r="A9" s="81"/>
      <c r="B9" s="82"/>
      <c r="C9" s="83" t="s">
        <v>95</v>
      </c>
      <c r="D9" s="84" t="s">
        <v>29</v>
      </c>
      <c r="E9" s="83" t="s">
        <v>96</v>
      </c>
      <c r="F9" s="85"/>
      <c r="G9" s="85"/>
      <c r="H9" s="85"/>
      <c r="I9" s="82"/>
      <c r="J9" s="82"/>
      <c r="K9" s="86" t="s">
        <v>88</v>
      </c>
      <c r="L9" s="82"/>
      <c r="M9" s="87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>
      <c r="A10" s="88" t="s">
        <v>97</v>
      </c>
      <c r="B10" s="70"/>
      <c r="C10" s="66" t="s">
        <v>98</v>
      </c>
      <c r="D10" s="73" t="s">
        <v>99</v>
      </c>
      <c r="E10" s="66" t="s">
        <v>100</v>
      </c>
      <c r="F10" s="69"/>
      <c r="G10" s="68">
        <v>445.0</v>
      </c>
      <c r="H10" s="68">
        <v>534.0</v>
      </c>
      <c r="I10" s="66" t="s">
        <v>101</v>
      </c>
      <c r="J10" s="66" t="s">
        <v>102</v>
      </c>
      <c r="K10" s="71" t="s">
        <v>103</v>
      </c>
      <c r="L10" s="70"/>
      <c r="M10" s="72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</row>
    <row r="11">
      <c r="A11" s="64"/>
      <c r="B11" s="74"/>
      <c r="C11" s="74"/>
      <c r="D11" s="79" t="s">
        <v>107</v>
      </c>
      <c r="E11" s="75" t="s">
        <v>109</v>
      </c>
      <c r="F11" s="77"/>
      <c r="G11" s="77"/>
      <c r="H11" s="77"/>
      <c r="I11" s="74"/>
      <c r="J11" s="74"/>
      <c r="K11" s="71" t="s">
        <v>88</v>
      </c>
      <c r="L11" s="74"/>
      <c r="M11" s="78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>
      <c r="A12" s="64"/>
      <c r="B12" s="70"/>
      <c r="C12" s="66" t="s">
        <v>110</v>
      </c>
      <c r="D12" s="73" t="s">
        <v>107</v>
      </c>
      <c r="E12" s="66" t="s">
        <v>111</v>
      </c>
      <c r="F12" s="69"/>
      <c r="G12" s="69"/>
      <c r="H12" s="68">
        <v>120.0</v>
      </c>
      <c r="I12" s="70"/>
      <c r="J12" s="66" t="s">
        <v>102</v>
      </c>
      <c r="K12" s="71" t="s">
        <v>112</v>
      </c>
      <c r="L12" s="70"/>
      <c r="M12" s="89" t="s">
        <v>113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ht="27.0" customHeight="1">
      <c r="A13" s="81"/>
      <c r="B13" s="82"/>
      <c r="C13" s="82"/>
      <c r="D13" s="90"/>
      <c r="E13" s="82"/>
      <c r="F13" s="85"/>
      <c r="G13" s="85"/>
      <c r="H13" s="85"/>
      <c r="I13" s="82"/>
      <c r="J13" s="82"/>
      <c r="K13" s="91"/>
      <c r="L13" s="82"/>
      <c r="M13" s="87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>
      <c r="A14" s="93" t="s">
        <v>118</v>
      </c>
      <c r="B14" s="94">
        <v>43475.0</v>
      </c>
      <c r="C14" s="95" t="s">
        <v>120</v>
      </c>
      <c r="D14" s="96" t="s">
        <v>69</v>
      </c>
      <c r="E14" s="95" t="s">
        <v>122</v>
      </c>
      <c r="F14" s="98"/>
      <c r="G14" s="99">
        <v>237.67</v>
      </c>
      <c r="H14" s="99">
        <v>282.8</v>
      </c>
      <c r="I14" s="95" t="s">
        <v>125</v>
      </c>
      <c r="J14" s="95" t="s">
        <v>84</v>
      </c>
      <c r="K14" s="101" t="s">
        <v>85</v>
      </c>
      <c r="L14" s="102"/>
      <c r="M14" s="103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>
      <c r="A15" s="64"/>
      <c r="B15" s="131">
        <v>43487.0</v>
      </c>
      <c r="C15" s="132" t="s">
        <v>180</v>
      </c>
      <c r="D15" s="134" t="s">
        <v>181</v>
      </c>
      <c r="E15" s="132" t="s">
        <v>183</v>
      </c>
      <c r="F15" s="135" t="s">
        <v>184</v>
      </c>
      <c r="G15" s="136"/>
      <c r="H15" s="135">
        <v>1551.2</v>
      </c>
      <c r="I15" s="145"/>
      <c r="J15" s="132" t="s">
        <v>84</v>
      </c>
      <c r="K15" s="146" t="s">
        <v>85</v>
      </c>
      <c r="L15" s="145"/>
      <c r="M15" s="147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>
      <c r="A16" s="64"/>
      <c r="B16" s="74"/>
      <c r="C16" s="75" t="s">
        <v>199</v>
      </c>
      <c r="D16" s="148" t="s">
        <v>200</v>
      </c>
      <c r="E16" s="75" t="s">
        <v>201</v>
      </c>
      <c r="F16" s="77"/>
      <c r="G16" s="77"/>
      <c r="H16" s="77"/>
      <c r="I16" s="74"/>
      <c r="J16" s="74"/>
      <c r="K16" s="71" t="s">
        <v>88</v>
      </c>
      <c r="L16" s="74"/>
      <c r="M16" s="78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>
      <c r="A17" s="64"/>
      <c r="B17" s="66" t="s">
        <v>202</v>
      </c>
      <c r="C17" s="66" t="s">
        <v>203</v>
      </c>
      <c r="D17" s="79" t="s">
        <v>41</v>
      </c>
      <c r="E17" s="66" t="s">
        <v>204</v>
      </c>
      <c r="F17" s="149">
        <v>2268.0</v>
      </c>
      <c r="G17" s="149">
        <v>0.0</v>
      </c>
      <c r="H17" s="149">
        <v>0.0</v>
      </c>
      <c r="I17" s="70"/>
      <c r="J17" s="150" t="s">
        <v>84</v>
      </c>
      <c r="K17" s="71" t="s">
        <v>205</v>
      </c>
      <c r="L17" s="66" t="s">
        <v>206</v>
      </c>
      <c r="M17" s="89" t="s">
        <v>207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</row>
    <row r="18">
      <c r="A18" s="64"/>
      <c r="B18" s="152">
        <v>43489.0</v>
      </c>
      <c r="C18" s="75" t="s">
        <v>208</v>
      </c>
      <c r="D18" s="79" t="s">
        <v>41</v>
      </c>
      <c r="E18" s="66" t="s">
        <v>209</v>
      </c>
      <c r="F18" s="150"/>
      <c r="G18" s="149">
        <v>2300.0</v>
      </c>
      <c r="H18" s="149">
        <v>2760.0</v>
      </c>
      <c r="I18" s="153"/>
      <c r="J18" s="150" t="s">
        <v>84</v>
      </c>
      <c r="K18" s="71" t="s">
        <v>85</v>
      </c>
      <c r="L18" s="70"/>
      <c r="M18" s="89" t="s">
        <v>210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>
      <c r="A19" s="64"/>
      <c r="B19" s="154">
        <v>43489.0</v>
      </c>
      <c r="C19" s="66" t="s">
        <v>211</v>
      </c>
      <c r="D19" s="79" t="s">
        <v>212</v>
      </c>
      <c r="E19" s="66" t="s">
        <v>213</v>
      </c>
      <c r="F19" s="68">
        <v>0.0</v>
      </c>
      <c r="G19" s="68">
        <v>75.0</v>
      </c>
      <c r="H19" s="68">
        <v>90.0</v>
      </c>
      <c r="I19" s="66" t="s">
        <v>214</v>
      </c>
      <c r="J19" s="66" t="s">
        <v>84</v>
      </c>
      <c r="K19" s="71" t="s">
        <v>215</v>
      </c>
      <c r="L19" s="70"/>
      <c r="M19" s="72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>
      <c r="A20" s="64"/>
      <c r="B20" s="154">
        <v>43497.0</v>
      </c>
      <c r="C20" s="66" t="s">
        <v>216</v>
      </c>
      <c r="D20" s="79" t="s">
        <v>69</v>
      </c>
      <c r="E20" s="66" t="s">
        <v>217</v>
      </c>
      <c r="F20" s="155">
        <v>0.15</v>
      </c>
      <c r="G20" s="68">
        <v>57.17</v>
      </c>
      <c r="H20" s="68">
        <v>68.61</v>
      </c>
      <c r="I20" s="70"/>
      <c r="J20" s="70"/>
      <c r="K20" s="156"/>
      <c r="L20" s="70"/>
      <c r="M20" s="72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>
      <c r="A21" s="64"/>
      <c r="B21" s="157">
        <v>43497.0</v>
      </c>
      <c r="C21" s="66" t="s">
        <v>218</v>
      </c>
      <c r="D21" s="79" t="s">
        <v>69</v>
      </c>
      <c r="E21" s="66" t="s">
        <v>219</v>
      </c>
      <c r="F21" s="155">
        <v>0.2</v>
      </c>
      <c r="G21" s="68">
        <v>690.67</v>
      </c>
      <c r="H21" s="68">
        <v>828.8</v>
      </c>
      <c r="I21" s="70"/>
      <c r="J21" s="70"/>
      <c r="K21" s="156"/>
      <c r="L21" s="70"/>
      <c r="M21" s="72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>
      <c r="A22" s="64"/>
      <c r="B22" s="70"/>
      <c r="C22" s="70"/>
      <c r="D22" s="79" t="s">
        <v>41</v>
      </c>
      <c r="E22" s="66" t="s">
        <v>220</v>
      </c>
      <c r="F22" s="69"/>
      <c r="G22" s="69"/>
      <c r="H22" s="69"/>
      <c r="I22" s="70"/>
      <c r="J22" s="70"/>
      <c r="K22" s="156"/>
      <c r="L22" s="70"/>
      <c r="M22" s="72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>
      <c r="A23" s="64"/>
      <c r="B23" s="70"/>
      <c r="C23" s="70"/>
      <c r="D23" s="79" t="s">
        <v>41</v>
      </c>
      <c r="E23" s="66" t="s">
        <v>221</v>
      </c>
      <c r="F23" s="69"/>
      <c r="G23" s="69"/>
      <c r="H23" s="69"/>
      <c r="I23" s="70"/>
      <c r="J23" s="70"/>
      <c r="K23" s="156"/>
      <c r="L23" s="70"/>
      <c r="M23" s="72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>
      <c r="A24" s="64"/>
      <c r="B24" s="70"/>
      <c r="C24" s="70"/>
      <c r="D24" s="79" t="s">
        <v>41</v>
      </c>
      <c r="E24" s="66" t="s">
        <v>222</v>
      </c>
      <c r="F24" s="69"/>
      <c r="G24" s="69"/>
      <c r="H24" s="69"/>
      <c r="I24" s="70"/>
      <c r="J24" s="70"/>
      <c r="K24" s="156"/>
      <c r="L24" s="70"/>
      <c r="M24" s="72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>
      <c r="A25" s="64"/>
      <c r="B25" s="70"/>
      <c r="C25" s="70"/>
      <c r="D25" s="79" t="s">
        <v>41</v>
      </c>
      <c r="E25" s="66" t="s">
        <v>223</v>
      </c>
      <c r="F25" s="69"/>
      <c r="G25" s="69"/>
      <c r="H25" s="69"/>
      <c r="I25" s="70"/>
      <c r="J25" s="70"/>
      <c r="K25" s="156"/>
      <c r="L25" s="70"/>
      <c r="M25" s="72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</row>
    <row r="26">
      <c r="A26" s="81"/>
      <c r="B26" s="82"/>
      <c r="C26" s="82"/>
      <c r="D26" s="158" t="s">
        <v>41</v>
      </c>
      <c r="E26" s="83" t="s">
        <v>224</v>
      </c>
      <c r="F26" s="85"/>
      <c r="G26" s="85"/>
      <c r="H26" s="85"/>
      <c r="I26" s="82"/>
      <c r="J26" s="82"/>
      <c r="K26" s="91"/>
      <c r="L26" s="82"/>
      <c r="M26" s="87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</row>
    <row r="27">
      <c r="A27" s="159" t="s">
        <v>225</v>
      </c>
      <c r="B27" s="160"/>
      <c r="C27" s="62"/>
      <c r="D27" s="161" t="s">
        <v>229</v>
      </c>
      <c r="E27" s="57" t="s">
        <v>230</v>
      </c>
      <c r="F27" s="162"/>
      <c r="G27" s="162"/>
      <c r="H27" s="162"/>
      <c r="I27" s="62"/>
      <c r="J27" s="62"/>
      <c r="K27" s="61" t="s">
        <v>88</v>
      </c>
      <c r="L27" s="62"/>
      <c r="M27" s="63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</row>
    <row r="28">
      <c r="A28" s="164"/>
      <c r="B28" s="165"/>
      <c r="C28" s="167"/>
      <c r="D28" s="168" t="s">
        <v>229</v>
      </c>
      <c r="E28" s="169" t="s">
        <v>243</v>
      </c>
      <c r="F28" s="170"/>
      <c r="G28" s="170"/>
      <c r="H28" s="171">
        <v>430.19</v>
      </c>
      <c r="I28" s="167"/>
      <c r="J28" s="172"/>
      <c r="K28" s="189" t="s">
        <v>88</v>
      </c>
      <c r="L28" s="169"/>
      <c r="M28" s="190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</row>
    <row r="29">
      <c r="A29" s="164"/>
      <c r="B29" s="191"/>
      <c r="C29" s="70"/>
      <c r="D29" s="79" t="s">
        <v>229</v>
      </c>
      <c r="E29" s="66" t="s">
        <v>267</v>
      </c>
      <c r="F29" s="192"/>
      <c r="G29" s="192"/>
      <c r="H29" s="192"/>
      <c r="I29" s="70"/>
      <c r="J29" s="70"/>
      <c r="K29" s="71" t="s">
        <v>88</v>
      </c>
      <c r="L29" s="70"/>
      <c r="M29" s="72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</row>
    <row r="30">
      <c r="A30" s="164"/>
      <c r="B30" s="193"/>
      <c r="C30" s="75" t="s">
        <v>273</v>
      </c>
      <c r="D30" s="79" t="s">
        <v>229</v>
      </c>
      <c r="E30" s="75" t="s">
        <v>274</v>
      </c>
      <c r="F30" s="194"/>
      <c r="G30" s="194"/>
      <c r="H30" s="194"/>
      <c r="I30" s="74"/>
      <c r="J30" s="74"/>
      <c r="K30" s="71"/>
      <c r="L30" s="74"/>
      <c r="M30" s="78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</row>
    <row r="31">
      <c r="A31" s="164"/>
      <c r="B31" s="193"/>
      <c r="C31" s="75" t="s">
        <v>275</v>
      </c>
      <c r="D31" s="79" t="s">
        <v>229</v>
      </c>
      <c r="E31" s="75" t="s">
        <v>276</v>
      </c>
      <c r="F31" s="194"/>
      <c r="G31" s="194"/>
      <c r="H31" s="194"/>
      <c r="I31" s="74"/>
      <c r="J31" s="74"/>
      <c r="K31" s="71" t="s">
        <v>88</v>
      </c>
      <c r="L31" s="74"/>
      <c r="M31" s="78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>
      <c r="A32" s="164"/>
      <c r="B32" s="191"/>
      <c r="C32" s="70"/>
      <c r="D32" s="73" t="s">
        <v>229</v>
      </c>
      <c r="E32" s="66" t="s">
        <v>277</v>
      </c>
      <c r="F32" s="192"/>
      <c r="G32" s="192"/>
      <c r="H32" s="192"/>
      <c r="I32" s="70"/>
      <c r="J32" s="70"/>
      <c r="K32" s="71" t="s">
        <v>205</v>
      </c>
      <c r="L32" s="66" t="s">
        <v>278</v>
      </c>
      <c r="M32" s="89" t="s">
        <v>279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</row>
    <row r="33">
      <c r="A33" s="164"/>
      <c r="B33" s="191"/>
      <c r="C33" s="70"/>
      <c r="D33" s="73" t="s">
        <v>229</v>
      </c>
      <c r="E33" s="66" t="s">
        <v>280</v>
      </c>
      <c r="F33" s="192"/>
      <c r="G33" s="192"/>
      <c r="H33" s="192"/>
      <c r="I33" s="70"/>
      <c r="J33" s="70"/>
      <c r="K33" s="71" t="s">
        <v>205</v>
      </c>
      <c r="L33" s="66" t="s">
        <v>206</v>
      </c>
      <c r="M33" s="89" t="s">
        <v>279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>
      <c r="A34" s="195"/>
      <c r="B34" s="196"/>
      <c r="C34" s="197"/>
      <c r="D34" s="198" t="s">
        <v>229</v>
      </c>
      <c r="E34" s="199" t="s">
        <v>281</v>
      </c>
      <c r="F34" s="200"/>
      <c r="G34" s="200"/>
      <c r="H34" s="200"/>
      <c r="I34" s="197"/>
      <c r="J34" s="197"/>
      <c r="K34" s="201"/>
      <c r="L34" s="197"/>
      <c r="M34" s="202" t="s">
        <v>279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>
      <c r="A35" s="203" t="s">
        <v>190</v>
      </c>
      <c r="B35" s="204">
        <v>43480.0</v>
      </c>
      <c r="C35" s="57" t="s">
        <v>282</v>
      </c>
      <c r="D35" s="161" t="s">
        <v>192</v>
      </c>
      <c r="E35" s="57" t="s">
        <v>283</v>
      </c>
      <c r="F35" s="59"/>
      <c r="G35" s="59"/>
      <c r="H35" s="60">
        <v>17.5</v>
      </c>
      <c r="I35" s="57" t="s">
        <v>284</v>
      </c>
      <c r="J35" s="57" t="s">
        <v>285</v>
      </c>
      <c r="K35" s="61" t="s">
        <v>85</v>
      </c>
      <c r="L35" s="62"/>
      <c r="M35" s="205" t="s">
        <v>286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>
      <c r="A36" s="206"/>
      <c r="B36" s="74"/>
      <c r="C36" s="74"/>
      <c r="D36" s="73" t="s">
        <v>69</v>
      </c>
      <c r="E36" s="66" t="s">
        <v>287</v>
      </c>
      <c r="F36" s="77"/>
      <c r="G36" s="77"/>
      <c r="H36" s="77"/>
      <c r="I36" s="74"/>
      <c r="J36" s="74"/>
      <c r="K36" s="207"/>
      <c r="L36" s="74"/>
      <c r="M36" s="89" t="s">
        <v>288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</row>
    <row r="37" ht="17.25" customHeight="1">
      <c r="A37" s="206"/>
      <c r="B37" s="70"/>
      <c r="C37" s="70"/>
      <c r="D37" s="73" t="s">
        <v>212</v>
      </c>
      <c r="E37" s="66" t="s">
        <v>289</v>
      </c>
      <c r="F37" s="69"/>
      <c r="G37" s="69"/>
      <c r="H37" s="69"/>
      <c r="I37" s="70"/>
      <c r="J37" s="70"/>
      <c r="K37" s="207"/>
      <c r="L37" s="70"/>
      <c r="M37" s="72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</row>
    <row r="38" ht="17.25" customHeight="1">
      <c r="A38" s="206"/>
      <c r="B38" s="70"/>
      <c r="C38" s="70"/>
      <c r="D38" s="73" t="s">
        <v>212</v>
      </c>
      <c r="E38" s="66" t="s">
        <v>290</v>
      </c>
      <c r="F38" s="68">
        <v>0.0</v>
      </c>
      <c r="G38" s="69"/>
      <c r="H38" s="68">
        <v>1726.0</v>
      </c>
      <c r="I38" s="70"/>
      <c r="J38" s="70"/>
      <c r="K38" s="208" t="s">
        <v>88</v>
      </c>
      <c r="L38" s="70"/>
      <c r="M38" s="89" t="s">
        <v>291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</row>
    <row r="39" ht="17.25" customHeight="1">
      <c r="A39" s="206"/>
      <c r="B39" s="70"/>
      <c r="C39" s="70"/>
      <c r="D39" s="73" t="s">
        <v>212</v>
      </c>
      <c r="E39" s="66" t="s">
        <v>292</v>
      </c>
      <c r="F39" s="69"/>
      <c r="G39" s="69"/>
      <c r="H39" s="69"/>
      <c r="I39" s="70"/>
      <c r="J39" s="70"/>
      <c r="K39" s="207"/>
      <c r="L39" s="70"/>
      <c r="M39" s="72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ht="17.25" customHeight="1">
      <c r="A40" s="206"/>
      <c r="B40" s="70"/>
      <c r="C40" s="70"/>
      <c r="D40" s="73" t="s">
        <v>293</v>
      </c>
      <c r="E40" s="66" t="s">
        <v>294</v>
      </c>
      <c r="F40" s="69"/>
      <c r="G40" s="69"/>
      <c r="H40" s="69"/>
      <c r="I40" s="70"/>
      <c r="J40" s="70"/>
      <c r="K40" s="207"/>
      <c r="L40" s="70"/>
      <c r="M40" s="72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</row>
    <row r="41" ht="17.25" customHeight="1">
      <c r="A41" s="209"/>
      <c r="B41" s="82"/>
      <c r="C41" s="82"/>
      <c r="D41" s="84" t="s">
        <v>293</v>
      </c>
      <c r="E41" s="83" t="s">
        <v>295</v>
      </c>
      <c r="F41" s="85"/>
      <c r="G41" s="85"/>
      <c r="H41" s="85"/>
      <c r="I41" s="82"/>
      <c r="J41" s="82"/>
      <c r="K41" s="210"/>
      <c r="L41" s="82"/>
      <c r="M41" s="87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</row>
    <row r="42">
      <c r="A42" s="49"/>
      <c r="B42" s="49"/>
      <c r="C42" s="49"/>
      <c r="D42" s="49"/>
      <c r="E42" s="49"/>
      <c r="F42" s="49"/>
      <c r="G42" s="214" t="s">
        <v>298</v>
      </c>
      <c r="H42" s="216">
        <f>SUM(H3:H41)</f>
        <v>13782.192</v>
      </c>
      <c r="I42" s="49"/>
      <c r="J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</row>
    <row r="43">
      <c r="A43" s="49"/>
      <c r="B43" s="49"/>
      <c r="E43" s="49"/>
      <c r="F43" s="49"/>
      <c r="G43" s="214" t="s">
        <v>304</v>
      </c>
      <c r="H43" s="216">
        <f>35000-H42</f>
        <v>21217.808</v>
      </c>
      <c r="I43" s="218" t="s">
        <v>307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>
      <c r="A44" s="49"/>
      <c r="B44" s="49"/>
      <c r="C44" s="220" t="s">
        <v>310</v>
      </c>
      <c r="D44" s="222"/>
      <c r="E44" s="49"/>
      <c r="F44" s="49"/>
      <c r="G44" s="49"/>
      <c r="H44" s="49"/>
      <c r="I44" s="49"/>
      <c r="J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</row>
    <row r="45">
      <c r="A45" s="49"/>
      <c r="B45" s="49"/>
      <c r="C45" s="223" t="s">
        <v>88</v>
      </c>
      <c r="D45" s="245">
        <f t="shared" ref="D45:D51" si="1">COUNTIF($K$3:$K$41,C45)</f>
        <v>9</v>
      </c>
      <c r="E45" s="49"/>
      <c r="F45" s="49"/>
      <c r="G45" s="49"/>
      <c r="H45" s="49"/>
      <c r="I45" s="49"/>
      <c r="J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</row>
    <row r="46">
      <c r="A46" s="49"/>
      <c r="B46" s="49"/>
      <c r="C46" s="223" t="s">
        <v>438</v>
      </c>
      <c r="D46" s="245">
        <f t="shared" si="1"/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</row>
    <row r="47">
      <c r="A47" s="49"/>
      <c r="B47" s="49"/>
      <c r="C47" s="223" t="s">
        <v>215</v>
      </c>
      <c r="D47" s="245">
        <f t="shared" si="1"/>
        <v>1</v>
      </c>
      <c r="E47" s="49"/>
      <c r="F47" s="49"/>
      <c r="G47" s="49"/>
      <c r="H47" s="49"/>
      <c r="I47" s="49"/>
      <c r="J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</row>
    <row r="48">
      <c r="A48" s="49"/>
      <c r="B48" s="49"/>
      <c r="C48" s="223" t="s">
        <v>103</v>
      </c>
      <c r="D48" s="245">
        <f t="shared" si="1"/>
        <v>1</v>
      </c>
      <c r="E48" s="49"/>
      <c r="F48" s="49"/>
      <c r="G48" s="49"/>
      <c r="H48" s="49"/>
      <c r="I48" s="49"/>
      <c r="J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</row>
    <row r="49">
      <c r="A49" s="49"/>
      <c r="B49" s="49"/>
      <c r="C49" s="223" t="s">
        <v>85</v>
      </c>
      <c r="D49" s="245">
        <f t="shared" si="1"/>
        <v>7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</row>
    <row r="50">
      <c r="A50" s="49"/>
      <c r="B50" s="49"/>
      <c r="C50" s="249" t="s">
        <v>439</v>
      </c>
      <c r="D50" s="245">
        <f t="shared" si="1"/>
        <v>0</v>
      </c>
      <c r="E50" s="49"/>
      <c r="F50" s="49"/>
      <c r="G50" s="49"/>
      <c r="H50" s="49"/>
      <c r="I50" s="49"/>
      <c r="J50" s="49"/>
      <c r="K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</row>
    <row r="51">
      <c r="A51" s="49"/>
      <c r="B51" s="49"/>
      <c r="C51" s="249" t="s">
        <v>112</v>
      </c>
      <c r="D51" s="245">
        <f t="shared" si="1"/>
        <v>1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</row>
    <row r="100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</row>
    <row r="100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</row>
    <row r="1003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</row>
    <row r="1004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</row>
    <row r="1005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</row>
    <row r="1006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</row>
    <row r="1007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</row>
    <row r="1008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</row>
    <row r="1009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</row>
    <row r="1010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</row>
    <row r="1011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</row>
    <row r="1012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</row>
    <row r="1013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</row>
    <row r="1014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</row>
    <row r="1015">
      <c r="A1015" s="49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</row>
    <row r="1016">
      <c r="A1016" s="49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</row>
    <row r="1017">
      <c r="A1017" s="49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</row>
    <row r="1018">
      <c r="A1018" s="49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</sheetData>
  <mergeCells count="7">
    <mergeCell ref="C44:D44"/>
    <mergeCell ref="A3:A9"/>
    <mergeCell ref="A27:A34"/>
    <mergeCell ref="A1:M1"/>
    <mergeCell ref="A35:A41"/>
    <mergeCell ref="A10:A13"/>
    <mergeCell ref="A14:A26"/>
  </mergeCells>
  <conditionalFormatting sqref="C45:C49">
    <cfRule type="cellIs" dxfId="3" priority="1" operator="equal">
      <formula>"Reçue"</formula>
    </cfRule>
  </conditionalFormatting>
  <conditionalFormatting sqref="C45:C49">
    <cfRule type="cellIs" dxfId="4" priority="2" operator="equal">
      <formula>"En préparation"</formula>
    </cfRule>
  </conditionalFormatting>
  <conditionalFormatting sqref="C45:C49">
    <cfRule type="cellIs" dxfId="5" priority="3" operator="equal">
      <formula>"En attente"</formula>
    </cfRule>
  </conditionalFormatting>
  <conditionalFormatting sqref="C45:C49">
    <cfRule type="cellIs" dxfId="6" priority="4" operator="equal">
      <formula>"Devis reçu"</formula>
    </cfRule>
  </conditionalFormatting>
  <conditionalFormatting sqref="C45:C49">
    <cfRule type="cellIs" dxfId="7" priority="5" operator="equal">
      <formula>"Lancée"</formula>
    </cfRule>
  </conditionalFormatting>
  <conditionalFormatting sqref="K1:K41 K43 K46 K49:K1023">
    <cfRule type="cellIs" dxfId="2" priority="6" operator="equal">
      <formula>"En préparation"</formula>
    </cfRule>
  </conditionalFormatting>
  <conditionalFormatting sqref="K1:K41 K43 K46 K49:K1023">
    <cfRule type="containsText" dxfId="8" priority="7" operator="containsText" text="Devis déposé">
      <formula>NOT(ISERROR(SEARCH(("Devis déposé"),(K1))))</formula>
    </cfRule>
  </conditionalFormatting>
  <conditionalFormatting sqref="K1:K41 K43 K46 K49:K1023">
    <cfRule type="containsText" dxfId="9" priority="8" operator="containsText" text="Devis vérifié">
      <formula>NOT(ISERROR(SEARCH(("Devis vérifié"),(K1))))</formula>
    </cfRule>
  </conditionalFormatting>
  <conditionalFormatting sqref="K1:K41 K43 K46 K49:K1023">
    <cfRule type="containsText" dxfId="10" priority="9" operator="containsText" text="Devis accepté">
      <formula>NOT(ISERROR(SEARCH(("Devis accepté"),(K1))))</formula>
    </cfRule>
  </conditionalFormatting>
  <conditionalFormatting sqref="K1:K41 K43 K46 K49:K1023">
    <cfRule type="containsText" dxfId="11" priority="10" operator="containsText" text="Commandé">
      <formula>NOT(ISERROR(SEARCH(("Commandé"),(K1))))</formula>
    </cfRule>
  </conditionalFormatting>
  <conditionalFormatting sqref="K3:K41 K43 K46 K49:K1018">
    <cfRule type="containsText" dxfId="12" priority="11" operator="containsText" text="Livré">
      <formula>NOT(ISERROR(SEARCH(("Livré"),(K3))))</formula>
    </cfRule>
  </conditionalFormatting>
  <conditionalFormatting sqref="K3:K41 K43 K46 K49:K1023">
    <cfRule type="containsText" dxfId="13" priority="12" operator="containsText" text="Problème commande">
      <formula>NOT(ISERROR(SEARCH(("Problème commande"),(K3))))</formula>
    </cfRule>
  </conditionalFormatting>
  <dataValidations>
    <dataValidation type="list" allowBlank="1" sqref="K3:K41">
      <formula1>"En préparation,Devis déposé,Devis vérifié,Devis accepté,Commandé,Livré,Problème commande"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40.14"/>
    <col customWidth="1" min="4" max="4" width="14.71"/>
    <col customWidth="1" min="6" max="6" width="54.86"/>
  </cols>
  <sheetData>
    <row r="1">
      <c r="A1" s="108" t="s">
        <v>129</v>
      </c>
      <c r="C1" s="44" t="s">
        <v>37</v>
      </c>
      <c r="D1" s="109">
        <f>sum(D4:D21)</f>
        <v>826.3666667</v>
      </c>
    </row>
    <row r="3" ht="51.0" customHeight="1">
      <c r="A3" s="110" t="s">
        <v>17</v>
      </c>
      <c r="B3" s="111" t="s">
        <v>130</v>
      </c>
      <c r="C3" s="111" t="s">
        <v>131</v>
      </c>
      <c r="D3" s="112" t="s">
        <v>132</v>
      </c>
      <c r="E3" s="113" t="s">
        <v>133</v>
      </c>
      <c r="F3" s="113" t="s">
        <v>24</v>
      </c>
    </row>
    <row r="4">
      <c r="A4" s="114" t="s">
        <v>134</v>
      </c>
      <c r="B4" s="114" t="s">
        <v>135</v>
      </c>
      <c r="C4" s="115">
        <v>1.0</v>
      </c>
      <c r="D4" s="116">
        <f>70/1.2</f>
        <v>58.33333333</v>
      </c>
      <c r="E4" s="44" t="s">
        <v>136</v>
      </c>
      <c r="F4" s="44" t="s">
        <v>137</v>
      </c>
    </row>
    <row r="5">
      <c r="A5" s="117" t="s">
        <v>138</v>
      </c>
      <c r="B5" s="115" t="s">
        <v>139</v>
      </c>
      <c r="C5" s="115">
        <v>1.0</v>
      </c>
      <c r="D5" s="118">
        <v>162.64</v>
      </c>
      <c r="E5" s="44" t="s">
        <v>140</v>
      </c>
      <c r="F5" s="44" t="s">
        <v>141</v>
      </c>
    </row>
    <row r="6">
      <c r="A6" s="117" t="s">
        <v>142</v>
      </c>
      <c r="B6" s="115" t="s">
        <v>143</v>
      </c>
      <c r="C6" s="115">
        <v>1.0</v>
      </c>
      <c r="D6" s="118">
        <v>82.72</v>
      </c>
      <c r="E6" s="44" t="s">
        <v>140</v>
      </c>
      <c r="F6" s="44" t="s">
        <v>141</v>
      </c>
    </row>
    <row r="7">
      <c r="A7" s="117" t="s">
        <v>144</v>
      </c>
      <c r="B7" s="115" t="s">
        <v>145</v>
      </c>
      <c r="C7" s="115">
        <v>1.0</v>
      </c>
      <c r="D7" s="118">
        <v>80.0</v>
      </c>
      <c r="E7" s="44" t="s">
        <v>140</v>
      </c>
      <c r="F7" s="44" t="s">
        <v>141</v>
      </c>
    </row>
    <row r="8">
      <c r="A8" s="117" t="s">
        <v>146</v>
      </c>
      <c r="B8" s="115" t="s">
        <v>147</v>
      </c>
      <c r="C8" s="115">
        <v>1.0</v>
      </c>
      <c r="D8" s="118">
        <v>79.15</v>
      </c>
      <c r="E8" s="44" t="s">
        <v>136</v>
      </c>
      <c r="F8" s="44" t="s">
        <v>141</v>
      </c>
    </row>
    <row r="9">
      <c r="A9" s="117" t="s">
        <v>148</v>
      </c>
      <c r="B9" s="115" t="s">
        <v>149</v>
      </c>
      <c r="C9" s="115">
        <v>1.0</v>
      </c>
      <c r="D9" s="118">
        <v>63.19</v>
      </c>
      <c r="E9" s="44" t="s">
        <v>140</v>
      </c>
      <c r="F9" s="44" t="s">
        <v>141</v>
      </c>
    </row>
    <row r="10">
      <c r="A10" s="117" t="s">
        <v>150</v>
      </c>
      <c r="B10" s="115" t="s">
        <v>151</v>
      </c>
      <c r="C10" s="115">
        <v>1.0</v>
      </c>
      <c r="D10" s="118">
        <v>72.0</v>
      </c>
      <c r="E10" s="44" t="s">
        <v>140</v>
      </c>
      <c r="F10" s="44" t="s">
        <v>141</v>
      </c>
    </row>
    <row r="11">
      <c r="A11" s="119" t="s">
        <v>152</v>
      </c>
      <c r="B11" s="115" t="s">
        <v>153</v>
      </c>
      <c r="C11" s="115">
        <v>1.0</v>
      </c>
      <c r="D11" s="118">
        <v>20.0</v>
      </c>
      <c r="E11" s="44" t="s">
        <v>136</v>
      </c>
      <c r="F11" s="44" t="s">
        <v>154</v>
      </c>
    </row>
    <row r="12">
      <c r="A12" s="117" t="s">
        <v>155</v>
      </c>
      <c r="B12" s="115" t="s">
        <v>156</v>
      </c>
      <c r="C12" s="115">
        <v>1.0</v>
      </c>
      <c r="D12" s="116">
        <f>25/1.2</f>
        <v>20.83333333</v>
      </c>
      <c r="E12" s="44" t="s">
        <v>140</v>
      </c>
      <c r="F12" s="44" t="s">
        <v>157</v>
      </c>
    </row>
    <row r="13">
      <c r="A13" s="117" t="s">
        <v>159</v>
      </c>
      <c r="B13" s="115" t="s">
        <v>160</v>
      </c>
      <c r="C13" s="115">
        <v>1.0</v>
      </c>
      <c r="D13" s="116">
        <f>50/1.2</f>
        <v>41.66666667</v>
      </c>
      <c r="E13" s="44" t="s">
        <v>161</v>
      </c>
    </row>
    <row r="14">
      <c r="A14" s="117" t="s">
        <v>163</v>
      </c>
      <c r="B14" s="115" t="s">
        <v>164</v>
      </c>
      <c r="C14" s="115">
        <v>1.0</v>
      </c>
      <c r="D14" s="116">
        <f>30/1.2</f>
        <v>25</v>
      </c>
      <c r="E14" s="44" t="s">
        <v>136</v>
      </c>
      <c r="F14" s="44" t="s">
        <v>165</v>
      </c>
    </row>
    <row r="15">
      <c r="A15" s="117" t="s">
        <v>166</v>
      </c>
      <c r="B15" s="115" t="s">
        <v>167</v>
      </c>
      <c r="C15" s="115">
        <v>1.0</v>
      </c>
      <c r="D15" s="116">
        <f>100/1.2</f>
        <v>83.33333333</v>
      </c>
      <c r="E15" s="44" t="s">
        <v>140</v>
      </c>
      <c r="F15" s="44" t="s">
        <v>169</v>
      </c>
    </row>
    <row r="16">
      <c r="A16" s="117" t="s">
        <v>170</v>
      </c>
      <c r="B16" s="123" t="s">
        <v>171</v>
      </c>
      <c r="C16" s="115">
        <v>1.0</v>
      </c>
      <c r="D16" s="116">
        <f>25/1.2</f>
        <v>20.83333333</v>
      </c>
      <c r="E16" s="44" t="s">
        <v>136</v>
      </c>
      <c r="F16" s="44" t="s">
        <v>173</v>
      </c>
    </row>
    <row r="17">
      <c r="A17" s="133" t="s">
        <v>174</v>
      </c>
      <c r="B17" s="115" t="s">
        <v>182</v>
      </c>
      <c r="C17" s="115">
        <v>1.0</v>
      </c>
      <c r="D17" s="116">
        <f>20/1.2</f>
        <v>16.66666667</v>
      </c>
      <c r="E17" s="44" t="s">
        <v>140</v>
      </c>
      <c r="F17" s="44" t="s">
        <v>185</v>
      </c>
    </row>
    <row r="18">
      <c r="A18" s="137"/>
      <c r="B18" s="138"/>
      <c r="C18" s="138"/>
      <c r="D18" s="116"/>
    </row>
    <row r="19">
      <c r="A19" s="137"/>
      <c r="B19" s="138"/>
      <c r="C19" s="138"/>
      <c r="D19" s="116"/>
    </row>
    <row r="20">
      <c r="A20" s="139"/>
      <c r="B20" s="140"/>
      <c r="C20" s="140"/>
      <c r="D20" s="141"/>
    </row>
    <row r="21">
      <c r="D21" s="109"/>
    </row>
    <row r="22">
      <c r="D22" s="109"/>
    </row>
    <row r="23">
      <c r="D23" s="109"/>
    </row>
    <row r="24">
      <c r="D24" s="109"/>
    </row>
    <row r="25">
      <c r="D25" s="109"/>
    </row>
    <row r="26">
      <c r="D26" s="109"/>
    </row>
    <row r="27">
      <c r="D27" s="109"/>
    </row>
    <row r="28">
      <c r="D28" s="109"/>
    </row>
    <row r="29">
      <c r="D29" s="109"/>
    </row>
    <row r="30">
      <c r="D30" s="109"/>
    </row>
    <row r="31">
      <c r="D31" s="109"/>
    </row>
    <row r="32">
      <c r="D32" s="109"/>
    </row>
    <row r="33">
      <c r="D33" s="109"/>
    </row>
    <row r="34">
      <c r="D34" s="109"/>
    </row>
    <row r="35">
      <c r="D35" s="109"/>
    </row>
    <row r="36">
      <c r="D36" s="109"/>
    </row>
  </sheetData>
  <autoFilter ref="$A$3:$F$20"/>
  <conditionalFormatting sqref="E4:E20">
    <cfRule type="containsText" dxfId="0" priority="1" operator="containsText" text="Haut">
      <formula>NOT(ISERROR(SEARCH(("Haut"),(E4))))</formula>
    </cfRule>
  </conditionalFormatting>
  <conditionalFormatting sqref="E4:E20">
    <cfRule type="containsText" dxfId="1" priority="2" operator="containsText" text="Moyenne">
      <formula>NOT(ISERROR(SEARCH(("Moyenne"),(E4))))</formula>
    </cfRule>
  </conditionalFormatting>
  <conditionalFormatting sqref="E4:E20">
    <cfRule type="containsText" dxfId="2" priority="3" operator="containsText" text="Basse">
      <formula>NOT(ISERROR(SEARCH(("Basse"),(E4))))</formula>
    </cfRule>
  </conditionalFormatting>
  <dataValidations>
    <dataValidation type="list" allowBlank="1" showErrorMessage="1" sqref="E4:E20">
      <formula1>"Haut,Moyenne,Basse"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38" t="s">
        <v>26</v>
      </c>
      <c r="B2" s="120" t="s">
        <v>158</v>
      </c>
      <c r="D2" s="15">
        <v>6.0</v>
      </c>
      <c r="E2" s="15" t="s">
        <v>162</v>
      </c>
      <c r="F2" s="121">
        <v>89.35</v>
      </c>
      <c r="G2" s="17">
        <f>D2*F2</f>
        <v>536.1</v>
      </c>
      <c r="H2" s="14"/>
      <c r="I2" s="15" t="s">
        <v>58</v>
      </c>
      <c r="J2" s="14"/>
      <c r="K2" s="14"/>
    </row>
    <row r="3">
      <c r="A3" s="38" t="s">
        <v>26</v>
      </c>
      <c r="B3" s="122" t="s">
        <v>168</v>
      </c>
      <c r="D3" s="15">
        <v>1.0</v>
      </c>
      <c r="E3" s="15"/>
      <c r="F3" s="121">
        <v>105.0</v>
      </c>
      <c r="G3" s="17">
        <f>F3</f>
        <v>105</v>
      </c>
      <c r="H3" s="14"/>
      <c r="I3" s="15" t="s">
        <v>58</v>
      </c>
      <c r="J3" s="14"/>
      <c r="K3" s="14"/>
    </row>
    <row r="4">
      <c r="A4" s="14"/>
      <c r="B4" s="122" t="s">
        <v>172</v>
      </c>
      <c r="D4" s="27"/>
      <c r="E4" s="27"/>
      <c r="F4" s="124">
        <v>30.0</v>
      </c>
      <c r="G4" s="121">
        <v>30.0</v>
      </c>
      <c r="H4" s="14"/>
      <c r="I4" s="15" t="s">
        <v>58</v>
      </c>
      <c r="J4" s="14"/>
      <c r="K4" s="14"/>
    </row>
    <row r="5">
      <c r="A5" s="14"/>
      <c r="B5" s="14"/>
      <c r="C5" s="14"/>
      <c r="D5" s="14"/>
      <c r="E5" s="14"/>
      <c r="F5" s="33" t="s">
        <v>128</v>
      </c>
      <c r="G5" s="125">
        <f>SUM(G2:G4)</f>
        <v>671.1</v>
      </c>
      <c r="H5" s="126">
        <f>1.2*SUM(G2:G4)</f>
        <v>805.32</v>
      </c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27" t="s">
        <v>39</v>
      </c>
      <c r="B2" s="128" t="s">
        <v>175</v>
      </c>
      <c r="C2" s="129" t="s">
        <v>176</v>
      </c>
      <c r="D2" s="130">
        <v>1.0</v>
      </c>
      <c r="E2" s="130">
        <v>0.0</v>
      </c>
      <c r="F2" s="16">
        <v>30.83</v>
      </c>
      <c r="G2" s="16">
        <v>30.83</v>
      </c>
      <c r="H2" s="38">
        <v>37.0</v>
      </c>
      <c r="I2" s="38" t="s">
        <v>69</v>
      </c>
      <c r="J2" s="38" t="s">
        <v>177</v>
      </c>
      <c r="K2" s="14"/>
    </row>
    <row r="3">
      <c r="A3" s="53"/>
      <c r="B3" s="128" t="s">
        <v>178</v>
      </c>
      <c r="C3" s="129">
        <v>121703.0</v>
      </c>
      <c r="D3" s="128">
        <v>1.0</v>
      </c>
      <c r="E3" s="128"/>
      <c r="F3" s="16">
        <v>832.5</v>
      </c>
      <c r="G3" s="16">
        <v>832.5</v>
      </c>
      <c r="H3" s="38">
        <v>999.0</v>
      </c>
      <c r="I3" s="38" t="s">
        <v>69</v>
      </c>
      <c r="J3" s="38" t="s">
        <v>179</v>
      </c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mergeCells count="1">
    <mergeCell ref="A2:A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5" t="s">
        <v>26</v>
      </c>
      <c r="B2" s="44" t="s">
        <v>186</v>
      </c>
      <c r="C2" s="15" t="s">
        <v>187</v>
      </c>
      <c r="D2" s="15">
        <v>2.0</v>
      </c>
      <c r="E2" s="15">
        <v>1.0</v>
      </c>
      <c r="F2" s="15" t="s">
        <v>188</v>
      </c>
      <c r="G2" s="15" t="str">
        <f>F2*(E2+D2)</f>
        <v>#VALUE!</v>
      </c>
      <c r="H2" s="15" t="s">
        <v>187</v>
      </c>
      <c r="I2" s="44" t="s">
        <v>187</v>
      </c>
      <c r="J2" s="15" t="s">
        <v>189</v>
      </c>
      <c r="K2" s="142" t="str">
        <f>HYPERLINK("https://www.namrick.co.uk/acatalog/U.N.F._Nuts.html","namrick")</f>
        <v>namrick</v>
      </c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7">
      <c r="D17" s="44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38" t="s">
        <v>190</v>
      </c>
      <c r="B2" s="38" t="s">
        <v>191</v>
      </c>
      <c r="C2" s="14"/>
      <c r="D2" s="38">
        <v>1.0</v>
      </c>
      <c r="E2" s="14"/>
      <c r="F2" s="38"/>
      <c r="G2" s="14"/>
      <c r="H2" s="143">
        <v>17.5</v>
      </c>
      <c r="I2" s="38" t="s">
        <v>192</v>
      </c>
      <c r="J2" s="38" t="s">
        <v>193</v>
      </c>
      <c r="K2" s="14"/>
    </row>
    <row r="3">
      <c r="A3" s="14"/>
      <c r="B3" s="14"/>
      <c r="C3" s="14"/>
      <c r="D3" s="14"/>
      <c r="E3" s="14"/>
      <c r="F3" s="14"/>
      <c r="G3" s="14"/>
      <c r="H3" s="14"/>
      <c r="I3" s="38" t="s">
        <v>192</v>
      </c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38" t="s">
        <v>192</v>
      </c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38" t="s">
        <v>26</v>
      </c>
      <c r="B2" s="38" t="s">
        <v>194</v>
      </c>
      <c r="C2" s="14"/>
      <c r="D2" s="38">
        <v>4.0</v>
      </c>
      <c r="E2" s="38">
        <v>0.0</v>
      </c>
      <c r="F2" s="38">
        <v>704.17</v>
      </c>
      <c r="G2" s="14">
        <f>F2*4</f>
        <v>2816.68</v>
      </c>
      <c r="H2" s="14">
        <f t="shared" ref="H2:H4" si="1">G2</f>
        <v>2816.68</v>
      </c>
      <c r="I2" s="144" t="s">
        <v>49</v>
      </c>
      <c r="J2" s="14"/>
      <c r="K2" s="14"/>
    </row>
    <row r="3">
      <c r="A3" s="38" t="s">
        <v>26</v>
      </c>
      <c r="B3" s="38" t="s">
        <v>195</v>
      </c>
      <c r="C3" s="14"/>
      <c r="D3" s="38">
        <v>4.0</v>
      </c>
      <c r="E3" s="38">
        <v>0.0</v>
      </c>
      <c r="F3" s="38">
        <v>39.0</v>
      </c>
      <c r="G3" s="38">
        <f t="shared" ref="G3:G4" si="2">F3*D3</f>
        <v>156</v>
      </c>
      <c r="H3" s="14">
        <f t="shared" si="1"/>
        <v>156</v>
      </c>
      <c r="I3" s="144" t="s">
        <v>49</v>
      </c>
      <c r="J3" s="14"/>
      <c r="K3" s="14"/>
    </row>
    <row r="4">
      <c r="A4" s="38" t="s">
        <v>26</v>
      </c>
      <c r="B4" s="38" t="s">
        <v>196</v>
      </c>
      <c r="C4" s="14"/>
      <c r="D4" s="38">
        <v>4.0</v>
      </c>
      <c r="E4" s="38">
        <v>0.0</v>
      </c>
      <c r="F4" s="38">
        <v>39.0</v>
      </c>
      <c r="G4" s="38">
        <f t="shared" si="2"/>
        <v>156</v>
      </c>
      <c r="H4" s="14">
        <f t="shared" si="1"/>
        <v>156</v>
      </c>
      <c r="I4" s="144" t="s">
        <v>49</v>
      </c>
      <c r="J4" s="14"/>
      <c r="K4" s="14"/>
    </row>
    <row r="5">
      <c r="A5" s="38" t="s">
        <v>26</v>
      </c>
      <c r="B5" s="38" t="s">
        <v>197</v>
      </c>
      <c r="C5" s="14"/>
      <c r="D5" s="38">
        <v>4.0</v>
      </c>
      <c r="E5" s="38">
        <v>0.0</v>
      </c>
      <c r="F5" s="38">
        <v>39.0</v>
      </c>
      <c r="G5" s="38" t="s">
        <v>198</v>
      </c>
      <c r="H5" s="38" t="s">
        <v>198</v>
      </c>
      <c r="I5" s="144" t="s">
        <v>49</v>
      </c>
      <c r="J5" s="14"/>
      <c r="K5" s="14"/>
    </row>
    <row r="6">
      <c r="A6" s="14"/>
      <c r="B6" s="38" t="s">
        <v>172</v>
      </c>
      <c r="C6" s="14"/>
      <c r="D6" s="14"/>
      <c r="E6" s="14"/>
      <c r="F6" s="38">
        <v>11.63</v>
      </c>
      <c r="G6" s="38">
        <v>11.63</v>
      </c>
      <c r="H6" s="38">
        <v>11.63</v>
      </c>
      <c r="I6" s="38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38"/>
      <c r="F8" s="33" t="s">
        <v>37</v>
      </c>
      <c r="G8" s="14">
        <f>G2+G3+G4+G6</f>
        <v>3140.31</v>
      </c>
      <c r="H8" s="14">
        <f>G8+628.06</f>
        <v>3768.37</v>
      </c>
      <c r="I8" s="14"/>
      <c r="J8" s="14"/>
      <c r="K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51" t="s">
        <v>200</v>
      </c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5" t="s">
        <v>39</v>
      </c>
      <c r="B2" s="21" t="s">
        <v>226</v>
      </c>
      <c r="C2" s="21" t="s">
        <v>227</v>
      </c>
      <c r="D2" s="15">
        <v>4.0</v>
      </c>
      <c r="E2" s="15"/>
      <c r="F2" s="163" t="s">
        <v>228</v>
      </c>
      <c r="G2" s="163">
        <v>360.0</v>
      </c>
      <c r="H2" s="27"/>
      <c r="I2" s="15" t="s">
        <v>231</v>
      </c>
      <c r="J2" s="15" t="s">
        <v>232</v>
      </c>
      <c r="K2" s="166" t="s">
        <v>233</v>
      </c>
      <c r="L2" s="14"/>
    </row>
    <row r="3">
      <c r="A3" s="15" t="s">
        <v>39</v>
      </c>
      <c r="B3" s="21" t="s">
        <v>234</v>
      </c>
      <c r="C3" s="21" t="s">
        <v>235</v>
      </c>
      <c r="D3" s="15">
        <v>1.0</v>
      </c>
      <c r="E3" s="15"/>
      <c r="F3" s="163" t="s">
        <v>236</v>
      </c>
      <c r="G3" s="163">
        <v>222.0</v>
      </c>
      <c r="H3" s="27"/>
      <c r="I3" s="15" t="s">
        <v>231</v>
      </c>
      <c r="J3" s="15" t="s">
        <v>232</v>
      </c>
      <c r="K3" s="27"/>
      <c r="L3" s="14"/>
    </row>
    <row r="4">
      <c r="A4" s="15" t="s">
        <v>39</v>
      </c>
      <c r="B4" s="15" t="s">
        <v>237</v>
      </c>
      <c r="C4" s="21" t="s">
        <v>238</v>
      </c>
      <c r="D4" s="15">
        <v>1.0</v>
      </c>
      <c r="E4" s="15"/>
      <c r="F4" s="163" t="s">
        <v>236</v>
      </c>
      <c r="G4" s="163">
        <v>222.0</v>
      </c>
      <c r="H4" s="27"/>
      <c r="I4" s="15" t="s">
        <v>231</v>
      </c>
      <c r="J4" s="15" t="s">
        <v>232</v>
      </c>
      <c r="K4" s="43"/>
      <c r="L4" s="14"/>
    </row>
    <row r="5">
      <c r="A5" s="15" t="s">
        <v>39</v>
      </c>
      <c r="B5" s="15" t="s">
        <v>239</v>
      </c>
      <c r="C5" s="21" t="s">
        <v>240</v>
      </c>
      <c r="D5" s="15">
        <v>2.0</v>
      </c>
      <c r="E5" s="15"/>
      <c r="F5" s="163" t="s">
        <v>236</v>
      </c>
      <c r="G5" s="163">
        <v>444.0</v>
      </c>
      <c r="H5" s="27"/>
      <c r="I5" s="15" t="s">
        <v>231</v>
      </c>
      <c r="J5" s="15" t="s">
        <v>232</v>
      </c>
      <c r="K5" s="16"/>
      <c r="L5" s="14"/>
    </row>
    <row r="6">
      <c r="A6" s="15" t="s">
        <v>26</v>
      </c>
      <c r="B6" s="21" t="s">
        <v>241</v>
      </c>
      <c r="C6" s="173" t="s">
        <v>242</v>
      </c>
      <c r="D6" s="21">
        <v>2.0</v>
      </c>
      <c r="E6" s="15"/>
      <c r="F6" s="163" t="s">
        <v>236</v>
      </c>
      <c r="G6" s="163">
        <v>444.0</v>
      </c>
      <c r="H6" s="27"/>
      <c r="I6" s="15" t="s">
        <v>231</v>
      </c>
      <c r="J6" s="15" t="s">
        <v>232</v>
      </c>
      <c r="K6" s="43"/>
      <c r="L6" s="14"/>
    </row>
    <row r="7">
      <c r="A7" s="15" t="s">
        <v>39</v>
      </c>
      <c r="B7" s="15" t="s">
        <v>244</v>
      </c>
      <c r="C7" s="21" t="s">
        <v>245</v>
      </c>
      <c r="D7" s="15">
        <v>10.0</v>
      </c>
      <c r="E7" s="15"/>
      <c r="F7" s="163" t="s">
        <v>246</v>
      </c>
      <c r="G7" s="163">
        <v>6.0</v>
      </c>
      <c r="H7" s="27"/>
      <c r="I7" s="15" t="s">
        <v>231</v>
      </c>
      <c r="J7" s="15" t="s">
        <v>232</v>
      </c>
      <c r="K7" s="43"/>
      <c r="L7" s="14"/>
    </row>
    <row r="8">
      <c r="A8" s="15" t="s">
        <v>39</v>
      </c>
      <c r="B8" s="21" t="s">
        <v>247</v>
      </c>
      <c r="C8" s="21" t="s">
        <v>248</v>
      </c>
      <c r="D8" s="15">
        <v>4.0</v>
      </c>
      <c r="E8" s="43"/>
      <c r="F8" s="163" t="s">
        <v>249</v>
      </c>
      <c r="G8" s="163">
        <v>36.0</v>
      </c>
      <c r="H8" s="27"/>
      <c r="I8" s="15" t="s">
        <v>231</v>
      </c>
      <c r="J8" s="15" t="s">
        <v>232</v>
      </c>
      <c r="K8" s="43"/>
      <c r="L8" s="14"/>
    </row>
    <row r="9">
      <c r="A9" s="14"/>
      <c r="B9" s="38" t="s">
        <v>172</v>
      </c>
      <c r="C9" s="14"/>
      <c r="D9" s="14"/>
      <c r="E9" s="14"/>
      <c r="F9" s="14"/>
      <c r="G9" s="38">
        <v>150.0</v>
      </c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38" t="s">
        <v>250</v>
      </c>
      <c r="H10" s="143">
        <v>1551.2</v>
      </c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hyperlinks>
    <hyperlink r:id="rId1" ref="K2"/>
  </hyperlin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6.57"/>
    <col customWidth="1" min="3" max="3" width="57.71"/>
    <col customWidth="1" min="4" max="4" width="24.43"/>
    <col customWidth="1" min="5" max="5" width="15.43"/>
    <col customWidth="1" min="6" max="6" width="13.71"/>
    <col customWidth="1" min="8" max="8" width="10.0"/>
    <col customWidth="1" min="9" max="9" width="12.86"/>
    <col customWidth="1" min="10" max="10" width="12.71"/>
    <col customWidth="1" min="11" max="11" width="13.57"/>
    <col customWidth="1" min="12" max="12" width="130.57"/>
    <col customWidth="1" min="13" max="13" width="16.0"/>
  </cols>
  <sheetData>
    <row r="1">
      <c r="A1" s="41" t="s">
        <v>251</v>
      </c>
      <c r="B1" s="41" t="s">
        <v>70</v>
      </c>
      <c r="C1" s="41" t="s">
        <v>16</v>
      </c>
      <c r="D1" s="41" t="s">
        <v>17</v>
      </c>
      <c r="E1" s="41" t="s">
        <v>18</v>
      </c>
      <c r="F1" s="41" t="s">
        <v>19</v>
      </c>
      <c r="G1" s="41" t="s">
        <v>20</v>
      </c>
      <c r="H1" s="41" t="s">
        <v>252</v>
      </c>
      <c r="I1" s="13" t="s">
        <v>253</v>
      </c>
      <c r="J1" s="41" t="s">
        <v>23</v>
      </c>
      <c r="K1" s="41" t="s">
        <v>24</v>
      </c>
      <c r="L1" s="174" t="s">
        <v>25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176" t="s">
        <v>208</v>
      </c>
      <c r="B2" s="177" t="s">
        <v>256</v>
      </c>
      <c r="C2" s="178" t="s">
        <v>258</v>
      </c>
      <c r="D2" s="179" t="s">
        <v>259</v>
      </c>
      <c r="E2" s="180">
        <v>4.0</v>
      </c>
      <c r="F2" s="180">
        <v>0.0</v>
      </c>
      <c r="G2" s="180">
        <v>17.5</v>
      </c>
      <c r="H2" s="180">
        <f>3*G2</f>
        <v>52.5</v>
      </c>
      <c r="I2" s="180">
        <f t="shared" ref="I2:I3" si="1">H2*1.25</f>
        <v>65.625</v>
      </c>
      <c r="J2" s="180" t="s">
        <v>69</v>
      </c>
      <c r="K2" s="180"/>
      <c r="L2" s="181" t="s">
        <v>260</v>
      </c>
      <c r="M2" s="182"/>
      <c r="N2" s="182"/>
      <c r="O2" s="182"/>
      <c r="P2" s="182"/>
      <c r="Q2" s="182"/>
      <c r="R2" s="18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183"/>
      <c r="B3" s="183"/>
      <c r="C3" s="178" t="s">
        <v>261</v>
      </c>
      <c r="D3" s="184" t="s">
        <v>262</v>
      </c>
      <c r="E3" s="180">
        <v>1.0</v>
      </c>
      <c r="F3" s="180">
        <v>0.0</v>
      </c>
      <c r="G3" s="180">
        <v>143.0</v>
      </c>
      <c r="H3" s="180">
        <v>143.0</v>
      </c>
      <c r="I3" s="180">
        <f t="shared" si="1"/>
        <v>178.75</v>
      </c>
      <c r="J3" s="180" t="s">
        <v>69</v>
      </c>
      <c r="K3" s="180"/>
      <c r="L3" s="185" t="s">
        <v>263</v>
      </c>
      <c r="M3" s="182"/>
      <c r="N3" s="182"/>
      <c r="O3" s="182"/>
      <c r="P3" s="182"/>
      <c r="Q3" s="182"/>
      <c r="R3" s="18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183"/>
      <c r="B4" s="183"/>
      <c r="C4" s="186" t="s">
        <v>264</v>
      </c>
      <c r="D4" s="129"/>
      <c r="E4" s="186">
        <v>1.0</v>
      </c>
      <c r="F4" s="186">
        <v>0.0</v>
      </c>
      <c r="G4" s="186"/>
      <c r="H4" s="186"/>
      <c r="I4" s="180"/>
      <c r="J4" s="186" t="s">
        <v>69</v>
      </c>
      <c r="K4" s="187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>
      <c r="A5" s="183"/>
      <c r="B5" s="183"/>
      <c r="C5" s="180" t="s">
        <v>265</v>
      </c>
      <c r="D5" s="188" t="s">
        <v>266</v>
      </c>
      <c r="E5" s="180">
        <v>6.0</v>
      </c>
      <c r="F5" s="180">
        <v>0.0</v>
      </c>
      <c r="G5" s="180">
        <v>13.1</v>
      </c>
      <c r="H5" s="180">
        <f>G5*(E5+F5)</f>
        <v>78.6</v>
      </c>
      <c r="I5" s="180">
        <f t="shared" ref="I5:I34" si="2">H5*1.25</f>
        <v>98.25</v>
      </c>
      <c r="J5" s="180" t="s">
        <v>69</v>
      </c>
      <c r="K5" s="213"/>
      <c r="L5" s="215" t="s">
        <v>300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A6" s="183"/>
      <c r="B6" s="183"/>
      <c r="C6" s="180" t="s">
        <v>301</v>
      </c>
      <c r="D6" s="188" t="s">
        <v>302</v>
      </c>
      <c r="E6" s="180">
        <v>1.0</v>
      </c>
      <c r="F6" s="180">
        <v>0.0</v>
      </c>
      <c r="G6" s="180">
        <v>20.9</v>
      </c>
      <c r="H6" s="180">
        <v>20.9</v>
      </c>
      <c r="I6" s="180">
        <f t="shared" si="2"/>
        <v>26.125</v>
      </c>
      <c r="J6" s="180" t="s">
        <v>69</v>
      </c>
      <c r="K6" s="213"/>
      <c r="L6" s="217" t="s">
        <v>303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>
      <c r="A7" s="183"/>
      <c r="B7" s="183"/>
      <c r="C7" s="180" t="s">
        <v>305</v>
      </c>
      <c r="D7" s="188" t="s">
        <v>306</v>
      </c>
      <c r="E7" s="180">
        <v>1.0</v>
      </c>
      <c r="F7" s="180">
        <v>0.0</v>
      </c>
      <c r="G7" s="180">
        <v>16.0</v>
      </c>
      <c r="H7" s="180">
        <f>G7*(E7+F7)</f>
        <v>16</v>
      </c>
      <c r="I7" s="180">
        <f t="shared" si="2"/>
        <v>20</v>
      </c>
      <c r="J7" s="180" t="s">
        <v>69</v>
      </c>
      <c r="K7" s="213"/>
      <c r="L7" s="217" t="s">
        <v>308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>
      <c r="A8" s="183"/>
      <c r="B8" s="219" t="s">
        <v>309</v>
      </c>
      <c r="C8" s="238" t="s">
        <v>311</v>
      </c>
      <c r="D8" s="239" t="s">
        <v>359</v>
      </c>
      <c r="E8" s="238">
        <v>1.0</v>
      </c>
      <c r="F8" s="238">
        <v>0.0</v>
      </c>
      <c r="G8" s="238">
        <v>179.0</v>
      </c>
      <c r="H8" s="238">
        <v>179.0</v>
      </c>
      <c r="I8" s="180">
        <f t="shared" si="2"/>
        <v>223.75</v>
      </c>
      <c r="J8" s="238" t="s">
        <v>69</v>
      </c>
      <c r="K8" s="238"/>
      <c r="L8" s="240" t="s">
        <v>360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>
      <c r="A9" s="183"/>
      <c r="B9" s="183"/>
      <c r="C9" s="238" t="s">
        <v>361</v>
      </c>
      <c r="D9" s="239" t="s">
        <v>362</v>
      </c>
      <c r="E9" s="238">
        <v>1.0</v>
      </c>
      <c r="F9" s="238">
        <v>0.0</v>
      </c>
      <c r="G9" s="238">
        <v>39.0</v>
      </c>
      <c r="H9" s="238">
        <v>39.0</v>
      </c>
      <c r="I9" s="180">
        <f t="shared" si="2"/>
        <v>48.75</v>
      </c>
      <c r="J9" s="238" t="s">
        <v>69</v>
      </c>
      <c r="K9" s="241"/>
      <c r="L9" s="242" t="s">
        <v>367</v>
      </c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A10" s="183"/>
      <c r="B10" s="183"/>
      <c r="C10" s="243" t="s">
        <v>368</v>
      </c>
      <c r="D10" s="246">
        <v>46556.0</v>
      </c>
      <c r="E10" s="247">
        <v>2.0</v>
      </c>
      <c r="F10" s="248"/>
      <c r="G10" s="246">
        <v>5.0</v>
      </c>
      <c r="H10" s="246">
        <v>10.0</v>
      </c>
      <c r="I10" s="180">
        <f t="shared" si="2"/>
        <v>12.5</v>
      </c>
      <c r="J10" s="246" t="s">
        <v>69</v>
      </c>
      <c r="K10" s="248"/>
      <c r="L10" s="250" t="s">
        <v>440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>
      <c r="A11" s="183"/>
      <c r="B11" s="183"/>
      <c r="C11" s="238" t="s">
        <v>441</v>
      </c>
      <c r="D11" s="239" t="s">
        <v>442</v>
      </c>
      <c r="E11" s="238">
        <v>1.0</v>
      </c>
      <c r="F11" s="238">
        <v>0.0</v>
      </c>
      <c r="G11" s="238">
        <v>18.8</v>
      </c>
      <c r="H11" s="238">
        <v>18.8</v>
      </c>
      <c r="I11" s="180">
        <f t="shared" si="2"/>
        <v>23.5</v>
      </c>
      <c r="J11" s="238" t="s">
        <v>69</v>
      </c>
      <c r="K11" s="241"/>
      <c r="L11" s="251" t="s">
        <v>443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>
      <c r="A12" s="183"/>
      <c r="B12" s="183"/>
      <c r="C12" s="238" t="s">
        <v>444</v>
      </c>
      <c r="D12" s="252" t="s">
        <v>445</v>
      </c>
      <c r="E12" s="238">
        <v>1.0</v>
      </c>
      <c r="F12" s="238">
        <v>0.0</v>
      </c>
      <c r="G12" s="238">
        <v>3.5</v>
      </c>
      <c r="H12" s="238">
        <f t="shared" ref="H12:H13" si="3">G12*(E12+F12)</f>
        <v>3.5</v>
      </c>
      <c r="I12" s="180">
        <f t="shared" si="2"/>
        <v>4.375</v>
      </c>
      <c r="J12" s="238" t="s">
        <v>69</v>
      </c>
      <c r="K12" s="241"/>
      <c r="L12" s="251" t="s">
        <v>446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>
      <c r="A13" s="183"/>
      <c r="B13" s="183"/>
      <c r="C13" s="238" t="s">
        <v>447</v>
      </c>
      <c r="D13" s="239">
        <v>4006.0</v>
      </c>
      <c r="E13" s="238">
        <v>3.0</v>
      </c>
      <c r="F13" s="238">
        <v>1.0</v>
      </c>
      <c r="G13" s="238">
        <v>28.5</v>
      </c>
      <c r="H13" s="238">
        <f t="shared" si="3"/>
        <v>114</v>
      </c>
      <c r="I13" s="180">
        <f t="shared" si="2"/>
        <v>142.5</v>
      </c>
      <c r="J13" s="238" t="s">
        <v>69</v>
      </c>
      <c r="K13" s="241"/>
      <c r="L13" s="251" t="s">
        <v>448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>
      <c r="A14" s="183"/>
      <c r="B14" s="183"/>
      <c r="C14" s="253" t="s">
        <v>449</v>
      </c>
      <c r="D14" s="238">
        <v>4600394.0</v>
      </c>
      <c r="E14" s="238">
        <v>1.0</v>
      </c>
      <c r="F14" s="238">
        <v>0.0</v>
      </c>
      <c r="G14" s="238">
        <v>42.0</v>
      </c>
      <c r="H14" s="238">
        <v>84.0</v>
      </c>
      <c r="I14" s="180">
        <f t="shared" si="2"/>
        <v>105</v>
      </c>
      <c r="J14" s="238" t="s">
        <v>69</v>
      </c>
      <c r="K14" s="241"/>
      <c r="L14" s="254" t="s">
        <v>450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>
      <c r="A15" s="53"/>
      <c r="B15" s="53"/>
      <c r="C15" s="253" t="s">
        <v>451</v>
      </c>
      <c r="D15" s="238" t="s">
        <v>452</v>
      </c>
      <c r="E15" s="238">
        <v>1.0</v>
      </c>
      <c r="F15" s="238">
        <v>1.0</v>
      </c>
      <c r="G15" s="238">
        <v>17.9</v>
      </c>
      <c r="H15" s="238">
        <f>17.9*2</f>
        <v>35.8</v>
      </c>
      <c r="I15" s="180">
        <f t="shared" si="2"/>
        <v>44.75</v>
      </c>
      <c r="J15" s="238" t="s">
        <v>69</v>
      </c>
      <c r="K15" s="241"/>
      <c r="L15" s="254" t="s">
        <v>450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>
      <c r="A16" s="255" t="s">
        <v>453</v>
      </c>
      <c r="B16" s="256" t="s">
        <v>309</v>
      </c>
      <c r="C16" s="257" t="s">
        <v>454</v>
      </c>
      <c r="D16" s="257" t="s">
        <v>455</v>
      </c>
      <c r="E16" s="258">
        <v>1.0</v>
      </c>
      <c r="F16" s="257">
        <v>0.0</v>
      </c>
      <c r="G16" s="257">
        <v>19.9</v>
      </c>
      <c r="H16" s="257">
        <v>19.9</v>
      </c>
      <c r="I16" s="180">
        <f t="shared" si="2"/>
        <v>24.875</v>
      </c>
      <c r="J16" s="257" t="s">
        <v>69</v>
      </c>
      <c r="K16" s="259"/>
      <c r="L16" s="260" t="s">
        <v>456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>
      <c r="A17" s="183"/>
      <c r="B17" s="183"/>
      <c r="C17" s="258" t="s">
        <v>457</v>
      </c>
      <c r="D17" s="258" t="s">
        <v>458</v>
      </c>
      <c r="E17" s="258">
        <v>1.0</v>
      </c>
      <c r="F17" s="257">
        <v>0.0</v>
      </c>
      <c r="G17" s="257">
        <v>32.9</v>
      </c>
      <c r="H17" s="257">
        <v>32.9</v>
      </c>
      <c r="I17" s="180">
        <f t="shared" si="2"/>
        <v>41.125</v>
      </c>
      <c r="J17" s="257" t="s">
        <v>69</v>
      </c>
      <c r="K17" s="259"/>
      <c r="L17" s="260" t="s">
        <v>459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>
      <c r="A18" s="183"/>
      <c r="B18" s="183"/>
      <c r="C18" s="258" t="s">
        <v>460</v>
      </c>
      <c r="D18" s="257" t="s">
        <v>461</v>
      </c>
      <c r="E18" s="258">
        <v>1.0</v>
      </c>
      <c r="F18" s="257">
        <v>0.0</v>
      </c>
      <c r="G18" s="257">
        <v>109.0</v>
      </c>
      <c r="H18" s="257">
        <v>109.0</v>
      </c>
      <c r="I18" s="180">
        <f t="shared" si="2"/>
        <v>136.25</v>
      </c>
      <c r="J18" s="257" t="s">
        <v>69</v>
      </c>
      <c r="K18" s="259"/>
      <c r="L18" s="261" t="s">
        <v>462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>
      <c r="A19" s="183"/>
      <c r="B19" s="183"/>
      <c r="C19" s="262" t="s">
        <v>463</v>
      </c>
      <c r="D19" s="257" t="s">
        <v>464</v>
      </c>
      <c r="E19" s="258">
        <v>2.0</v>
      </c>
      <c r="F19" s="259"/>
      <c r="G19" s="257">
        <v>5.0</v>
      </c>
      <c r="H19" s="257">
        <v>10.0</v>
      </c>
      <c r="I19" s="180">
        <f t="shared" si="2"/>
        <v>12.5</v>
      </c>
      <c r="J19" s="257" t="s">
        <v>69</v>
      </c>
      <c r="K19" s="259"/>
      <c r="L19" s="260" t="s">
        <v>440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>
      <c r="A20" s="183"/>
      <c r="B20" s="183"/>
      <c r="C20" s="263" t="s">
        <v>465</v>
      </c>
      <c r="D20" s="264">
        <v>5360104.0</v>
      </c>
      <c r="E20" s="258">
        <v>1.0</v>
      </c>
      <c r="F20" s="257">
        <v>0.0</v>
      </c>
      <c r="G20" s="257">
        <v>10.5</v>
      </c>
      <c r="H20" s="257">
        <v>10.5</v>
      </c>
      <c r="I20" s="180">
        <f t="shared" si="2"/>
        <v>13.125</v>
      </c>
      <c r="J20" s="257" t="s">
        <v>69</v>
      </c>
      <c r="K20" s="259"/>
      <c r="L20" s="260" t="s">
        <v>466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>
      <c r="A21" s="183"/>
      <c r="B21" s="183"/>
      <c r="C21" s="262" t="s">
        <v>467</v>
      </c>
      <c r="D21" s="265" t="s">
        <v>468</v>
      </c>
      <c r="E21" s="258">
        <v>3.0</v>
      </c>
      <c r="F21" s="257">
        <v>0.0</v>
      </c>
      <c r="G21" s="257">
        <v>12.0</v>
      </c>
      <c r="H21" s="257">
        <f>12*3</f>
        <v>36</v>
      </c>
      <c r="I21" s="180">
        <f t="shared" si="2"/>
        <v>45</v>
      </c>
      <c r="J21" s="257" t="s">
        <v>69</v>
      </c>
      <c r="K21" s="259"/>
      <c r="L21" s="260" t="s">
        <v>469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>
      <c r="A22" s="183"/>
      <c r="B22" s="183"/>
      <c r="C22" s="262" t="s">
        <v>470</v>
      </c>
      <c r="D22" s="259"/>
      <c r="E22" s="262">
        <v>3.0</v>
      </c>
      <c r="F22" s="259"/>
      <c r="G22" s="259"/>
      <c r="H22" s="259"/>
      <c r="I22" s="180">
        <f t="shared" si="2"/>
        <v>0</v>
      </c>
      <c r="J22" s="257" t="s">
        <v>69</v>
      </c>
      <c r="K22" s="259"/>
      <c r="L22" s="257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>
      <c r="A23" s="183"/>
      <c r="B23" s="183"/>
      <c r="C23" s="262" t="s">
        <v>471</v>
      </c>
      <c r="D23" s="259"/>
      <c r="E23" s="262">
        <v>2.0</v>
      </c>
      <c r="F23" s="259"/>
      <c r="G23" s="259"/>
      <c r="H23" s="259"/>
      <c r="I23" s="180">
        <f t="shared" si="2"/>
        <v>0</v>
      </c>
      <c r="J23" s="257" t="s">
        <v>69</v>
      </c>
      <c r="K23" s="259"/>
      <c r="L23" s="259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>
      <c r="A24" s="183"/>
      <c r="B24" s="183"/>
      <c r="C24" s="262" t="s">
        <v>472</v>
      </c>
      <c r="D24" s="257" t="s">
        <v>473</v>
      </c>
      <c r="E24" s="258">
        <v>2.0</v>
      </c>
      <c r="F24" s="257">
        <v>0.0</v>
      </c>
      <c r="G24" s="257">
        <v>25.0</v>
      </c>
      <c r="H24" s="257">
        <f>25*2</f>
        <v>50</v>
      </c>
      <c r="I24" s="180">
        <f t="shared" si="2"/>
        <v>62.5</v>
      </c>
      <c r="J24" s="257" t="s">
        <v>69</v>
      </c>
      <c r="K24" s="259"/>
      <c r="L24" s="260" t="s">
        <v>474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>
      <c r="A25" s="183"/>
      <c r="B25" s="183"/>
      <c r="C25" s="262" t="s">
        <v>475</v>
      </c>
      <c r="D25" s="266" t="s">
        <v>476</v>
      </c>
      <c r="E25" s="258">
        <v>2.0</v>
      </c>
      <c r="F25" s="257">
        <v>0.0</v>
      </c>
      <c r="G25" s="257">
        <v>12.0</v>
      </c>
      <c r="H25" s="257">
        <f>12*2</f>
        <v>24</v>
      </c>
      <c r="I25" s="180">
        <f t="shared" si="2"/>
        <v>30</v>
      </c>
      <c r="J25" s="259"/>
      <c r="K25" s="259"/>
      <c r="L25" s="260" t="s">
        <v>469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>
      <c r="A26" s="183"/>
      <c r="B26" s="183"/>
      <c r="C26" s="258" t="s">
        <v>477</v>
      </c>
      <c r="D26" s="257" t="s">
        <v>478</v>
      </c>
      <c r="E26" s="258">
        <v>1.0</v>
      </c>
      <c r="F26" s="257">
        <v>0.0</v>
      </c>
      <c r="G26" s="257">
        <v>9.9</v>
      </c>
      <c r="H26" s="257">
        <v>9.9</v>
      </c>
      <c r="I26" s="180">
        <f t="shared" si="2"/>
        <v>12.375</v>
      </c>
      <c r="J26" s="257" t="s">
        <v>69</v>
      </c>
      <c r="K26" s="259"/>
      <c r="L26" s="260" t="s">
        <v>479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>
      <c r="A27" s="183"/>
      <c r="B27" s="183"/>
      <c r="C27" s="258" t="s">
        <v>480</v>
      </c>
      <c r="D27" s="259"/>
      <c r="E27" s="258">
        <v>5.0</v>
      </c>
      <c r="F27" s="259"/>
      <c r="G27" s="259"/>
      <c r="H27" s="259"/>
      <c r="I27" s="180">
        <f t="shared" si="2"/>
        <v>0</v>
      </c>
      <c r="J27" s="259"/>
      <c r="K27" s="259"/>
      <c r="L27" s="25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>
      <c r="A28" s="53"/>
      <c r="B28" s="53"/>
      <c r="C28" s="258" t="s">
        <v>481</v>
      </c>
      <c r="D28" s="259"/>
      <c r="E28" s="258">
        <v>5.0</v>
      </c>
      <c r="F28" s="259"/>
      <c r="G28" s="259"/>
      <c r="H28" s="259"/>
      <c r="I28" s="180">
        <f t="shared" si="2"/>
        <v>0</v>
      </c>
      <c r="J28" s="259"/>
      <c r="K28" s="259"/>
      <c r="L28" s="259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>
      <c r="A29" s="130" t="s">
        <v>92</v>
      </c>
      <c r="B29" s="15" t="s">
        <v>309</v>
      </c>
      <c r="C29" s="128" t="s">
        <v>482</v>
      </c>
      <c r="D29" s="129" t="s">
        <v>483</v>
      </c>
      <c r="E29" s="128">
        <v>2.0</v>
      </c>
      <c r="F29" s="128">
        <v>0.0</v>
      </c>
      <c r="G29" s="128">
        <v>17.9</v>
      </c>
      <c r="H29" s="267">
        <f>G29*2</f>
        <v>35.8</v>
      </c>
      <c r="I29" s="180">
        <f t="shared" si="2"/>
        <v>44.75</v>
      </c>
      <c r="J29" s="128" t="s">
        <v>69</v>
      </c>
      <c r="K29" s="267"/>
      <c r="L29" s="268" t="s">
        <v>484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>
      <c r="A30" s="269"/>
      <c r="B30" s="130"/>
      <c r="C30" s="130"/>
      <c r="D30" s="269"/>
      <c r="E30" s="269"/>
      <c r="F30" s="269"/>
      <c r="G30" s="269"/>
      <c r="H30" s="269"/>
      <c r="I30" s="180">
        <f t="shared" si="2"/>
        <v>0</v>
      </c>
      <c r="J30" s="269"/>
      <c r="K30" s="269"/>
      <c r="L30" s="26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>
      <c r="A31" s="269"/>
      <c r="B31" s="270" t="s">
        <v>309</v>
      </c>
      <c r="C31" s="130" t="s">
        <v>485</v>
      </c>
      <c r="D31" s="271" t="s">
        <v>486</v>
      </c>
      <c r="E31" s="130">
        <v>1.0</v>
      </c>
      <c r="F31" s="130">
        <v>1.0</v>
      </c>
      <c r="G31" s="130">
        <v>22.9</v>
      </c>
      <c r="H31" s="130">
        <f>22.9*2</f>
        <v>45.8</v>
      </c>
      <c r="I31" s="180">
        <f t="shared" si="2"/>
        <v>57.25</v>
      </c>
      <c r="J31" s="130" t="s">
        <v>69</v>
      </c>
      <c r="K31" s="269"/>
      <c r="L31" s="229" t="s">
        <v>487</v>
      </c>
      <c r="M31" s="182" t="s">
        <v>488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>
      <c r="A32" s="272"/>
      <c r="B32" s="183"/>
      <c r="C32" s="273" t="s">
        <v>489</v>
      </c>
      <c r="D32" s="274" t="s">
        <v>490</v>
      </c>
      <c r="E32" s="273">
        <v>1.0</v>
      </c>
      <c r="F32" s="273">
        <v>0.0</v>
      </c>
      <c r="G32" s="273">
        <v>318.0</v>
      </c>
      <c r="H32" s="273">
        <v>318.0</v>
      </c>
      <c r="I32" s="180">
        <f t="shared" si="2"/>
        <v>397.5</v>
      </c>
      <c r="J32" s="273" t="s">
        <v>69</v>
      </c>
      <c r="K32" s="272"/>
      <c r="L32" s="275" t="s">
        <v>491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>
      <c r="A33" s="269"/>
      <c r="B33" s="183"/>
      <c r="C33" s="273" t="s">
        <v>492</v>
      </c>
      <c r="D33" s="273" t="s">
        <v>493</v>
      </c>
      <c r="E33" s="276">
        <v>4.0</v>
      </c>
      <c r="F33" s="130">
        <v>0.0</v>
      </c>
      <c r="G33" s="130">
        <v>17.0</v>
      </c>
      <c r="H33" s="130">
        <f t="shared" ref="H33:H34" si="4">G33*E33</f>
        <v>68</v>
      </c>
      <c r="I33" s="180">
        <f t="shared" si="2"/>
        <v>85</v>
      </c>
      <c r="J33" s="130" t="s">
        <v>69</v>
      </c>
      <c r="K33" s="269"/>
      <c r="L33" s="229" t="s">
        <v>494</v>
      </c>
      <c r="M33" s="18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>
      <c r="A34" s="269"/>
      <c r="B34" s="53"/>
      <c r="C34" s="273" t="s">
        <v>495</v>
      </c>
      <c r="D34" s="273" t="s">
        <v>496</v>
      </c>
      <c r="E34" s="130">
        <v>16.0</v>
      </c>
      <c r="F34" s="130">
        <v>0.0</v>
      </c>
      <c r="G34" s="130">
        <v>6.9</v>
      </c>
      <c r="H34" s="269">
        <f t="shared" si="4"/>
        <v>110.4</v>
      </c>
      <c r="I34" s="180">
        <f t="shared" si="2"/>
        <v>138</v>
      </c>
      <c r="J34" s="130" t="s">
        <v>69</v>
      </c>
      <c r="K34" s="269"/>
      <c r="L34" s="229" t="s">
        <v>497</v>
      </c>
      <c r="M34" s="182" t="s">
        <v>488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>
      <c r="A35" s="15" t="s">
        <v>26</v>
      </c>
      <c r="B35" s="16" t="s">
        <v>498</v>
      </c>
      <c r="C35" s="277"/>
      <c r="D35" s="27"/>
      <c r="E35" s="15">
        <v>4.0</v>
      </c>
      <c r="F35" s="15">
        <v>0.0</v>
      </c>
      <c r="G35" s="15">
        <v>17.0</v>
      </c>
      <c r="H35" s="15">
        <f>G35*(F35+E35)</f>
        <v>68</v>
      </c>
      <c r="I35" s="15"/>
      <c r="J35" s="15"/>
      <c r="K35" s="15" t="s">
        <v>499</v>
      </c>
      <c r="L35" s="142" t="str">
        <f>HYPERLINK("https://www.oreca-store.com/goujons-de-roue-haute-qualite-redspec-en-acier-vendus-par-4.html","oreca")</f>
        <v>oreca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>
      <c r="A36" s="15"/>
      <c r="B36" s="15" t="s">
        <v>500</v>
      </c>
      <c r="C36" s="278" t="s">
        <v>501</v>
      </c>
      <c r="D36" s="44" t="s">
        <v>502</v>
      </c>
      <c r="E36" s="15">
        <v>1.0</v>
      </c>
      <c r="F36" s="15">
        <v>0.0</v>
      </c>
      <c r="G36" s="44">
        <v>131.25</v>
      </c>
      <c r="H36" s="15">
        <f>G36*E36</f>
        <v>131.25</v>
      </c>
      <c r="I36" s="15">
        <f>H36*1.2</f>
        <v>157.5</v>
      </c>
      <c r="J36" s="15"/>
      <c r="K36" s="15"/>
      <c r="L36" s="279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>
      <c r="A37" s="15"/>
      <c r="B37" s="15" t="s">
        <v>503</v>
      </c>
      <c r="C37" s="277"/>
      <c r="D37" s="27"/>
      <c r="E37" s="15">
        <v>16.0</v>
      </c>
      <c r="F37" s="15">
        <v>0.0</v>
      </c>
      <c r="G37" s="15">
        <v>1.6</v>
      </c>
      <c r="H37" s="15">
        <f>G37*(F37+E37)</f>
        <v>25.6</v>
      </c>
      <c r="I37" s="15"/>
      <c r="J37" s="15"/>
      <c r="K37" s="15" t="s">
        <v>504</v>
      </c>
      <c r="L37" s="142" t="str">
        <f>HYPERLINK("https://www.oreca-store.com/ecrou-de-roue-en-acier-unitaire.html","oreca")</f>
        <v>oreca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>
      <c r="B38" s="15" t="s">
        <v>309</v>
      </c>
      <c r="C38" s="44" t="s">
        <v>505</v>
      </c>
      <c r="D38" s="44" t="s">
        <v>502</v>
      </c>
      <c r="E38" s="182">
        <v>1.0</v>
      </c>
      <c r="F38" s="42"/>
      <c r="G38" s="182" t="s">
        <v>506</v>
      </c>
      <c r="H38" s="42">
        <f>SUM(H2:H37)</f>
        <v>1900.15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>
      <c r="A39" s="42"/>
      <c r="B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>
      <c r="A40" s="42"/>
      <c r="B40" s="42"/>
      <c r="C40" s="182" t="s">
        <v>507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>
      <c r="A41" s="42"/>
      <c r="B41" s="42"/>
      <c r="C41" s="44" t="s">
        <v>508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>
      <c r="A43" s="42"/>
      <c r="B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>
      <c r="A44" s="42"/>
      <c r="B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</sheetData>
  <mergeCells count="6">
    <mergeCell ref="A16:A28"/>
    <mergeCell ref="B16:B28"/>
    <mergeCell ref="A2:A15"/>
    <mergeCell ref="B31:B34"/>
    <mergeCell ref="B8:B15"/>
    <mergeCell ref="B2:B7"/>
  </mergeCells>
  <hyperlinks>
    <hyperlink r:id="rId1" ref="L2"/>
    <hyperlink r:id="rId2" ref="L3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3"/>
    <hyperlink r:id="rId12" ref="L14"/>
    <hyperlink r:id="rId13" ref="L15"/>
    <hyperlink r:id="rId14" ref="L16"/>
    <hyperlink r:id="rId15" ref="L17"/>
    <hyperlink r:id="rId16" ref="L18"/>
    <hyperlink r:id="rId17" ref="L19"/>
    <hyperlink r:id="rId18" ref="L20"/>
    <hyperlink r:id="rId19" ref="L21"/>
    <hyperlink r:id="rId20" ref="L24"/>
    <hyperlink r:id="rId21" ref="L25"/>
    <hyperlink r:id="rId22" ref="L26"/>
    <hyperlink r:id="rId23" ref="L29"/>
    <hyperlink r:id="rId24" ref="L31"/>
    <hyperlink r:id="rId25" ref="L32"/>
    <hyperlink r:id="rId26" ref="L33"/>
    <hyperlink r:id="rId27" ref="L34"/>
  </hyperlinks>
  <drawing r:id="rId28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  <col customWidth="1" min="6" max="6" width="13.43"/>
    <col customWidth="1" min="7" max="7" width="13.0"/>
    <col customWidth="1" min="8" max="8" width="10.29"/>
    <col customWidth="1" min="11" max="11" width="27.0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38" t="s">
        <v>26</v>
      </c>
      <c r="B2" s="38" t="s">
        <v>254</v>
      </c>
      <c r="C2" s="44" t="s">
        <v>255</v>
      </c>
      <c r="D2" s="38">
        <v>1.0</v>
      </c>
      <c r="E2" s="14"/>
      <c r="F2" s="175">
        <v>25.26</v>
      </c>
      <c r="G2" s="126">
        <f>F2*D2</f>
        <v>25.26</v>
      </c>
      <c r="H2" s="14"/>
      <c r="I2" s="38" t="s">
        <v>58</v>
      </c>
      <c r="J2" s="14"/>
      <c r="K2" s="40" t="s">
        <v>257</v>
      </c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hyperlinks>
    <hyperlink r:id="rId1" ref="K2"/>
  </hyperlin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38" t="s">
        <v>268</v>
      </c>
      <c r="B2" s="38" t="s">
        <v>269</v>
      </c>
      <c r="C2" s="14"/>
      <c r="D2" s="38">
        <v>1.0</v>
      </c>
      <c r="E2" s="14"/>
      <c r="F2" s="38">
        <v>365.0</v>
      </c>
      <c r="G2" s="14"/>
      <c r="H2" s="14"/>
      <c r="I2" s="38" t="s">
        <v>270</v>
      </c>
      <c r="J2" s="14"/>
      <c r="K2" s="14"/>
    </row>
    <row r="3">
      <c r="A3" s="14"/>
      <c r="B3" s="38" t="s">
        <v>271</v>
      </c>
      <c r="C3" s="14"/>
      <c r="D3" s="38">
        <v>1.0</v>
      </c>
      <c r="E3" s="14"/>
      <c r="F3" s="38">
        <v>80.0</v>
      </c>
      <c r="G3" s="14"/>
      <c r="H3" s="14"/>
      <c r="I3" s="38" t="s">
        <v>270</v>
      </c>
      <c r="J3" s="14"/>
      <c r="K3" s="14"/>
    </row>
    <row r="4">
      <c r="A4" s="14"/>
      <c r="B4" s="14"/>
      <c r="C4" s="14"/>
      <c r="D4" s="14"/>
      <c r="E4" s="14"/>
      <c r="F4" s="33" t="s">
        <v>272</v>
      </c>
      <c r="G4" s="38">
        <v>445.0</v>
      </c>
      <c r="H4" s="38">
        <f>1.2*445</f>
        <v>534</v>
      </c>
      <c r="I4" s="38" t="s">
        <v>270</v>
      </c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0"/>
    <col customWidth="1" min="3" max="3" width="20.14"/>
    <col customWidth="1" min="4" max="4" width="26.14"/>
    <col customWidth="1" min="10" max="10" width="40.86"/>
    <col customWidth="1" min="12" max="12" width="16.0"/>
  </cols>
  <sheetData>
    <row r="1">
      <c r="A1" s="41" t="s">
        <v>15</v>
      </c>
      <c r="B1" s="41" t="s">
        <v>16</v>
      </c>
      <c r="C1" s="41" t="s">
        <v>17</v>
      </c>
      <c r="D1" s="41" t="s">
        <v>18</v>
      </c>
      <c r="E1" s="41" t="s">
        <v>19</v>
      </c>
      <c r="F1" s="41" t="s">
        <v>45</v>
      </c>
      <c r="G1" s="41" t="s">
        <v>21</v>
      </c>
      <c r="H1" s="13" t="s">
        <v>22</v>
      </c>
      <c r="I1" s="41" t="s">
        <v>23</v>
      </c>
      <c r="J1" s="41" t="s">
        <v>24</v>
      </c>
      <c r="K1" s="41" t="s">
        <v>25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>
      <c r="A2" s="15" t="s">
        <v>26</v>
      </c>
      <c r="B2" s="15" t="s">
        <v>296</v>
      </c>
      <c r="C2" s="211" t="s">
        <v>297</v>
      </c>
      <c r="D2" s="15">
        <v>8.0</v>
      </c>
      <c r="E2" s="15">
        <v>8.0</v>
      </c>
      <c r="F2" s="43"/>
      <c r="G2" s="15">
        <v>0.0</v>
      </c>
      <c r="H2" s="15"/>
      <c r="I2" s="212" t="s">
        <v>49</v>
      </c>
      <c r="J2" s="43"/>
      <c r="K2" s="35" t="s">
        <v>299</v>
      </c>
      <c r="L2" s="36"/>
      <c r="M2" s="36"/>
      <c r="N2" s="36"/>
      <c r="O2" s="36"/>
      <c r="P2" s="36"/>
      <c r="Q2" s="37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>
      <c r="A3" s="15" t="s">
        <v>26</v>
      </c>
      <c r="B3" s="15" t="s">
        <v>312</v>
      </c>
      <c r="C3" s="221" t="s">
        <v>313</v>
      </c>
      <c r="D3" s="15">
        <v>4.0</v>
      </c>
      <c r="E3" s="15">
        <v>2.0</v>
      </c>
      <c r="F3" s="43"/>
      <c r="G3" s="15"/>
      <c r="H3" s="15"/>
      <c r="I3" s="212" t="s">
        <v>49</v>
      </c>
      <c r="J3" s="43"/>
      <c r="K3" s="35" t="s">
        <v>314</v>
      </c>
      <c r="L3" s="36"/>
      <c r="M3" s="36"/>
      <c r="N3" s="36"/>
      <c r="O3" s="36"/>
      <c r="P3" s="36"/>
      <c r="Q3" s="37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>
      <c r="A4" s="15" t="s">
        <v>26</v>
      </c>
      <c r="B4" s="15" t="s">
        <v>315</v>
      </c>
      <c r="C4" s="221" t="s">
        <v>316</v>
      </c>
      <c r="D4" s="15">
        <v>12.0</v>
      </c>
      <c r="E4" s="15">
        <v>6.0</v>
      </c>
      <c r="F4" s="43"/>
      <c r="G4" s="15"/>
      <c r="H4" s="15"/>
      <c r="I4" s="212" t="s">
        <v>317</v>
      </c>
      <c r="J4" s="15"/>
      <c r="K4" s="43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>
      <c r="A5" s="15" t="s">
        <v>26</v>
      </c>
      <c r="B5" s="15" t="s">
        <v>318</v>
      </c>
      <c r="C5" s="221" t="s">
        <v>319</v>
      </c>
      <c r="D5" s="15">
        <v>10.0</v>
      </c>
      <c r="E5" s="15">
        <v>4.0</v>
      </c>
      <c r="F5" s="43"/>
      <c r="G5" s="15"/>
      <c r="H5" s="15"/>
      <c r="I5" s="212" t="s">
        <v>320</v>
      </c>
      <c r="J5" s="15"/>
      <c r="K5" s="43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>
      <c r="A6" s="15" t="s">
        <v>26</v>
      </c>
      <c r="B6" s="15" t="s">
        <v>321</v>
      </c>
      <c r="C6" s="221" t="s">
        <v>322</v>
      </c>
      <c r="D6" s="15">
        <v>2.0</v>
      </c>
      <c r="E6" s="15">
        <v>1.0</v>
      </c>
      <c r="F6" s="43"/>
      <c r="G6" s="15"/>
      <c r="H6" s="15"/>
      <c r="I6" s="212" t="s">
        <v>49</v>
      </c>
      <c r="J6" s="43"/>
      <c r="K6" s="43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>
      <c r="A7" s="15" t="s">
        <v>26</v>
      </c>
      <c r="B7" s="15" t="s">
        <v>323</v>
      </c>
      <c r="C7" s="221" t="s">
        <v>324</v>
      </c>
      <c r="D7" s="15">
        <v>24.0</v>
      </c>
      <c r="E7" s="15">
        <v>12.0</v>
      </c>
      <c r="F7" s="43"/>
      <c r="G7" s="15"/>
      <c r="H7" s="15"/>
      <c r="I7" s="224" t="s">
        <v>58</v>
      </c>
      <c r="J7" s="15" t="s">
        <v>325</v>
      </c>
      <c r="K7" s="225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>
      <c r="A8" s="15" t="s">
        <v>26</v>
      </c>
      <c r="B8" s="15" t="s">
        <v>326</v>
      </c>
      <c r="C8" s="221" t="s">
        <v>327</v>
      </c>
      <c r="D8" s="15">
        <v>2.0</v>
      </c>
      <c r="E8" s="15">
        <v>1.0</v>
      </c>
      <c r="F8" s="43"/>
      <c r="G8" s="15"/>
      <c r="H8" s="15"/>
      <c r="I8" s="212"/>
      <c r="J8" s="15"/>
      <c r="K8" s="225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>
      <c r="A9" s="15" t="s">
        <v>26</v>
      </c>
      <c r="B9" s="15" t="s">
        <v>328</v>
      </c>
      <c r="C9" s="221" t="s">
        <v>329</v>
      </c>
      <c r="D9" s="15">
        <v>8.0</v>
      </c>
      <c r="E9" s="15"/>
      <c r="F9" s="43"/>
      <c r="G9" s="15"/>
      <c r="H9" s="15"/>
      <c r="I9" s="224" t="s">
        <v>86</v>
      </c>
      <c r="J9" s="15" t="s">
        <v>330</v>
      </c>
      <c r="K9" s="226" t="str">
        <f>HYPERLINK("http://www.skf.com/fr/products/bearings-units-housings/super-precision-bearings/angular-contact-ball-bearings/acbb-skf-high-and-super-precision/index.html?designation=S71910%20ACD","site skf")</f>
        <v>site skf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>
      <c r="A10" s="15" t="s">
        <v>26</v>
      </c>
      <c r="B10" s="15" t="s">
        <v>331</v>
      </c>
      <c r="C10" s="221" t="s">
        <v>332</v>
      </c>
      <c r="D10" s="15">
        <v>2.0</v>
      </c>
      <c r="E10" s="15"/>
      <c r="F10" s="43"/>
      <c r="G10" s="15"/>
      <c r="H10" s="15"/>
      <c r="I10" s="224" t="s">
        <v>86</v>
      </c>
      <c r="J10" s="43"/>
      <c r="K10" s="226" t="str">
        <f>HYPERLINK("http://www.skf.com/group/products/bearings-units-housings/bearing-accessories/lock-nuts/requiring-keyway/kml-lock-nuts/index.html?designation=KM%2010","site skf")</f>
        <v>site skf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>
      <c r="A11" s="15" t="s">
        <v>26</v>
      </c>
      <c r="B11" s="15" t="s">
        <v>333</v>
      </c>
      <c r="C11" s="221" t="s">
        <v>334</v>
      </c>
      <c r="D11" s="15">
        <v>2.0</v>
      </c>
      <c r="E11" s="15"/>
      <c r="F11" s="43"/>
      <c r="G11" s="15"/>
      <c r="H11" s="15"/>
      <c r="I11" s="224" t="s">
        <v>86</v>
      </c>
      <c r="J11" s="43"/>
      <c r="K11" s="226" t="str">
        <f>HYPERLINK("http://www.skf.com/group/products/bearings-units-housings/bearing-accessories/lock-nuts/requiring-keyway/mbl-lock-washers/index.html?designation=MB%2010","site skf")</f>
        <v>site skf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>
      <c r="A12" s="15" t="s">
        <v>39</v>
      </c>
      <c r="B12" s="15" t="s">
        <v>335</v>
      </c>
      <c r="C12" s="227" t="s">
        <v>336</v>
      </c>
      <c r="D12" s="15">
        <v>2.0</v>
      </c>
      <c r="E12" s="15">
        <v>2.0</v>
      </c>
      <c r="F12" s="43"/>
      <c r="G12" s="15">
        <v>0.0</v>
      </c>
      <c r="H12" s="15"/>
      <c r="I12" s="212" t="s">
        <v>337</v>
      </c>
      <c r="J12" s="43"/>
      <c r="K12" s="43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>
      <c r="A13" s="15" t="s">
        <v>39</v>
      </c>
      <c r="B13" s="15" t="s">
        <v>338</v>
      </c>
      <c r="C13" s="228" t="s">
        <v>339</v>
      </c>
      <c r="D13" s="15">
        <v>1.0</v>
      </c>
      <c r="E13" s="15"/>
      <c r="F13" s="43"/>
      <c r="G13" s="43"/>
      <c r="H13" s="15"/>
      <c r="I13" s="212" t="s">
        <v>231</v>
      </c>
      <c r="J13" s="43"/>
      <c r="K13" s="229" t="s">
        <v>340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>
      <c r="A14" s="15" t="s">
        <v>39</v>
      </c>
      <c r="B14" s="15" t="s">
        <v>341</v>
      </c>
      <c r="C14" s="228" t="s">
        <v>342</v>
      </c>
      <c r="D14" s="15">
        <v>1.0</v>
      </c>
      <c r="E14" s="15"/>
      <c r="F14" s="15"/>
      <c r="G14" s="15"/>
      <c r="H14" s="15"/>
      <c r="I14" s="212" t="s">
        <v>231</v>
      </c>
      <c r="J14" s="43"/>
      <c r="K14" s="229" t="s">
        <v>343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>
      <c r="A15" s="15" t="s">
        <v>39</v>
      </c>
      <c r="B15" s="15" t="s">
        <v>344</v>
      </c>
      <c r="C15" s="228" t="s">
        <v>345</v>
      </c>
      <c r="D15" s="15">
        <v>2.0</v>
      </c>
      <c r="E15" s="15">
        <v>1.0</v>
      </c>
      <c r="F15" s="15"/>
      <c r="G15" s="15"/>
      <c r="H15" s="15"/>
      <c r="I15" s="212" t="s">
        <v>231</v>
      </c>
      <c r="J15" s="43"/>
      <c r="K15" s="43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>
      <c r="A16" s="15" t="s">
        <v>39</v>
      </c>
      <c r="B16" s="15" t="s">
        <v>346</v>
      </c>
      <c r="C16" s="228" t="s">
        <v>347</v>
      </c>
      <c r="D16" s="15">
        <v>2.0</v>
      </c>
      <c r="E16" s="15">
        <v>2.0</v>
      </c>
      <c r="F16" s="15"/>
      <c r="G16" s="15"/>
      <c r="H16" s="15"/>
      <c r="I16" s="212" t="s">
        <v>231</v>
      </c>
      <c r="J16" s="43"/>
      <c r="K16" s="43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>
      <c r="A17" s="230" t="s">
        <v>26</v>
      </c>
      <c r="B17" s="231" t="s">
        <v>348</v>
      </c>
      <c r="C17" s="232" t="s">
        <v>349</v>
      </c>
      <c r="D17" s="15">
        <v>2.0</v>
      </c>
      <c r="E17" s="43"/>
      <c r="F17" s="15"/>
      <c r="G17" s="15"/>
      <c r="H17" s="43"/>
      <c r="I17" s="233"/>
      <c r="J17" s="15" t="s">
        <v>350</v>
      </c>
      <c r="K17" s="234" t="s">
        <v>351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>
      <c r="A18" s="182" t="s">
        <v>26</v>
      </c>
      <c r="B18" s="182" t="s">
        <v>352</v>
      </c>
      <c r="C18" s="182" t="s">
        <v>353</v>
      </c>
      <c r="D18" s="182">
        <v>4.0</v>
      </c>
      <c r="E18" s="182">
        <v>2.0</v>
      </c>
      <c r="F18" s="182"/>
      <c r="G18" s="182"/>
      <c r="H18" s="182"/>
      <c r="I18" s="235" t="s">
        <v>54</v>
      </c>
      <c r="J18" s="42"/>
      <c r="K18" s="234" t="s">
        <v>354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>
      <c r="A19" s="42"/>
      <c r="B19" s="42"/>
      <c r="C19" s="42"/>
      <c r="D19" s="42"/>
      <c r="E19" s="42"/>
      <c r="F19" s="182"/>
      <c r="G19" s="18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>
      <c r="A20" s="42"/>
      <c r="B20" s="42"/>
      <c r="C20" s="42"/>
      <c r="D20" s="42"/>
      <c r="E20" s="42"/>
      <c r="F20" s="15" t="s">
        <v>355</v>
      </c>
      <c r="G20" s="15">
        <v>0.0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>
      <c r="A26" s="42"/>
      <c r="B26" s="23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>
      <c r="A27" s="42"/>
      <c r="B27" s="23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</sheetData>
  <mergeCells count="2">
    <mergeCell ref="K3:Q3"/>
    <mergeCell ref="K2:Q2"/>
  </mergeCells>
  <hyperlinks>
    <hyperlink r:id="rId1" ref="K2"/>
    <hyperlink r:id="rId2" ref="K3"/>
    <hyperlink r:id="rId3" ref="K13"/>
    <hyperlink r:id="rId4" ref="K14"/>
    <hyperlink r:id="rId5" ref="K17"/>
    <hyperlink r:id="rId6" ref="K18"/>
  </hyperlinks>
  <drawing r:id="rId7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16.57"/>
    <col customWidth="1" min="11" max="11" width="68.29"/>
  </cols>
  <sheetData>
    <row r="1">
      <c r="A1" s="41" t="s">
        <v>15</v>
      </c>
      <c r="B1" s="41" t="s">
        <v>16</v>
      </c>
      <c r="C1" s="41" t="s">
        <v>17</v>
      </c>
      <c r="D1" s="41" t="s">
        <v>18</v>
      </c>
      <c r="E1" s="41" t="s">
        <v>19</v>
      </c>
      <c r="F1" s="41" t="s">
        <v>20</v>
      </c>
      <c r="G1" s="41" t="s">
        <v>21</v>
      </c>
      <c r="H1" s="13" t="s">
        <v>22</v>
      </c>
      <c r="I1" s="41" t="s">
        <v>23</v>
      </c>
      <c r="J1" s="41" t="s">
        <v>24</v>
      </c>
      <c r="K1" s="237" t="s">
        <v>25</v>
      </c>
    </row>
    <row r="2">
      <c r="A2" s="15" t="s">
        <v>356</v>
      </c>
      <c r="B2" s="15" t="s">
        <v>357</v>
      </c>
      <c r="C2" s="16" t="s">
        <v>106</v>
      </c>
      <c r="D2" s="15">
        <v>1.0</v>
      </c>
      <c r="E2" s="15">
        <v>0.0</v>
      </c>
      <c r="F2" s="15">
        <v>99.9</v>
      </c>
      <c r="G2" s="15">
        <v>99.9</v>
      </c>
      <c r="H2" s="15"/>
      <c r="I2" s="15" t="s">
        <v>69</v>
      </c>
      <c r="J2" s="15"/>
      <c r="K2" s="229" t="s">
        <v>358</v>
      </c>
    </row>
  </sheetData>
  <hyperlinks>
    <hyperlink r:id="rId1" ref="K2"/>
  </hyperlin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58.0"/>
    <col customWidth="1" min="3" max="3" width="26.57"/>
    <col customWidth="1" min="4" max="4" width="21.14"/>
    <col customWidth="1" min="5" max="5" width="19.57"/>
    <col customWidth="1" min="6" max="6" width="21.57"/>
    <col customWidth="1" min="7" max="7" width="17.43"/>
    <col customWidth="1" min="8" max="8" width="19.86"/>
    <col customWidth="1" min="11" max="11" width="29.0"/>
  </cols>
  <sheetData>
    <row r="1">
      <c r="A1" s="41" t="s">
        <v>15</v>
      </c>
      <c r="B1" s="41" t="s">
        <v>16</v>
      </c>
      <c r="C1" s="41" t="s">
        <v>17</v>
      </c>
      <c r="D1" s="41" t="s">
        <v>18</v>
      </c>
      <c r="E1" s="41" t="s">
        <v>19</v>
      </c>
      <c r="F1" s="41" t="s">
        <v>20</v>
      </c>
      <c r="G1" s="41" t="s">
        <v>21</v>
      </c>
      <c r="H1" s="13" t="s">
        <v>22</v>
      </c>
      <c r="I1" s="41" t="s">
        <v>23</v>
      </c>
      <c r="J1" s="41" t="s">
        <v>24</v>
      </c>
      <c r="K1" s="237" t="s">
        <v>25</v>
      </c>
    </row>
    <row r="2">
      <c r="A2" s="16" t="s">
        <v>26</v>
      </c>
      <c r="B2" s="16" t="s">
        <v>363</v>
      </c>
      <c r="C2" s="16" t="s">
        <v>364</v>
      </c>
      <c r="D2" s="16">
        <v>25.0</v>
      </c>
      <c r="E2" s="27"/>
      <c r="F2" s="121"/>
      <c r="G2" s="121"/>
      <c r="H2" s="27"/>
      <c r="I2" s="16"/>
    </row>
    <row r="3">
      <c r="A3" s="16" t="s">
        <v>26</v>
      </c>
      <c r="B3" s="16" t="s">
        <v>365</v>
      </c>
      <c r="C3" s="16" t="s">
        <v>366</v>
      </c>
      <c r="D3" s="16">
        <v>25.0</v>
      </c>
      <c r="E3" s="27"/>
      <c r="F3" s="121"/>
      <c r="G3" s="121">
        <v>11.0</v>
      </c>
      <c r="H3" s="244">
        <f>1.2*G3</f>
        <v>13.2</v>
      </c>
      <c r="I3" s="16" t="s">
        <v>58</v>
      </c>
    </row>
    <row r="4">
      <c r="A4" s="16" t="s">
        <v>26</v>
      </c>
      <c r="B4" s="16" t="s">
        <v>369</v>
      </c>
      <c r="C4" s="16" t="s">
        <v>370</v>
      </c>
      <c r="D4" s="16">
        <v>50.0</v>
      </c>
      <c r="E4" s="27"/>
      <c r="F4" s="27"/>
      <c r="G4" s="27"/>
      <c r="H4" s="27"/>
      <c r="I4" s="16" t="s">
        <v>49</v>
      </c>
    </row>
    <row r="5">
      <c r="A5" s="16" t="s">
        <v>26</v>
      </c>
      <c r="B5" s="16" t="s">
        <v>371</v>
      </c>
      <c r="C5" s="16" t="s">
        <v>372</v>
      </c>
      <c r="D5" s="16">
        <v>50.0</v>
      </c>
      <c r="E5" s="27"/>
      <c r="F5" s="27"/>
      <c r="G5" s="27"/>
      <c r="H5" s="27"/>
      <c r="I5" s="16" t="s">
        <v>49</v>
      </c>
    </row>
    <row r="6">
      <c r="A6" s="16" t="s">
        <v>26</v>
      </c>
      <c r="B6" s="16" t="s">
        <v>373</v>
      </c>
      <c r="C6" s="16" t="s">
        <v>374</v>
      </c>
      <c r="D6" s="16">
        <v>100.0</v>
      </c>
      <c r="E6" s="27"/>
      <c r="F6" s="27"/>
      <c r="G6" s="27"/>
      <c r="H6" s="27"/>
      <c r="I6" s="16"/>
    </row>
    <row r="7">
      <c r="A7" s="16" t="s">
        <v>26</v>
      </c>
      <c r="B7" s="16" t="s">
        <v>375</v>
      </c>
      <c r="C7" s="16" t="s">
        <v>376</v>
      </c>
      <c r="D7" s="16">
        <v>25.0</v>
      </c>
      <c r="E7" s="27"/>
      <c r="F7" s="27"/>
      <c r="G7" s="27"/>
      <c r="H7" s="27"/>
      <c r="I7" s="16" t="s">
        <v>49</v>
      </c>
    </row>
    <row r="8">
      <c r="A8" s="16" t="s">
        <v>26</v>
      </c>
      <c r="B8" s="16" t="s">
        <v>377</v>
      </c>
      <c r="C8" s="16" t="s">
        <v>378</v>
      </c>
      <c r="D8" s="16">
        <v>25.0</v>
      </c>
      <c r="E8" s="27"/>
      <c r="F8" s="27"/>
      <c r="G8" s="27"/>
      <c r="H8" s="27"/>
      <c r="I8" s="16" t="s">
        <v>49</v>
      </c>
    </row>
    <row r="9">
      <c r="A9" s="16" t="s">
        <v>26</v>
      </c>
      <c r="B9" s="16" t="s">
        <v>379</v>
      </c>
      <c r="C9" s="16" t="s">
        <v>380</v>
      </c>
      <c r="D9" s="16">
        <v>50.0</v>
      </c>
      <c r="E9" s="27"/>
      <c r="F9" s="27"/>
      <c r="G9" s="27"/>
      <c r="H9" s="27"/>
      <c r="I9" s="16"/>
    </row>
    <row r="10">
      <c r="A10" s="16" t="s">
        <v>26</v>
      </c>
      <c r="B10" s="16" t="s">
        <v>381</v>
      </c>
      <c r="C10" s="16" t="s">
        <v>382</v>
      </c>
      <c r="D10" s="16">
        <v>25.0</v>
      </c>
      <c r="E10" s="27">
        <f>SUM(D2:D10)</f>
        <v>375</v>
      </c>
      <c r="F10" s="27"/>
      <c r="G10" s="27"/>
      <c r="H10" s="27"/>
      <c r="I10" s="16" t="s">
        <v>49</v>
      </c>
    </row>
    <row r="11">
      <c r="A11" s="16" t="s">
        <v>26</v>
      </c>
      <c r="B11" s="16" t="s">
        <v>383</v>
      </c>
      <c r="C11" s="16" t="s">
        <v>384</v>
      </c>
      <c r="D11" s="16">
        <v>25.0</v>
      </c>
      <c r="E11" s="27"/>
      <c r="F11" s="27"/>
      <c r="G11" s="27"/>
      <c r="H11" s="27"/>
      <c r="I11" s="16" t="s">
        <v>49</v>
      </c>
    </row>
    <row r="12">
      <c r="A12" s="16" t="s">
        <v>26</v>
      </c>
      <c r="B12" s="16" t="s">
        <v>385</v>
      </c>
      <c r="C12" s="16" t="s">
        <v>386</v>
      </c>
      <c r="D12" s="16">
        <v>25.0</v>
      </c>
      <c r="E12" s="27"/>
      <c r="F12" s="27"/>
      <c r="G12" s="27"/>
      <c r="H12" s="27"/>
      <c r="I12" s="16" t="s">
        <v>49</v>
      </c>
    </row>
    <row r="13">
      <c r="A13" s="16" t="s">
        <v>26</v>
      </c>
      <c r="B13" s="16" t="s">
        <v>387</v>
      </c>
      <c r="C13" s="16" t="s">
        <v>388</v>
      </c>
      <c r="D13" s="16">
        <v>5.0</v>
      </c>
      <c r="E13" s="27"/>
      <c r="F13" s="121">
        <v>0.55</v>
      </c>
      <c r="G13" s="244">
        <f>F13*(D13+E13)</f>
        <v>2.75</v>
      </c>
      <c r="H13" s="244">
        <f>G13*1.2</f>
        <v>3.3</v>
      </c>
      <c r="I13" s="16" t="s">
        <v>58</v>
      </c>
    </row>
    <row r="14">
      <c r="A14" s="16" t="s">
        <v>26</v>
      </c>
      <c r="B14" s="16" t="s">
        <v>389</v>
      </c>
      <c r="C14" s="16" t="s">
        <v>390</v>
      </c>
      <c r="D14" s="16">
        <v>10.0</v>
      </c>
      <c r="E14" s="27"/>
      <c r="F14" s="27"/>
      <c r="G14" s="27"/>
      <c r="H14" s="27"/>
      <c r="I14" s="27"/>
    </row>
    <row r="15">
      <c r="A15" s="16" t="s">
        <v>26</v>
      </c>
      <c r="B15" s="16" t="s">
        <v>391</v>
      </c>
      <c r="C15" s="16" t="s">
        <v>392</v>
      </c>
      <c r="D15" s="16">
        <v>50.0</v>
      </c>
      <c r="E15" s="27"/>
      <c r="F15" s="27"/>
      <c r="G15" s="27"/>
      <c r="H15" s="27"/>
      <c r="I15" s="27"/>
    </row>
    <row r="16">
      <c r="A16" s="16" t="s">
        <v>26</v>
      </c>
      <c r="B16" s="16" t="s">
        <v>393</v>
      </c>
      <c r="C16" s="16" t="s">
        <v>394</v>
      </c>
      <c r="D16" s="16">
        <v>50.0</v>
      </c>
      <c r="E16" s="27"/>
      <c r="F16" s="27"/>
      <c r="G16" s="27"/>
      <c r="H16" s="27"/>
      <c r="I16" s="27"/>
    </row>
    <row r="17">
      <c r="A17" s="16" t="s">
        <v>39</v>
      </c>
      <c r="B17" s="16" t="s">
        <v>395</v>
      </c>
      <c r="C17" s="16" t="s">
        <v>396</v>
      </c>
      <c r="D17" s="16">
        <v>10.0</v>
      </c>
      <c r="E17" s="27"/>
      <c r="F17" s="27"/>
      <c r="G17" s="27"/>
      <c r="H17" s="27"/>
      <c r="I17" s="27"/>
    </row>
    <row r="18">
      <c r="A18" s="16" t="s">
        <v>39</v>
      </c>
      <c r="B18" s="16" t="s">
        <v>397</v>
      </c>
      <c r="C18" s="16" t="s">
        <v>398</v>
      </c>
      <c r="D18" s="16">
        <v>5.0</v>
      </c>
      <c r="E18" s="27"/>
      <c r="F18" s="27"/>
      <c r="G18" s="27"/>
      <c r="H18" s="27"/>
      <c r="I18" s="27"/>
    </row>
    <row r="19">
      <c r="A19" s="16" t="s">
        <v>39</v>
      </c>
      <c r="B19" s="16" t="s">
        <v>399</v>
      </c>
      <c r="C19" s="16" t="s">
        <v>400</v>
      </c>
      <c r="D19" s="16">
        <v>5.0</v>
      </c>
      <c r="E19" s="27"/>
      <c r="F19" s="27"/>
      <c r="G19" s="27"/>
      <c r="H19" s="27"/>
      <c r="I19" s="27"/>
    </row>
    <row r="20">
      <c r="A20" s="16" t="s">
        <v>39</v>
      </c>
      <c r="B20" s="16" t="s">
        <v>401</v>
      </c>
      <c r="C20" s="16" t="s">
        <v>402</v>
      </c>
      <c r="D20" s="16">
        <v>20.0</v>
      </c>
      <c r="E20" s="27"/>
      <c r="F20" s="27"/>
      <c r="G20" s="27"/>
      <c r="H20" s="27"/>
      <c r="I20" s="27"/>
    </row>
    <row r="21">
      <c r="A21" s="16" t="s">
        <v>403</v>
      </c>
      <c r="B21" s="16" t="s">
        <v>404</v>
      </c>
      <c r="C21" s="16" t="s">
        <v>405</v>
      </c>
      <c r="D21" s="16">
        <v>10.0</v>
      </c>
      <c r="E21" s="27"/>
      <c r="F21" s="27"/>
      <c r="G21" s="27"/>
      <c r="H21" s="27"/>
      <c r="I21" s="27"/>
    </row>
    <row r="22">
      <c r="A22" s="16" t="s">
        <v>403</v>
      </c>
      <c r="B22" s="16" t="s">
        <v>406</v>
      </c>
      <c r="C22" s="16" t="s">
        <v>407</v>
      </c>
      <c r="D22" s="16">
        <v>10.0</v>
      </c>
      <c r="E22" s="27"/>
      <c r="F22" s="27"/>
      <c r="G22" s="27"/>
      <c r="H22" s="27"/>
      <c r="I22" s="27"/>
    </row>
    <row r="23">
      <c r="A23" s="16" t="s">
        <v>190</v>
      </c>
      <c r="B23" s="16" t="s">
        <v>408</v>
      </c>
      <c r="C23" s="16" t="s">
        <v>409</v>
      </c>
      <c r="D23" s="16">
        <v>150.0</v>
      </c>
      <c r="E23" s="27"/>
      <c r="F23" s="27"/>
      <c r="G23" s="27"/>
      <c r="H23" s="27"/>
      <c r="I23" s="27"/>
    </row>
    <row r="24">
      <c r="A24" s="16" t="s">
        <v>190</v>
      </c>
      <c r="B24" s="16" t="s">
        <v>410</v>
      </c>
      <c r="C24" s="16" t="s">
        <v>411</v>
      </c>
      <c r="D24" s="16">
        <v>200.0</v>
      </c>
      <c r="E24" s="27"/>
      <c r="F24" s="27"/>
      <c r="G24" s="27"/>
      <c r="H24" s="27"/>
      <c r="I24" s="27"/>
    </row>
    <row r="25">
      <c r="A25" s="16" t="s">
        <v>190</v>
      </c>
      <c r="B25" s="16" t="s">
        <v>412</v>
      </c>
      <c r="C25" s="16" t="s">
        <v>413</v>
      </c>
      <c r="D25" s="16">
        <v>50.0</v>
      </c>
      <c r="E25" s="27"/>
      <c r="F25" s="27"/>
      <c r="G25" s="27"/>
      <c r="H25" s="27"/>
      <c r="I25" s="27"/>
    </row>
    <row r="26">
      <c r="A26" s="16" t="s">
        <v>190</v>
      </c>
      <c r="B26" s="16" t="s">
        <v>414</v>
      </c>
      <c r="C26" s="16" t="s">
        <v>415</v>
      </c>
      <c r="D26" s="16">
        <v>50.0</v>
      </c>
      <c r="E26" s="27"/>
      <c r="F26" s="27"/>
      <c r="G26" s="27"/>
      <c r="H26" s="27"/>
      <c r="I26" s="27"/>
    </row>
    <row r="27">
      <c r="A27" s="16" t="s">
        <v>190</v>
      </c>
      <c r="B27" s="16" t="s">
        <v>416</v>
      </c>
      <c r="C27" s="16" t="s">
        <v>417</v>
      </c>
      <c r="D27" s="16">
        <v>100.0</v>
      </c>
      <c r="E27" s="27"/>
      <c r="F27" s="27"/>
      <c r="G27" s="27"/>
      <c r="H27" s="27"/>
      <c r="I27" s="27"/>
    </row>
    <row r="28">
      <c r="A28" s="16" t="s">
        <v>190</v>
      </c>
      <c r="B28" s="16" t="s">
        <v>418</v>
      </c>
      <c r="C28" s="16" t="s">
        <v>419</v>
      </c>
      <c r="D28" s="16">
        <v>50.0</v>
      </c>
      <c r="E28" s="27"/>
      <c r="F28" s="27"/>
      <c r="G28" s="27"/>
      <c r="H28" s="27"/>
      <c r="I28" s="27"/>
    </row>
    <row r="29">
      <c r="A29" s="16" t="s">
        <v>190</v>
      </c>
      <c r="B29" s="16" t="s">
        <v>420</v>
      </c>
      <c r="C29" s="16" t="s">
        <v>421</v>
      </c>
      <c r="D29" s="16">
        <v>50.0</v>
      </c>
      <c r="E29" s="27"/>
      <c r="F29" s="27"/>
      <c r="G29" s="27"/>
      <c r="H29" s="27"/>
      <c r="I29" s="27"/>
    </row>
    <row r="30">
      <c r="A30" s="16" t="s">
        <v>190</v>
      </c>
      <c r="B30" s="16" t="s">
        <v>422</v>
      </c>
      <c r="C30" s="16" t="s">
        <v>423</v>
      </c>
      <c r="D30" s="16">
        <v>50.0</v>
      </c>
      <c r="E30" s="27"/>
      <c r="F30" s="27"/>
      <c r="G30" s="27"/>
      <c r="H30" s="27"/>
      <c r="I30" s="27"/>
    </row>
    <row r="31">
      <c r="A31" s="16" t="s">
        <v>190</v>
      </c>
      <c r="B31" s="16" t="s">
        <v>424</v>
      </c>
      <c r="C31" s="16" t="s">
        <v>425</v>
      </c>
      <c r="D31" s="16">
        <v>50.0</v>
      </c>
      <c r="E31" s="27"/>
      <c r="F31" s="27"/>
      <c r="G31" s="27"/>
      <c r="H31" s="27"/>
      <c r="I31" s="27"/>
    </row>
    <row r="32">
      <c r="A32" s="16" t="s">
        <v>190</v>
      </c>
      <c r="B32" s="16" t="s">
        <v>426</v>
      </c>
      <c r="C32" s="16" t="s">
        <v>427</v>
      </c>
      <c r="D32" s="16">
        <v>50.0</v>
      </c>
      <c r="E32" s="27"/>
      <c r="F32" s="27"/>
      <c r="G32" s="27"/>
      <c r="H32" s="27"/>
      <c r="I32" s="27"/>
    </row>
    <row r="33">
      <c r="A33" s="16" t="s">
        <v>190</v>
      </c>
      <c r="B33" s="16" t="s">
        <v>428</v>
      </c>
      <c r="C33" s="16" t="s">
        <v>429</v>
      </c>
      <c r="D33" s="16">
        <v>100.0</v>
      </c>
      <c r="E33" s="27"/>
      <c r="F33" s="27"/>
      <c r="G33" s="27"/>
      <c r="H33" s="27"/>
      <c r="I33" s="27"/>
    </row>
    <row r="34">
      <c r="A34" s="16" t="s">
        <v>190</v>
      </c>
      <c r="B34" s="16" t="s">
        <v>430</v>
      </c>
      <c r="C34" s="16" t="s">
        <v>431</v>
      </c>
      <c r="D34" s="16">
        <v>200.0</v>
      </c>
      <c r="E34" s="27"/>
      <c r="F34" s="27"/>
      <c r="G34" s="27"/>
      <c r="H34" s="27"/>
      <c r="I34" s="27"/>
    </row>
    <row r="35">
      <c r="A35" s="16" t="s">
        <v>190</v>
      </c>
      <c r="B35" s="16" t="s">
        <v>432</v>
      </c>
      <c r="C35" s="16" t="s">
        <v>433</v>
      </c>
      <c r="D35" s="16">
        <v>400.0</v>
      </c>
      <c r="E35" s="27"/>
      <c r="F35" s="27"/>
      <c r="G35" s="27"/>
      <c r="H35" s="27"/>
      <c r="I35" s="27"/>
    </row>
    <row r="36">
      <c r="A36" s="16" t="s">
        <v>190</v>
      </c>
      <c r="B36" s="16" t="s">
        <v>434</v>
      </c>
      <c r="C36" s="16" t="s">
        <v>435</v>
      </c>
      <c r="D36" s="16">
        <v>200.0</v>
      </c>
      <c r="E36" s="27"/>
      <c r="F36" s="27"/>
      <c r="G36" s="27"/>
      <c r="H36" s="27"/>
      <c r="I36" s="27"/>
    </row>
    <row r="37">
      <c r="A37" s="16" t="s">
        <v>26</v>
      </c>
      <c r="B37" s="16" t="s">
        <v>436</v>
      </c>
      <c r="C37" s="16" t="s">
        <v>437</v>
      </c>
      <c r="D37" s="16">
        <v>5.0</v>
      </c>
      <c r="E37" s="27"/>
      <c r="F37" s="27"/>
      <c r="G37" s="27"/>
      <c r="H37" s="27"/>
      <c r="I37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1.86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5" t="s">
        <v>26</v>
      </c>
      <c r="B2" s="15" t="s">
        <v>27</v>
      </c>
      <c r="C2" s="16" t="s">
        <v>28</v>
      </c>
      <c r="D2" s="15">
        <v>2.0</v>
      </c>
      <c r="E2" s="15">
        <v>0.0</v>
      </c>
      <c r="F2" s="17">
        <v>224.0</v>
      </c>
      <c r="G2" s="17">
        <f t="shared" ref="G2:G3" si="1">F2*(E2+D2)</f>
        <v>448</v>
      </c>
      <c r="H2" s="15"/>
      <c r="I2" s="15" t="s">
        <v>29</v>
      </c>
      <c r="J2" s="15"/>
    </row>
    <row r="3">
      <c r="A3" s="15" t="s">
        <v>26</v>
      </c>
      <c r="B3" s="15" t="s">
        <v>30</v>
      </c>
      <c r="C3" s="18" t="s">
        <v>31</v>
      </c>
      <c r="D3" s="15">
        <v>2.0</v>
      </c>
      <c r="E3" s="15">
        <v>0.0</v>
      </c>
      <c r="F3" s="17">
        <v>31.5</v>
      </c>
      <c r="G3" s="17">
        <f t="shared" si="1"/>
        <v>63</v>
      </c>
      <c r="I3" s="15" t="s">
        <v>29</v>
      </c>
      <c r="J3" s="16"/>
      <c r="L3" s="19"/>
      <c r="M3" s="19"/>
      <c r="N3" s="19"/>
      <c r="O3" s="19"/>
      <c r="P3" s="20"/>
    </row>
    <row r="4">
      <c r="A4" s="21" t="s">
        <v>26</v>
      </c>
      <c r="B4" s="22" t="s">
        <v>32</v>
      </c>
      <c r="C4" s="23" t="s">
        <v>33</v>
      </c>
      <c r="D4" s="22">
        <v>2.0</v>
      </c>
      <c r="E4" s="24">
        <v>0.0</v>
      </c>
      <c r="F4" s="25">
        <v>21.0</v>
      </c>
      <c r="G4" s="26">
        <v>42.0</v>
      </c>
      <c r="H4" s="27"/>
      <c r="I4" s="22" t="s">
        <v>29</v>
      </c>
      <c r="J4" s="22"/>
      <c r="K4" s="14"/>
    </row>
    <row r="5">
      <c r="A5" s="28" t="s">
        <v>26</v>
      </c>
      <c r="B5" s="29" t="s">
        <v>34</v>
      </c>
      <c r="C5" s="30" t="s">
        <v>35</v>
      </c>
      <c r="D5" s="29">
        <v>2.0</v>
      </c>
      <c r="E5" s="29">
        <v>0.0</v>
      </c>
      <c r="F5" s="29">
        <v>28.0</v>
      </c>
      <c r="G5" s="31">
        <v>56.0</v>
      </c>
      <c r="H5" s="27"/>
      <c r="I5" s="29" t="s">
        <v>29</v>
      </c>
      <c r="J5" s="29"/>
      <c r="K5" s="14"/>
    </row>
    <row r="6">
      <c r="A6" s="28" t="s">
        <v>26</v>
      </c>
      <c r="B6" s="29" t="s">
        <v>34</v>
      </c>
      <c r="C6" s="30" t="s">
        <v>36</v>
      </c>
      <c r="D6" s="29">
        <v>2.0</v>
      </c>
      <c r="E6" s="32">
        <v>0.0</v>
      </c>
      <c r="F6" s="29">
        <v>23.1</v>
      </c>
      <c r="G6" s="31">
        <v>46.2</v>
      </c>
      <c r="H6" s="27"/>
      <c r="I6" s="29" t="s">
        <v>29</v>
      </c>
      <c r="J6" s="29"/>
      <c r="K6" s="14"/>
    </row>
    <row r="7">
      <c r="A7" s="14"/>
      <c r="B7" s="14"/>
      <c r="C7" s="14"/>
      <c r="D7" s="14"/>
      <c r="E7" s="14"/>
      <c r="F7" s="33" t="s">
        <v>37</v>
      </c>
      <c r="G7" s="33">
        <v>666.2</v>
      </c>
      <c r="H7" s="34">
        <v>799.44</v>
      </c>
      <c r="I7" s="14"/>
      <c r="J7" s="14"/>
      <c r="K7" s="14"/>
      <c r="N7" s="35" t="s">
        <v>38</v>
      </c>
      <c r="O7" s="36"/>
      <c r="P7" s="36"/>
      <c r="Q7" s="36"/>
      <c r="R7" s="36"/>
      <c r="S7" s="36"/>
      <c r="T7" s="37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</sheetData>
  <mergeCells count="1">
    <mergeCell ref="N7:T7"/>
  </mergeCells>
  <hyperlinks>
    <hyperlink r:id="rId1" ref="N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6" max="6" width="13.43"/>
    <col customWidth="1" min="7" max="7" width="13.0"/>
    <col customWidth="1" min="8" max="8" width="10.29"/>
    <col customWidth="1" min="11" max="11" width="69.57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38" t="s">
        <v>39</v>
      </c>
      <c r="B2" s="38" t="s">
        <v>40</v>
      </c>
      <c r="C2" s="14"/>
      <c r="D2" s="38">
        <v>1.0</v>
      </c>
      <c r="E2" s="38">
        <v>0.0</v>
      </c>
      <c r="F2" s="38">
        <v>2300.0</v>
      </c>
      <c r="G2" s="38">
        <v>2300.0</v>
      </c>
      <c r="H2" s="38">
        <v>2760.0</v>
      </c>
      <c r="I2" s="39" t="s">
        <v>41</v>
      </c>
      <c r="J2" s="14"/>
      <c r="K2" s="40" t="s">
        <v>42</v>
      </c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hyperlinks>
    <hyperlink r:id="rId1" ref="K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2.14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6" max="6" width="13.43"/>
    <col customWidth="1" min="7" max="7" width="13.0"/>
    <col customWidth="1" min="8" max="8" width="10.29"/>
  </cols>
  <sheetData>
    <row r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2" t="s">
        <v>23</v>
      </c>
      <c r="J1" s="12" t="s">
        <v>24</v>
      </c>
      <c r="K1" s="12" t="s">
        <v>25</v>
      </c>
    </row>
    <row r="2">
      <c r="A2" s="14"/>
      <c r="B2" s="14"/>
      <c r="C2" s="14"/>
      <c r="D2" s="14"/>
      <c r="E2" s="14"/>
      <c r="F2" s="14"/>
      <c r="G2" s="14"/>
      <c r="H2" s="14"/>
      <c r="I2" s="38" t="s">
        <v>43</v>
      </c>
      <c r="J2" s="14"/>
      <c r="K2" s="14"/>
    </row>
    <row r="3">
      <c r="A3" s="14"/>
      <c r="B3" s="14"/>
      <c r="C3" s="14"/>
      <c r="D3" s="14"/>
      <c r="E3" s="14"/>
      <c r="F3" s="14"/>
      <c r="G3" s="14"/>
      <c r="H3" s="14"/>
      <c r="I3" s="38" t="s">
        <v>43</v>
      </c>
      <c r="J3" s="14"/>
      <c r="K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drawing r:id="rId1"/>
</worksheet>
</file>