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Gameiro Nicolas\Documents\EPSA\Intergen\03_Optimus\03_Documents Projet\"/>
    </mc:Choice>
  </mc:AlternateContent>
  <xr:revisionPtr revIDLastSave="0" documentId="13_ncr:1_{44E52846-EBC2-46DC-9C4E-4E5693A921B5}" xr6:coauthVersionLast="40" xr6:coauthVersionMax="40" xr10:uidLastSave="{00000000-0000-0000-0000-000000000000}"/>
  <bookViews>
    <workbookView xWindow="-110" yWindow="-110" windowWidth="25820" windowHeight="15620" tabRatio="852" firstSheet="1" activeTab="14" xr2:uid="{00000000-000D-0000-FFFF-FFFF00000000}"/>
  </bookViews>
  <sheets>
    <sheet name="Programme séances 2As" sheetId="17" r:id="rId1"/>
    <sheet name="Programme séances 1As" sheetId="18" r:id="rId2"/>
    <sheet name="Liste des formations" sheetId="19" r:id="rId3"/>
    <sheet name="Calendrier" sheetId="11" r:id="rId4"/>
    <sheet name="TDL_TemplateV1" sheetId="3" r:id="rId5"/>
    <sheet name="TDL_TemplateV2" sheetId="5" r:id="rId6"/>
    <sheet name="TDL_S2" sheetId="4" r:id="rId7"/>
    <sheet name="TDL_S3" sheetId="2" r:id="rId8"/>
    <sheet name="TDL_S4" sheetId="6" r:id="rId9"/>
    <sheet name="TDL_S5" sheetId="7" r:id="rId10"/>
    <sheet name="TDL_S6" sheetId="8" r:id="rId11"/>
    <sheet name="TDL_S7" sheetId="10" r:id="rId12"/>
    <sheet name="TDL_S8" sheetId="9" r:id="rId13"/>
    <sheet name="TDL_S9" sheetId="12" r:id="rId14"/>
    <sheet name="TDL_S10" sheetId="13" r:id="rId15"/>
    <sheet name="TDL_S11" sheetId="14" r:id="rId16"/>
    <sheet name="TDL_S12" sheetId="16" r:id="rId17"/>
  </sheets>
  <definedNames>
    <definedName name="Calendrier10ans">Calendrier!$A$127</definedName>
    <definedName name="Calendrier10mois">Calendrier!$B$127</definedName>
    <definedName name="Calendrier11ans">Calendrier!$A$141</definedName>
    <definedName name="Calendrier11mois">Calendrier!$B$141</definedName>
    <definedName name="Calendrier12ans">Calendrier!$A$155</definedName>
    <definedName name="Calendrier12mois">Calendrier!$B$155</definedName>
    <definedName name="Calendrier1an">Calendrier!$A$1</definedName>
    <definedName name="Calendrier1mois">Calendrier!$B$1</definedName>
    <definedName name="Calendrier2ans">Calendrier!$A$15</definedName>
    <definedName name="Calendrier2mois">Calendrier!$B$15</definedName>
    <definedName name="Calendrier3ans">Calendrier!$A$29</definedName>
    <definedName name="Calendrier3mois">Calendrier!$B$29</definedName>
    <definedName name="Calendrier4ans">Calendrier!$A$43</definedName>
    <definedName name="Calendrier4mois">Calendrier!$B$43</definedName>
    <definedName name="Calendrier5ans">Calendrier!$A$57</definedName>
    <definedName name="Calendrier5mois">Calendrier!$B$57</definedName>
    <definedName name="Calendrier6ans">Calendrier!$A$71</definedName>
    <definedName name="Calendrier6mois">Calendrier!$B$71</definedName>
    <definedName name="Calendrier7ans">Calendrier!$A$85</definedName>
    <definedName name="Calendrier7mois">Calendrier!$B$85</definedName>
    <definedName name="Calendrier8ans">Calendrier!$A$99</definedName>
    <definedName name="Calendrier8mois">Calendrier!$B$99</definedName>
    <definedName name="Calendrier9ans">Calendrier!$A$113</definedName>
    <definedName name="Calendrier9mois">Calendrier!$B$113</definedName>
    <definedName name="DébutSemaine">Calendrier!$A$2</definedName>
    <definedName name="Jours">{0,1,2,3,4,5,6}</definedName>
    <definedName name="Jourssemaine">{"LUNDI","MARDI","MERCREDI","JEUDI","VENDREDI","SAMEDI","DIMANCHE"}</definedName>
    <definedName name="Mois">{"Janvier","Février","Mars","Avril","Mai","Juin","Juillet","Août","Septembre","Octobre","Novembre","Décembre"}</definedName>
    <definedName name="OptionCalendrier10mois">MATCH(Calendrier10mois,Mois,0)</definedName>
    <definedName name="OptionCalendrier11mois">MATCH(Calendrier11mois,Mois,0)</definedName>
    <definedName name="OptionCalendrier12mois">MATCH(Calendrier12mois,Mois,0)</definedName>
    <definedName name="OptionCalendrier1mois">MATCH(Calendrier1mois,Mois,0)</definedName>
    <definedName name="OptionCalendrier2mois">MATCH(Calendrier2mois,Mois,0)</definedName>
    <definedName name="OptionCalendrier3mois">MATCH(Calendrier3mois,Mois,0)</definedName>
    <definedName name="OptionCalendrier4mois">MATCH(Calendrier4mois,Mois,0)</definedName>
    <definedName name="OptionCalendrier5mois">MATCH(Calendrier5mois,Mois,0)</definedName>
    <definedName name="OptionCalendrier6mois">MATCH(Calendrier6mois,Mois,0)</definedName>
    <definedName name="OptionCalendrier7mois">MATCH(Calendrier7mois,Mois,0)</definedName>
    <definedName name="OptionCalendrier8mois">MATCH(Calendrier8mois,Mois,0)</definedName>
    <definedName name="OptionCalendrier9mois">MATCH(Calendrier9mois,Mois,0)</definedName>
    <definedName name="OptionJoursemaine">MATCH(DébutSemaine,Jourssemaine,0)+10</definedName>
    <definedName name="ValeurDébutsemaine">IF(DébutSemaine="LUNDI",2,1)</definedName>
    <definedName name="_xlnm.Print_Area" localSheetId="3">Calendrier!$A$1:$H$168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11" l="1"/>
  <c r="A15" i="11" s="1"/>
  <c r="A3" i="11" l="1" a="1"/>
  <c r="F3" i="11" s="1"/>
  <c r="F2" i="11" s="1"/>
  <c r="A11" i="11" a="1"/>
  <c r="C11" i="11" s="1"/>
  <c r="A5" i="11" a="1"/>
  <c r="C5" i="11" s="1"/>
  <c r="A7" i="11" a="1"/>
  <c r="F7" i="11" s="1"/>
  <c r="A13" i="11" a="1"/>
  <c r="A13" i="11" s="1"/>
  <c r="A9" i="11" a="1"/>
  <c r="F9" i="11" s="1"/>
  <c r="B15" i="11"/>
  <c r="A29" i="11" s="1"/>
  <c r="G9" i="11" l="1"/>
  <c r="B11" i="11"/>
  <c r="E11" i="11"/>
  <c r="A3" i="11"/>
  <c r="G3" i="11"/>
  <c r="G2" i="11" s="1"/>
  <c r="G5" i="11"/>
  <c r="B3" i="11"/>
  <c r="B2" i="11" s="1"/>
  <c r="C3" i="11"/>
  <c r="C2" i="11" s="1"/>
  <c r="G11" i="11"/>
  <c r="B9" i="11"/>
  <c r="A9" i="11"/>
  <c r="A11" i="11"/>
  <c r="E9" i="11"/>
  <c r="B29" i="11"/>
  <c r="A35" i="11" s="1" a="1"/>
  <c r="A5" i="11"/>
  <c r="C7" i="11"/>
  <c r="D5" i="11"/>
  <c r="G7" i="11"/>
  <c r="B5" i="11"/>
  <c r="F5" i="11"/>
  <c r="E5" i="11"/>
  <c r="C9" i="11"/>
  <c r="D9" i="11"/>
  <c r="A25" i="11" a="1"/>
  <c r="G25" i="11" s="1"/>
  <c r="D3" i="11"/>
  <c r="D2" i="11" s="1"/>
  <c r="A17" i="11" a="1"/>
  <c r="G17" i="11" s="1"/>
  <c r="G16" i="11" s="1"/>
  <c r="E3" i="11"/>
  <c r="E2" i="11" s="1"/>
  <c r="A23" i="11" a="1"/>
  <c r="E23" i="11" s="1"/>
  <c r="B7" i="11"/>
  <c r="A7" i="11"/>
  <c r="A21" i="11" a="1"/>
  <c r="C21" i="11" s="1"/>
  <c r="D7" i="11"/>
  <c r="B13" i="11"/>
  <c r="E7" i="11"/>
  <c r="A27" i="11" a="1"/>
  <c r="A27" i="11" s="1"/>
  <c r="A19" i="11" a="1"/>
  <c r="G19" i="11" s="1"/>
  <c r="F11" i="11"/>
  <c r="D11" i="11"/>
  <c r="A37" i="11" l="1" a="1"/>
  <c r="F37" i="11" s="1"/>
  <c r="B43" i="11"/>
  <c r="F23" i="11"/>
  <c r="A43" i="11"/>
  <c r="A25" i="11"/>
  <c r="D23" i="11"/>
  <c r="B25" i="11"/>
  <c r="A39" i="11" a="1"/>
  <c r="B39" i="11" s="1"/>
  <c r="A33" i="11" a="1"/>
  <c r="B33" i="11" s="1"/>
  <c r="A31" i="11" a="1"/>
  <c r="G31" i="11" s="1"/>
  <c r="G30" i="11" s="1"/>
  <c r="A41" i="11" a="1"/>
  <c r="B41" i="11" s="1"/>
  <c r="C23" i="11"/>
  <c r="E25" i="11"/>
  <c r="G23" i="11"/>
  <c r="B17" i="11"/>
  <c r="B16" i="11" s="1"/>
  <c r="E17" i="11"/>
  <c r="E16" i="11" s="1"/>
  <c r="E19" i="11"/>
  <c r="A17" i="11"/>
  <c r="A16" i="11" s="1"/>
  <c r="B19" i="11"/>
  <c r="C19" i="11"/>
  <c r="A23" i="11"/>
  <c r="D25" i="11"/>
  <c r="C25" i="11"/>
  <c r="D19" i="11"/>
  <c r="B27" i="11"/>
  <c r="B23" i="11"/>
  <c r="F25" i="11"/>
  <c r="A19" i="11"/>
  <c r="D17" i="11"/>
  <c r="D16" i="11" s="1"/>
  <c r="C17" i="11"/>
  <c r="C16" i="11" s="1"/>
  <c r="G21" i="11"/>
  <c r="F21" i="11"/>
  <c r="F17" i="11"/>
  <c r="F16" i="11" s="1"/>
  <c r="F19" i="11"/>
  <c r="A21" i="11"/>
  <c r="B21" i="11"/>
  <c r="E21" i="11"/>
  <c r="D21" i="11"/>
  <c r="F35" i="11"/>
  <c r="B35" i="11"/>
  <c r="C35" i="11"/>
  <c r="G35" i="11"/>
  <c r="A35" i="11"/>
  <c r="E35" i="11"/>
  <c r="D35" i="11"/>
  <c r="B57" i="11" l="1"/>
  <c r="A39" i="11"/>
  <c r="A47" i="11" a="1"/>
  <c r="F47" i="11" s="1"/>
  <c r="G39" i="11"/>
  <c r="A51" i="11" a="1"/>
  <c r="G51" i="11" s="1"/>
  <c r="A49" i="11" a="1"/>
  <c r="D49" i="11" s="1"/>
  <c r="F39" i="11"/>
  <c r="A45" i="11" a="1"/>
  <c r="B45" i="11" s="1"/>
  <c r="B44" i="11" s="1"/>
  <c r="D37" i="11"/>
  <c r="A37" i="11"/>
  <c r="E37" i="11"/>
  <c r="D39" i="11"/>
  <c r="C39" i="11"/>
  <c r="G37" i="11"/>
  <c r="B37" i="11"/>
  <c r="A57" i="11"/>
  <c r="A55" i="11" a="1"/>
  <c r="A55" i="11" s="1"/>
  <c r="E39" i="11"/>
  <c r="C37" i="11"/>
  <c r="A53" i="11" a="1"/>
  <c r="B53" i="11" s="1"/>
  <c r="G33" i="11"/>
  <c r="C33" i="11"/>
  <c r="D33" i="11"/>
  <c r="F33" i="11"/>
  <c r="E33" i="11"/>
  <c r="A33" i="11"/>
  <c r="E31" i="11"/>
  <c r="E30" i="11" s="1"/>
  <c r="A41" i="11"/>
  <c r="F31" i="11"/>
  <c r="F30" i="11" s="1"/>
  <c r="C31" i="11"/>
  <c r="C30" i="11" s="1"/>
  <c r="B31" i="11"/>
  <c r="B30" i="11" s="1"/>
  <c r="A31" i="11"/>
  <c r="A30" i="11" s="1"/>
  <c r="D31" i="11"/>
  <c r="D30" i="11" s="1"/>
  <c r="G49" i="11" l="1"/>
  <c r="A49" i="11"/>
  <c r="F49" i="11"/>
  <c r="G47" i="11"/>
  <c r="C47" i="11"/>
  <c r="B47" i="11"/>
  <c r="C49" i="11"/>
  <c r="D47" i="11"/>
  <c r="B49" i="11"/>
  <c r="A47" i="11"/>
  <c r="A67" i="11" a="1"/>
  <c r="B67" i="11" s="1"/>
  <c r="F45" i="11"/>
  <c r="F44" i="11" s="1"/>
  <c r="E47" i="11"/>
  <c r="G53" i="11"/>
  <c r="B55" i="11"/>
  <c r="A65" i="11" a="1"/>
  <c r="G65" i="11" s="1"/>
  <c r="F53" i="11"/>
  <c r="G45" i="11"/>
  <c r="G44" i="11" s="1"/>
  <c r="C45" i="11"/>
  <c r="C44" i="11" s="1"/>
  <c r="D51" i="11"/>
  <c r="B51" i="11"/>
  <c r="E51" i="11"/>
  <c r="F51" i="11"/>
  <c r="A69" i="11" a="1"/>
  <c r="B69" i="11" s="1"/>
  <c r="A51" i="11"/>
  <c r="E45" i="11"/>
  <c r="E44" i="11" s="1"/>
  <c r="D45" i="11"/>
  <c r="D44" i="11" s="1"/>
  <c r="C51" i="11"/>
  <c r="A45" i="11"/>
  <c r="A44" i="11" s="1"/>
  <c r="E49" i="11"/>
  <c r="C53" i="11"/>
  <c r="A59" i="11" a="1"/>
  <c r="B59" i="11" s="1"/>
  <c r="B58" i="11" s="1"/>
  <c r="B71" i="11"/>
  <c r="E53" i="11"/>
  <c r="D53" i="11"/>
  <c r="A71" i="11"/>
  <c r="A63" i="11" a="1"/>
  <c r="E63" i="11" s="1"/>
  <c r="A53" i="11"/>
  <c r="A61" i="11" a="1"/>
  <c r="F61" i="11" s="1"/>
  <c r="A67" i="11" l="1"/>
  <c r="G67" i="11"/>
  <c r="C67" i="11"/>
  <c r="F67" i="11"/>
  <c r="E67" i="11"/>
  <c r="D67" i="11"/>
  <c r="C65" i="11"/>
  <c r="B65" i="11"/>
  <c r="E65" i="11"/>
  <c r="A77" i="11" a="1"/>
  <c r="E77" i="11" s="1"/>
  <c r="D65" i="11"/>
  <c r="A65" i="11"/>
  <c r="F65" i="11"/>
  <c r="A83" i="11" a="1"/>
  <c r="B83" i="11" s="1"/>
  <c r="A69" i="11"/>
  <c r="C63" i="11"/>
  <c r="A75" i="11" a="1"/>
  <c r="F75" i="11" s="1"/>
  <c r="G61" i="11"/>
  <c r="A73" i="11" a="1"/>
  <c r="F73" i="11" s="1"/>
  <c r="F72" i="11" s="1"/>
  <c r="C59" i="11"/>
  <c r="C58" i="11" s="1"/>
  <c r="F59" i="11"/>
  <c r="F58" i="11" s="1"/>
  <c r="D63" i="11"/>
  <c r="A79" i="11" a="1"/>
  <c r="E79" i="11" s="1"/>
  <c r="A81" i="11" a="1"/>
  <c r="F81" i="11" s="1"/>
  <c r="D59" i="11"/>
  <c r="D58" i="11" s="1"/>
  <c r="B63" i="11"/>
  <c r="A85" i="11"/>
  <c r="A59" i="11"/>
  <c r="A58" i="11" s="1"/>
  <c r="E59" i="11"/>
  <c r="E58" i="11" s="1"/>
  <c r="G63" i="11"/>
  <c r="F63" i="11"/>
  <c r="G59" i="11"/>
  <c r="G58" i="11" s="1"/>
  <c r="D61" i="11"/>
  <c r="C61" i="11"/>
  <c r="E61" i="11"/>
  <c r="B61" i="11"/>
  <c r="A63" i="11"/>
  <c r="B85" i="11"/>
  <c r="A61" i="11"/>
  <c r="C77" i="11" l="1"/>
  <c r="G81" i="11"/>
  <c r="D73" i="11"/>
  <c r="D72" i="11" s="1"/>
  <c r="D75" i="11"/>
  <c r="B77" i="11"/>
  <c r="F77" i="11"/>
  <c r="A83" i="11"/>
  <c r="A77" i="11"/>
  <c r="D77" i="11"/>
  <c r="G77" i="11"/>
  <c r="E75" i="11"/>
  <c r="G73" i="11"/>
  <c r="G72" i="11" s="1"/>
  <c r="C73" i="11"/>
  <c r="C72" i="11" s="1"/>
  <c r="B73" i="11"/>
  <c r="B72" i="11" s="1"/>
  <c r="B81" i="11"/>
  <c r="C75" i="11"/>
  <c r="E73" i="11"/>
  <c r="E72" i="11" s="1"/>
  <c r="A91" i="11" a="1"/>
  <c r="F91" i="11" s="1"/>
  <c r="G75" i="11"/>
  <c r="B75" i="11"/>
  <c r="A99" i="11"/>
  <c r="A75" i="11"/>
  <c r="B99" i="11"/>
  <c r="A81" i="11"/>
  <c r="A73" i="11"/>
  <c r="A72" i="11" s="1"/>
  <c r="D81" i="11"/>
  <c r="E81" i="11"/>
  <c r="A89" i="11" a="1"/>
  <c r="E89" i="11" s="1"/>
  <c r="B79" i="11"/>
  <c r="C79" i="11"/>
  <c r="A97" i="11" a="1"/>
  <c r="A97" i="11" s="1"/>
  <c r="C81" i="11"/>
  <c r="A93" i="11" a="1"/>
  <c r="B93" i="11" s="1"/>
  <c r="D79" i="11"/>
  <c r="A79" i="11"/>
  <c r="F79" i="11"/>
  <c r="A95" i="11" a="1"/>
  <c r="F95" i="11" s="1"/>
  <c r="G79" i="11"/>
  <c r="A87" i="11" a="1"/>
  <c r="A87" i="11" s="1"/>
  <c r="A86" i="11" s="1"/>
  <c r="A101" i="11" l="1" a="1"/>
  <c r="B101" i="11" s="1"/>
  <c r="B100" i="11" s="1"/>
  <c r="A111" i="11" a="1"/>
  <c r="B111" i="11" s="1"/>
  <c r="B89" i="11"/>
  <c r="G89" i="11"/>
  <c r="D91" i="11"/>
  <c r="A103" i="11" a="1"/>
  <c r="F103" i="11" s="1"/>
  <c r="A91" i="11"/>
  <c r="A105" i="11" a="1"/>
  <c r="A105" i="11" s="1"/>
  <c r="B97" i="11"/>
  <c r="E91" i="11"/>
  <c r="A113" i="11"/>
  <c r="B113" i="11"/>
  <c r="A107" i="11" a="1"/>
  <c r="F107" i="11" s="1"/>
  <c r="G91" i="11"/>
  <c r="B91" i="11"/>
  <c r="C91" i="11"/>
  <c r="A109" i="11" a="1"/>
  <c r="A109" i="11" s="1"/>
  <c r="C93" i="11"/>
  <c r="E87" i="11"/>
  <c r="E86" i="11" s="1"/>
  <c r="F93" i="11"/>
  <c r="C89" i="11"/>
  <c r="F89" i="11"/>
  <c r="A93" i="11"/>
  <c r="D95" i="11"/>
  <c r="B95" i="11"/>
  <c r="A89" i="11"/>
  <c r="D93" i="11"/>
  <c r="E93" i="11"/>
  <c r="G95" i="11"/>
  <c r="D89" i="11"/>
  <c r="G93" i="11"/>
  <c r="A95" i="11"/>
  <c r="E95" i="11"/>
  <c r="D87" i="11"/>
  <c r="D86" i="11" s="1"/>
  <c r="G87" i="11"/>
  <c r="G86" i="11" s="1"/>
  <c r="F87" i="11"/>
  <c r="F86" i="11" s="1"/>
  <c r="B87" i="11"/>
  <c r="B86" i="11" s="1"/>
  <c r="C87" i="11"/>
  <c r="C86" i="11" s="1"/>
  <c r="C95" i="11"/>
  <c r="E101" i="11" l="1"/>
  <c r="E100" i="11" s="1"/>
  <c r="F101" i="11"/>
  <c r="F100" i="11" s="1"/>
  <c r="B105" i="11"/>
  <c r="D101" i="11"/>
  <c r="D100" i="11" s="1"/>
  <c r="G101" i="11"/>
  <c r="G100" i="11" s="1"/>
  <c r="A111" i="11"/>
  <c r="A101" i="11"/>
  <c r="A100" i="11" s="1"/>
  <c r="C101" i="11"/>
  <c r="C100" i="11" s="1"/>
  <c r="A127" i="11"/>
  <c r="A107" i="11"/>
  <c r="A119" i="11" a="1"/>
  <c r="B119" i="11" s="1"/>
  <c r="F105" i="11"/>
  <c r="E105" i="11"/>
  <c r="D107" i="11"/>
  <c r="D105" i="11"/>
  <c r="E107" i="11"/>
  <c r="A103" i="11"/>
  <c r="C105" i="11"/>
  <c r="D103" i="11"/>
  <c r="E103" i="11"/>
  <c r="C103" i="11"/>
  <c r="B103" i="11"/>
  <c r="A117" i="11" a="1"/>
  <c r="E117" i="11" s="1"/>
  <c r="G103" i="11"/>
  <c r="A121" i="11" a="1"/>
  <c r="F121" i="11" s="1"/>
  <c r="G105" i="11"/>
  <c r="A115" i="11" a="1"/>
  <c r="A115" i="11" s="1"/>
  <c r="A114" i="11" s="1"/>
  <c r="C107" i="11"/>
  <c r="B107" i="11"/>
  <c r="A125" i="11" a="1"/>
  <c r="B125" i="11" s="1"/>
  <c r="A123" i="11" a="1"/>
  <c r="F123" i="11" s="1"/>
  <c r="G107" i="11"/>
  <c r="B127" i="11"/>
  <c r="A141" i="11" s="1"/>
  <c r="C109" i="11"/>
  <c r="B109" i="11"/>
  <c r="D109" i="11"/>
  <c r="E109" i="11"/>
  <c r="G109" i="11"/>
  <c r="F109" i="11"/>
  <c r="C119" i="11" l="1"/>
  <c r="F119" i="11"/>
  <c r="D119" i="11"/>
  <c r="D121" i="11"/>
  <c r="E119" i="11"/>
  <c r="A119" i="11"/>
  <c r="E115" i="11"/>
  <c r="E114" i="11" s="1"/>
  <c r="G119" i="11"/>
  <c r="A117" i="11"/>
  <c r="G121" i="11"/>
  <c r="E121" i="11"/>
  <c r="B121" i="11"/>
  <c r="B115" i="11"/>
  <c r="B114" i="11" s="1"/>
  <c r="B117" i="11"/>
  <c r="D115" i="11"/>
  <c r="D114" i="11" s="1"/>
  <c r="G117" i="11"/>
  <c r="F117" i="11"/>
  <c r="A121" i="11"/>
  <c r="G115" i="11"/>
  <c r="G114" i="11" s="1"/>
  <c r="C117" i="11"/>
  <c r="A137" i="11" a="1"/>
  <c r="A137" i="11" s="1"/>
  <c r="A131" i="11" a="1"/>
  <c r="E131" i="11" s="1"/>
  <c r="C115" i="11"/>
  <c r="C114" i="11" s="1"/>
  <c r="F115" i="11"/>
  <c r="F114" i="11" s="1"/>
  <c r="A133" i="11" a="1"/>
  <c r="F133" i="11" s="1"/>
  <c r="A139" i="11" a="1"/>
  <c r="B139" i="11" s="1"/>
  <c r="C121" i="11"/>
  <c r="D117" i="11"/>
  <c r="A135" i="11" a="1"/>
  <c r="B135" i="11" s="1"/>
  <c r="B141" i="11"/>
  <c r="A151" i="11" s="1" a="1"/>
  <c r="A125" i="11"/>
  <c r="D123" i="11"/>
  <c r="E123" i="11"/>
  <c r="A123" i="11"/>
  <c r="G123" i="11"/>
  <c r="B123" i="11"/>
  <c r="A129" i="11" a="1"/>
  <c r="A129" i="11" s="1"/>
  <c r="A128" i="11" s="1"/>
  <c r="C123" i="11"/>
  <c r="C137" i="11" l="1"/>
  <c r="E137" i="11"/>
  <c r="D131" i="11"/>
  <c r="A155" i="11"/>
  <c r="A131" i="11"/>
  <c r="C133" i="11"/>
  <c r="B131" i="11"/>
  <c r="A139" i="11"/>
  <c r="F131" i="11"/>
  <c r="A145" i="11" a="1"/>
  <c r="B145" i="11" s="1"/>
  <c r="D137" i="11"/>
  <c r="B137" i="11"/>
  <c r="A133" i="11"/>
  <c r="A153" i="11" a="1"/>
  <c r="B153" i="11" s="1"/>
  <c r="G137" i="11"/>
  <c r="F137" i="11"/>
  <c r="E133" i="11"/>
  <c r="A147" i="11" a="1"/>
  <c r="F147" i="11" s="1"/>
  <c r="G131" i="11"/>
  <c r="G135" i="11"/>
  <c r="F135" i="11"/>
  <c r="B155" i="11"/>
  <c r="A149" i="11" a="1"/>
  <c r="B149" i="11" s="1"/>
  <c r="A135" i="11"/>
  <c r="C131" i="11"/>
  <c r="D133" i="11"/>
  <c r="B133" i="11"/>
  <c r="A143" i="11" a="1"/>
  <c r="A143" i="11" s="1"/>
  <c r="A142" i="11" s="1"/>
  <c r="C135" i="11"/>
  <c r="E135" i="11"/>
  <c r="G133" i="11"/>
  <c r="D135" i="11"/>
  <c r="C129" i="11"/>
  <c r="C128" i="11" s="1"/>
  <c r="E129" i="11"/>
  <c r="E128" i="11" s="1"/>
  <c r="D129" i="11"/>
  <c r="D128" i="11" s="1"/>
  <c r="B129" i="11"/>
  <c r="B128" i="11" s="1"/>
  <c r="G129" i="11"/>
  <c r="G128" i="11" s="1"/>
  <c r="F129" i="11"/>
  <c r="F128" i="11" s="1"/>
  <c r="F151" i="11"/>
  <c r="B151" i="11"/>
  <c r="E151" i="11"/>
  <c r="A151" i="11"/>
  <c r="C151" i="11"/>
  <c r="G151" i="11"/>
  <c r="D151" i="11"/>
  <c r="C145" i="11" l="1"/>
  <c r="F149" i="11"/>
  <c r="A165" i="11" a="1"/>
  <c r="B165" i="11" s="1"/>
  <c r="D143" i="11"/>
  <c r="D142" i="11" s="1"/>
  <c r="C149" i="11"/>
  <c r="D147" i="11"/>
  <c r="A153" i="11"/>
  <c r="G143" i="11"/>
  <c r="G142" i="11" s="1"/>
  <c r="F145" i="11"/>
  <c r="B147" i="11"/>
  <c r="A161" i="11" a="1"/>
  <c r="F161" i="11" s="1"/>
  <c r="G147" i="11"/>
  <c r="A145" i="11"/>
  <c r="A163" i="11" a="1"/>
  <c r="A163" i="11" s="1"/>
  <c r="A147" i="11"/>
  <c r="D145" i="11"/>
  <c r="E145" i="11"/>
  <c r="A167" i="11" a="1"/>
  <c r="A167" i="11" s="1"/>
  <c r="E147" i="11"/>
  <c r="G145" i="11"/>
  <c r="E143" i="11"/>
  <c r="E142" i="11" s="1"/>
  <c r="A157" i="11" a="1"/>
  <c r="E157" i="11" s="1"/>
  <c r="E156" i="11" s="1"/>
  <c r="A159" i="11" a="1"/>
  <c r="A159" i="11" s="1"/>
  <c r="C147" i="11"/>
  <c r="B143" i="11"/>
  <c r="B142" i="11" s="1"/>
  <c r="C143" i="11"/>
  <c r="C142" i="11" s="1"/>
  <c r="F143" i="11"/>
  <c r="F142" i="11" s="1"/>
  <c r="A149" i="11"/>
  <c r="D149" i="11"/>
  <c r="E149" i="11"/>
  <c r="G149" i="11"/>
  <c r="C165" i="11" l="1"/>
  <c r="G165" i="11"/>
  <c r="F165" i="11"/>
  <c r="A165" i="11"/>
  <c r="E165" i="11"/>
  <c r="D165" i="11"/>
  <c r="E163" i="11"/>
  <c r="B163" i="11"/>
  <c r="B167" i="11"/>
  <c r="C161" i="11"/>
  <c r="A161" i="11"/>
  <c r="C163" i="11"/>
  <c r="D159" i="11"/>
  <c r="D163" i="11"/>
  <c r="E159" i="11"/>
  <c r="E161" i="11"/>
  <c r="G163" i="11"/>
  <c r="F163" i="11"/>
  <c r="B159" i="11"/>
  <c r="D161" i="11"/>
  <c r="B161" i="11"/>
  <c r="C159" i="11"/>
  <c r="G161" i="11"/>
  <c r="D157" i="11"/>
  <c r="D156" i="11" s="1"/>
  <c r="B157" i="11"/>
  <c r="B156" i="11" s="1"/>
  <c r="G157" i="11"/>
  <c r="G156" i="11" s="1"/>
  <c r="F157" i="11"/>
  <c r="F156" i="11" s="1"/>
  <c r="A157" i="11"/>
  <c r="A156" i="11" s="1"/>
  <c r="G159" i="11"/>
  <c r="F159" i="11"/>
  <c r="C157" i="11"/>
  <c r="C156" i="11" s="1"/>
</calcChain>
</file>

<file path=xl/sharedStrings.xml><?xml version="1.0" encoding="utf-8"?>
<sst xmlns="http://schemas.openxmlformats.org/spreadsheetml/2006/main" count="1620" uniqueCount="426">
  <si>
    <t xml:space="preserve">Avoir cartes de visites et poster en rabe pour donner à nous fournisseurs ou client (ça fait pro) </t>
  </si>
  <si>
    <t xml:space="preserve">Remarques : </t>
  </si>
  <si>
    <t>Bien noter comme fonctionne le budget de Bron (faire devis chez durand services et amener au Chef des travaux)</t>
  </si>
  <si>
    <t xml:space="preserve">Bilan : </t>
  </si>
  <si>
    <t>¨</t>
  </si>
  <si>
    <t>Préparer rangement Bron [NGO]</t>
  </si>
  <si>
    <t>V :</t>
  </si>
  <si>
    <t>Mail pièce Janolin Frette [NGO]</t>
  </si>
  <si>
    <t>Vote Logo 0As [NGO]</t>
  </si>
  <si>
    <t>Garder Mail Durand [NGO]</t>
  </si>
  <si>
    <t>Commande RS [PTN]</t>
  </si>
  <si>
    <t>Préparer Mail Chef travaux Bron [NGO]</t>
  </si>
  <si>
    <t>Commande Mouser [BAT]</t>
  </si>
  <si>
    <t>Rangement Garage ECL [NGO]</t>
  </si>
  <si>
    <t>J :</t>
  </si>
  <si>
    <t>Déposer moteur Bery avec poster [CEE]</t>
  </si>
  <si>
    <t>Formation sécurité [NGO]</t>
  </si>
  <si>
    <t>RVP1 1As [NGO]</t>
  </si>
  <si>
    <t>Faire Calendrier EPSA Janvier [NGO]</t>
  </si>
  <si>
    <t>M :</t>
  </si>
  <si>
    <t>Contacter PSEP [RCS]</t>
  </si>
  <si>
    <t>Gantt réalisation gabarits [NGO]</t>
  </si>
  <si>
    <t>Lancer Business Plan [JKL &amp; RCS]</t>
  </si>
  <si>
    <t>Envoyer commande RCV [MPY]</t>
  </si>
  <si>
    <t>Suivi ARRK [CEE]</t>
  </si>
  <si>
    <t>Maitriser doc drexler reglage [LDN]</t>
  </si>
  <si>
    <t>Inscription compétitions [NGO]</t>
  </si>
  <si>
    <t>MAJ RSP [MPL]</t>
  </si>
  <si>
    <t>Envoyer devis carrosserie [JKL]</t>
  </si>
  <si>
    <t>Envoyer commande SKF [EDP]</t>
  </si>
  <si>
    <t>Présentation Boisard [BRT]</t>
  </si>
  <si>
    <t>Mail TOP Orga [NGO]</t>
  </si>
  <si>
    <t>Message prépa quizz urgent [NGO]</t>
  </si>
  <si>
    <t>Diapo PA 2A [NGO]</t>
  </si>
  <si>
    <t>MAJ Planning prod [NGO]</t>
  </si>
  <si>
    <t>Préparer mail devis Bron [NGO &amp; MPL]</t>
  </si>
  <si>
    <t>Point BeryInox [NGO &amp; CEE]</t>
  </si>
  <si>
    <t>Prévoir achat plaque [BAT]</t>
  </si>
  <si>
    <t>Point Commande textile [YRI]</t>
  </si>
  <si>
    <t>Point soirée sponsor [PTN]</t>
  </si>
  <si>
    <t>Préparer vote logo Textiles [NGO]</t>
  </si>
  <si>
    <t>Contacter C.Janolin Frette MEP [NGO]</t>
  </si>
  <si>
    <t xml:space="preserve">L : </t>
  </si>
  <si>
    <t xml:space="preserve">To Do List : </t>
  </si>
  <si>
    <t xml:space="preserve">Objectifs : </t>
  </si>
  <si>
    <t>Date :</t>
  </si>
  <si>
    <t>Contacter ARRK [CEE]</t>
  </si>
  <si>
    <t>Amener Tubes découpés à La Gir [RCS]</t>
  </si>
  <si>
    <t>Faire devis carrosserie [JKL]</t>
  </si>
  <si>
    <t>Préparer mail Ohlins [PCT]</t>
  </si>
  <si>
    <t>Préparer Séance 1As [NGO]</t>
  </si>
  <si>
    <t>Faire bilan aéro [ACO]</t>
  </si>
  <si>
    <t>Préparer mail SKF [EDP]</t>
  </si>
  <si>
    <t>Préparer Rangement Garage [NGO]</t>
  </si>
  <si>
    <t>Envoyer invitation [PTN]</t>
  </si>
  <si>
    <t>Préparer Formation Laurent [NGO]</t>
  </si>
  <si>
    <t>Contacter La Mache Brut [MPL]</t>
  </si>
  <si>
    <t>Prévoir quizz Compet [PTN]</t>
  </si>
  <si>
    <t>Contacter LDTS essais [PCT]</t>
  </si>
  <si>
    <t>contacter Noel metal et La Gir [RCS]</t>
  </si>
  <si>
    <t>Préparer Expo [PTN]</t>
  </si>
  <si>
    <t>Acheter Chocolat [YRI]</t>
  </si>
  <si>
    <t>Contacter B.Houx usinage ECL [MPY]</t>
  </si>
  <si>
    <t>Remarques</t>
  </si>
  <si>
    <t>Bilan</t>
  </si>
  <si>
    <t>Vendredi :</t>
  </si>
  <si>
    <t>Jeudi :</t>
  </si>
  <si>
    <t>Mercredi :</t>
  </si>
  <si>
    <t>Mardi :</t>
  </si>
  <si>
    <t xml:space="preserve">Lundi : </t>
  </si>
  <si>
    <t>To Do List</t>
  </si>
  <si>
    <t>Objectifs</t>
  </si>
  <si>
    <t xml:space="preserve">Responsable : </t>
  </si>
  <si>
    <t>Semaine N°</t>
  </si>
  <si>
    <t xml:space="preserve"> 21/01/2019 au 27/01/2019</t>
  </si>
  <si>
    <t>Rappel BRT, Boisard Présentation [NGO]</t>
  </si>
  <si>
    <t>Réserver Salle EPSA avec planning</t>
  </si>
  <si>
    <t>Prévoir contrôle pièce et pesée</t>
  </si>
  <si>
    <t>Radia soudure [ASE]</t>
  </si>
  <si>
    <t xml:space="preserve">Demander à chacun de bien faire un message de bilan de visite partenaire ou sponsor (le plus exhaustif possible) pour éviter comme Clement pour Bery Inox qui n'a pas dit qu'il manquait une pièce pour souder ce qui a occasinné un déplacement et une immobilisation du moteur chez Bery Inox pour rien </t>
  </si>
  <si>
    <t xml:space="preserve">Visite Boisard (2) </t>
  </si>
  <si>
    <t>Envoyer devis Bron [NGO]</t>
  </si>
  <si>
    <t>Faire devis Mouser [BAT]</t>
  </si>
  <si>
    <t>Inscritpion FS ATA [BRT]</t>
  </si>
  <si>
    <t>Rappeler SKF [EDP]</t>
  </si>
  <si>
    <t>Répartition pour quizz [Tous]</t>
  </si>
  <si>
    <t>Relancer devis carrosserie [JKL]</t>
  </si>
  <si>
    <t>Mail devis Aquacut [NGO]</t>
  </si>
  <si>
    <t>Présentation Bibli [NGO, BRT]</t>
  </si>
  <si>
    <t>Point event asso [PTN]</t>
  </si>
  <si>
    <t>Envoyer la newsletter [AMS]</t>
  </si>
  <si>
    <t>Quizz compétition [Tous]</t>
  </si>
  <si>
    <t>Prévoir publication [NGO]</t>
  </si>
  <si>
    <t>Prévoir publication Lundi [NGO]</t>
  </si>
  <si>
    <t>Prévoir publication Vendredi [NGO]</t>
  </si>
  <si>
    <t>Prévoir matériel photo quizz [NGO]</t>
  </si>
  <si>
    <t>Prévoir photo/video partenaire [NGO]</t>
  </si>
  <si>
    <t>Préparation TOP Organe [NGO, MPL]</t>
  </si>
  <si>
    <t>TOP Organe Boisard [NGO]</t>
  </si>
  <si>
    <t>RVP1 LAS [NGO]</t>
  </si>
  <si>
    <t>Maitriser drexler reglage [LDN]</t>
  </si>
  <si>
    <t>Préparer format° Laurent [NGO]</t>
  </si>
  <si>
    <t>Relancer Bron Devis [NGO]</t>
  </si>
  <si>
    <t>Gabarits elec [BAT]</t>
  </si>
  <si>
    <t>Gabarits Direction [EDP]</t>
  </si>
  <si>
    <t>Gabarits Suspension [PCT]</t>
  </si>
  <si>
    <t>Gabarit Moteur [TLS]</t>
  </si>
  <si>
    <t>Gabarit Transmission [MPY]</t>
  </si>
  <si>
    <t>Modif réservoir [BVL]</t>
  </si>
  <si>
    <t>Gabarit Réservoir [BVL]</t>
  </si>
  <si>
    <t>Soudure Chapes elec [BAT]</t>
  </si>
  <si>
    <t>Entrainement quizz [NGO]</t>
  </si>
  <si>
    <t xml:space="preserve"> 04/02/2019 au 10/02/2019</t>
  </si>
  <si>
    <t>Gabarits admission [CEE]</t>
  </si>
  <si>
    <t>Point sortie roulage week end [NGO]</t>
  </si>
  <si>
    <t>Prévoir séance 0As [NGO]</t>
  </si>
  <si>
    <t>Prévoir séance 2As [NGO]</t>
  </si>
  <si>
    <t xml:space="preserve">Préparer séance roulage [NGO] </t>
  </si>
  <si>
    <t>Finir les derniers gabarits et avancer un maximum les soudures</t>
  </si>
  <si>
    <t>Point planning soudures [RCS,NGO]</t>
  </si>
  <si>
    <t>janvier</t>
  </si>
  <si>
    <t>LUNDI</t>
  </si>
  <si>
    <t xml:space="preserve">1A </t>
  </si>
  <si>
    <t>Vacances</t>
  </si>
  <si>
    <t>2A</t>
  </si>
  <si>
    <t>Tous</t>
  </si>
  <si>
    <t>Formation EPSAC pneumatique de L.Bauvir (18h15-20h)</t>
  </si>
  <si>
    <t>Dépose tubes à La Gir (départ : 13h30)</t>
  </si>
  <si>
    <t>CLIC 1As</t>
  </si>
  <si>
    <t xml:space="preserve">Visite Boisard, La Mache &amp; Bron </t>
  </si>
  <si>
    <t xml:space="preserve">Rangement de Bron </t>
  </si>
  <si>
    <t>Formation EPSAC Dynamic Vehicle 1 de L.Bauvir (18h15-20h)</t>
  </si>
  <si>
    <r>
      <t xml:space="preserve">Formation sécurité de C.Janolin (16h-18h) </t>
    </r>
    <r>
      <rPr>
        <b/>
        <sz val="11"/>
        <color rgb="FF00B050"/>
        <rFont val="Calibri Light"/>
        <family val="2"/>
        <scheme val="major"/>
      </rPr>
      <t>RVP1 (14h-16h)</t>
    </r>
  </si>
  <si>
    <t>Démontage de Vulcanix [BRT &amp; BDE]</t>
  </si>
  <si>
    <t>Partiel 2A</t>
  </si>
  <si>
    <r>
      <t xml:space="preserve">Partiel 2A / </t>
    </r>
    <r>
      <rPr>
        <b/>
        <sz val="11"/>
        <color rgb="FF00B050"/>
        <rFont val="Calibri Light"/>
        <family val="2"/>
        <scheme val="major"/>
      </rPr>
      <t>Partiel 1A</t>
    </r>
  </si>
  <si>
    <t>Partiel 1A</t>
  </si>
  <si>
    <r>
      <t xml:space="preserve">Partiel 1A / </t>
    </r>
    <r>
      <rPr>
        <b/>
        <sz val="11"/>
        <color rgb="FF7030A0"/>
        <rFont val="Calibri Light"/>
        <family val="2"/>
        <scheme val="major"/>
      </rPr>
      <t xml:space="preserve">Présentation Expo Bibli / </t>
    </r>
    <r>
      <rPr>
        <b/>
        <sz val="11"/>
        <color rgb="FF0070C0"/>
        <rFont val="Calibri Light"/>
        <family val="2"/>
        <scheme val="major"/>
      </rPr>
      <t>Visite La Mache et Boisard</t>
    </r>
  </si>
  <si>
    <r>
      <t xml:space="preserve">Partiel 1A        </t>
    </r>
    <r>
      <rPr>
        <b/>
        <sz val="11"/>
        <color rgb="FFFF0000"/>
        <rFont val="Calibri Light"/>
        <family val="2"/>
        <scheme val="major"/>
      </rPr>
      <t>Préparation aux quizz</t>
    </r>
  </si>
  <si>
    <t>Démontage moto session 1</t>
  </si>
  <si>
    <t>Formation EPSAC Dynamic Vehicle 2 de L.Bauvir (18h15-20h)</t>
  </si>
  <si>
    <t>Quizz Compétition</t>
  </si>
  <si>
    <t>Notes :</t>
  </si>
  <si>
    <t>Formation EPSAC Dynamic Vehicle 3 de L.Bauvir (18h15-20h)</t>
  </si>
  <si>
    <t>TOP Organe (à Boisard)</t>
  </si>
  <si>
    <t>EPSALTEN</t>
  </si>
  <si>
    <t>Séance Roulage Vulcanix &amp; Rangement Bron</t>
  </si>
  <si>
    <t>Soirée remerciement sponsors</t>
  </si>
  <si>
    <t>Réunion de préparation Roll Out</t>
  </si>
  <si>
    <t>Vacs Boisard &amp; La mache</t>
  </si>
  <si>
    <t>Déposer Chassis Bery Inox [ABR]</t>
  </si>
  <si>
    <t>Vacs La Gir</t>
  </si>
  <si>
    <t>TOP Moteur</t>
  </si>
  <si>
    <t>ROLL OUT OPTIMUS</t>
  </si>
  <si>
    <t>Soudure chapes LAS et transmission</t>
  </si>
  <si>
    <t>Prévoir séance PE 0As [NGO]</t>
  </si>
  <si>
    <t>Point sur les textiles [NGO]</t>
  </si>
  <si>
    <t>Point avec Paco event asso [NGO]</t>
  </si>
  <si>
    <t>Boule voiture [NGO]</t>
  </si>
  <si>
    <t>Voir Béatrice paiement FSN [NGO]</t>
  </si>
  <si>
    <t>Modifier Chapes LAS [PCT]</t>
  </si>
  <si>
    <t>Devis RS Motorisation [CEE]</t>
  </si>
  <si>
    <t>Devis et envoie carrosserie [JKL]</t>
  </si>
  <si>
    <t>Relancer SKF [EDP]</t>
  </si>
  <si>
    <t>Présentation bibli [BRT]</t>
  </si>
  <si>
    <t>Soudure chapes LAS arrière [PCT]</t>
  </si>
  <si>
    <t>Soudure chapes PE [MPY]</t>
  </si>
  <si>
    <t>Réservation Camping FS ATA [NGO]</t>
  </si>
  <si>
    <t>Mail Debouck compét [NGO]</t>
  </si>
  <si>
    <t xml:space="preserve"> 11/02/2019 au 17/02/2019</t>
  </si>
  <si>
    <t>Résoudre la crise Boisard</t>
  </si>
  <si>
    <t>Lister entreprises usinages [NGO]</t>
  </si>
  <si>
    <t>Récupérer pièces La Mache [CEE]</t>
  </si>
  <si>
    <t>Contacter des entreprises [NGO]</t>
  </si>
  <si>
    <t>Envoyer le carbone à S2MA [JKL]</t>
  </si>
  <si>
    <t>Commander surplusmoto [MPL]</t>
  </si>
  <si>
    <t>Présenter Romain à Beatrice [NGO]</t>
  </si>
  <si>
    <t>Préparer soirée remerciement [BRT]</t>
  </si>
  <si>
    <t>Donner clés Bron et coloc à Max [NGO]</t>
  </si>
  <si>
    <t>Soudure de chapes [RCS]</t>
  </si>
  <si>
    <t>Réunion B.Houx usinage ECL [NGO]</t>
  </si>
  <si>
    <t>Mail Bilan B.Houx [NGO]</t>
  </si>
  <si>
    <t>Prévoir planning carto [CEE]</t>
  </si>
  <si>
    <t>Commande Silencieux [CEE]</t>
  </si>
  <si>
    <t>Mail B.Celle TD PE [NGO]</t>
  </si>
  <si>
    <t xml:space="preserve"> 18/02/2019 au 24/02/2019</t>
  </si>
  <si>
    <t xml:space="preserve"> 25/02/2019 au 03/03/2019</t>
  </si>
  <si>
    <t>MAJ RSP AlpenTech [MPL]</t>
  </si>
  <si>
    <t>Mail Vacances EPSA [NGO]</t>
  </si>
  <si>
    <t>04/03/2019 au 10/03/2019</t>
  </si>
  <si>
    <t xml:space="preserve"> 11/03/2019 au 17/03/2019</t>
  </si>
  <si>
    <t xml:space="preserve"> 18/03/2019 au 24/03/2019</t>
  </si>
  <si>
    <t>Planning formation 2As [NGO]</t>
  </si>
  <si>
    <t>Planning formation R.Guerout [NGO]</t>
  </si>
  <si>
    <t>Semaine 26/11 - 02/12</t>
  </si>
  <si>
    <t>Jours</t>
  </si>
  <si>
    <t>Activité</t>
  </si>
  <si>
    <t>Descritpion/Commentaire</t>
  </si>
  <si>
    <t>Lundi</t>
  </si>
  <si>
    <t>Mardi</t>
  </si>
  <si>
    <t xml:space="preserve">Séance PA </t>
  </si>
  <si>
    <t>Diapo présentation Compétitions et planning quizz et entrainement reglements et préparation pilote et rangement de bron et mise en plan et réalisation de devis</t>
  </si>
  <si>
    <t>Mercredi</t>
  </si>
  <si>
    <t>Préparation du TOP Copeau</t>
  </si>
  <si>
    <t>Gestion Slide et dernieres pièces</t>
  </si>
  <si>
    <t>Jeudi</t>
  </si>
  <si>
    <t>Repos</t>
  </si>
  <si>
    <t>Vendredi</t>
  </si>
  <si>
    <t>Samedi</t>
  </si>
  <si>
    <t>Dimanche</t>
  </si>
  <si>
    <t>Semaine 03/12 - 09/12</t>
  </si>
  <si>
    <t>Debrief TOP Copeau 2As</t>
  </si>
  <si>
    <t>Debrief TOP Copeau 0As</t>
  </si>
  <si>
    <t>Semaine 10/12 - 16/12</t>
  </si>
  <si>
    <t>Préparer le lancement en production des premières pièces</t>
  </si>
  <si>
    <t>Semaine 17/12 - 23/12</t>
  </si>
  <si>
    <t>Séance TD Com avec 0As</t>
  </si>
  <si>
    <t>Semaine 24/12 - 31/12</t>
  </si>
  <si>
    <t>Vacances de Noel</t>
  </si>
  <si>
    <t>Semaine 07/12 - 13/12</t>
  </si>
  <si>
    <t>Relancer les partenaires de production</t>
  </si>
  <si>
    <t>Envoie de mail et appel et prévoir des visites</t>
  </si>
  <si>
    <t>Préparer devis pour réouverture budget</t>
  </si>
  <si>
    <t>Rangement Garage Centrale</t>
  </si>
  <si>
    <t>Emener 0As et 2As et 3As</t>
  </si>
  <si>
    <t>Semaine 14/01 - 20/01</t>
  </si>
  <si>
    <t>Semaine 21/01 - 27/01</t>
  </si>
  <si>
    <t>Semaine 28/01 - 03/02</t>
  </si>
  <si>
    <t>Semaine 04/02 - 10/02</t>
  </si>
  <si>
    <t>TOP Organe</t>
  </si>
  <si>
    <t>Mercredi 26/09</t>
  </si>
  <si>
    <t>Horaire</t>
  </si>
  <si>
    <t>14h-14h30</t>
  </si>
  <si>
    <t>Présentation du projet et de l'avancement</t>
  </si>
  <si>
    <t>14h30-15h</t>
  </si>
  <si>
    <t>Formation EPSABox (Paco)</t>
  </si>
  <si>
    <t xml:space="preserve">15h-16h </t>
  </si>
  <si>
    <t>Formation CATIA</t>
  </si>
  <si>
    <t>Réalisée par Jacquet Moulin</t>
  </si>
  <si>
    <t xml:space="preserve">16h-17h </t>
  </si>
  <si>
    <t xml:space="preserve">17h-18h </t>
  </si>
  <si>
    <t>Pipso</t>
  </si>
  <si>
    <t>Mercredi 03/10</t>
  </si>
  <si>
    <t>14h-15h</t>
  </si>
  <si>
    <t>Démarche de Projet EPSA (Paco)</t>
  </si>
  <si>
    <t>Explication cycle en V, concept de système, sous système et pièce</t>
  </si>
  <si>
    <t>Travail en Ilot (Département)</t>
  </si>
  <si>
    <t>Mercredi 10/10</t>
  </si>
  <si>
    <t>Outil EPSA - Notions de base (Git/Slack) (Paco)</t>
  </si>
  <si>
    <t>Mercredi 17/10</t>
  </si>
  <si>
    <t>Mercredi 24/10</t>
  </si>
  <si>
    <t xml:space="preserve">14h-16h </t>
  </si>
  <si>
    <t xml:space="preserve">16h-18h </t>
  </si>
  <si>
    <t xml:space="preserve">TD PE </t>
  </si>
  <si>
    <t>Format adapté à l'EPSA avec Nicolas Hourcad et Bastiste Celle</t>
  </si>
  <si>
    <t xml:space="preserve">Vacances </t>
  </si>
  <si>
    <t>Mercredi 07/11</t>
  </si>
  <si>
    <t xml:space="preserve">Début de la réalisation des basculeurs par 2 0AS pole LAS </t>
  </si>
  <si>
    <t>Mercredi 14/11</t>
  </si>
  <si>
    <t>14h-16h</t>
  </si>
  <si>
    <t>Réalisation de livrables EPSABox</t>
  </si>
  <si>
    <t>TD de Communication</t>
  </si>
  <si>
    <t>Réalisé par Nicolas Hourcade</t>
  </si>
  <si>
    <t>Mercredi 21/11</t>
  </si>
  <si>
    <t>Réalisation de livrables</t>
  </si>
  <si>
    <t>Mercredi 28/11</t>
  </si>
  <si>
    <t>Préparation des mises en plan</t>
  </si>
  <si>
    <t>Mercredi 05/12</t>
  </si>
  <si>
    <t>Conférence S. Tajan</t>
  </si>
  <si>
    <t xml:space="preserve">16h-17h30 </t>
  </si>
  <si>
    <t>Debrief Post TOP Copeau</t>
  </si>
  <si>
    <t>Mise en plan</t>
  </si>
  <si>
    <t>Mercredi 12/12</t>
  </si>
  <si>
    <t>Mercredi 19/12</t>
  </si>
  <si>
    <t>TD Communication avec Hourcad</t>
  </si>
  <si>
    <t>Karting Teambuilding</t>
  </si>
  <si>
    <t>Vacances Décembre</t>
  </si>
  <si>
    <t>Mercredi 09/01/19</t>
  </si>
  <si>
    <t>Lancement des projets de département</t>
  </si>
  <si>
    <t>15h-16h30</t>
  </si>
  <si>
    <t xml:space="preserve">16h30-18h30 </t>
  </si>
  <si>
    <t>Formation sécurité C. Janolin</t>
  </si>
  <si>
    <t>Nécessaire pour intégrer le véhicule</t>
  </si>
  <si>
    <t>Mercredi 16/01/19</t>
  </si>
  <si>
    <t>Mercredi 23/01/19</t>
  </si>
  <si>
    <t>Mercredi 30/01/19</t>
  </si>
  <si>
    <t>14h-18h</t>
  </si>
  <si>
    <t>CLIC</t>
  </si>
  <si>
    <t>Mercredi 06/02/19</t>
  </si>
  <si>
    <t>Bilan sur le projet</t>
  </si>
  <si>
    <t>Réalisation d'AMDEC</t>
  </si>
  <si>
    <t>Mercredi 13/02/19</t>
  </si>
  <si>
    <t>Réunion crise PSO</t>
  </si>
  <si>
    <t>Mercredi 21/02/19</t>
  </si>
  <si>
    <t xml:space="preserve">Réalsiation des BICs </t>
  </si>
  <si>
    <t>Réalisation des CdCF</t>
  </si>
  <si>
    <t>Mercredi 28/02/19</t>
  </si>
  <si>
    <t>Lancement de leur Projet</t>
  </si>
  <si>
    <t>Nom</t>
  </si>
  <si>
    <t>Intervenant</t>
  </si>
  <si>
    <t>Date</t>
  </si>
  <si>
    <t>Statut</t>
  </si>
  <si>
    <t>Formation CATIA Notion de Base</t>
  </si>
  <si>
    <t>Jacque</t>
  </si>
  <si>
    <t>14h - 16h</t>
  </si>
  <si>
    <t>OK</t>
  </si>
  <si>
    <t>Formation EPSABox</t>
  </si>
  <si>
    <t>Paco</t>
  </si>
  <si>
    <t>14h 14h30</t>
  </si>
  <si>
    <t>Démarche de projet EPSA</t>
  </si>
  <si>
    <t>14h - 14h30</t>
  </si>
  <si>
    <t>Outil EPSA - Notions de base (Git,Slack)</t>
  </si>
  <si>
    <t>Nico</t>
  </si>
  <si>
    <t>14h - 15h</t>
  </si>
  <si>
    <t>Formation Conception Mécanique (part1)</t>
  </si>
  <si>
    <t>Simon/Laurent</t>
  </si>
  <si>
    <t>18h15 - 20h</t>
  </si>
  <si>
    <t>Formation Conception Mécanique (part2)</t>
  </si>
  <si>
    <t>Formation Conception Mécanique (part3)</t>
  </si>
  <si>
    <t>Simon</t>
  </si>
  <si>
    <t xml:space="preserve">Formation Conception Mécanique (part4) </t>
  </si>
  <si>
    <t xml:space="preserve">OK </t>
  </si>
  <si>
    <t>Formation Pneumatique</t>
  </si>
  <si>
    <t>Laurent</t>
  </si>
  <si>
    <t xml:space="preserve">Formation sécurité </t>
  </si>
  <si>
    <t>Janolin</t>
  </si>
  <si>
    <t>16h - 18h</t>
  </si>
  <si>
    <t>Formation Dynamique véhicule (part1)</t>
  </si>
  <si>
    <t>Formation Dynamique véhicule (part2)</t>
  </si>
  <si>
    <t>Formation Technologie de la liaison au sol</t>
  </si>
  <si>
    <t>Prévu</t>
  </si>
  <si>
    <t>Formation Moteur</t>
  </si>
  <si>
    <t>Guerout</t>
  </si>
  <si>
    <t>Formation CdCF</t>
  </si>
  <si>
    <t>Formation Gestion de projet</t>
  </si>
  <si>
    <t>Matériaux</t>
  </si>
  <si>
    <t>Tajan</t>
  </si>
  <si>
    <t>Formation Suspension</t>
  </si>
  <si>
    <t xml:space="preserve">PA </t>
  </si>
  <si>
    <t>Formation Carrosserie</t>
  </si>
  <si>
    <t>Josselin</t>
  </si>
  <si>
    <t>Formation freinage</t>
  </si>
  <si>
    <t>Erwan</t>
  </si>
  <si>
    <t>Formation Barre anti roulis</t>
  </si>
  <si>
    <t>Formation châssis</t>
  </si>
  <si>
    <t>Robin &amp; Jam</t>
  </si>
  <si>
    <t>Formation electronique</t>
  </si>
  <si>
    <t>Bob</t>
  </si>
  <si>
    <t>Formation transmission secondaire</t>
  </si>
  <si>
    <t>Mathieu Pinay</t>
  </si>
  <si>
    <t>Formation Motorisation</t>
  </si>
  <si>
    <t>Clement &amp; Brice</t>
  </si>
  <si>
    <t>Intervenant EPSAC</t>
  </si>
  <si>
    <t>Poste</t>
  </si>
  <si>
    <t>Coordonnées</t>
  </si>
  <si>
    <t>Laurent Bauvir</t>
  </si>
  <si>
    <t>Ingénieu chez volvo</t>
  </si>
  <si>
    <t>lbauvir@gmail.com</t>
  </si>
  <si>
    <t>Simon Charaudeau</t>
  </si>
  <si>
    <t xml:space="preserve">Ingénieur chez Greenmot </t>
  </si>
  <si>
    <t>simon.charaudeau@greenmot.com</t>
  </si>
  <si>
    <t>Sebastien Tajan</t>
  </si>
  <si>
    <t>Ingénieur chez Safran</t>
  </si>
  <si>
    <t>sebastien.tajan@safrangroup.com</t>
  </si>
  <si>
    <t>Romain guerout</t>
  </si>
  <si>
    <t>Ingénieur motoriste chez Renault à Lardy</t>
  </si>
  <si>
    <t>romain.guerout@renault.com</t>
  </si>
  <si>
    <t>Intervenant Centrale</t>
  </si>
  <si>
    <t>Christophe Janolin</t>
  </si>
  <si>
    <t>Professeur de GM</t>
  </si>
  <si>
    <t>christophe.janolin@ec-lyon.fr</t>
  </si>
  <si>
    <t xml:space="preserve">Remarque : </t>
  </si>
  <si>
    <t>Prévoir amphi avec projecteur et s'assurer du bon fonctionnement avant la séance</t>
  </si>
  <si>
    <t xml:space="preserve">Prévoir zappette </t>
  </si>
  <si>
    <t>boissons</t>
  </si>
  <si>
    <t>Formation EPSAC Dynamic Vehicle 4 de L.Bauvir (18h15-20h)</t>
  </si>
  <si>
    <t>Déposer le châssis chez PSEP</t>
  </si>
  <si>
    <t>Récupération du châssis peint</t>
  </si>
  <si>
    <t>Soudure des dernières chapes à La Gir et test en traction</t>
  </si>
  <si>
    <t>Mail TOP Vehicule à La Gir [NGO]</t>
  </si>
  <si>
    <t>Préparation Diapo TOP Vehicule [NGO]</t>
  </si>
  <si>
    <t>Prévoir réunion Clozel [NGO]</t>
  </si>
  <si>
    <t>Réception des pièces Roue équipée</t>
  </si>
  <si>
    <t>Mail Coupery Masson [NGO]</t>
  </si>
  <si>
    <t>Prévoir visite Coupery [NGO]</t>
  </si>
  <si>
    <t>Début de l'intégration Optimus</t>
  </si>
  <si>
    <t>Récupération du plan de joint chez aquacut</t>
  </si>
  <si>
    <t>Pointage chapes LAS</t>
  </si>
  <si>
    <t>Répartition Préparation compét [NGO]</t>
  </si>
  <si>
    <t>Achat Sonometre Bron [NGO]</t>
  </si>
  <si>
    <t>Point usinage pièce Centrale [MPL]</t>
  </si>
  <si>
    <t>Dépose chassis La Gir [ABR]</t>
  </si>
  <si>
    <t>Réunion Roll Out [PTN]</t>
  </si>
  <si>
    <t>Finir les dernières soudures, préparer Planning intégration et préparation compétition</t>
  </si>
  <si>
    <t>Formation Laurent &amp; Simon [NGO]</t>
  </si>
  <si>
    <t>Mail Formation rentrée [NGO]</t>
  </si>
  <si>
    <t>Planning intégration [NGO]</t>
  </si>
  <si>
    <t>Point Kit de montage [NGO]</t>
  </si>
  <si>
    <t>Point PROM [NGO]</t>
  </si>
  <si>
    <t>Invitation Roll Out [NGO]</t>
  </si>
  <si>
    <t>Carte Visite [NGO]</t>
  </si>
  <si>
    <t>Textiles [NGO]</t>
  </si>
  <si>
    <t>Commande Textiles {NGO]</t>
  </si>
  <si>
    <t>Poster Roll Out 1 [NGO]</t>
  </si>
  <si>
    <t>Video Teaser Roll Out [Mathis]</t>
  </si>
  <si>
    <t>Installation du CAN sur Vulcanix [ARZ]</t>
  </si>
  <si>
    <t>Collage Triangle Bron [PCT,ARB]</t>
  </si>
  <si>
    <t>Contacter Bron [NGO]</t>
  </si>
  <si>
    <t>Contacter S2MA [JKL]</t>
  </si>
  <si>
    <t>Contacter Coupery [NGO]</t>
  </si>
  <si>
    <t>Roulage Valbonne [ARB]</t>
  </si>
  <si>
    <t>Contacter RS [BAT, PTN]</t>
  </si>
  <si>
    <t>Finir Video intégration [PTN]</t>
  </si>
  <si>
    <t>Contacter Romain [NGO]</t>
  </si>
  <si>
    <t>Formation Transmission [MPY]</t>
  </si>
  <si>
    <t>Lancer invitation [PTN]</t>
  </si>
  <si>
    <t>Organiser rangement Bron jeudi [NGO]</t>
  </si>
  <si>
    <t>Organiser rangement Bron Mardi [NGO]</t>
  </si>
  <si>
    <t>Préparer commande rangement Bron</t>
  </si>
  <si>
    <t>Réunion Cost Skype [NGO, ABR]</t>
  </si>
  <si>
    <t>Visite La Mache [MPL]</t>
  </si>
  <si>
    <t>Rangement de Bron [NGO]</t>
  </si>
  <si>
    <t>Préparer rangement de Bron [NGO]</t>
  </si>
  <si>
    <t>Récupérer le châssis Bery [CEE]</t>
  </si>
  <si>
    <t xml:space="preserve">Soudure chapes châssis [RCS] </t>
  </si>
  <si>
    <t>Récupérer Enveloppe ABR [NGO]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</si>
</sst>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0.00\ &quot;€&quot;;[Red]\-#,##0.00\ &quot;€&quot;"/>
    <numFmt numFmtId="164" formatCode="dd"/>
  </numFmts>
  <fonts count="2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1"/>
      <color theme="1"/>
      <name val="Wingdings"/>
      <charset val="2"/>
    </font>
    <font>
      <b/>
      <sz val="11"/>
      <color rgb="FFFF0000"/>
      <name val="Calibri"/>
      <family val="2"/>
      <scheme val="minor"/>
    </font>
    <font>
      <strike/>
      <sz val="11"/>
      <color theme="1"/>
      <name val="Calibri"/>
      <family val="2"/>
      <scheme val="minor"/>
    </font>
    <font>
      <sz val="10"/>
      <color theme="1"/>
      <name val="Calibri"/>
      <family val="2"/>
      <scheme val="minor"/>
    </font>
    <font>
      <b/>
      <sz val="28"/>
      <color theme="0"/>
      <name val="Calibri Light"/>
      <family val="2"/>
      <scheme val="major"/>
    </font>
    <font>
      <sz val="36"/>
      <color theme="4" tint="-0.24994659260841701"/>
      <name val="Calibri"/>
      <family val="2"/>
      <scheme val="minor"/>
    </font>
    <font>
      <sz val="11"/>
      <name val="Calibri"/>
      <family val="2"/>
      <scheme val="minor"/>
    </font>
    <font>
      <b/>
      <sz val="11"/>
      <color theme="0"/>
      <name val="Calibri Light"/>
      <family val="2"/>
      <scheme val="major"/>
    </font>
    <font>
      <sz val="16"/>
      <color theme="1"/>
      <name val="Calibri"/>
      <family val="2"/>
      <scheme val="minor"/>
    </font>
    <font>
      <b/>
      <sz val="11"/>
      <color rgb="FF00B050"/>
      <name val="Calibri"/>
      <family val="2"/>
      <scheme val="minor"/>
    </font>
    <font>
      <sz val="11"/>
      <color theme="1"/>
      <name val="Calibri Light"/>
      <family val="2"/>
      <scheme val="major"/>
    </font>
    <font>
      <b/>
      <sz val="36"/>
      <color theme="1"/>
      <name val="Calibri Light"/>
      <family val="2"/>
      <scheme val="major"/>
    </font>
    <font>
      <b/>
      <sz val="11"/>
      <color rgb="FF0070C0"/>
      <name val="Calibri"/>
      <family val="2"/>
      <scheme val="minor"/>
    </font>
    <font>
      <b/>
      <sz val="11"/>
      <color rgb="FF7030A0"/>
      <name val="Calibri"/>
      <family val="2"/>
      <scheme val="minor"/>
    </font>
    <font>
      <b/>
      <sz val="11"/>
      <color rgb="FF7030A0"/>
      <name val="Calibri Light"/>
      <family val="2"/>
      <scheme val="major"/>
    </font>
    <font>
      <b/>
      <sz val="11"/>
      <color rgb="FF0070C0"/>
      <name val="Calibri Light"/>
      <family val="2"/>
      <scheme val="major"/>
    </font>
    <font>
      <b/>
      <sz val="11"/>
      <color rgb="FF00B050"/>
      <name val="Calibri Light"/>
      <family val="2"/>
      <scheme val="major"/>
    </font>
    <font>
      <b/>
      <sz val="11"/>
      <color rgb="FFFF0000"/>
      <name val="Calibri Light"/>
      <family val="2"/>
      <scheme val="major"/>
    </font>
    <font>
      <b/>
      <sz val="12"/>
      <color rgb="FFFF0000"/>
      <name val="Calibri Light"/>
      <family val="2"/>
      <scheme val="major"/>
    </font>
    <font>
      <sz val="16"/>
      <name val="Calibri"/>
      <family val="2"/>
      <scheme val="minor"/>
    </font>
    <font>
      <u/>
      <sz val="11"/>
      <color theme="10"/>
      <name val="Calibri"/>
      <family val="2"/>
      <scheme val="minor"/>
    </font>
    <font>
      <sz val="11"/>
      <color rgb="FF000000"/>
      <name val="Calibri"/>
      <family val="2"/>
      <scheme val="minor"/>
    </font>
    <font>
      <b/>
      <u/>
      <sz val="11"/>
      <color theme="1"/>
      <name val="Calibri"/>
      <family val="2"/>
      <scheme val="minor"/>
    </font>
    <font>
      <b/>
      <sz val="11"/>
      <color theme="1"/>
      <name val="Calibri Light"/>
      <family val="2"/>
      <scheme val="major"/>
    </font>
  </fonts>
  <fills count="17">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24994659260841701"/>
        <bgColor indexed="64"/>
      </patternFill>
    </fill>
    <fill>
      <patternFill patternType="solid">
        <fgColor indexed="9"/>
        <bgColor indexed="64"/>
      </patternFill>
    </fill>
    <fill>
      <patternFill patternType="solid">
        <fgColor theme="7" tint="-0.499984740745262"/>
        <bgColor indexed="64"/>
      </patternFill>
    </fill>
    <fill>
      <patternFill patternType="solid">
        <fgColor rgb="FFFF0000"/>
        <bgColor indexed="64"/>
      </patternFill>
    </fill>
    <fill>
      <patternFill patternType="solid">
        <fgColor theme="0" tint="-0.249977111117893"/>
        <bgColor indexed="64"/>
      </patternFill>
    </fill>
    <fill>
      <patternFill patternType="solid">
        <fgColor rgb="FFFFC0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thick">
        <color theme="0"/>
      </right>
      <top/>
      <bottom/>
      <diagonal/>
    </border>
    <border>
      <left/>
      <right style="thin">
        <color theme="0" tint="-0.14993743705557422"/>
      </right>
      <top style="thin">
        <color theme="0" tint="-0.14996795556505021"/>
      </top>
      <bottom/>
      <diagonal/>
    </border>
    <border>
      <left style="thin">
        <color theme="0" tint="-0.14996795556505021"/>
      </left>
      <right/>
      <top style="thin">
        <color theme="0" tint="-0.14996795556505021"/>
      </top>
      <bottom/>
      <diagonal/>
    </border>
    <border>
      <left/>
      <right style="thin">
        <color theme="0" tint="-0.14996795556505021"/>
      </right>
      <top/>
      <bottom/>
      <diagonal/>
    </border>
    <border>
      <left/>
      <right/>
      <top/>
      <bottom style="thin">
        <color theme="0" tint="-0.14996795556505021"/>
      </bottom>
      <diagonal/>
    </border>
    <border>
      <left style="thin">
        <color theme="0" tint="-0.14996795556505021"/>
      </left>
      <right/>
      <top/>
      <bottom/>
      <diagonal/>
    </border>
    <border>
      <left style="thin">
        <color theme="0" tint="-0.14996795556505021"/>
      </left>
      <right/>
      <top style="thin">
        <color theme="0" tint="-0.14993743705557422"/>
      </top>
      <bottom/>
      <diagonal/>
    </border>
    <border>
      <left style="thin">
        <color theme="0" tint="-0.14996795556505021"/>
      </left>
      <right/>
      <top/>
      <bottom style="thin">
        <color theme="0" tint="-0.14993743705557422"/>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2">
    <xf numFmtId="0" fontId="0" fillId="0" borderId="0"/>
    <xf numFmtId="0" fontId="1" fillId="0" borderId="0"/>
    <xf numFmtId="0" fontId="9" fillId="8" borderId="0" applyNumberFormat="0" applyBorder="0" applyProtection="0">
      <alignment horizontal="center"/>
    </xf>
    <xf numFmtId="0" fontId="10" fillId="0" borderId="0" applyNumberFormat="0" applyFill="0" applyProtection="0">
      <alignment horizontal="left" indent="3"/>
    </xf>
    <xf numFmtId="0" fontId="11" fillId="0" borderId="0" applyFill="0" applyBorder="0" applyProtection="0"/>
    <xf numFmtId="0" fontId="12" fillId="10" borderId="21" applyNumberFormat="0" applyProtection="0">
      <alignment horizontal="left" vertical="center" indent="1"/>
    </xf>
    <xf numFmtId="0" fontId="12" fillId="8" borderId="21" applyNumberFormat="0" applyProtection="0">
      <alignment horizontal="left" indent="1"/>
    </xf>
    <xf numFmtId="164" fontId="13" fillId="0" borderId="22" applyFill="0" applyProtection="0">
      <alignment horizontal="left" vertical="center" wrapText="1" indent="1"/>
    </xf>
    <xf numFmtId="164" fontId="15" fillId="0" borderId="24" applyFill="0" applyProtection="0">
      <alignment horizontal="left" vertical="top" wrapText="1" indent="1"/>
    </xf>
    <xf numFmtId="164" fontId="11" fillId="0" borderId="27" applyNumberFormat="0" applyFill="0" applyProtection="0">
      <alignment horizontal="left" vertical="center" wrapText="1" indent="1"/>
    </xf>
    <xf numFmtId="164" fontId="1" fillId="0" borderId="0" applyNumberFormat="0" applyFill="0" applyProtection="0">
      <alignment horizontal="left" vertical="top" wrapText="1" indent="1"/>
    </xf>
    <xf numFmtId="0" fontId="25" fillId="0" borderId="0" applyNumberFormat="0" applyFill="0" applyBorder="0" applyAlignment="0" applyProtection="0"/>
  </cellStyleXfs>
  <cellXfs count="196">
    <xf numFmtId="0" fontId="0" fillId="0" borderId="0" xfId="0"/>
    <xf numFmtId="0" fontId="1" fillId="0" borderId="0" xfId="1" applyAlignment="1">
      <alignment wrapText="1"/>
    </xf>
    <xf numFmtId="0" fontId="1" fillId="0" borderId="1" xfId="1" applyBorder="1" applyAlignment="1">
      <alignment wrapText="1"/>
    </xf>
    <xf numFmtId="0" fontId="1" fillId="0" borderId="2" xfId="1" applyBorder="1" applyAlignment="1">
      <alignment wrapText="1"/>
    </xf>
    <xf numFmtId="0" fontId="1" fillId="0" borderId="3" xfId="1" applyBorder="1" applyAlignment="1">
      <alignment wrapText="1"/>
    </xf>
    <xf numFmtId="0" fontId="1" fillId="0" borderId="4" xfId="1" applyBorder="1" applyAlignment="1">
      <alignment wrapText="1"/>
    </xf>
    <xf numFmtId="0" fontId="1" fillId="0" borderId="0" xfId="1" applyBorder="1" applyAlignment="1">
      <alignment wrapText="1"/>
    </xf>
    <xf numFmtId="0" fontId="1" fillId="0" borderId="5" xfId="1" applyBorder="1" applyAlignment="1">
      <alignment wrapText="1"/>
    </xf>
    <xf numFmtId="0" fontId="1" fillId="0" borderId="6" xfId="1" applyBorder="1" applyAlignment="1">
      <alignment wrapText="1"/>
    </xf>
    <xf numFmtId="0" fontId="1" fillId="0" borderId="7" xfId="1" applyBorder="1" applyAlignment="1">
      <alignment wrapText="1"/>
    </xf>
    <xf numFmtId="0" fontId="1" fillId="0" borderId="8" xfId="1" applyFont="1" applyBorder="1" applyAlignment="1"/>
    <xf numFmtId="0" fontId="1" fillId="0" borderId="0" xfId="1" applyFill="1" applyBorder="1" applyAlignment="1">
      <alignment wrapText="1"/>
    </xf>
    <xf numFmtId="0" fontId="5" fillId="0" borderId="0" xfId="1" applyFont="1" applyBorder="1" applyAlignment="1">
      <alignment horizontal="right" wrapText="1"/>
    </xf>
    <xf numFmtId="0" fontId="5" fillId="0" borderId="0" xfId="1" applyFont="1" applyBorder="1" applyAlignment="1">
      <alignment horizontal="left" wrapText="1"/>
    </xf>
    <xf numFmtId="0" fontId="1" fillId="0" borderId="0" xfId="1" applyFont="1" applyBorder="1" applyAlignment="1">
      <alignment wrapText="1"/>
    </xf>
    <xf numFmtId="0" fontId="1" fillId="0" borderId="0" xfId="1" applyBorder="1" applyAlignment="1">
      <alignment horizontal="left" wrapText="1"/>
    </xf>
    <xf numFmtId="0" fontId="3" fillId="0" borderId="0" xfId="1" applyFont="1" applyBorder="1" applyAlignment="1">
      <alignment wrapText="1"/>
    </xf>
    <xf numFmtId="0" fontId="1" fillId="0" borderId="0" xfId="1" applyFont="1" applyFill="1" applyBorder="1" applyAlignment="1">
      <alignment wrapText="1"/>
    </xf>
    <xf numFmtId="0" fontId="1" fillId="0" borderId="0" xfId="1" applyFont="1" applyAlignment="1">
      <alignment wrapText="1"/>
    </xf>
    <xf numFmtId="0" fontId="3" fillId="0" borderId="0" xfId="1" applyFont="1" applyFill="1" applyBorder="1" applyAlignment="1">
      <alignment horizontal="center" vertical="center"/>
    </xf>
    <xf numFmtId="0" fontId="1" fillId="0" borderId="8" xfId="1" applyBorder="1" applyAlignment="1">
      <alignment wrapText="1"/>
    </xf>
    <xf numFmtId="0" fontId="1" fillId="0" borderId="0" xfId="1"/>
    <xf numFmtId="0" fontId="1" fillId="0" borderId="1" xfId="1" applyBorder="1"/>
    <xf numFmtId="0" fontId="1" fillId="0" borderId="2" xfId="1" applyBorder="1"/>
    <xf numFmtId="0" fontId="1" fillId="0" borderId="3" xfId="1" applyBorder="1"/>
    <xf numFmtId="0" fontId="1" fillId="0" borderId="4" xfId="1" applyBorder="1"/>
    <xf numFmtId="0" fontId="1" fillId="0" borderId="0" xfId="1" applyBorder="1"/>
    <xf numFmtId="0" fontId="1" fillId="0" borderId="5" xfId="1" applyBorder="1"/>
    <xf numFmtId="0" fontId="1" fillId="0" borderId="6" xfId="1" applyBorder="1"/>
    <xf numFmtId="0" fontId="1" fillId="0" borderId="7" xfId="1" applyBorder="1"/>
    <xf numFmtId="0" fontId="1" fillId="0" borderId="8" xfId="1" applyBorder="1"/>
    <xf numFmtId="0" fontId="4" fillId="0" borderId="6" xfId="1" applyFont="1" applyFill="1" applyBorder="1" applyAlignment="1"/>
    <xf numFmtId="0" fontId="4" fillId="0" borderId="7" xfId="1" applyFont="1" applyFill="1" applyBorder="1" applyAlignment="1"/>
    <xf numFmtId="0" fontId="4" fillId="0" borderId="8" xfId="1" applyFont="1" applyFill="1" applyBorder="1" applyAlignment="1"/>
    <xf numFmtId="0" fontId="1" fillId="0" borderId="0" xfId="1" applyFill="1" applyBorder="1"/>
    <xf numFmtId="0" fontId="5" fillId="0" borderId="0" xfId="1" applyFont="1" applyBorder="1" applyAlignment="1">
      <alignment horizontal="right"/>
    </xf>
    <xf numFmtId="0" fontId="3" fillId="0" borderId="0" xfId="1" applyFont="1" applyBorder="1"/>
    <xf numFmtId="0" fontId="6" fillId="0" borderId="0" xfId="1" applyFont="1" applyBorder="1" applyAlignment="1">
      <alignment vertical="center" textRotation="90"/>
    </xf>
    <xf numFmtId="0" fontId="1" fillId="0" borderId="1" xfId="1" applyFill="1" applyBorder="1"/>
    <xf numFmtId="0" fontId="1" fillId="0" borderId="2" xfId="1" applyFill="1" applyBorder="1"/>
    <xf numFmtId="0" fontId="1" fillId="0" borderId="4" xfId="1" applyFill="1" applyBorder="1"/>
    <xf numFmtId="0" fontId="7" fillId="0" borderId="0" xfId="1" applyFont="1" applyBorder="1" applyAlignment="1">
      <alignment wrapText="1"/>
    </xf>
    <xf numFmtId="0" fontId="0" fillId="0" borderId="0" xfId="1" applyFont="1" applyFill="1" applyBorder="1" applyAlignment="1">
      <alignment wrapText="1"/>
    </xf>
    <xf numFmtId="0" fontId="0" fillId="0" borderId="0" xfId="1" applyFont="1" applyBorder="1" applyAlignment="1">
      <alignment wrapText="1"/>
    </xf>
    <xf numFmtId="0" fontId="2" fillId="0" borderId="0" xfId="1" applyFont="1" applyFill="1" applyBorder="1" applyAlignment="1">
      <alignment wrapText="1"/>
    </xf>
    <xf numFmtId="0" fontId="0" fillId="0" borderId="0" xfId="1" applyFont="1" applyAlignment="1">
      <alignment wrapText="1"/>
    </xf>
    <xf numFmtId="0" fontId="8" fillId="0" borderId="0" xfId="1" applyFont="1" applyBorder="1" applyAlignment="1">
      <alignment vertical="top" wrapText="1"/>
    </xf>
    <xf numFmtId="0" fontId="9" fillId="8" borderId="0" xfId="2">
      <alignment horizontal="center"/>
    </xf>
    <xf numFmtId="0" fontId="10" fillId="0" borderId="0" xfId="3">
      <alignment horizontal="left" indent="3"/>
    </xf>
    <xf numFmtId="0" fontId="11" fillId="9" borderId="0" xfId="4" applyFill="1"/>
    <xf numFmtId="0" fontId="11" fillId="0" borderId="0" xfId="4"/>
    <xf numFmtId="0" fontId="12" fillId="10" borderId="21" xfId="5" applyAlignment="1">
      <alignment horizontal="left" vertical="center" indent="1"/>
    </xf>
    <xf numFmtId="0" fontId="12" fillId="8" borderId="21" xfId="6" applyAlignment="1">
      <alignment horizontal="left" vertical="center" indent="1"/>
    </xf>
    <xf numFmtId="15" fontId="12" fillId="10" borderId="21" xfId="5" applyNumberFormat="1" applyAlignment="1">
      <alignment horizontal="left" vertical="center" indent="1"/>
    </xf>
    <xf numFmtId="164" fontId="13" fillId="0" borderId="22" xfId="7" applyFill="1">
      <alignment horizontal="left" vertical="center" wrapText="1" indent="1"/>
    </xf>
    <xf numFmtId="164" fontId="13" fillId="0" borderId="23" xfId="7" applyFill="1" applyBorder="1">
      <alignment horizontal="left" vertical="center" wrapText="1" indent="1"/>
    </xf>
    <xf numFmtId="0" fontId="14" fillId="0" borderId="0" xfId="4" applyFont="1"/>
    <xf numFmtId="0" fontId="17" fillId="0" borderId="0" xfId="4" applyFont="1"/>
    <xf numFmtId="0" fontId="18" fillId="0" borderId="0" xfId="4" applyFont="1"/>
    <xf numFmtId="0" fontId="19" fillId="0" borderId="24" xfId="8" applyNumberFormat="1" applyFont="1" applyFill="1">
      <alignment horizontal="left" vertical="top" wrapText="1" indent="1"/>
    </xf>
    <xf numFmtId="0" fontId="20" fillId="0" borderId="24" xfId="8" applyNumberFormat="1" applyFont="1" applyFill="1">
      <alignment horizontal="left" vertical="top" wrapText="1" indent="1"/>
    </xf>
    <xf numFmtId="0" fontId="21" fillId="0" borderId="24" xfId="8" applyNumberFormat="1" applyFont="1" applyFill="1">
      <alignment horizontal="left" vertical="top" wrapText="1" indent="1"/>
    </xf>
    <xf numFmtId="0" fontId="15" fillId="0" borderId="24" xfId="8" applyNumberFormat="1" applyFill="1">
      <alignment horizontal="left" vertical="top" wrapText="1" indent="1"/>
    </xf>
    <xf numFmtId="0" fontId="15" fillId="0" borderId="26" xfId="8" applyNumberFormat="1" applyFill="1" applyBorder="1">
      <alignment horizontal="left" vertical="top" wrapText="1" indent="1"/>
    </xf>
    <xf numFmtId="8" fontId="11" fillId="0" borderId="0" xfId="4" applyNumberFormat="1"/>
    <xf numFmtId="164" fontId="13" fillId="11" borderId="22" xfId="7" applyFill="1">
      <alignment horizontal="left" vertical="center" wrapText="1" indent="1"/>
    </xf>
    <xf numFmtId="164" fontId="13" fillId="4" borderId="22" xfId="7" applyFill="1">
      <alignment horizontal="left" vertical="center" wrapText="1" indent="1"/>
    </xf>
    <xf numFmtId="0" fontId="23" fillId="0" borderId="24" xfId="8" applyNumberFormat="1" applyFont="1" applyFill="1">
      <alignment horizontal="left" vertical="top" wrapText="1" indent="1"/>
    </xf>
    <xf numFmtId="0" fontId="11" fillId="9" borderId="0" xfId="4" applyFill="1" applyBorder="1"/>
    <xf numFmtId="0" fontId="22" fillId="0" borderId="24" xfId="8" applyNumberFormat="1" applyFont="1" applyFill="1">
      <alignment horizontal="left" vertical="top" wrapText="1" indent="1"/>
    </xf>
    <xf numFmtId="164" fontId="13" fillId="12" borderId="22" xfId="7" applyFill="1">
      <alignment horizontal="left" vertical="center" wrapText="1" indent="1"/>
    </xf>
    <xf numFmtId="164" fontId="13" fillId="12" borderId="23" xfId="7" applyFill="1" applyBorder="1">
      <alignment horizontal="left" vertical="center" wrapText="1" indent="1"/>
    </xf>
    <xf numFmtId="0" fontId="22" fillId="2" borderId="24" xfId="8" applyNumberFormat="1" applyFont="1" applyFill="1">
      <alignment horizontal="left" vertical="top" wrapText="1" indent="1"/>
    </xf>
    <xf numFmtId="0" fontId="15" fillId="2" borderId="26" xfId="8" applyNumberFormat="1" applyFill="1" applyBorder="1">
      <alignment horizontal="left" vertical="top" wrapText="1" indent="1"/>
    </xf>
    <xf numFmtId="0" fontId="11" fillId="0" borderId="0" xfId="4" applyAlignment="1">
      <alignment wrapText="1"/>
    </xf>
    <xf numFmtId="0" fontId="15" fillId="2" borderId="24" xfId="8" applyNumberFormat="1" applyFill="1">
      <alignment horizontal="left" vertical="top" wrapText="1" indent="1"/>
    </xf>
    <xf numFmtId="0" fontId="19" fillId="2" borderId="24" xfId="8" applyNumberFormat="1" applyFont="1" applyFill="1">
      <alignment horizontal="left" vertical="top" wrapText="1" indent="1"/>
    </xf>
    <xf numFmtId="0" fontId="15" fillId="0" borderId="28" xfId="8" applyNumberFormat="1" applyFill="1" applyBorder="1">
      <alignment horizontal="left" vertical="top" wrapText="1" indent="1"/>
    </xf>
    <xf numFmtId="164" fontId="24" fillId="0" borderId="22" xfId="7" applyFont="1" applyFill="1">
      <alignment horizontal="left" vertical="center" wrapText="1" indent="1"/>
    </xf>
    <xf numFmtId="164" fontId="24" fillId="0" borderId="23" xfId="7" applyFont="1" applyFill="1" applyBorder="1">
      <alignment horizontal="left" vertical="center" wrapText="1" indent="1"/>
    </xf>
    <xf numFmtId="0" fontId="17" fillId="0" borderId="0" xfId="4" applyFont="1" applyFill="1" applyAlignment="1">
      <alignment vertical="top"/>
    </xf>
    <xf numFmtId="0" fontId="11" fillId="0" borderId="0" xfId="4" applyFill="1"/>
    <xf numFmtId="0" fontId="22" fillId="0" borderId="26" xfId="8" applyNumberFormat="1" applyFont="1" applyFill="1" applyBorder="1">
      <alignment horizontal="left" vertical="top" wrapText="1" indent="1"/>
    </xf>
    <xf numFmtId="0" fontId="0" fillId="0" borderId="0" xfId="0" applyAlignment="1">
      <alignment horizontal="center" vertical="center" wrapText="1"/>
    </xf>
    <xf numFmtId="0" fontId="0" fillId="2" borderId="31" xfId="0" applyFill="1"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0" xfId="0" applyFill="1" applyBorder="1" applyAlignment="1">
      <alignment horizontal="center" vertical="center" wrapText="1"/>
    </xf>
    <xf numFmtId="0" fontId="0" fillId="2" borderId="31" xfId="0" applyFont="1" applyFill="1" applyBorder="1" applyAlignment="1">
      <alignment wrapText="1"/>
    </xf>
    <xf numFmtId="0" fontId="0" fillId="2" borderId="31" xfId="0" applyFont="1" applyFill="1" applyBorder="1" applyAlignment="1">
      <alignment horizontal="center" vertical="center" wrapText="1"/>
    </xf>
    <xf numFmtId="0" fontId="0" fillId="0" borderId="0" xfId="0" applyFont="1" applyAlignment="1">
      <alignment wrapText="1"/>
    </xf>
    <xf numFmtId="0" fontId="0" fillId="0" borderId="31" xfId="0" applyFont="1" applyBorder="1" applyAlignment="1">
      <alignment wrapText="1"/>
    </xf>
    <xf numFmtId="0" fontId="0" fillId="0" borderId="31" xfId="0" applyFont="1" applyBorder="1" applyAlignment="1">
      <alignment horizontal="center" vertical="center" wrapText="1"/>
    </xf>
    <xf numFmtId="14" fontId="0" fillId="0" borderId="31" xfId="0" applyNumberFormat="1" applyFont="1" applyBorder="1" applyAlignment="1">
      <alignment horizontal="center" vertical="center" wrapText="1"/>
    </xf>
    <xf numFmtId="0" fontId="0" fillId="0" borderId="31" xfId="0" applyFont="1" applyFill="1" applyBorder="1" applyAlignment="1">
      <alignment wrapText="1"/>
    </xf>
    <xf numFmtId="0" fontId="0" fillId="0" borderId="31" xfId="0" applyFont="1" applyFill="1" applyBorder="1" applyAlignment="1">
      <alignment horizontal="center" vertical="center" wrapText="1"/>
    </xf>
    <xf numFmtId="17" fontId="0" fillId="0" borderId="31" xfId="0" applyNumberFormat="1" applyFont="1" applyBorder="1" applyAlignment="1">
      <alignment horizontal="center" vertical="center" wrapText="1"/>
    </xf>
    <xf numFmtId="0" fontId="0" fillId="15" borderId="31" xfId="0" applyFont="1" applyFill="1" applyBorder="1" applyAlignment="1">
      <alignment horizontal="left" vertical="center" wrapText="1"/>
    </xf>
    <xf numFmtId="0" fontId="0" fillId="0" borderId="31" xfId="0" applyFont="1" applyBorder="1" applyAlignment="1">
      <alignment horizontal="left" vertical="center" wrapText="1"/>
    </xf>
    <xf numFmtId="0" fontId="0" fillId="5" borderId="31" xfId="0" applyFont="1" applyFill="1" applyBorder="1" applyAlignment="1">
      <alignment horizontal="left" vertical="center" wrapText="1"/>
    </xf>
    <xf numFmtId="0" fontId="27" fillId="0" borderId="0" xfId="0" applyFont="1" applyAlignment="1">
      <alignment wrapText="1"/>
    </xf>
    <xf numFmtId="0" fontId="0" fillId="0" borderId="0" xfId="0" applyFont="1" applyAlignment="1"/>
    <xf numFmtId="0" fontId="28" fillId="0" borderId="24" xfId="8" applyNumberFormat="1" applyFont="1" applyFill="1">
      <alignment horizontal="left" vertical="top" wrapText="1" indent="1"/>
    </xf>
    <xf numFmtId="0" fontId="28" fillId="16" borderId="24" xfId="8" applyNumberFormat="1" applyFont="1" applyFill="1">
      <alignment horizontal="left" vertical="top" wrapText="1" indent="1"/>
    </xf>
    <xf numFmtId="0" fontId="0" fillId="2" borderId="29" xfId="0" applyFill="1" applyBorder="1" applyAlignment="1">
      <alignment horizontal="center" vertical="center" wrapText="1"/>
    </xf>
    <xf numFmtId="0" fontId="0" fillId="2" borderId="30" xfId="0" applyFill="1" applyBorder="1" applyAlignment="1">
      <alignment horizontal="center" vertical="center" wrapText="1"/>
    </xf>
    <xf numFmtId="0" fontId="0" fillId="13" borderId="0" xfId="0" applyFill="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14" borderId="0" xfId="0" applyFill="1" applyAlignment="1">
      <alignment horizontal="center" vertical="center" wrapText="1"/>
    </xf>
    <xf numFmtId="0" fontId="25" fillId="0" borderId="35" xfId="11" applyFont="1" applyBorder="1" applyAlignment="1">
      <alignment horizontal="left" vertical="center" wrapText="1"/>
    </xf>
    <xf numFmtId="0" fontId="25" fillId="0" borderId="36" xfId="11" applyFont="1" applyBorder="1" applyAlignment="1">
      <alignment horizontal="left" vertical="center" wrapText="1"/>
    </xf>
    <xf numFmtId="0" fontId="0" fillId="5" borderId="35" xfId="0" applyFont="1" applyFill="1" applyBorder="1" applyAlignment="1">
      <alignment horizontal="center" wrapText="1"/>
    </xf>
    <xf numFmtId="0" fontId="0" fillId="5" borderId="37" xfId="0" applyFont="1" applyFill="1" applyBorder="1" applyAlignment="1">
      <alignment horizontal="center" wrapText="1"/>
    </xf>
    <xf numFmtId="0" fontId="0" fillId="5" borderId="36" xfId="0" applyFont="1" applyFill="1" applyBorder="1" applyAlignment="1">
      <alignment horizontal="center" wrapText="1"/>
    </xf>
    <xf numFmtId="0" fontId="0" fillId="5" borderId="35" xfId="0" applyFont="1" applyFill="1" applyBorder="1" applyAlignment="1">
      <alignment horizontal="left" vertical="center" wrapText="1"/>
    </xf>
    <xf numFmtId="0" fontId="0" fillId="5" borderId="36" xfId="0" applyFont="1" applyFill="1" applyBorder="1" applyAlignment="1">
      <alignment horizontal="left" vertical="center" wrapText="1"/>
    </xf>
    <xf numFmtId="0" fontId="26" fillId="0" borderId="35" xfId="0" applyFont="1" applyBorder="1"/>
    <xf numFmtId="0" fontId="26" fillId="0" borderId="36" xfId="0" applyFont="1" applyBorder="1"/>
    <xf numFmtId="0" fontId="0" fillId="0" borderId="35" xfId="0" applyFont="1" applyBorder="1" applyAlignment="1">
      <alignment wrapText="1"/>
    </xf>
    <xf numFmtId="0" fontId="0" fillId="0" borderId="36" xfId="0" applyFont="1" applyBorder="1" applyAlignment="1">
      <alignment wrapText="1"/>
    </xf>
    <xf numFmtId="0" fontId="0" fillId="15" borderId="31" xfId="0" applyFont="1" applyFill="1" applyBorder="1" applyAlignment="1">
      <alignment horizontal="center" vertical="center" wrapText="1"/>
    </xf>
    <xf numFmtId="0" fontId="0" fillId="15" borderId="35" xfId="0" applyFont="1" applyFill="1" applyBorder="1" applyAlignment="1">
      <alignment horizontal="left" vertical="center" wrapText="1"/>
    </xf>
    <xf numFmtId="0" fontId="0" fillId="15" borderId="36" xfId="0" applyFont="1" applyFill="1" applyBorder="1" applyAlignment="1">
      <alignment horizontal="left" vertical="center" wrapText="1"/>
    </xf>
    <xf numFmtId="0" fontId="25" fillId="0" borderId="37" xfId="11" applyFont="1" applyBorder="1" applyAlignment="1">
      <alignment horizontal="left" vertical="center" wrapText="1"/>
    </xf>
    <xf numFmtId="0" fontId="0" fillId="0" borderId="35" xfId="0" applyFont="1" applyBorder="1" applyAlignment="1">
      <alignment horizontal="left" vertical="center" wrapText="1"/>
    </xf>
    <xf numFmtId="0" fontId="0" fillId="0" borderId="36" xfId="0" applyFont="1" applyBorder="1" applyAlignment="1">
      <alignment horizontal="left" vertical="center" wrapText="1"/>
    </xf>
    <xf numFmtId="164" fontId="11" fillId="0" borderId="27" xfId="9">
      <alignment horizontal="left" vertical="center" wrapText="1" indent="1"/>
    </xf>
    <xf numFmtId="0" fontId="16" fillId="2" borderId="25" xfId="8" applyNumberFormat="1" applyFont="1" applyFill="1" applyBorder="1" applyAlignment="1">
      <alignment horizontal="center" vertical="center" wrapText="1"/>
    </xf>
    <xf numFmtId="0" fontId="11" fillId="0" borderId="27" xfId="9" applyNumberFormat="1">
      <alignment horizontal="left" vertical="center" wrapText="1" indent="1"/>
    </xf>
    <xf numFmtId="0" fontId="1" fillId="0" borderId="0" xfId="10" applyNumberFormat="1">
      <alignment horizontal="left" vertical="top" wrapText="1" indent="1"/>
    </xf>
    <xf numFmtId="164" fontId="0" fillId="0" borderId="27" xfId="9" applyFont="1" applyBorder="1">
      <alignment horizontal="left" vertical="center" wrapText="1" indent="1"/>
    </xf>
    <xf numFmtId="164" fontId="11" fillId="0" borderId="27" xfId="9" applyBorder="1">
      <alignment horizontal="left" vertical="center" wrapText="1" indent="1"/>
    </xf>
    <xf numFmtId="0" fontId="4" fillId="5" borderId="11" xfId="1" applyFont="1" applyFill="1" applyBorder="1" applyAlignment="1">
      <alignment horizontal="center" wrapText="1"/>
    </xf>
    <xf numFmtId="0" fontId="4" fillId="5" borderId="10" xfId="1" applyFont="1" applyFill="1" applyBorder="1" applyAlignment="1">
      <alignment horizontal="center" wrapText="1"/>
    </xf>
    <xf numFmtId="0" fontId="4" fillId="5" borderId="9" xfId="1" applyFont="1" applyFill="1" applyBorder="1" applyAlignment="1">
      <alignment horizontal="center" wrapText="1"/>
    </xf>
    <xf numFmtId="0" fontId="3" fillId="4" borderId="11" xfId="1" applyFont="1" applyFill="1" applyBorder="1" applyAlignment="1">
      <alignment horizontal="center" wrapText="1"/>
    </xf>
    <xf numFmtId="0" fontId="3" fillId="4" borderId="10" xfId="1" applyFont="1" applyFill="1" applyBorder="1" applyAlignment="1">
      <alignment horizontal="center" wrapText="1"/>
    </xf>
    <xf numFmtId="0" fontId="3" fillId="4" borderId="9" xfId="1" applyFont="1" applyFill="1" applyBorder="1" applyAlignment="1">
      <alignment horizontal="center" wrapText="1"/>
    </xf>
    <xf numFmtId="0" fontId="4" fillId="3" borderId="8" xfId="1" applyFont="1" applyFill="1" applyBorder="1" applyAlignment="1">
      <alignment horizontal="center" wrapText="1"/>
    </xf>
    <xf numFmtId="0" fontId="4" fillId="3" borderId="7" xfId="1" applyFont="1" applyFill="1" applyBorder="1" applyAlignment="1">
      <alignment horizontal="center" wrapText="1"/>
    </xf>
    <xf numFmtId="0" fontId="4" fillId="3" borderId="6" xfId="1" applyFont="1" applyFill="1" applyBorder="1" applyAlignment="1">
      <alignment horizontal="center" wrapText="1"/>
    </xf>
    <xf numFmtId="0" fontId="1" fillId="2" borderId="8" xfId="1" applyFill="1" applyBorder="1" applyAlignment="1">
      <alignment horizontal="center" wrapText="1"/>
    </xf>
    <xf numFmtId="0" fontId="1" fillId="2" borderId="7" xfId="1" applyFill="1" applyBorder="1" applyAlignment="1">
      <alignment horizontal="center" wrapText="1"/>
    </xf>
    <xf numFmtId="0" fontId="1" fillId="2" borderId="6" xfId="1" applyFill="1" applyBorder="1" applyAlignment="1">
      <alignment horizontal="center" wrapText="1"/>
    </xf>
    <xf numFmtId="0" fontId="3" fillId="4" borderId="14" xfId="1" applyFont="1" applyFill="1" applyBorder="1" applyAlignment="1">
      <alignment horizontal="center" vertical="center" textRotation="90"/>
    </xf>
    <xf numFmtId="0" fontId="3" fillId="4" borderId="13" xfId="1" applyFont="1" applyFill="1" applyBorder="1" applyAlignment="1">
      <alignment horizontal="center" vertical="center" textRotation="90"/>
    </xf>
    <xf numFmtId="0" fontId="3" fillId="4" borderId="12" xfId="1" applyFont="1" applyFill="1" applyBorder="1" applyAlignment="1">
      <alignment horizontal="center" vertical="center" textRotation="90"/>
    </xf>
    <xf numFmtId="0" fontId="3" fillId="3" borderId="8" xfId="1" applyFont="1" applyFill="1" applyBorder="1" applyAlignment="1">
      <alignment horizontal="center" vertical="center" textRotation="90"/>
    </xf>
    <xf numFmtId="0" fontId="3" fillId="3" borderId="5" xfId="1" applyFont="1" applyFill="1" applyBorder="1" applyAlignment="1">
      <alignment horizontal="center" vertical="center" textRotation="90"/>
    </xf>
    <xf numFmtId="0" fontId="3" fillId="3" borderId="3" xfId="1" applyFont="1" applyFill="1" applyBorder="1" applyAlignment="1">
      <alignment horizontal="center" vertical="center" textRotation="90"/>
    </xf>
    <xf numFmtId="0" fontId="3" fillId="2" borderId="14" xfId="1" applyFont="1" applyFill="1" applyBorder="1" applyAlignment="1">
      <alignment horizontal="center" vertical="center" textRotation="90"/>
    </xf>
    <xf numFmtId="0" fontId="3" fillId="2" borderId="13" xfId="1" applyFont="1" applyFill="1" applyBorder="1" applyAlignment="1">
      <alignment horizontal="center" vertical="center" textRotation="90"/>
    </xf>
    <xf numFmtId="0" fontId="3" fillId="2" borderId="12" xfId="1" applyFont="1" applyFill="1" applyBorder="1" applyAlignment="1">
      <alignment horizontal="center" vertical="center" textRotation="90"/>
    </xf>
    <xf numFmtId="0" fontId="3" fillId="6" borderId="14" xfId="1" applyFont="1" applyFill="1" applyBorder="1" applyAlignment="1">
      <alignment horizontal="center" vertical="center" textRotation="90"/>
    </xf>
    <xf numFmtId="0" fontId="3" fillId="6" borderId="13" xfId="1" applyFont="1" applyFill="1" applyBorder="1" applyAlignment="1">
      <alignment horizontal="center" vertical="center" textRotation="90"/>
    </xf>
    <xf numFmtId="0" fontId="3" fillId="6" borderId="12" xfId="1" applyFont="1" applyFill="1" applyBorder="1" applyAlignment="1">
      <alignment horizontal="center" vertical="center" textRotation="90"/>
    </xf>
    <xf numFmtId="0" fontId="3" fillId="0" borderId="0" xfId="1" applyFont="1" applyBorder="1" applyAlignment="1">
      <alignment horizontal="center"/>
    </xf>
    <xf numFmtId="0" fontId="3" fillId="0" borderId="2" xfId="1" applyFont="1" applyBorder="1" applyAlignment="1">
      <alignment horizontal="center"/>
    </xf>
    <xf numFmtId="0" fontId="1" fillId="0" borderId="20" xfId="1" applyBorder="1"/>
    <xf numFmtId="0" fontId="1" fillId="0" borderId="19" xfId="1" applyBorder="1"/>
    <xf numFmtId="0" fontId="1" fillId="0" borderId="18" xfId="1" applyBorder="1"/>
    <xf numFmtId="0" fontId="1" fillId="0" borderId="17" xfId="1" applyBorder="1"/>
    <xf numFmtId="0" fontId="1" fillId="0" borderId="16" xfId="1" applyBorder="1"/>
    <xf numFmtId="0" fontId="1" fillId="0" borderId="15" xfId="1" applyBorder="1"/>
    <xf numFmtId="0" fontId="3" fillId="7" borderId="8" xfId="1" applyFont="1" applyFill="1" applyBorder="1" applyAlignment="1">
      <alignment horizontal="center" vertical="center"/>
    </xf>
    <xf numFmtId="0" fontId="3" fillId="7" borderId="6" xfId="1" applyFont="1" applyFill="1" applyBorder="1" applyAlignment="1">
      <alignment horizontal="center" vertical="center"/>
    </xf>
    <xf numFmtId="0" fontId="3" fillId="7" borderId="3" xfId="1" applyFont="1" applyFill="1" applyBorder="1" applyAlignment="1">
      <alignment horizontal="center" vertical="center"/>
    </xf>
    <xf numFmtId="0" fontId="3" fillId="7" borderId="1" xfId="1" applyFont="1" applyFill="1" applyBorder="1" applyAlignment="1">
      <alignment horizontal="center" vertical="center"/>
    </xf>
    <xf numFmtId="0" fontId="0" fillId="0" borderId="8" xfId="1" applyFont="1" applyBorder="1" applyAlignment="1">
      <alignment horizontal="left" vertical="top" wrapText="1"/>
    </xf>
    <xf numFmtId="0" fontId="0" fillId="0" borderId="7" xfId="1" applyFont="1" applyBorder="1" applyAlignment="1">
      <alignment horizontal="left" vertical="top" wrapText="1"/>
    </xf>
    <xf numFmtId="0" fontId="0" fillId="0" borderId="6" xfId="1" applyFont="1" applyBorder="1" applyAlignment="1">
      <alignment horizontal="left" vertical="top" wrapText="1"/>
    </xf>
    <xf numFmtId="0" fontId="0" fillId="0" borderId="5" xfId="1" applyFont="1" applyBorder="1" applyAlignment="1">
      <alignment horizontal="left" vertical="top" wrapText="1"/>
    </xf>
    <xf numFmtId="0" fontId="0" fillId="0" borderId="0" xfId="1" applyFont="1" applyBorder="1" applyAlignment="1">
      <alignment horizontal="left" vertical="top" wrapText="1"/>
    </xf>
    <xf numFmtId="0" fontId="0" fillId="0" borderId="4" xfId="1" applyFont="1" applyBorder="1" applyAlignment="1">
      <alignment horizontal="left" vertical="top" wrapText="1"/>
    </xf>
    <xf numFmtId="0" fontId="0" fillId="0" borderId="3" xfId="1" applyFont="1" applyBorder="1" applyAlignment="1">
      <alignment horizontal="left" vertical="top" wrapText="1"/>
    </xf>
    <xf numFmtId="0" fontId="0" fillId="0" borderId="2" xfId="1" applyFont="1" applyBorder="1" applyAlignment="1">
      <alignment horizontal="left" vertical="top" wrapText="1"/>
    </xf>
    <xf numFmtId="0" fontId="0" fillId="0" borderId="1" xfId="1" applyFont="1" applyBorder="1" applyAlignment="1">
      <alignment horizontal="left" vertical="top" wrapText="1"/>
    </xf>
    <xf numFmtId="0" fontId="1" fillId="0" borderId="8" xfId="1" applyBorder="1" applyAlignment="1">
      <alignment horizontal="center" wrapText="1"/>
    </xf>
    <xf numFmtId="0" fontId="1" fillId="0" borderId="7" xfId="1" applyBorder="1" applyAlignment="1">
      <alignment horizontal="center" wrapText="1"/>
    </xf>
    <xf numFmtId="0" fontId="1" fillId="0" borderId="6" xfId="1" applyBorder="1" applyAlignment="1">
      <alignment horizontal="center" wrapText="1"/>
    </xf>
    <xf numFmtId="0" fontId="1" fillId="0" borderId="5" xfId="1" applyBorder="1" applyAlignment="1">
      <alignment horizontal="center" wrapText="1"/>
    </xf>
    <xf numFmtId="0" fontId="1" fillId="0" borderId="0" xfId="1" applyBorder="1" applyAlignment="1">
      <alignment horizontal="center" wrapText="1"/>
    </xf>
    <xf numFmtId="0" fontId="1" fillId="0" borderId="4" xfId="1" applyBorder="1" applyAlignment="1">
      <alignment horizontal="center" wrapText="1"/>
    </xf>
    <xf numFmtId="0" fontId="1" fillId="0" borderId="3" xfId="1" applyBorder="1" applyAlignment="1">
      <alignment horizontal="center" wrapText="1"/>
    </xf>
    <xf numFmtId="0" fontId="1" fillId="0" borderId="2" xfId="1" applyBorder="1" applyAlignment="1">
      <alignment horizontal="center" wrapText="1"/>
    </xf>
    <xf numFmtId="0" fontId="1" fillId="0" borderId="1" xfId="1" applyBorder="1" applyAlignment="1">
      <alignment horizontal="center" wrapText="1"/>
    </xf>
    <xf numFmtId="0" fontId="1" fillId="0" borderId="7" xfId="1" applyBorder="1" applyAlignment="1">
      <alignment horizontal="left" vertical="top" wrapText="1"/>
    </xf>
    <xf numFmtId="0" fontId="1" fillId="0" borderId="6" xfId="1" applyBorder="1" applyAlignment="1">
      <alignment horizontal="left" vertical="top" wrapText="1"/>
    </xf>
    <xf numFmtId="0" fontId="1" fillId="0" borderId="5" xfId="1" applyBorder="1" applyAlignment="1">
      <alignment horizontal="left" vertical="top" wrapText="1"/>
    </xf>
    <xf numFmtId="0" fontId="1" fillId="0" borderId="0" xfId="1" applyBorder="1" applyAlignment="1">
      <alignment horizontal="left" vertical="top" wrapText="1"/>
    </xf>
    <xf numFmtId="0" fontId="1" fillId="0" borderId="4" xfId="1" applyBorder="1" applyAlignment="1">
      <alignment horizontal="left" vertical="top" wrapText="1"/>
    </xf>
    <xf numFmtId="0" fontId="1" fillId="0" borderId="3" xfId="1" applyBorder="1" applyAlignment="1">
      <alignment horizontal="left" vertical="top" wrapText="1"/>
    </xf>
    <xf numFmtId="0" fontId="1" fillId="0" borderId="2" xfId="1" applyBorder="1" applyAlignment="1">
      <alignment horizontal="left" vertical="top" wrapText="1"/>
    </xf>
    <xf numFmtId="0" fontId="1" fillId="0" borderId="1" xfId="1" applyBorder="1" applyAlignment="1">
      <alignment horizontal="left" vertical="top" wrapText="1"/>
    </xf>
  </cellXfs>
  <cellStyles count="12">
    <cellStyle name="Détail jour" xfId="8" xr:uid="{00000000-0005-0000-0000-000000000000}"/>
    <cellStyle name="En-tête de notes" xfId="9" xr:uid="{00000000-0005-0000-0000-000001000000}"/>
    <cellStyle name="Jour" xfId="7" xr:uid="{00000000-0005-0000-0000-000002000000}"/>
    <cellStyle name="Lien hypertexte" xfId="11" builtinId="8"/>
    <cellStyle name="Normal" xfId="0" builtinId="0"/>
    <cellStyle name="Normal 2" xfId="1" xr:uid="{00000000-0005-0000-0000-000004000000}"/>
    <cellStyle name="Normal 3" xfId="4" xr:uid="{00000000-0005-0000-0000-000005000000}"/>
    <cellStyle name="Notes" xfId="10" xr:uid="{00000000-0005-0000-0000-000006000000}"/>
    <cellStyle name="Titre 2" xfId="2" xr:uid="{00000000-0005-0000-0000-000007000000}"/>
    <cellStyle name="Titre 1 2" xfId="3" xr:uid="{00000000-0005-0000-0000-000008000000}"/>
    <cellStyle name="Titre 2 2" xfId="5" xr:uid="{00000000-0005-0000-0000-000009000000}"/>
    <cellStyle name="Titre 3 2" xfId="6" xr:uid="{00000000-0005-0000-0000-00000A000000}"/>
  </cellStyles>
  <dxfs count="15">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theme="5" tint="0.39994506668294322"/>
      </font>
      <fill>
        <patternFill>
          <bgColor rgb="FFFFC7CE"/>
        </patternFill>
      </fill>
    </dxf>
    <dxf>
      <font>
        <u val="none"/>
        <color auto="1"/>
      </font>
      <fill>
        <patternFill>
          <bgColor rgb="FFFFC000"/>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lbauvir@gmail.com" TargetMode="External"/><Relationship Id="rId2" Type="http://schemas.openxmlformats.org/officeDocument/2006/relationships/hyperlink" Target="mailto:romain.guerout@renault.com" TargetMode="External"/><Relationship Id="rId1" Type="http://schemas.openxmlformats.org/officeDocument/2006/relationships/hyperlink" Target="mailto:sebastien.tajan@safrangroup.com" TargetMode="Externa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75D0-D0DB-4170-BB0D-9E7508BB7145}">
  <dimension ref="A2:C103"/>
  <sheetViews>
    <sheetView view="pageLayout" zoomScaleNormal="100" workbookViewId="0">
      <selection activeCell="B100" sqref="B100"/>
    </sheetView>
  </sheetViews>
  <sheetFormatPr baseColWidth="10" defaultColWidth="11.453125" defaultRowHeight="14.5" outlineLevelRow="1" x14ac:dyDescent="0.35"/>
  <cols>
    <col min="1" max="1" width="15.1796875" style="83" customWidth="1"/>
    <col min="2" max="2" width="45.453125" style="83" customWidth="1"/>
    <col min="3" max="3" width="38" style="83" customWidth="1"/>
    <col min="4" max="256" width="11.453125" style="83"/>
    <col min="257" max="257" width="15.1796875" style="83" customWidth="1"/>
    <col min="258" max="258" width="45.453125" style="83" customWidth="1"/>
    <col min="259" max="259" width="38" style="83" customWidth="1"/>
    <col min="260" max="512" width="11.453125" style="83"/>
    <col min="513" max="513" width="15.1796875" style="83" customWidth="1"/>
    <col min="514" max="514" width="45.453125" style="83" customWidth="1"/>
    <col min="515" max="515" width="38" style="83" customWidth="1"/>
    <col min="516" max="768" width="11.453125" style="83"/>
    <col min="769" max="769" width="15.1796875" style="83" customWidth="1"/>
    <col min="770" max="770" width="45.453125" style="83" customWidth="1"/>
    <col min="771" max="771" width="38" style="83" customWidth="1"/>
    <col min="772" max="1024" width="11.453125" style="83"/>
    <col min="1025" max="1025" width="15.1796875" style="83" customWidth="1"/>
    <col min="1026" max="1026" width="45.453125" style="83" customWidth="1"/>
    <col min="1027" max="1027" width="38" style="83" customWidth="1"/>
    <col min="1028" max="1280" width="11.453125" style="83"/>
    <col min="1281" max="1281" width="15.1796875" style="83" customWidth="1"/>
    <col min="1282" max="1282" width="45.453125" style="83" customWidth="1"/>
    <col min="1283" max="1283" width="38" style="83" customWidth="1"/>
    <col min="1284" max="1536" width="11.453125" style="83"/>
    <col min="1537" max="1537" width="15.1796875" style="83" customWidth="1"/>
    <col min="1538" max="1538" width="45.453125" style="83" customWidth="1"/>
    <col min="1539" max="1539" width="38" style="83" customWidth="1"/>
    <col min="1540" max="1792" width="11.453125" style="83"/>
    <col min="1793" max="1793" width="15.1796875" style="83" customWidth="1"/>
    <col min="1794" max="1794" width="45.453125" style="83" customWidth="1"/>
    <col min="1795" max="1795" width="38" style="83" customWidth="1"/>
    <col min="1796" max="2048" width="11.453125" style="83"/>
    <col min="2049" max="2049" width="15.1796875" style="83" customWidth="1"/>
    <col min="2050" max="2050" width="45.453125" style="83" customWidth="1"/>
    <col min="2051" max="2051" width="38" style="83" customWidth="1"/>
    <col min="2052" max="2304" width="11.453125" style="83"/>
    <col min="2305" max="2305" width="15.1796875" style="83" customWidth="1"/>
    <col min="2306" max="2306" width="45.453125" style="83" customWidth="1"/>
    <col min="2307" max="2307" width="38" style="83" customWidth="1"/>
    <col min="2308" max="2560" width="11.453125" style="83"/>
    <col min="2561" max="2561" width="15.1796875" style="83" customWidth="1"/>
    <col min="2562" max="2562" width="45.453125" style="83" customWidth="1"/>
    <col min="2563" max="2563" width="38" style="83" customWidth="1"/>
    <col min="2564" max="2816" width="11.453125" style="83"/>
    <col min="2817" max="2817" width="15.1796875" style="83" customWidth="1"/>
    <col min="2818" max="2818" width="45.453125" style="83" customWidth="1"/>
    <col min="2819" max="2819" width="38" style="83" customWidth="1"/>
    <col min="2820" max="3072" width="11.453125" style="83"/>
    <col min="3073" max="3073" width="15.1796875" style="83" customWidth="1"/>
    <col min="3074" max="3074" width="45.453125" style="83" customWidth="1"/>
    <col min="3075" max="3075" width="38" style="83" customWidth="1"/>
    <col min="3076" max="3328" width="11.453125" style="83"/>
    <col min="3329" max="3329" width="15.1796875" style="83" customWidth="1"/>
    <col min="3330" max="3330" width="45.453125" style="83" customWidth="1"/>
    <col min="3331" max="3331" width="38" style="83" customWidth="1"/>
    <col min="3332" max="3584" width="11.453125" style="83"/>
    <col min="3585" max="3585" width="15.1796875" style="83" customWidth="1"/>
    <col min="3586" max="3586" width="45.453125" style="83" customWidth="1"/>
    <col min="3587" max="3587" width="38" style="83" customWidth="1"/>
    <col min="3588" max="3840" width="11.453125" style="83"/>
    <col min="3841" max="3841" width="15.1796875" style="83" customWidth="1"/>
    <col min="3842" max="3842" width="45.453125" style="83" customWidth="1"/>
    <col min="3843" max="3843" width="38" style="83" customWidth="1"/>
    <col min="3844" max="4096" width="11.453125" style="83"/>
    <col min="4097" max="4097" width="15.1796875" style="83" customWidth="1"/>
    <col min="4098" max="4098" width="45.453125" style="83" customWidth="1"/>
    <col min="4099" max="4099" width="38" style="83" customWidth="1"/>
    <col min="4100" max="4352" width="11.453125" style="83"/>
    <col min="4353" max="4353" width="15.1796875" style="83" customWidth="1"/>
    <col min="4354" max="4354" width="45.453125" style="83" customWidth="1"/>
    <col min="4355" max="4355" width="38" style="83" customWidth="1"/>
    <col min="4356" max="4608" width="11.453125" style="83"/>
    <col min="4609" max="4609" width="15.1796875" style="83" customWidth="1"/>
    <col min="4610" max="4610" width="45.453125" style="83" customWidth="1"/>
    <col min="4611" max="4611" width="38" style="83" customWidth="1"/>
    <col min="4612" max="4864" width="11.453125" style="83"/>
    <col min="4865" max="4865" width="15.1796875" style="83" customWidth="1"/>
    <col min="4866" max="4866" width="45.453125" style="83" customWidth="1"/>
    <col min="4867" max="4867" width="38" style="83" customWidth="1"/>
    <col min="4868" max="5120" width="11.453125" style="83"/>
    <col min="5121" max="5121" width="15.1796875" style="83" customWidth="1"/>
    <col min="5122" max="5122" width="45.453125" style="83" customWidth="1"/>
    <col min="5123" max="5123" width="38" style="83" customWidth="1"/>
    <col min="5124" max="5376" width="11.453125" style="83"/>
    <col min="5377" max="5377" width="15.1796875" style="83" customWidth="1"/>
    <col min="5378" max="5378" width="45.453125" style="83" customWidth="1"/>
    <col min="5379" max="5379" width="38" style="83" customWidth="1"/>
    <col min="5380" max="5632" width="11.453125" style="83"/>
    <col min="5633" max="5633" width="15.1796875" style="83" customWidth="1"/>
    <col min="5634" max="5634" width="45.453125" style="83" customWidth="1"/>
    <col min="5635" max="5635" width="38" style="83" customWidth="1"/>
    <col min="5636" max="5888" width="11.453125" style="83"/>
    <col min="5889" max="5889" width="15.1796875" style="83" customWidth="1"/>
    <col min="5890" max="5890" width="45.453125" style="83" customWidth="1"/>
    <col min="5891" max="5891" width="38" style="83" customWidth="1"/>
    <col min="5892" max="6144" width="11.453125" style="83"/>
    <col min="6145" max="6145" width="15.1796875" style="83" customWidth="1"/>
    <col min="6146" max="6146" width="45.453125" style="83" customWidth="1"/>
    <col min="6147" max="6147" width="38" style="83" customWidth="1"/>
    <col min="6148" max="6400" width="11.453125" style="83"/>
    <col min="6401" max="6401" width="15.1796875" style="83" customWidth="1"/>
    <col min="6402" max="6402" width="45.453125" style="83" customWidth="1"/>
    <col min="6403" max="6403" width="38" style="83" customWidth="1"/>
    <col min="6404" max="6656" width="11.453125" style="83"/>
    <col min="6657" max="6657" width="15.1796875" style="83" customWidth="1"/>
    <col min="6658" max="6658" width="45.453125" style="83" customWidth="1"/>
    <col min="6659" max="6659" width="38" style="83" customWidth="1"/>
    <col min="6660" max="6912" width="11.453125" style="83"/>
    <col min="6913" max="6913" width="15.1796875" style="83" customWidth="1"/>
    <col min="6914" max="6914" width="45.453125" style="83" customWidth="1"/>
    <col min="6915" max="6915" width="38" style="83" customWidth="1"/>
    <col min="6916" max="7168" width="11.453125" style="83"/>
    <col min="7169" max="7169" width="15.1796875" style="83" customWidth="1"/>
    <col min="7170" max="7170" width="45.453125" style="83" customWidth="1"/>
    <col min="7171" max="7171" width="38" style="83" customWidth="1"/>
    <col min="7172" max="7424" width="11.453125" style="83"/>
    <col min="7425" max="7425" width="15.1796875" style="83" customWidth="1"/>
    <col min="7426" max="7426" width="45.453125" style="83" customWidth="1"/>
    <col min="7427" max="7427" width="38" style="83" customWidth="1"/>
    <col min="7428" max="7680" width="11.453125" style="83"/>
    <col min="7681" max="7681" width="15.1796875" style="83" customWidth="1"/>
    <col min="7682" max="7682" width="45.453125" style="83" customWidth="1"/>
    <col min="7683" max="7683" width="38" style="83" customWidth="1"/>
    <col min="7684" max="7936" width="11.453125" style="83"/>
    <col min="7937" max="7937" width="15.1796875" style="83" customWidth="1"/>
    <col min="7938" max="7938" width="45.453125" style="83" customWidth="1"/>
    <col min="7939" max="7939" width="38" style="83" customWidth="1"/>
    <col min="7940" max="8192" width="11.453125" style="83"/>
    <col min="8193" max="8193" width="15.1796875" style="83" customWidth="1"/>
    <col min="8194" max="8194" width="45.453125" style="83" customWidth="1"/>
    <col min="8195" max="8195" width="38" style="83" customWidth="1"/>
    <col min="8196" max="8448" width="11.453125" style="83"/>
    <col min="8449" max="8449" width="15.1796875" style="83" customWidth="1"/>
    <col min="8450" max="8450" width="45.453125" style="83" customWidth="1"/>
    <col min="8451" max="8451" width="38" style="83" customWidth="1"/>
    <col min="8452" max="8704" width="11.453125" style="83"/>
    <col min="8705" max="8705" width="15.1796875" style="83" customWidth="1"/>
    <col min="8706" max="8706" width="45.453125" style="83" customWidth="1"/>
    <col min="8707" max="8707" width="38" style="83" customWidth="1"/>
    <col min="8708" max="8960" width="11.453125" style="83"/>
    <col min="8961" max="8961" width="15.1796875" style="83" customWidth="1"/>
    <col min="8962" max="8962" width="45.453125" style="83" customWidth="1"/>
    <col min="8963" max="8963" width="38" style="83" customWidth="1"/>
    <col min="8964" max="9216" width="11.453125" style="83"/>
    <col min="9217" max="9217" width="15.1796875" style="83" customWidth="1"/>
    <col min="9218" max="9218" width="45.453125" style="83" customWidth="1"/>
    <col min="9219" max="9219" width="38" style="83" customWidth="1"/>
    <col min="9220" max="9472" width="11.453125" style="83"/>
    <col min="9473" max="9473" width="15.1796875" style="83" customWidth="1"/>
    <col min="9474" max="9474" width="45.453125" style="83" customWidth="1"/>
    <col min="9475" max="9475" width="38" style="83" customWidth="1"/>
    <col min="9476" max="9728" width="11.453125" style="83"/>
    <col min="9729" max="9729" width="15.1796875" style="83" customWidth="1"/>
    <col min="9730" max="9730" width="45.453125" style="83" customWidth="1"/>
    <col min="9731" max="9731" width="38" style="83" customWidth="1"/>
    <col min="9732" max="9984" width="11.453125" style="83"/>
    <col min="9985" max="9985" width="15.1796875" style="83" customWidth="1"/>
    <col min="9986" max="9986" width="45.453125" style="83" customWidth="1"/>
    <col min="9987" max="9987" width="38" style="83" customWidth="1"/>
    <col min="9988" max="10240" width="11.453125" style="83"/>
    <col min="10241" max="10241" width="15.1796875" style="83" customWidth="1"/>
    <col min="10242" max="10242" width="45.453125" style="83" customWidth="1"/>
    <col min="10243" max="10243" width="38" style="83" customWidth="1"/>
    <col min="10244" max="10496" width="11.453125" style="83"/>
    <col min="10497" max="10497" width="15.1796875" style="83" customWidth="1"/>
    <col min="10498" max="10498" width="45.453125" style="83" customWidth="1"/>
    <col min="10499" max="10499" width="38" style="83" customWidth="1"/>
    <col min="10500" max="10752" width="11.453125" style="83"/>
    <col min="10753" max="10753" width="15.1796875" style="83" customWidth="1"/>
    <col min="10754" max="10754" width="45.453125" style="83" customWidth="1"/>
    <col min="10755" max="10755" width="38" style="83" customWidth="1"/>
    <col min="10756" max="11008" width="11.453125" style="83"/>
    <col min="11009" max="11009" width="15.1796875" style="83" customWidth="1"/>
    <col min="11010" max="11010" width="45.453125" style="83" customWidth="1"/>
    <col min="11011" max="11011" width="38" style="83" customWidth="1"/>
    <col min="11012" max="11264" width="11.453125" style="83"/>
    <col min="11265" max="11265" width="15.1796875" style="83" customWidth="1"/>
    <col min="11266" max="11266" width="45.453125" style="83" customWidth="1"/>
    <col min="11267" max="11267" width="38" style="83" customWidth="1"/>
    <col min="11268" max="11520" width="11.453125" style="83"/>
    <col min="11521" max="11521" width="15.1796875" style="83" customWidth="1"/>
    <col min="11522" max="11522" width="45.453125" style="83" customWidth="1"/>
    <col min="11523" max="11523" width="38" style="83" customWidth="1"/>
    <col min="11524" max="11776" width="11.453125" style="83"/>
    <col min="11777" max="11777" width="15.1796875" style="83" customWidth="1"/>
    <col min="11778" max="11778" width="45.453125" style="83" customWidth="1"/>
    <col min="11779" max="11779" width="38" style="83" customWidth="1"/>
    <col min="11780" max="12032" width="11.453125" style="83"/>
    <col min="12033" max="12033" width="15.1796875" style="83" customWidth="1"/>
    <col min="12034" max="12034" width="45.453125" style="83" customWidth="1"/>
    <col min="12035" max="12035" width="38" style="83" customWidth="1"/>
    <col min="12036" max="12288" width="11.453125" style="83"/>
    <col min="12289" max="12289" width="15.1796875" style="83" customWidth="1"/>
    <col min="12290" max="12290" width="45.453125" style="83" customWidth="1"/>
    <col min="12291" max="12291" width="38" style="83" customWidth="1"/>
    <col min="12292" max="12544" width="11.453125" style="83"/>
    <col min="12545" max="12545" width="15.1796875" style="83" customWidth="1"/>
    <col min="12546" max="12546" width="45.453125" style="83" customWidth="1"/>
    <col min="12547" max="12547" width="38" style="83" customWidth="1"/>
    <col min="12548" max="12800" width="11.453125" style="83"/>
    <col min="12801" max="12801" width="15.1796875" style="83" customWidth="1"/>
    <col min="12802" max="12802" width="45.453125" style="83" customWidth="1"/>
    <col min="12803" max="12803" width="38" style="83" customWidth="1"/>
    <col min="12804" max="13056" width="11.453125" style="83"/>
    <col min="13057" max="13057" width="15.1796875" style="83" customWidth="1"/>
    <col min="13058" max="13058" width="45.453125" style="83" customWidth="1"/>
    <col min="13059" max="13059" width="38" style="83" customWidth="1"/>
    <col min="13060" max="13312" width="11.453125" style="83"/>
    <col min="13313" max="13313" width="15.1796875" style="83" customWidth="1"/>
    <col min="13314" max="13314" width="45.453125" style="83" customWidth="1"/>
    <col min="13315" max="13315" width="38" style="83" customWidth="1"/>
    <col min="13316" max="13568" width="11.453125" style="83"/>
    <col min="13569" max="13569" width="15.1796875" style="83" customWidth="1"/>
    <col min="13570" max="13570" width="45.453125" style="83" customWidth="1"/>
    <col min="13571" max="13571" width="38" style="83" customWidth="1"/>
    <col min="13572" max="13824" width="11.453125" style="83"/>
    <col min="13825" max="13825" width="15.1796875" style="83" customWidth="1"/>
    <col min="13826" max="13826" width="45.453125" style="83" customWidth="1"/>
    <col min="13827" max="13827" width="38" style="83" customWidth="1"/>
    <col min="13828" max="14080" width="11.453125" style="83"/>
    <col min="14081" max="14081" width="15.1796875" style="83" customWidth="1"/>
    <col min="14082" max="14082" width="45.453125" style="83" customWidth="1"/>
    <col min="14083" max="14083" width="38" style="83" customWidth="1"/>
    <col min="14084" max="14336" width="11.453125" style="83"/>
    <col min="14337" max="14337" width="15.1796875" style="83" customWidth="1"/>
    <col min="14338" max="14338" width="45.453125" style="83" customWidth="1"/>
    <col min="14339" max="14339" width="38" style="83" customWidth="1"/>
    <col min="14340" max="14592" width="11.453125" style="83"/>
    <col min="14593" max="14593" width="15.1796875" style="83" customWidth="1"/>
    <col min="14594" max="14594" width="45.453125" style="83" customWidth="1"/>
    <col min="14595" max="14595" width="38" style="83" customWidth="1"/>
    <col min="14596" max="14848" width="11.453125" style="83"/>
    <col min="14849" max="14849" width="15.1796875" style="83" customWidth="1"/>
    <col min="14850" max="14850" width="45.453125" style="83" customWidth="1"/>
    <col min="14851" max="14851" width="38" style="83" customWidth="1"/>
    <col min="14852" max="15104" width="11.453125" style="83"/>
    <col min="15105" max="15105" width="15.1796875" style="83" customWidth="1"/>
    <col min="15106" max="15106" width="45.453125" style="83" customWidth="1"/>
    <col min="15107" max="15107" width="38" style="83" customWidth="1"/>
    <col min="15108" max="15360" width="11.453125" style="83"/>
    <col min="15361" max="15361" width="15.1796875" style="83" customWidth="1"/>
    <col min="15362" max="15362" width="45.453125" style="83" customWidth="1"/>
    <col min="15363" max="15363" width="38" style="83" customWidth="1"/>
    <col min="15364" max="15616" width="11.453125" style="83"/>
    <col min="15617" max="15617" width="15.1796875" style="83" customWidth="1"/>
    <col min="15618" max="15618" width="45.453125" style="83" customWidth="1"/>
    <col min="15619" max="15619" width="38" style="83" customWidth="1"/>
    <col min="15620" max="15872" width="11.453125" style="83"/>
    <col min="15873" max="15873" width="15.1796875" style="83" customWidth="1"/>
    <col min="15874" max="15874" width="45.453125" style="83" customWidth="1"/>
    <col min="15875" max="15875" width="38" style="83" customWidth="1"/>
    <col min="15876" max="16128" width="11.453125" style="83"/>
    <col min="16129" max="16129" width="15.1796875" style="83" customWidth="1"/>
    <col min="16130" max="16130" width="45.453125" style="83" customWidth="1"/>
    <col min="16131" max="16131" width="38" style="83" customWidth="1"/>
    <col min="16132" max="16384" width="11.453125" style="83"/>
  </cols>
  <sheetData>
    <row r="2" spans="1:3" x14ac:dyDescent="0.35">
      <c r="A2" s="104" t="s">
        <v>194</v>
      </c>
      <c r="B2" s="105"/>
      <c r="C2" s="105"/>
    </row>
    <row r="3" spans="1:3" hidden="1" outlineLevel="1" x14ac:dyDescent="0.35">
      <c r="A3" s="84" t="s">
        <v>195</v>
      </c>
      <c r="B3" s="84" t="s">
        <v>196</v>
      </c>
      <c r="C3" s="84" t="s">
        <v>197</v>
      </c>
    </row>
    <row r="4" spans="1:3" hidden="1" outlineLevel="1" x14ac:dyDescent="0.35">
      <c r="A4" s="85" t="s">
        <v>198</v>
      </c>
      <c r="B4" s="85"/>
      <c r="C4" s="85"/>
    </row>
    <row r="5" spans="1:3" ht="58" hidden="1" outlineLevel="1" x14ac:dyDescent="0.35">
      <c r="A5" s="85" t="s">
        <v>199</v>
      </c>
      <c r="B5" s="85" t="s">
        <v>200</v>
      </c>
      <c r="C5" s="85" t="s">
        <v>201</v>
      </c>
    </row>
    <row r="6" spans="1:3" hidden="1" outlineLevel="1" x14ac:dyDescent="0.35">
      <c r="A6" s="85" t="s">
        <v>202</v>
      </c>
      <c r="B6" s="85" t="s">
        <v>203</v>
      </c>
      <c r="C6" s="85" t="s">
        <v>204</v>
      </c>
    </row>
    <row r="7" spans="1:3" hidden="1" outlineLevel="1" x14ac:dyDescent="0.35">
      <c r="A7" s="85" t="s">
        <v>205</v>
      </c>
      <c r="B7" s="85" t="s">
        <v>206</v>
      </c>
      <c r="C7" s="85"/>
    </row>
    <row r="8" spans="1:3" hidden="1" outlineLevel="1" x14ac:dyDescent="0.35">
      <c r="A8" s="85" t="s">
        <v>207</v>
      </c>
      <c r="B8" s="85"/>
      <c r="C8" s="85"/>
    </row>
    <row r="9" spans="1:3" hidden="1" outlineLevel="1" x14ac:dyDescent="0.35">
      <c r="A9" s="85" t="s">
        <v>208</v>
      </c>
      <c r="B9" s="85"/>
      <c r="C9" s="85"/>
    </row>
    <row r="10" spans="1:3" hidden="1" outlineLevel="1" x14ac:dyDescent="0.35">
      <c r="A10" s="85" t="s">
        <v>209</v>
      </c>
      <c r="B10" s="85"/>
      <c r="C10" s="85"/>
    </row>
    <row r="11" spans="1:3" ht="16" customHeight="1" collapsed="1" x14ac:dyDescent="0.35"/>
    <row r="12" spans="1:3" x14ac:dyDescent="0.35">
      <c r="A12" s="104" t="s">
        <v>210</v>
      </c>
      <c r="B12" s="105"/>
      <c r="C12" s="105"/>
    </row>
    <row r="13" spans="1:3" hidden="1" outlineLevel="1" x14ac:dyDescent="0.35">
      <c r="A13" s="84" t="s">
        <v>195</v>
      </c>
      <c r="B13" s="84" t="s">
        <v>196</v>
      </c>
      <c r="C13" s="84" t="s">
        <v>197</v>
      </c>
    </row>
    <row r="14" spans="1:3" hidden="1" outlineLevel="1" x14ac:dyDescent="0.35">
      <c r="A14" s="85" t="s">
        <v>198</v>
      </c>
      <c r="B14" s="85"/>
      <c r="C14" s="85"/>
    </row>
    <row r="15" spans="1:3" hidden="1" outlineLevel="1" x14ac:dyDescent="0.35">
      <c r="A15" s="85" t="s">
        <v>199</v>
      </c>
      <c r="B15" s="85" t="s">
        <v>211</v>
      </c>
      <c r="C15" s="85"/>
    </row>
    <row r="16" spans="1:3" hidden="1" outlineLevel="1" x14ac:dyDescent="0.35">
      <c r="A16" s="85" t="s">
        <v>202</v>
      </c>
      <c r="B16" s="85" t="s">
        <v>212</v>
      </c>
      <c r="C16" s="85"/>
    </row>
    <row r="17" spans="1:3" hidden="1" outlineLevel="1" x14ac:dyDescent="0.35">
      <c r="A17" s="85" t="s">
        <v>205</v>
      </c>
      <c r="B17" s="85"/>
      <c r="C17" s="85"/>
    </row>
    <row r="18" spans="1:3" hidden="1" outlineLevel="1" x14ac:dyDescent="0.35">
      <c r="A18" s="85" t="s">
        <v>207</v>
      </c>
      <c r="B18" s="85"/>
      <c r="C18" s="85"/>
    </row>
    <row r="19" spans="1:3" hidden="1" outlineLevel="1" x14ac:dyDescent="0.35">
      <c r="A19" s="85" t="s">
        <v>208</v>
      </c>
      <c r="B19" s="85"/>
      <c r="C19" s="85"/>
    </row>
    <row r="20" spans="1:3" hidden="1" outlineLevel="1" x14ac:dyDescent="0.35">
      <c r="A20" s="86" t="s">
        <v>209</v>
      </c>
      <c r="B20" s="86"/>
      <c r="C20" s="86"/>
    </row>
    <row r="21" spans="1:3" collapsed="1" x14ac:dyDescent="0.35">
      <c r="A21" s="87"/>
      <c r="B21" s="87"/>
      <c r="C21" s="87"/>
    </row>
    <row r="22" spans="1:3" x14ac:dyDescent="0.35">
      <c r="A22" s="104" t="s">
        <v>213</v>
      </c>
      <c r="B22" s="105"/>
      <c r="C22" s="105"/>
    </row>
    <row r="23" spans="1:3" hidden="1" outlineLevel="1" x14ac:dyDescent="0.35">
      <c r="A23" s="84" t="s">
        <v>195</v>
      </c>
      <c r="B23" s="84" t="s">
        <v>196</v>
      </c>
      <c r="C23" s="84" t="s">
        <v>197</v>
      </c>
    </row>
    <row r="24" spans="1:3" hidden="1" outlineLevel="1" x14ac:dyDescent="0.35">
      <c r="A24" s="85" t="s">
        <v>198</v>
      </c>
      <c r="B24" s="85"/>
      <c r="C24" s="85"/>
    </row>
    <row r="25" spans="1:3" ht="29" hidden="1" outlineLevel="1" x14ac:dyDescent="0.35">
      <c r="A25" s="85" t="s">
        <v>199</v>
      </c>
      <c r="B25" s="85" t="s">
        <v>214</v>
      </c>
      <c r="C25" s="85"/>
    </row>
    <row r="26" spans="1:3" hidden="1" outlineLevel="1" x14ac:dyDescent="0.35">
      <c r="A26" s="85" t="s">
        <v>202</v>
      </c>
      <c r="B26" s="85"/>
      <c r="C26" s="85"/>
    </row>
    <row r="27" spans="1:3" hidden="1" outlineLevel="1" x14ac:dyDescent="0.35">
      <c r="A27" s="85" t="s">
        <v>205</v>
      </c>
      <c r="B27" s="85" t="s">
        <v>130</v>
      </c>
      <c r="C27" s="85"/>
    </row>
    <row r="28" spans="1:3" hidden="1" outlineLevel="1" x14ac:dyDescent="0.35">
      <c r="A28" s="85" t="s">
        <v>207</v>
      </c>
      <c r="B28" s="85"/>
      <c r="C28" s="85"/>
    </row>
    <row r="29" spans="1:3" hidden="1" outlineLevel="1" x14ac:dyDescent="0.35">
      <c r="A29" s="85" t="s">
        <v>208</v>
      </c>
      <c r="C29" s="85"/>
    </row>
    <row r="30" spans="1:3" hidden="1" outlineLevel="1" x14ac:dyDescent="0.35">
      <c r="A30" s="86" t="s">
        <v>209</v>
      </c>
      <c r="B30" s="86"/>
      <c r="C30" s="86"/>
    </row>
    <row r="31" spans="1:3" collapsed="1" x14ac:dyDescent="0.35">
      <c r="A31" s="87"/>
      <c r="B31" s="87"/>
      <c r="C31" s="87"/>
    </row>
    <row r="32" spans="1:3" x14ac:dyDescent="0.35">
      <c r="A32" s="104" t="s">
        <v>215</v>
      </c>
      <c r="B32" s="105"/>
      <c r="C32" s="105"/>
    </row>
    <row r="33" spans="1:3" hidden="1" outlineLevel="1" x14ac:dyDescent="0.35">
      <c r="A33" s="84" t="s">
        <v>195</v>
      </c>
      <c r="B33" s="84" t="s">
        <v>196</v>
      </c>
      <c r="C33" s="84" t="s">
        <v>197</v>
      </c>
    </row>
    <row r="34" spans="1:3" hidden="1" outlineLevel="1" x14ac:dyDescent="0.35">
      <c r="A34" s="85" t="s">
        <v>198</v>
      </c>
      <c r="B34" s="85"/>
      <c r="C34" s="85"/>
    </row>
    <row r="35" spans="1:3" hidden="1" outlineLevel="1" x14ac:dyDescent="0.35">
      <c r="A35" s="85" t="s">
        <v>199</v>
      </c>
      <c r="B35" s="85"/>
      <c r="C35" s="85"/>
    </row>
    <row r="36" spans="1:3" hidden="1" outlineLevel="1" x14ac:dyDescent="0.35">
      <c r="A36" s="85" t="s">
        <v>202</v>
      </c>
      <c r="B36" s="85" t="s">
        <v>216</v>
      </c>
      <c r="C36" s="85"/>
    </row>
    <row r="37" spans="1:3" hidden="1" outlineLevel="1" x14ac:dyDescent="0.35">
      <c r="A37" s="85" t="s">
        <v>205</v>
      </c>
      <c r="B37" s="85"/>
      <c r="C37" s="85"/>
    </row>
    <row r="38" spans="1:3" hidden="1" outlineLevel="1" x14ac:dyDescent="0.35">
      <c r="A38" s="85" t="s">
        <v>207</v>
      </c>
      <c r="B38" s="85"/>
      <c r="C38" s="85"/>
    </row>
    <row r="39" spans="1:3" hidden="1" outlineLevel="1" x14ac:dyDescent="0.35">
      <c r="A39" s="85" t="s">
        <v>208</v>
      </c>
      <c r="B39" s="85"/>
      <c r="C39" s="85"/>
    </row>
    <row r="40" spans="1:3" hidden="1" outlineLevel="1" x14ac:dyDescent="0.35">
      <c r="A40" s="86" t="s">
        <v>209</v>
      </c>
      <c r="B40" s="86"/>
      <c r="C40" s="86"/>
    </row>
    <row r="41" spans="1:3" collapsed="1" x14ac:dyDescent="0.35"/>
    <row r="42" spans="1:3" x14ac:dyDescent="0.35">
      <c r="A42" s="104" t="s">
        <v>217</v>
      </c>
      <c r="B42" s="105"/>
      <c r="C42" s="105"/>
    </row>
    <row r="43" spans="1:3" hidden="1" outlineLevel="1" x14ac:dyDescent="0.35">
      <c r="A43" s="84" t="s">
        <v>195</v>
      </c>
      <c r="B43" s="84" t="s">
        <v>196</v>
      </c>
      <c r="C43" s="84" t="s">
        <v>197</v>
      </c>
    </row>
    <row r="44" spans="1:3" hidden="1" outlineLevel="1" x14ac:dyDescent="0.35">
      <c r="A44" s="85" t="s">
        <v>198</v>
      </c>
      <c r="B44" s="85"/>
      <c r="C44" s="85"/>
    </row>
    <row r="45" spans="1:3" hidden="1" outlineLevel="1" x14ac:dyDescent="0.35">
      <c r="A45" s="85" t="s">
        <v>199</v>
      </c>
      <c r="B45" s="85"/>
      <c r="C45" s="85"/>
    </row>
    <row r="46" spans="1:3" hidden="1" outlineLevel="1" x14ac:dyDescent="0.35">
      <c r="A46" s="85" t="s">
        <v>202</v>
      </c>
      <c r="B46" s="85"/>
      <c r="C46" s="85"/>
    </row>
    <row r="47" spans="1:3" hidden="1" outlineLevel="1" x14ac:dyDescent="0.35">
      <c r="A47" s="85" t="s">
        <v>205</v>
      </c>
      <c r="B47" s="85"/>
      <c r="C47" s="85"/>
    </row>
    <row r="48" spans="1:3" hidden="1" outlineLevel="1" x14ac:dyDescent="0.35">
      <c r="A48" s="85" t="s">
        <v>207</v>
      </c>
      <c r="B48" s="85"/>
      <c r="C48" s="85"/>
    </row>
    <row r="49" spans="1:3" hidden="1" outlineLevel="1" x14ac:dyDescent="0.35">
      <c r="A49" s="85" t="s">
        <v>208</v>
      </c>
      <c r="B49" s="85"/>
      <c r="C49" s="85"/>
    </row>
    <row r="50" spans="1:3" hidden="1" outlineLevel="1" x14ac:dyDescent="0.35">
      <c r="A50" s="86" t="s">
        <v>209</v>
      </c>
      <c r="B50" s="86"/>
      <c r="C50" s="86"/>
    </row>
    <row r="51" spans="1:3" collapsed="1" x14ac:dyDescent="0.35"/>
    <row r="52" spans="1:3" x14ac:dyDescent="0.35">
      <c r="A52" s="106" t="s">
        <v>218</v>
      </c>
      <c r="B52" s="106"/>
      <c r="C52" s="106"/>
    </row>
    <row r="54" spans="1:3" x14ac:dyDescent="0.35">
      <c r="A54" s="104" t="s">
        <v>219</v>
      </c>
      <c r="B54" s="105"/>
      <c r="C54" s="105"/>
    </row>
    <row r="55" spans="1:3" hidden="1" outlineLevel="1" x14ac:dyDescent="0.35">
      <c r="A55" s="84" t="s">
        <v>195</v>
      </c>
      <c r="B55" s="84" t="s">
        <v>196</v>
      </c>
      <c r="C55" s="84" t="s">
        <v>197</v>
      </c>
    </row>
    <row r="56" spans="1:3" hidden="1" outlineLevel="1" x14ac:dyDescent="0.35">
      <c r="A56" s="85" t="s">
        <v>198</v>
      </c>
      <c r="B56" s="85" t="s">
        <v>220</v>
      </c>
      <c r="C56" s="85" t="s">
        <v>221</v>
      </c>
    </row>
    <row r="57" spans="1:3" hidden="1" outlineLevel="1" x14ac:dyDescent="0.35">
      <c r="A57" s="85" t="s">
        <v>199</v>
      </c>
      <c r="B57" s="85" t="s">
        <v>222</v>
      </c>
      <c r="C57" s="85"/>
    </row>
    <row r="58" spans="1:3" hidden="1" outlineLevel="1" x14ac:dyDescent="0.35">
      <c r="A58" s="85" t="s">
        <v>202</v>
      </c>
      <c r="B58" s="85"/>
      <c r="C58" s="85"/>
    </row>
    <row r="59" spans="1:3" hidden="1" outlineLevel="1" x14ac:dyDescent="0.35">
      <c r="A59" s="85" t="s">
        <v>205</v>
      </c>
      <c r="B59" s="85" t="s">
        <v>223</v>
      </c>
      <c r="C59" s="85"/>
    </row>
    <row r="60" spans="1:3" hidden="1" outlineLevel="1" x14ac:dyDescent="0.35">
      <c r="A60" s="85" t="s">
        <v>207</v>
      </c>
      <c r="B60" s="85"/>
      <c r="C60" s="85"/>
    </row>
    <row r="61" spans="1:3" hidden="1" outlineLevel="1" x14ac:dyDescent="0.35">
      <c r="A61" s="85" t="s">
        <v>208</v>
      </c>
      <c r="B61" s="85" t="s">
        <v>130</v>
      </c>
      <c r="C61" s="85" t="s">
        <v>224</v>
      </c>
    </row>
    <row r="62" spans="1:3" hidden="1" outlineLevel="1" x14ac:dyDescent="0.35">
      <c r="A62" s="86" t="s">
        <v>209</v>
      </c>
      <c r="B62" s="86"/>
      <c r="C62" s="86"/>
    </row>
    <row r="63" spans="1:3" collapsed="1" x14ac:dyDescent="0.35"/>
    <row r="64" spans="1:3" x14ac:dyDescent="0.35">
      <c r="A64" s="104" t="s">
        <v>225</v>
      </c>
      <c r="B64" s="105"/>
      <c r="C64" s="105"/>
    </row>
    <row r="65" spans="1:3" hidden="1" outlineLevel="1" x14ac:dyDescent="0.35">
      <c r="A65" s="84" t="s">
        <v>195</v>
      </c>
      <c r="B65" s="84" t="s">
        <v>196</v>
      </c>
      <c r="C65" s="84" t="s">
        <v>197</v>
      </c>
    </row>
    <row r="66" spans="1:3" hidden="1" outlineLevel="1" x14ac:dyDescent="0.35">
      <c r="A66" s="85" t="s">
        <v>198</v>
      </c>
      <c r="B66" s="85"/>
      <c r="C66" s="85"/>
    </row>
    <row r="67" spans="1:3" hidden="1" outlineLevel="1" x14ac:dyDescent="0.35">
      <c r="A67" s="85" t="s">
        <v>199</v>
      </c>
      <c r="B67" s="85"/>
      <c r="C67" s="85"/>
    </row>
    <row r="68" spans="1:3" hidden="1" outlineLevel="1" x14ac:dyDescent="0.35">
      <c r="A68" s="85" t="s">
        <v>202</v>
      </c>
      <c r="B68" s="85"/>
      <c r="C68" s="85"/>
    </row>
    <row r="69" spans="1:3" hidden="1" outlineLevel="1" x14ac:dyDescent="0.35">
      <c r="A69" s="85" t="s">
        <v>205</v>
      </c>
      <c r="B69" s="85"/>
      <c r="C69" s="85"/>
    </row>
    <row r="70" spans="1:3" hidden="1" outlineLevel="1" x14ac:dyDescent="0.35">
      <c r="A70" s="85" t="s">
        <v>207</v>
      </c>
      <c r="B70" s="85"/>
      <c r="C70" s="85"/>
    </row>
    <row r="71" spans="1:3" hidden="1" outlineLevel="1" x14ac:dyDescent="0.35">
      <c r="A71" s="85" t="s">
        <v>208</v>
      </c>
      <c r="B71" s="85"/>
      <c r="C71" s="85"/>
    </row>
    <row r="72" spans="1:3" hidden="1" outlineLevel="1" x14ac:dyDescent="0.35">
      <c r="A72" s="86" t="s">
        <v>209</v>
      </c>
      <c r="B72" s="86"/>
      <c r="C72" s="86"/>
    </row>
    <row r="73" spans="1:3" collapsed="1" x14ac:dyDescent="0.35"/>
    <row r="74" spans="1:3" x14ac:dyDescent="0.35">
      <c r="A74" s="104" t="s">
        <v>226</v>
      </c>
      <c r="B74" s="105"/>
      <c r="C74" s="105"/>
    </row>
    <row r="75" spans="1:3" hidden="1" outlineLevel="1" x14ac:dyDescent="0.35">
      <c r="A75" s="84" t="s">
        <v>195</v>
      </c>
      <c r="B75" s="84" t="s">
        <v>196</v>
      </c>
      <c r="C75" s="84" t="s">
        <v>197</v>
      </c>
    </row>
    <row r="76" spans="1:3" hidden="1" outlineLevel="1" x14ac:dyDescent="0.35">
      <c r="A76" s="85" t="s">
        <v>198</v>
      </c>
      <c r="B76" s="85"/>
      <c r="C76" s="85"/>
    </row>
    <row r="77" spans="1:3" hidden="1" outlineLevel="1" x14ac:dyDescent="0.35">
      <c r="A77" s="85" t="s">
        <v>199</v>
      </c>
      <c r="B77" s="85"/>
      <c r="C77" s="85"/>
    </row>
    <row r="78" spans="1:3" hidden="1" outlineLevel="1" x14ac:dyDescent="0.35">
      <c r="A78" s="85" t="s">
        <v>202</v>
      </c>
      <c r="B78" s="85"/>
      <c r="C78" s="85"/>
    </row>
    <row r="79" spans="1:3" hidden="1" outlineLevel="1" x14ac:dyDescent="0.35">
      <c r="A79" s="85" t="s">
        <v>205</v>
      </c>
      <c r="B79" s="85"/>
      <c r="C79" s="85"/>
    </row>
    <row r="80" spans="1:3" hidden="1" outlineLevel="1" x14ac:dyDescent="0.35">
      <c r="A80" s="85" t="s">
        <v>207</v>
      </c>
      <c r="B80" s="85"/>
      <c r="C80" s="85"/>
    </row>
    <row r="81" spans="1:3" hidden="1" outlineLevel="1" x14ac:dyDescent="0.35">
      <c r="A81" s="85" t="s">
        <v>208</v>
      </c>
      <c r="B81" s="85"/>
      <c r="C81" s="85"/>
    </row>
    <row r="82" spans="1:3" hidden="1" outlineLevel="1" x14ac:dyDescent="0.35">
      <c r="A82" s="85" t="s">
        <v>209</v>
      </c>
      <c r="B82" s="85"/>
      <c r="C82" s="85"/>
    </row>
    <row r="83" spans="1:3" collapsed="1" x14ac:dyDescent="0.35"/>
    <row r="84" spans="1:3" x14ac:dyDescent="0.35">
      <c r="A84" s="104" t="s">
        <v>227</v>
      </c>
      <c r="B84" s="105"/>
      <c r="C84" s="105"/>
    </row>
    <row r="85" spans="1:3" hidden="1" outlineLevel="1" x14ac:dyDescent="0.35">
      <c r="A85" s="84" t="s">
        <v>195</v>
      </c>
      <c r="B85" s="84" t="s">
        <v>196</v>
      </c>
      <c r="C85" s="84" t="s">
        <v>197</v>
      </c>
    </row>
    <row r="86" spans="1:3" hidden="1" outlineLevel="1" x14ac:dyDescent="0.35">
      <c r="A86" s="85" t="s">
        <v>198</v>
      </c>
      <c r="B86" s="85"/>
      <c r="C86" s="85"/>
    </row>
    <row r="87" spans="1:3" hidden="1" outlineLevel="1" x14ac:dyDescent="0.35">
      <c r="A87" s="85" t="s">
        <v>199</v>
      </c>
      <c r="B87" s="85"/>
      <c r="C87" s="85"/>
    </row>
    <row r="88" spans="1:3" hidden="1" outlineLevel="1" x14ac:dyDescent="0.35">
      <c r="A88" s="85" t="s">
        <v>202</v>
      </c>
      <c r="B88" s="85"/>
      <c r="C88" s="85"/>
    </row>
    <row r="89" spans="1:3" hidden="1" outlineLevel="1" x14ac:dyDescent="0.35">
      <c r="A89" s="85" t="s">
        <v>205</v>
      </c>
      <c r="B89" s="85"/>
      <c r="C89" s="85"/>
    </row>
    <row r="90" spans="1:3" hidden="1" outlineLevel="1" x14ac:dyDescent="0.35">
      <c r="A90" s="85" t="s">
        <v>207</v>
      </c>
      <c r="B90" s="85"/>
      <c r="C90" s="85"/>
    </row>
    <row r="91" spans="1:3" hidden="1" outlineLevel="1" x14ac:dyDescent="0.35">
      <c r="A91" s="85" t="s">
        <v>208</v>
      </c>
      <c r="B91" s="85"/>
      <c r="C91" s="85"/>
    </row>
    <row r="92" spans="1:3" hidden="1" outlineLevel="1" x14ac:dyDescent="0.35">
      <c r="A92" s="85" t="s">
        <v>209</v>
      </c>
      <c r="B92" s="85"/>
      <c r="C92" s="85"/>
    </row>
    <row r="93" spans="1:3" collapsed="1" x14ac:dyDescent="0.35"/>
    <row r="94" spans="1:3" x14ac:dyDescent="0.35">
      <c r="A94" s="104" t="s">
        <v>228</v>
      </c>
      <c r="B94" s="105"/>
      <c r="C94" s="105"/>
    </row>
    <row r="95" spans="1:3" hidden="1" outlineLevel="1" x14ac:dyDescent="0.35">
      <c r="A95" s="84" t="s">
        <v>195</v>
      </c>
      <c r="B95" s="84" t="s">
        <v>196</v>
      </c>
      <c r="C95" s="84" t="s">
        <v>197</v>
      </c>
    </row>
    <row r="96" spans="1:3" hidden="1" outlineLevel="1" x14ac:dyDescent="0.35">
      <c r="A96" s="85" t="s">
        <v>198</v>
      </c>
      <c r="B96" s="85"/>
      <c r="C96" s="85"/>
    </row>
    <row r="97" spans="1:3" hidden="1" outlineLevel="1" x14ac:dyDescent="0.35">
      <c r="A97" s="85" t="s">
        <v>199</v>
      </c>
      <c r="B97" s="85" t="s">
        <v>229</v>
      </c>
      <c r="C97" s="85"/>
    </row>
    <row r="98" spans="1:3" hidden="1" outlineLevel="1" x14ac:dyDescent="0.35">
      <c r="A98" s="85" t="s">
        <v>202</v>
      </c>
      <c r="B98" s="85"/>
      <c r="C98" s="85"/>
    </row>
    <row r="99" spans="1:3" hidden="1" outlineLevel="1" x14ac:dyDescent="0.35">
      <c r="A99" s="85" t="s">
        <v>205</v>
      </c>
      <c r="B99" s="85"/>
      <c r="C99" s="85"/>
    </row>
    <row r="100" spans="1:3" hidden="1" outlineLevel="1" x14ac:dyDescent="0.35">
      <c r="A100" s="85" t="s">
        <v>207</v>
      </c>
      <c r="B100" s="85"/>
      <c r="C100" s="85"/>
    </row>
    <row r="101" spans="1:3" hidden="1" outlineLevel="1" x14ac:dyDescent="0.35">
      <c r="A101" s="85" t="s">
        <v>208</v>
      </c>
      <c r="B101" s="85"/>
      <c r="C101" s="85"/>
    </row>
    <row r="102" spans="1:3" hidden="1" outlineLevel="1" x14ac:dyDescent="0.35">
      <c r="A102" s="85" t="s">
        <v>209</v>
      </c>
      <c r="B102" s="85"/>
      <c r="C102" s="85"/>
    </row>
    <row r="103" spans="1:3" collapsed="1" x14ac:dyDescent="0.35"/>
  </sheetData>
  <mergeCells count="11">
    <mergeCell ref="A52:C52"/>
    <mergeCell ref="A2:C2"/>
    <mergeCell ref="A12:C12"/>
    <mergeCell ref="A22:C22"/>
    <mergeCell ref="A32:C32"/>
    <mergeCell ref="A42:C42"/>
    <mergeCell ref="A54:C54"/>
    <mergeCell ref="A64:C64"/>
    <mergeCell ref="A74:C74"/>
    <mergeCell ref="A84:C84"/>
    <mergeCell ref="A94:C94"/>
  </mergeCells>
  <pageMargins left="0.25" right="0.25" top="0.75" bottom="0.75" header="0.3" footer="0.3"/>
  <pageSetup paperSize="9" orientation="portrait" r:id="rId1"/>
  <headerFooter>
    <oddHeader>&amp;L&amp;G&amp;C&amp;"-,Gras"&amp;16&amp;KFF0000Programme séances 2As</oddHeader>
    <oddFooter>&amp;Lpar NGO (Directeur de projet)&amp;CVersion 1.0 du 01/01/2019&amp;RSTUF'2019 Optimus</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FCF0A-DDB0-4567-9ADD-A846055A913C}">
  <dimension ref="A1:C132"/>
  <sheetViews>
    <sheetView view="pageLayout" zoomScaleNormal="100" workbookViewId="0">
      <selection activeCell="B98" sqref="B98"/>
    </sheetView>
  </sheetViews>
  <sheetFormatPr baseColWidth="10" defaultColWidth="11.453125" defaultRowHeight="14.5" outlineLevelRow="1" x14ac:dyDescent="0.35"/>
  <cols>
    <col min="1" max="1" width="25.36328125" style="83" customWidth="1"/>
    <col min="2" max="2" width="38.81640625" style="83" customWidth="1"/>
    <col min="3" max="3" width="34" style="83" customWidth="1"/>
    <col min="4" max="256" width="11.453125" style="83"/>
    <col min="257" max="257" width="25.36328125" style="83" customWidth="1"/>
    <col min="258" max="258" width="38.81640625" style="83" customWidth="1"/>
    <col min="259" max="259" width="34" style="83" customWidth="1"/>
    <col min="260" max="512" width="11.453125" style="83"/>
    <col min="513" max="513" width="25.36328125" style="83" customWidth="1"/>
    <col min="514" max="514" width="38.81640625" style="83" customWidth="1"/>
    <col min="515" max="515" width="34" style="83" customWidth="1"/>
    <col min="516" max="768" width="11.453125" style="83"/>
    <col min="769" max="769" width="25.36328125" style="83" customWidth="1"/>
    <col min="770" max="770" width="38.81640625" style="83" customWidth="1"/>
    <col min="771" max="771" width="34" style="83" customWidth="1"/>
    <col min="772" max="1024" width="11.453125" style="83"/>
    <col min="1025" max="1025" width="25.36328125" style="83" customWidth="1"/>
    <col min="1026" max="1026" width="38.81640625" style="83" customWidth="1"/>
    <col min="1027" max="1027" width="34" style="83" customWidth="1"/>
    <col min="1028" max="1280" width="11.453125" style="83"/>
    <col min="1281" max="1281" width="25.36328125" style="83" customWidth="1"/>
    <col min="1282" max="1282" width="38.81640625" style="83" customWidth="1"/>
    <col min="1283" max="1283" width="34" style="83" customWidth="1"/>
    <col min="1284" max="1536" width="11.453125" style="83"/>
    <col min="1537" max="1537" width="25.36328125" style="83" customWidth="1"/>
    <col min="1538" max="1538" width="38.81640625" style="83" customWidth="1"/>
    <col min="1539" max="1539" width="34" style="83" customWidth="1"/>
    <col min="1540" max="1792" width="11.453125" style="83"/>
    <col min="1793" max="1793" width="25.36328125" style="83" customWidth="1"/>
    <col min="1794" max="1794" width="38.81640625" style="83" customWidth="1"/>
    <col min="1795" max="1795" width="34" style="83" customWidth="1"/>
    <col min="1796" max="2048" width="11.453125" style="83"/>
    <col min="2049" max="2049" width="25.36328125" style="83" customWidth="1"/>
    <col min="2050" max="2050" width="38.81640625" style="83" customWidth="1"/>
    <col min="2051" max="2051" width="34" style="83" customWidth="1"/>
    <col min="2052" max="2304" width="11.453125" style="83"/>
    <col min="2305" max="2305" width="25.36328125" style="83" customWidth="1"/>
    <col min="2306" max="2306" width="38.81640625" style="83" customWidth="1"/>
    <col min="2307" max="2307" width="34" style="83" customWidth="1"/>
    <col min="2308" max="2560" width="11.453125" style="83"/>
    <col min="2561" max="2561" width="25.36328125" style="83" customWidth="1"/>
    <col min="2562" max="2562" width="38.81640625" style="83" customWidth="1"/>
    <col min="2563" max="2563" width="34" style="83" customWidth="1"/>
    <col min="2564" max="2816" width="11.453125" style="83"/>
    <col min="2817" max="2817" width="25.36328125" style="83" customWidth="1"/>
    <col min="2818" max="2818" width="38.81640625" style="83" customWidth="1"/>
    <col min="2819" max="2819" width="34" style="83" customWidth="1"/>
    <col min="2820" max="3072" width="11.453125" style="83"/>
    <col min="3073" max="3073" width="25.36328125" style="83" customWidth="1"/>
    <col min="3074" max="3074" width="38.81640625" style="83" customWidth="1"/>
    <col min="3075" max="3075" width="34" style="83" customWidth="1"/>
    <col min="3076" max="3328" width="11.453125" style="83"/>
    <col min="3329" max="3329" width="25.36328125" style="83" customWidth="1"/>
    <col min="3330" max="3330" width="38.81640625" style="83" customWidth="1"/>
    <col min="3331" max="3331" width="34" style="83" customWidth="1"/>
    <col min="3332" max="3584" width="11.453125" style="83"/>
    <col min="3585" max="3585" width="25.36328125" style="83" customWidth="1"/>
    <col min="3586" max="3586" width="38.81640625" style="83" customWidth="1"/>
    <col min="3587" max="3587" width="34" style="83" customWidth="1"/>
    <col min="3588" max="3840" width="11.453125" style="83"/>
    <col min="3841" max="3841" width="25.36328125" style="83" customWidth="1"/>
    <col min="3842" max="3842" width="38.81640625" style="83" customWidth="1"/>
    <col min="3843" max="3843" width="34" style="83" customWidth="1"/>
    <col min="3844" max="4096" width="11.453125" style="83"/>
    <col min="4097" max="4097" width="25.36328125" style="83" customWidth="1"/>
    <col min="4098" max="4098" width="38.81640625" style="83" customWidth="1"/>
    <col min="4099" max="4099" width="34" style="83" customWidth="1"/>
    <col min="4100" max="4352" width="11.453125" style="83"/>
    <col min="4353" max="4353" width="25.36328125" style="83" customWidth="1"/>
    <col min="4354" max="4354" width="38.81640625" style="83" customWidth="1"/>
    <col min="4355" max="4355" width="34" style="83" customWidth="1"/>
    <col min="4356" max="4608" width="11.453125" style="83"/>
    <col min="4609" max="4609" width="25.36328125" style="83" customWidth="1"/>
    <col min="4610" max="4610" width="38.81640625" style="83" customWidth="1"/>
    <col min="4611" max="4611" width="34" style="83" customWidth="1"/>
    <col min="4612" max="4864" width="11.453125" style="83"/>
    <col min="4865" max="4865" width="25.36328125" style="83" customWidth="1"/>
    <col min="4866" max="4866" width="38.81640625" style="83" customWidth="1"/>
    <col min="4867" max="4867" width="34" style="83" customWidth="1"/>
    <col min="4868" max="5120" width="11.453125" style="83"/>
    <col min="5121" max="5121" width="25.36328125" style="83" customWidth="1"/>
    <col min="5122" max="5122" width="38.81640625" style="83" customWidth="1"/>
    <col min="5123" max="5123" width="34" style="83" customWidth="1"/>
    <col min="5124" max="5376" width="11.453125" style="83"/>
    <col min="5377" max="5377" width="25.36328125" style="83" customWidth="1"/>
    <col min="5378" max="5378" width="38.81640625" style="83" customWidth="1"/>
    <col min="5379" max="5379" width="34" style="83" customWidth="1"/>
    <col min="5380" max="5632" width="11.453125" style="83"/>
    <col min="5633" max="5633" width="25.36328125" style="83" customWidth="1"/>
    <col min="5634" max="5634" width="38.81640625" style="83" customWidth="1"/>
    <col min="5635" max="5635" width="34" style="83" customWidth="1"/>
    <col min="5636" max="5888" width="11.453125" style="83"/>
    <col min="5889" max="5889" width="25.36328125" style="83" customWidth="1"/>
    <col min="5890" max="5890" width="38.81640625" style="83" customWidth="1"/>
    <col min="5891" max="5891" width="34" style="83" customWidth="1"/>
    <col min="5892" max="6144" width="11.453125" style="83"/>
    <col min="6145" max="6145" width="25.36328125" style="83" customWidth="1"/>
    <col min="6146" max="6146" width="38.81640625" style="83" customWidth="1"/>
    <col min="6147" max="6147" width="34" style="83" customWidth="1"/>
    <col min="6148" max="6400" width="11.453125" style="83"/>
    <col min="6401" max="6401" width="25.36328125" style="83" customWidth="1"/>
    <col min="6402" max="6402" width="38.81640625" style="83" customWidth="1"/>
    <col min="6403" max="6403" width="34" style="83" customWidth="1"/>
    <col min="6404" max="6656" width="11.453125" style="83"/>
    <col min="6657" max="6657" width="25.36328125" style="83" customWidth="1"/>
    <col min="6658" max="6658" width="38.81640625" style="83" customWidth="1"/>
    <col min="6659" max="6659" width="34" style="83" customWidth="1"/>
    <col min="6660" max="6912" width="11.453125" style="83"/>
    <col min="6913" max="6913" width="25.36328125" style="83" customWidth="1"/>
    <col min="6914" max="6914" width="38.81640625" style="83" customWidth="1"/>
    <col min="6915" max="6915" width="34" style="83" customWidth="1"/>
    <col min="6916" max="7168" width="11.453125" style="83"/>
    <col min="7169" max="7169" width="25.36328125" style="83" customWidth="1"/>
    <col min="7170" max="7170" width="38.81640625" style="83" customWidth="1"/>
    <col min="7171" max="7171" width="34" style="83" customWidth="1"/>
    <col min="7172" max="7424" width="11.453125" style="83"/>
    <col min="7425" max="7425" width="25.36328125" style="83" customWidth="1"/>
    <col min="7426" max="7426" width="38.81640625" style="83" customWidth="1"/>
    <col min="7427" max="7427" width="34" style="83" customWidth="1"/>
    <col min="7428" max="7680" width="11.453125" style="83"/>
    <col min="7681" max="7681" width="25.36328125" style="83" customWidth="1"/>
    <col min="7682" max="7682" width="38.81640625" style="83" customWidth="1"/>
    <col min="7683" max="7683" width="34" style="83" customWidth="1"/>
    <col min="7684" max="7936" width="11.453125" style="83"/>
    <col min="7937" max="7937" width="25.36328125" style="83" customWidth="1"/>
    <col min="7938" max="7938" width="38.81640625" style="83" customWidth="1"/>
    <col min="7939" max="7939" width="34" style="83" customWidth="1"/>
    <col min="7940" max="8192" width="11.453125" style="83"/>
    <col min="8193" max="8193" width="25.36328125" style="83" customWidth="1"/>
    <col min="8194" max="8194" width="38.81640625" style="83" customWidth="1"/>
    <col min="8195" max="8195" width="34" style="83" customWidth="1"/>
    <col min="8196" max="8448" width="11.453125" style="83"/>
    <col min="8449" max="8449" width="25.36328125" style="83" customWidth="1"/>
    <col min="8450" max="8450" width="38.81640625" style="83" customWidth="1"/>
    <col min="8451" max="8451" width="34" style="83" customWidth="1"/>
    <col min="8452" max="8704" width="11.453125" style="83"/>
    <col min="8705" max="8705" width="25.36328125" style="83" customWidth="1"/>
    <col min="8706" max="8706" width="38.81640625" style="83" customWidth="1"/>
    <col min="8707" max="8707" width="34" style="83" customWidth="1"/>
    <col min="8708" max="8960" width="11.453125" style="83"/>
    <col min="8961" max="8961" width="25.36328125" style="83" customWidth="1"/>
    <col min="8962" max="8962" width="38.81640625" style="83" customWidth="1"/>
    <col min="8963" max="8963" width="34" style="83" customWidth="1"/>
    <col min="8964" max="9216" width="11.453125" style="83"/>
    <col min="9217" max="9217" width="25.36328125" style="83" customWidth="1"/>
    <col min="9218" max="9218" width="38.81640625" style="83" customWidth="1"/>
    <col min="9219" max="9219" width="34" style="83" customWidth="1"/>
    <col min="9220" max="9472" width="11.453125" style="83"/>
    <col min="9473" max="9473" width="25.36328125" style="83" customWidth="1"/>
    <col min="9474" max="9474" width="38.81640625" style="83" customWidth="1"/>
    <col min="9475" max="9475" width="34" style="83" customWidth="1"/>
    <col min="9476" max="9728" width="11.453125" style="83"/>
    <col min="9729" max="9729" width="25.36328125" style="83" customWidth="1"/>
    <col min="9730" max="9730" width="38.81640625" style="83" customWidth="1"/>
    <col min="9731" max="9731" width="34" style="83" customWidth="1"/>
    <col min="9732" max="9984" width="11.453125" style="83"/>
    <col min="9985" max="9985" width="25.36328125" style="83" customWidth="1"/>
    <col min="9986" max="9986" width="38.81640625" style="83" customWidth="1"/>
    <col min="9987" max="9987" width="34" style="83" customWidth="1"/>
    <col min="9988" max="10240" width="11.453125" style="83"/>
    <col min="10241" max="10241" width="25.36328125" style="83" customWidth="1"/>
    <col min="10242" max="10242" width="38.81640625" style="83" customWidth="1"/>
    <col min="10243" max="10243" width="34" style="83" customWidth="1"/>
    <col min="10244" max="10496" width="11.453125" style="83"/>
    <col min="10497" max="10497" width="25.36328125" style="83" customWidth="1"/>
    <col min="10498" max="10498" width="38.81640625" style="83" customWidth="1"/>
    <col min="10499" max="10499" width="34" style="83" customWidth="1"/>
    <col min="10500" max="10752" width="11.453125" style="83"/>
    <col min="10753" max="10753" width="25.36328125" style="83" customWidth="1"/>
    <col min="10754" max="10754" width="38.81640625" style="83" customWidth="1"/>
    <col min="10755" max="10755" width="34" style="83" customWidth="1"/>
    <col min="10756" max="11008" width="11.453125" style="83"/>
    <col min="11009" max="11009" width="25.36328125" style="83" customWidth="1"/>
    <col min="11010" max="11010" width="38.81640625" style="83" customWidth="1"/>
    <col min="11011" max="11011" width="34" style="83" customWidth="1"/>
    <col min="11012" max="11264" width="11.453125" style="83"/>
    <col min="11265" max="11265" width="25.36328125" style="83" customWidth="1"/>
    <col min="11266" max="11266" width="38.81640625" style="83" customWidth="1"/>
    <col min="11267" max="11267" width="34" style="83" customWidth="1"/>
    <col min="11268" max="11520" width="11.453125" style="83"/>
    <col min="11521" max="11521" width="25.36328125" style="83" customWidth="1"/>
    <col min="11522" max="11522" width="38.81640625" style="83" customWidth="1"/>
    <col min="11523" max="11523" width="34" style="83" customWidth="1"/>
    <col min="11524" max="11776" width="11.453125" style="83"/>
    <col min="11777" max="11777" width="25.36328125" style="83" customWidth="1"/>
    <col min="11778" max="11778" width="38.81640625" style="83" customWidth="1"/>
    <col min="11779" max="11779" width="34" style="83" customWidth="1"/>
    <col min="11780" max="12032" width="11.453125" style="83"/>
    <col min="12033" max="12033" width="25.36328125" style="83" customWidth="1"/>
    <col min="12034" max="12034" width="38.81640625" style="83" customWidth="1"/>
    <col min="12035" max="12035" width="34" style="83" customWidth="1"/>
    <col min="12036" max="12288" width="11.453125" style="83"/>
    <col min="12289" max="12289" width="25.36328125" style="83" customWidth="1"/>
    <col min="12290" max="12290" width="38.81640625" style="83" customWidth="1"/>
    <col min="12291" max="12291" width="34" style="83" customWidth="1"/>
    <col min="12292" max="12544" width="11.453125" style="83"/>
    <col min="12545" max="12545" width="25.36328125" style="83" customWidth="1"/>
    <col min="12546" max="12546" width="38.81640625" style="83" customWidth="1"/>
    <col min="12547" max="12547" width="34" style="83" customWidth="1"/>
    <col min="12548" max="12800" width="11.453125" style="83"/>
    <col min="12801" max="12801" width="25.36328125" style="83" customWidth="1"/>
    <col min="12802" max="12802" width="38.81640625" style="83" customWidth="1"/>
    <col min="12803" max="12803" width="34" style="83" customWidth="1"/>
    <col min="12804" max="13056" width="11.453125" style="83"/>
    <col min="13057" max="13057" width="25.36328125" style="83" customWidth="1"/>
    <col min="13058" max="13058" width="38.81640625" style="83" customWidth="1"/>
    <col min="13059" max="13059" width="34" style="83" customWidth="1"/>
    <col min="13060" max="13312" width="11.453125" style="83"/>
    <col min="13313" max="13313" width="25.36328125" style="83" customWidth="1"/>
    <col min="13314" max="13314" width="38.81640625" style="83" customWidth="1"/>
    <col min="13315" max="13315" width="34" style="83" customWidth="1"/>
    <col min="13316" max="13568" width="11.453125" style="83"/>
    <col min="13569" max="13569" width="25.36328125" style="83" customWidth="1"/>
    <col min="13570" max="13570" width="38.81640625" style="83" customWidth="1"/>
    <col min="13571" max="13571" width="34" style="83" customWidth="1"/>
    <col min="13572" max="13824" width="11.453125" style="83"/>
    <col min="13825" max="13825" width="25.36328125" style="83" customWidth="1"/>
    <col min="13826" max="13826" width="38.81640625" style="83" customWidth="1"/>
    <col min="13827" max="13827" width="34" style="83" customWidth="1"/>
    <col min="13828" max="14080" width="11.453125" style="83"/>
    <col min="14081" max="14081" width="25.36328125" style="83" customWidth="1"/>
    <col min="14082" max="14082" width="38.81640625" style="83" customWidth="1"/>
    <col min="14083" max="14083" width="34" style="83" customWidth="1"/>
    <col min="14084" max="14336" width="11.453125" style="83"/>
    <col min="14337" max="14337" width="25.36328125" style="83" customWidth="1"/>
    <col min="14338" max="14338" width="38.81640625" style="83" customWidth="1"/>
    <col min="14339" max="14339" width="34" style="83" customWidth="1"/>
    <col min="14340" max="14592" width="11.453125" style="83"/>
    <col min="14593" max="14593" width="25.36328125" style="83" customWidth="1"/>
    <col min="14594" max="14594" width="38.81640625" style="83" customWidth="1"/>
    <col min="14595" max="14595" width="34" style="83" customWidth="1"/>
    <col min="14596" max="14848" width="11.453125" style="83"/>
    <col min="14849" max="14849" width="25.36328125" style="83" customWidth="1"/>
    <col min="14850" max="14850" width="38.81640625" style="83" customWidth="1"/>
    <col min="14851" max="14851" width="34" style="83" customWidth="1"/>
    <col min="14852" max="15104" width="11.453125" style="83"/>
    <col min="15105" max="15105" width="25.36328125" style="83" customWidth="1"/>
    <col min="15106" max="15106" width="38.81640625" style="83" customWidth="1"/>
    <col min="15107" max="15107" width="34" style="83" customWidth="1"/>
    <col min="15108" max="15360" width="11.453125" style="83"/>
    <col min="15361" max="15361" width="25.36328125" style="83" customWidth="1"/>
    <col min="15362" max="15362" width="38.81640625" style="83" customWidth="1"/>
    <col min="15363" max="15363" width="34" style="83" customWidth="1"/>
    <col min="15364" max="15616" width="11.453125" style="83"/>
    <col min="15617" max="15617" width="25.36328125" style="83" customWidth="1"/>
    <col min="15618" max="15618" width="38.81640625" style="83" customWidth="1"/>
    <col min="15619" max="15619" width="34" style="83" customWidth="1"/>
    <col min="15620" max="15872" width="11.453125" style="83"/>
    <col min="15873" max="15873" width="25.36328125" style="83" customWidth="1"/>
    <col min="15874" max="15874" width="38.81640625" style="83" customWidth="1"/>
    <col min="15875" max="15875" width="34" style="83" customWidth="1"/>
    <col min="15876" max="16128" width="11.453125" style="83"/>
    <col min="16129" max="16129" width="25.36328125" style="83" customWidth="1"/>
    <col min="16130" max="16130" width="38.81640625" style="83" customWidth="1"/>
    <col min="16131" max="16131" width="34" style="83" customWidth="1"/>
    <col min="16132" max="16384" width="11.453125" style="83"/>
  </cols>
  <sheetData>
    <row r="1" spans="1:3" x14ac:dyDescent="0.35">
      <c r="A1" s="104" t="s">
        <v>230</v>
      </c>
      <c r="B1" s="105"/>
      <c r="C1" s="105"/>
    </row>
    <row r="2" spans="1:3" hidden="1" outlineLevel="1" x14ac:dyDescent="0.35">
      <c r="A2" s="84" t="s">
        <v>231</v>
      </c>
      <c r="B2" s="84" t="s">
        <v>196</v>
      </c>
      <c r="C2" s="84" t="s">
        <v>197</v>
      </c>
    </row>
    <row r="3" spans="1:3" hidden="1" outlineLevel="1" x14ac:dyDescent="0.35">
      <c r="A3" s="85" t="s">
        <v>232</v>
      </c>
      <c r="B3" s="85" t="s">
        <v>233</v>
      </c>
      <c r="C3" s="85"/>
    </row>
    <row r="4" spans="1:3" hidden="1" outlineLevel="1" x14ac:dyDescent="0.35">
      <c r="A4" s="85" t="s">
        <v>234</v>
      </c>
      <c r="B4" s="85" t="s">
        <v>235</v>
      </c>
      <c r="C4" s="85"/>
    </row>
    <row r="5" spans="1:3" hidden="1" outlineLevel="1" x14ac:dyDescent="0.35">
      <c r="A5" s="85" t="s">
        <v>236</v>
      </c>
      <c r="B5" s="85" t="s">
        <v>237</v>
      </c>
      <c r="C5" s="85" t="s">
        <v>238</v>
      </c>
    </row>
    <row r="6" spans="1:3" hidden="1" outlineLevel="1" x14ac:dyDescent="0.35">
      <c r="A6" s="85" t="s">
        <v>239</v>
      </c>
      <c r="B6" s="85" t="s">
        <v>237</v>
      </c>
      <c r="C6" s="85"/>
    </row>
    <row r="7" spans="1:3" ht="16" hidden="1" customHeight="1" outlineLevel="1" x14ac:dyDescent="0.35">
      <c r="A7" s="85" t="s">
        <v>240</v>
      </c>
      <c r="B7" s="85" t="s">
        <v>241</v>
      </c>
      <c r="C7" s="85"/>
    </row>
    <row r="8" spans="1:3" collapsed="1" x14ac:dyDescent="0.35"/>
    <row r="9" spans="1:3" x14ac:dyDescent="0.35">
      <c r="A9" s="104" t="s">
        <v>242</v>
      </c>
      <c r="B9" s="105"/>
      <c r="C9" s="105"/>
    </row>
    <row r="10" spans="1:3" hidden="1" outlineLevel="1" x14ac:dyDescent="0.35">
      <c r="A10" s="84" t="s">
        <v>231</v>
      </c>
      <c r="B10" s="84" t="s">
        <v>196</v>
      </c>
      <c r="C10" s="84" t="s">
        <v>197</v>
      </c>
    </row>
    <row r="11" spans="1:3" ht="29" hidden="1" outlineLevel="1" x14ac:dyDescent="0.35">
      <c r="A11" s="85" t="s">
        <v>243</v>
      </c>
      <c r="B11" s="85" t="s">
        <v>244</v>
      </c>
      <c r="C11" s="85" t="s">
        <v>245</v>
      </c>
    </row>
    <row r="12" spans="1:3" hidden="1" outlineLevel="1" x14ac:dyDescent="0.35">
      <c r="A12" s="85" t="s">
        <v>236</v>
      </c>
      <c r="B12" s="85" t="s">
        <v>246</v>
      </c>
      <c r="C12" s="85"/>
    </row>
    <row r="13" spans="1:3" hidden="1" outlineLevel="1" x14ac:dyDescent="0.35">
      <c r="A13" s="85" t="s">
        <v>239</v>
      </c>
      <c r="B13" s="85" t="s">
        <v>246</v>
      </c>
      <c r="C13" s="85"/>
    </row>
    <row r="14" spans="1:3" hidden="1" outlineLevel="1" x14ac:dyDescent="0.35">
      <c r="A14" s="85" t="s">
        <v>240</v>
      </c>
      <c r="B14" s="85" t="s">
        <v>246</v>
      </c>
      <c r="C14" s="85"/>
    </row>
    <row r="15" spans="1:3" collapsed="1" x14ac:dyDescent="0.35"/>
    <row r="16" spans="1:3" x14ac:dyDescent="0.35">
      <c r="A16" s="104" t="s">
        <v>247</v>
      </c>
      <c r="B16" s="105"/>
      <c r="C16" s="105"/>
    </row>
    <row r="17" spans="1:3" hidden="1" outlineLevel="1" x14ac:dyDescent="0.35">
      <c r="A17" s="84" t="s">
        <v>231</v>
      </c>
      <c r="B17" s="84" t="s">
        <v>196</v>
      </c>
      <c r="C17" s="84" t="s">
        <v>197</v>
      </c>
    </row>
    <row r="18" spans="1:3" ht="29" hidden="1" outlineLevel="1" x14ac:dyDescent="0.35">
      <c r="A18" s="85" t="s">
        <v>243</v>
      </c>
      <c r="B18" s="85" t="s">
        <v>248</v>
      </c>
      <c r="C18" s="85"/>
    </row>
    <row r="19" spans="1:3" hidden="1" outlineLevel="1" x14ac:dyDescent="0.35">
      <c r="A19" s="85" t="s">
        <v>236</v>
      </c>
      <c r="B19" s="85" t="s">
        <v>246</v>
      </c>
      <c r="C19" s="85"/>
    </row>
    <row r="20" spans="1:3" hidden="1" outlineLevel="1" x14ac:dyDescent="0.35">
      <c r="A20" s="85" t="s">
        <v>239</v>
      </c>
      <c r="B20" s="85" t="s">
        <v>246</v>
      </c>
      <c r="C20" s="85"/>
    </row>
    <row r="21" spans="1:3" hidden="1" outlineLevel="1" x14ac:dyDescent="0.35">
      <c r="A21" s="85" t="s">
        <v>240</v>
      </c>
      <c r="B21" s="85" t="s">
        <v>246</v>
      </c>
      <c r="C21" s="85"/>
    </row>
    <row r="22" spans="1:3" collapsed="1" x14ac:dyDescent="0.35"/>
    <row r="23" spans="1:3" x14ac:dyDescent="0.35">
      <c r="A23" s="104" t="s">
        <v>249</v>
      </c>
      <c r="B23" s="105"/>
      <c r="C23" s="105"/>
    </row>
    <row r="24" spans="1:3" hidden="1" outlineLevel="1" x14ac:dyDescent="0.35">
      <c r="A24" s="84" t="s">
        <v>231</v>
      </c>
      <c r="B24" s="84" t="s">
        <v>196</v>
      </c>
      <c r="C24" s="84" t="s">
        <v>197</v>
      </c>
    </row>
    <row r="25" spans="1:3" hidden="1" outlineLevel="1" x14ac:dyDescent="0.35">
      <c r="A25" s="85" t="s">
        <v>243</v>
      </c>
      <c r="B25" s="85" t="s">
        <v>246</v>
      </c>
      <c r="C25" s="85"/>
    </row>
    <row r="26" spans="1:3" hidden="1" outlineLevel="1" x14ac:dyDescent="0.35">
      <c r="A26" s="85" t="s">
        <v>236</v>
      </c>
      <c r="B26" s="85" t="s">
        <v>246</v>
      </c>
      <c r="C26" s="85"/>
    </row>
    <row r="27" spans="1:3" hidden="1" outlineLevel="1" x14ac:dyDescent="0.35">
      <c r="A27" s="85" t="s">
        <v>239</v>
      </c>
      <c r="B27" s="85" t="s">
        <v>246</v>
      </c>
      <c r="C27" s="85"/>
    </row>
    <row r="28" spans="1:3" hidden="1" outlineLevel="1" x14ac:dyDescent="0.35">
      <c r="A28" s="85" t="s">
        <v>240</v>
      </c>
      <c r="B28" s="85" t="s">
        <v>246</v>
      </c>
      <c r="C28" s="85"/>
    </row>
    <row r="29" spans="1:3" collapsed="1" x14ac:dyDescent="0.35"/>
    <row r="30" spans="1:3" x14ac:dyDescent="0.35">
      <c r="A30" s="104" t="s">
        <v>250</v>
      </c>
      <c r="B30" s="105"/>
      <c r="C30" s="105"/>
    </row>
    <row r="31" spans="1:3" hidden="1" outlineLevel="1" x14ac:dyDescent="0.35">
      <c r="A31" s="84" t="s">
        <v>231</v>
      </c>
      <c r="B31" s="84" t="s">
        <v>196</v>
      </c>
      <c r="C31" s="84" t="s">
        <v>197</v>
      </c>
    </row>
    <row r="32" spans="1:3" hidden="1" outlineLevel="1" x14ac:dyDescent="0.35">
      <c r="A32" s="85" t="s">
        <v>251</v>
      </c>
      <c r="B32" s="85" t="s">
        <v>246</v>
      </c>
      <c r="C32" s="85"/>
    </row>
    <row r="33" spans="1:3" ht="29" hidden="1" outlineLevel="1" x14ac:dyDescent="0.35">
      <c r="A33" s="85" t="s">
        <v>252</v>
      </c>
      <c r="B33" s="85" t="s">
        <v>253</v>
      </c>
      <c r="C33" s="85" t="s">
        <v>254</v>
      </c>
    </row>
    <row r="34" spans="1:3" collapsed="1" x14ac:dyDescent="0.35"/>
    <row r="35" spans="1:3" x14ac:dyDescent="0.35">
      <c r="A35" s="110" t="s">
        <v>255</v>
      </c>
      <c r="B35" s="110"/>
      <c r="C35" s="110"/>
    </row>
    <row r="37" spans="1:3" x14ac:dyDescent="0.35">
      <c r="A37" s="104" t="s">
        <v>256</v>
      </c>
      <c r="B37" s="105"/>
      <c r="C37" s="105"/>
    </row>
    <row r="38" spans="1:3" hidden="1" outlineLevel="1" x14ac:dyDescent="0.35">
      <c r="A38" s="84" t="s">
        <v>231</v>
      </c>
      <c r="B38" s="84" t="s">
        <v>196</v>
      </c>
      <c r="C38" s="84" t="s">
        <v>197</v>
      </c>
    </row>
    <row r="39" spans="1:3" ht="29" hidden="1" outlineLevel="1" x14ac:dyDescent="0.35">
      <c r="A39" s="85" t="s">
        <v>243</v>
      </c>
      <c r="B39" s="85" t="s">
        <v>246</v>
      </c>
      <c r="C39" s="85" t="s">
        <v>257</v>
      </c>
    </row>
    <row r="40" spans="1:3" hidden="1" outlineLevel="1" x14ac:dyDescent="0.35">
      <c r="A40" s="85" t="s">
        <v>236</v>
      </c>
      <c r="B40" s="85" t="s">
        <v>246</v>
      </c>
      <c r="C40" s="85"/>
    </row>
    <row r="41" spans="1:3" hidden="1" outlineLevel="1" x14ac:dyDescent="0.35">
      <c r="A41" s="85" t="s">
        <v>239</v>
      </c>
      <c r="B41" s="85" t="s">
        <v>246</v>
      </c>
      <c r="C41" s="85"/>
    </row>
    <row r="42" spans="1:3" hidden="1" outlineLevel="1" x14ac:dyDescent="0.35">
      <c r="A42" s="85" t="s">
        <v>240</v>
      </c>
      <c r="B42" s="85" t="s">
        <v>246</v>
      </c>
      <c r="C42" s="85"/>
    </row>
    <row r="43" spans="1:3" collapsed="1" x14ac:dyDescent="0.35"/>
    <row r="44" spans="1:3" x14ac:dyDescent="0.35">
      <c r="A44" s="104" t="s">
        <v>258</v>
      </c>
      <c r="B44" s="105"/>
      <c r="C44" s="105"/>
    </row>
    <row r="45" spans="1:3" hidden="1" outlineLevel="1" x14ac:dyDescent="0.35">
      <c r="A45" s="84" t="s">
        <v>231</v>
      </c>
      <c r="B45" s="84" t="s">
        <v>196</v>
      </c>
      <c r="C45" s="84" t="s">
        <v>197</v>
      </c>
    </row>
    <row r="46" spans="1:3" hidden="1" outlineLevel="1" x14ac:dyDescent="0.35">
      <c r="A46" s="85" t="s">
        <v>259</v>
      </c>
      <c r="B46" s="85" t="s">
        <v>246</v>
      </c>
      <c r="C46" s="86" t="s">
        <v>260</v>
      </c>
    </row>
    <row r="47" spans="1:3" hidden="1" outlineLevel="1" x14ac:dyDescent="0.35">
      <c r="A47" s="85" t="s">
        <v>252</v>
      </c>
      <c r="B47" s="85" t="s">
        <v>261</v>
      </c>
      <c r="C47" s="85" t="s">
        <v>262</v>
      </c>
    </row>
    <row r="48" spans="1:3" collapsed="1" x14ac:dyDescent="0.35"/>
    <row r="49" spans="1:3" x14ac:dyDescent="0.35">
      <c r="A49" s="104" t="s">
        <v>263</v>
      </c>
      <c r="B49" s="105"/>
      <c r="C49" s="105"/>
    </row>
    <row r="50" spans="1:3" hidden="1" outlineLevel="1" x14ac:dyDescent="0.35">
      <c r="A50" s="84" t="s">
        <v>231</v>
      </c>
      <c r="B50" s="84" t="s">
        <v>196</v>
      </c>
      <c r="C50" s="84" t="s">
        <v>197</v>
      </c>
    </row>
    <row r="51" spans="1:3" hidden="1" outlineLevel="1" x14ac:dyDescent="0.35">
      <c r="A51" s="85" t="s">
        <v>243</v>
      </c>
      <c r="B51" s="85" t="s">
        <v>246</v>
      </c>
      <c r="C51" s="107" t="s">
        <v>264</v>
      </c>
    </row>
    <row r="52" spans="1:3" hidden="1" outlineLevel="1" x14ac:dyDescent="0.35">
      <c r="A52" s="85" t="s">
        <v>236</v>
      </c>
      <c r="B52" s="85" t="s">
        <v>246</v>
      </c>
      <c r="C52" s="108"/>
    </row>
    <row r="53" spans="1:3" hidden="1" outlineLevel="1" x14ac:dyDescent="0.35">
      <c r="A53" s="85" t="s">
        <v>239</v>
      </c>
      <c r="B53" s="85" t="s">
        <v>246</v>
      </c>
      <c r="C53" s="108"/>
    </row>
    <row r="54" spans="1:3" hidden="1" outlineLevel="1" x14ac:dyDescent="0.35">
      <c r="A54" s="85" t="s">
        <v>240</v>
      </c>
      <c r="B54" s="85" t="s">
        <v>246</v>
      </c>
      <c r="C54" s="109"/>
    </row>
    <row r="55" spans="1:3" collapsed="1" x14ac:dyDescent="0.35"/>
    <row r="56" spans="1:3" x14ac:dyDescent="0.35">
      <c r="A56" s="104" t="s">
        <v>265</v>
      </c>
      <c r="B56" s="105"/>
      <c r="C56" s="105"/>
    </row>
    <row r="57" spans="1:3" hidden="1" outlineLevel="1" x14ac:dyDescent="0.35">
      <c r="A57" s="84" t="s">
        <v>231</v>
      </c>
      <c r="B57" s="84" t="s">
        <v>196</v>
      </c>
      <c r="C57" s="84" t="s">
        <v>197</v>
      </c>
    </row>
    <row r="58" spans="1:3" hidden="1" outlineLevel="1" x14ac:dyDescent="0.35">
      <c r="A58" s="85" t="s">
        <v>243</v>
      </c>
      <c r="B58" s="85" t="s">
        <v>246</v>
      </c>
      <c r="C58" s="85" t="s">
        <v>264</v>
      </c>
    </row>
    <row r="59" spans="1:3" hidden="1" outlineLevel="1" x14ac:dyDescent="0.35">
      <c r="A59" s="85" t="s">
        <v>236</v>
      </c>
      <c r="B59" s="85" t="s">
        <v>246</v>
      </c>
      <c r="C59" s="85"/>
    </row>
    <row r="60" spans="1:3" hidden="1" outlineLevel="1" x14ac:dyDescent="0.35">
      <c r="A60" s="85" t="s">
        <v>239</v>
      </c>
      <c r="B60" s="85" t="s">
        <v>246</v>
      </c>
      <c r="C60" s="85" t="s">
        <v>266</v>
      </c>
    </row>
    <row r="61" spans="1:3" hidden="1" outlineLevel="1" x14ac:dyDescent="0.35">
      <c r="A61" s="85" t="s">
        <v>240</v>
      </c>
      <c r="B61" s="85" t="s">
        <v>246</v>
      </c>
      <c r="C61" s="85"/>
    </row>
    <row r="62" spans="1:3" collapsed="1" x14ac:dyDescent="0.35"/>
    <row r="63" spans="1:3" x14ac:dyDescent="0.35">
      <c r="A63" s="104" t="s">
        <v>267</v>
      </c>
      <c r="B63" s="105"/>
      <c r="C63" s="105"/>
    </row>
    <row r="64" spans="1:3" hidden="1" outlineLevel="1" x14ac:dyDescent="0.35">
      <c r="A64" s="84" t="s">
        <v>231</v>
      </c>
      <c r="B64" s="84" t="s">
        <v>196</v>
      </c>
      <c r="C64" s="84" t="s">
        <v>197</v>
      </c>
    </row>
    <row r="65" spans="1:3" hidden="1" outlineLevel="1" x14ac:dyDescent="0.35">
      <c r="A65" s="85" t="s">
        <v>259</v>
      </c>
      <c r="B65" s="85" t="s">
        <v>268</v>
      </c>
      <c r="C65" s="85"/>
    </row>
    <row r="66" spans="1:3" hidden="1" outlineLevel="1" x14ac:dyDescent="0.35">
      <c r="A66" s="85" t="s">
        <v>269</v>
      </c>
      <c r="B66" s="85" t="s">
        <v>270</v>
      </c>
      <c r="C66" s="85"/>
    </row>
    <row r="67" spans="1:3" hidden="1" outlineLevel="1" x14ac:dyDescent="0.35">
      <c r="A67" s="85" t="s">
        <v>240</v>
      </c>
      <c r="B67" s="85" t="s">
        <v>246</v>
      </c>
      <c r="C67" s="86" t="s">
        <v>271</v>
      </c>
    </row>
    <row r="68" spans="1:3" collapsed="1" x14ac:dyDescent="0.35"/>
    <row r="69" spans="1:3" x14ac:dyDescent="0.35">
      <c r="A69" s="104" t="s">
        <v>272</v>
      </c>
      <c r="B69" s="105"/>
      <c r="C69" s="105"/>
    </row>
    <row r="70" spans="1:3" hidden="1" outlineLevel="1" x14ac:dyDescent="0.35">
      <c r="A70" s="84" t="s">
        <v>231</v>
      </c>
      <c r="B70" s="84" t="s">
        <v>196</v>
      </c>
      <c r="C70" s="84" t="s">
        <v>197</v>
      </c>
    </row>
    <row r="71" spans="1:3" hidden="1" outlineLevel="1" x14ac:dyDescent="0.35">
      <c r="A71" s="85" t="s">
        <v>259</v>
      </c>
      <c r="B71" s="85"/>
      <c r="C71" s="85"/>
    </row>
    <row r="72" spans="1:3" hidden="1" outlineLevel="1" x14ac:dyDescent="0.35">
      <c r="A72" s="85" t="s">
        <v>269</v>
      </c>
      <c r="B72" s="85"/>
      <c r="C72" s="85"/>
    </row>
    <row r="73" spans="1:3" hidden="1" outlineLevel="1" x14ac:dyDescent="0.35">
      <c r="A73" s="85" t="s">
        <v>240</v>
      </c>
      <c r="B73" s="85"/>
      <c r="C73" s="85"/>
    </row>
    <row r="74" spans="1:3" collapsed="1" x14ac:dyDescent="0.35"/>
    <row r="75" spans="1:3" x14ac:dyDescent="0.35">
      <c r="A75" s="104" t="s">
        <v>273</v>
      </c>
      <c r="B75" s="105"/>
      <c r="C75" s="105"/>
    </row>
    <row r="76" spans="1:3" hidden="1" outlineLevel="1" x14ac:dyDescent="0.35">
      <c r="A76" s="84" t="s">
        <v>231</v>
      </c>
      <c r="B76" s="84" t="s">
        <v>196</v>
      </c>
      <c r="C76" s="84" t="s">
        <v>197</v>
      </c>
    </row>
    <row r="77" spans="1:3" hidden="1" outlineLevel="1" x14ac:dyDescent="0.35">
      <c r="A77" s="85" t="s">
        <v>259</v>
      </c>
      <c r="B77" s="85" t="s">
        <v>274</v>
      </c>
      <c r="C77" s="85"/>
    </row>
    <row r="78" spans="1:3" hidden="1" outlineLevel="1" x14ac:dyDescent="0.35">
      <c r="A78" s="85" t="s">
        <v>252</v>
      </c>
      <c r="B78" s="85" t="s">
        <v>275</v>
      </c>
      <c r="C78" s="85"/>
    </row>
    <row r="79" spans="1:3" collapsed="1" x14ac:dyDescent="0.35"/>
    <row r="80" spans="1:3" x14ac:dyDescent="0.35">
      <c r="A80" s="110" t="s">
        <v>276</v>
      </c>
      <c r="B80" s="110"/>
      <c r="C80" s="110"/>
    </row>
    <row r="82" spans="1:3" x14ac:dyDescent="0.35">
      <c r="A82" s="104" t="s">
        <v>277</v>
      </c>
      <c r="B82" s="105"/>
      <c r="C82" s="105"/>
    </row>
    <row r="83" spans="1:3" hidden="1" outlineLevel="1" x14ac:dyDescent="0.35">
      <c r="A83" s="84" t="s">
        <v>231</v>
      </c>
      <c r="B83" s="84" t="s">
        <v>196</v>
      </c>
      <c r="C83" s="84" t="s">
        <v>197</v>
      </c>
    </row>
    <row r="84" spans="1:3" hidden="1" outlineLevel="1" x14ac:dyDescent="0.35">
      <c r="A84" s="85" t="s">
        <v>243</v>
      </c>
      <c r="B84" s="85" t="s">
        <v>278</v>
      </c>
      <c r="C84" s="85"/>
    </row>
    <row r="85" spans="1:3" hidden="1" outlineLevel="1" x14ac:dyDescent="0.35">
      <c r="A85" s="85" t="s">
        <v>279</v>
      </c>
      <c r="B85" s="85" t="s">
        <v>246</v>
      </c>
      <c r="C85" s="85"/>
    </row>
    <row r="86" spans="1:3" hidden="1" outlineLevel="1" x14ac:dyDescent="0.35">
      <c r="A86" s="85" t="s">
        <v>280</v>
      </c>
      <c r="B86" s="85" t="s">
        <v>281</v>
      </c>
      <c r="C86" s="85" t="s">
        <v>282</v>
      </c>
    </row>
    <row r="87" spans="1:3" collapsed="1" x14ac:dyDescent="0.35"/>
    <row r="88" spans="1:3" x14ac:dyDescent="0.35">
      <c r="A88" s="104" t="s">
        <v>283</v>
      </c>
      <c r="B88" s="105"/>
      <c r="C88" s="105"/>
    </row>
    <row r="89" spans="1:3" hidden="1" outlineLevel="1" x14ac:dyDescent="0.35">
      <c r="A89" s="84" t="s">
        <v>231</v>
      </c>
      <c r="B89" s="84" t="s">
        <v>196</v>
      </c>
      <c r="C89" s="84" t="s">
        <v>197</v>
      </c>
    </row>
    <row r="90" spans="1:3" hidden="1" outlineLevel="1" x14ac:dyDescent="0.35">
      <c r="A90" s="85" t="s">
        <v>243</v>
      </c>
      <c r="B90" s="85"/>
      <c r="C90" s="85"/>
    </row>
    <row r="91" spans="1:3" hidden="1" outlineLevel="1" x14ac:dyDescent="0.35">
      <c r="A91" s="85" t="s">
        <v>236</v>
      </c>
      <c r="B91" s="85"/>
      <c r="C91" s="85"/>
    </row>
    <row r="92" spans="1:3" hidden="1" outlineLevel="1" x14ac:dyDescent="0.35">
      <c r="A92" s="85" t="s">
        <v>239</v>
      </c>
      <c r="B92" s="85"/>
      <c r="C92" s="85"/>
    </row>
    <row r="93" spans="1:3" hidden="1" outlineLevel="1" x14ac:dyDescent="0.35">
      <c r="A93" s="85" t="s">
        <v>240</v>
      </c>
      <c r="B93" s="85"/>
      <c r="C93" s="85"/>
    </row>
    <row r="94" spans="1:3" collapsed="1" x14ac:dyDescent="0.35"/>
    <row r="95" spans="1:3" x14ac:dyDescent="0.35">
      <c r="A95" s="104" t="s">
        <v>284</v>
      </c>
      <c r="B95" s="105"/>
      <c r="C95" s="105"/>
    </row>
    <row r="96" spans="1:3" hidden="1" outlineLevel="1" x14ac:dyDescent="0.35">
      <c r="A96" s="84" t="s">
        <v>231</v>
      </c>
      <c r="B96" s="84" t="s">
        <v>196</v>
      </c>
      <c r="C96" s="84" t="s">
        <v>197</v>
      </c>
    </row>
    <row r="97" spans="1:3" hidden="1" outlineLevel="1" x14ac:dyDescent="0.35">
      <c r="A97" s="85" t="s">
        <v>243</v>
      </c>
      <c r="B97" s="85"/>
      <c r="C97" s="85"/>
    </row>
    <row r="98" spans="1:3" hidden="1" outlineLevel="1" x14ac:dyDescent="0.35">
      <c r="A98" s="85" t="s">
        <v>236</v>
      </c>
      <c r="B98" s="85"/>
      <c r="C98" s="85"/>
    </row>
    <row r="99" spans="1:3" hidden="1" outlineLevel="1" x14ac:dyDescent="0.35">
      <c r="A99" s="85" t="s">
        <v>239</v>
      </c>
      <c r="B99" s="85"/>
      <c r="C99" s="85"/>
    </row>
    <row r="100" spans="1:3" hidden="1" outlineLevel="1" x14ac:dyDescent="0.35">
      <c r="A100" s="85" t="s">
        <v>240</v>
      </c>
      <c r="B100" s="85"/>
      <c r="C100" s="85"/>
    </row>
    <row r="101" spans="1:3" collapsed="1" x14ac:dyDescent="0.35"/>
    <row r="102" spans="1:3" x14ac:dyDescent="0.35">
      <c r="A102" s="104" t="s">
        <v>285</v>
      </c>
      <c r="B102" s="105"/>
      <c r="C102" s="105"/>
    </row>
    <row r="103" spans="1:3" hidden="1" outlineLevel="1" x14ac:dyDescent="0.35">
      <c r="A103" s="84" t="s">
        <v>231</v>
      </c>
      <c r="B103" s="84" t="s">
        <v>196</v>
      </c>
      <c r="C103" s="84" t="s">
        <v>197</v>
      </c>
    </row>
    <row r="104" spans="1:3" hidden="1" outlineLevel="1" x14ac:dyDescent="0.35">
      <c r="A104" s="85" t="s">
        <v>286</v>
      </c>
      <c r="B104" s="85" t="s">
        <v>287</v>
      </c>
      <c r="C104" s="85"/>
    </row>
    <row r="105" spans="1:3" collapsed="1" x14ac:dyDescent="0.35"/>
    <row r="106" spans="1:3" x14ac:dyDescent="0.35">
      <c r="A106" s="104" t="s">
        <v>288</v>
      </c>
      <c r="B106" s="105"/>
      <c r="C106" s="105"/>
    </row>
    <row r="107" spans="1:3" hidden="1" outlineLevel="1" x14ac:dyDescent="0.35">
      <c r="A107" s="84" t="s">
        <v>231</v>
      </c>
      <c r="B107" s="84" t="s">
        <v>196</v>
      </c>
      <c r="C107" s="84" t="s">
        <v>197</v>
      </c>
    </row>
    <row r="108" spans="1:3" hidden="1" outlineLevel="1" x14ac:dyDescent="0.35">
      <c r="A108" s="85" t="s">
        <v>243</v>
      </c>
      <c r="B108" s="85" t="s">
        <v>289</v>
      </c>
      <c r="C108" s="85"/>
    </row>
    <row r="109" spans="1:3" hidden="1" outlineLevel="1" x14ac:dyDescent="0.35">
      <c r="A109" s="85" t="s">
        <v>236</v>
      </c>
      <c r="B109" s="85"/>
      <c r="C109" s="85"/>
    </row>
    <row r="110" spans="1:3" hidden="1" outlineLevel="1" x14ac:dyDescent="0.35">
      <c r="A110" s="85" t="s">
        <v>239</v>
      </c>
      <c r="B110" s="85" t="s">
        <v>290</v>
      </c>
      <c r="C110" s="85"/>
    </row>
    <row r="111" spans="1:3" hidden="1" outlineLevel="1" x14ac:dyDescent="0.35">
      <c r="A111" s="85" t="s">
        <v>240</v>
      </c>
      <c r="B111" s="85"/>
      <c r="C111" s="85"/>
    </row>
    <row r="112" spans="1:3" collapsed="1" x14ac:dyDescent="0.35"/>
    <row r="113" spans="1:3" x14ac:dyDescent="0.35">
      <c r="A113" s="104" t="s">
        <v>291</v>
      </c>
      <c r="B113" s="105"/>
      <c r="C113" s="105"/>
    </row>
    <row r="114" spans="1:3" outlineLevel="1" x14ac:dyDescent="0.35">
      <c r="A114" s="84" t="s">
        <v>231</v>
      </c>
      <c r="B114" s="84" t="s">
        <v>196</v>
      </c>
      <c r="C114" s="84" t="s">
        <v>197</v>
      </c>
    </row>
    <row r="115" spans="1:3" outlineLevel="1" x14ac:dyDescent="0.35">
      <c r="A115" s="85" t="s">
        <v>243</v>
      </c>
      <c r="B115" s="85" t="s">
        <v>292</v>
      </c>
      <c r="C115" s="85"/>
    </row>
    <row r="116" spans="1:3" outlineLevel="1" x14ac:dyDescent="0.35">
      <c r="A116" s="85" t="s">
        <v>236</v>
      </c>
      <c r="B116" s="85"/>
      <c r="C116" s="85"/>
    </row>
    <row r="117" spans="1:3" outlineLevel="1" x14ac:dyDescent="0.35">
      <c r="A117" s="85" t="s">
        <v>239</v>
      </c>
      <c r="B117" s="85"/>
      <c r="C117" s="85"/>
    </row>
    <row r="118" spans="1:3" outlineLevel="1" x14ac:dyDescent="0.35">
      <c r="A118" s="85" t="s">
        <v>240</v>
      </c>
      <c r="B118" s="85"/>
      <c r="C118" s="85"/>
    </row>
    <row r="120" spans="1:3" x14ac:dyDescent="0.35">
      <c r="A120" s="104" t="s">
        <v>293</v>
      </c>
      <c r="B120" s="105"/>
      <c r="C120" s="105"/>
    </row>
    <row r="121" spans="1:3" outlineLevel="1" x14ac:dyDescent="0.35">
      <c r="A121" s="84" t="s">
        <v>231</v>
      </c>
      <c r="B121" s="84" t="s">
        <v>196</v>
      </c>
      <c r="C121" s="84" t="s">
        <v>197</v>
      </c>
    </row>
    <row r="122" spans="1:3" outlineLevel="1" x14ac:dyDescent="0.35">
      <c r="A122" s="85" t="s">
        <v>243</v>
      </c>
      <c r="B122" s="85" t="s">
        <v>294</v>
      </c>
      <c r="C122" s="85"/>
    </row>
    <row r="123" spans="1:3" outlineLevel="1" x14ac:dyDescent="0.35">
      <c r="A123" s="85" t="s">
        <v>236</v>
      </c>
      <c r="B123" s="85" t="s">
        <v>295</v>
      </c>
      <c r="C123" s="85"/>
    </row>
    <row r="124" spans="1:3" outlineLevel="1" x14ac:dyDescent="0.35">
      <c r="A124" s="85" t="s">
        <v>239</v>
      </c>
      <c r="B124" s="85"/>
      <c r="C124" s="85"/>
    </row>
    <row r="125" spans="1:3" outlineLevel="1" x14ac:dyDescent="0.35">
      <c r="A125" s="85" t="s">
        <v>240</v>
      </c>
      <c r="B125" s="85"/>
      <c r="C125" s="85"/>
    </row>
    <row r="127" spans="1:3" x14ac:dyDescent="0.35">
      <c r="A127" s="104" t="s">
        <v>296</v>
      </c>
      <c r="B127" s="105"/>
      <c r="C127" s="105"/>
    </row>
    <row r="128" spans="1:3" outlineLevel="1" x14ac:dyDescent="0.35">
      <c r="A128" s="84" t="s">
        <v>231</v>
      </c>
      <c r="B128" s="84" t="s">
        <v>196</v>
      </c>
      <c r="C128" s="84" t="s">
        <v>197</v>
      </c>
    </row>
    <row r="129" spans="1:3" outlineLevel="1" x14ac:dyDescent="0.35">
      <c r="A129" s="85" t="s">
        <v>243</v>
      </c>
      <c r="B129" s="85" t="s">
        <v>297</v>
      </c>
      <c r="C129" s="85"/>
    </row>
    <row r="130" spans="1:3" outlineLevel="1" x14ac:dyDescent="0.35">
      <c r="A130" s="85" t="s">
        <v>236</v>
      </c>
      <c r="B130" s="85"/>
      <c r="C130" s="85"/>
    </row>
    <row r="131" spans="1:3" outlineLevel="1" x14ac:dyDescent="0.35">
      <c r="A131" s="85" t="s">
        <v>239</v>
      </c>
      <c r="B131" s="85"/>
      <c r="C131" s="85"/>
    </row>
    <row r="132" spans="1:3" outlineLevel="1" x14ac:dyDescent="0.35">
      <c r="A132" s="85" t="s">
        <v>240</v>
      </c>
      <c r="B132" s="85"/>
      <c r="C132" s="85"/>
    </row>
  </sheetData>
  <mergeCells count="23">
    <mergeCell ref="A35:C35"/>
    <mergeCell ref="A1:C1"/>
    <mergeCell ref="A9:C9"/>
    <mergeCell ref="A16:C16"/>
    <mergeCell ref="A23:C23"/>
    <mergeCell ref="A30:C30"/>
    <mergeCell ref="A95:C95"/>
    <mergeCell ref="A37:C37"/>
    <mergeCell ref="A44:C44"/>
    <mergeCell ref="A49:C49"/>
    <mergeCell ref="C51:C54"/>
    <mergeCell ref="A56:C56"/>
    <mergeCell ref="A63:C63"/>
    <mergeCell ref="A69:C69"/>
    <mergeCell ref="A75:C75"/>
    <mergeCell ref="A80:C80"/>
    <mergeCell ref="A82:C82"/>
    <mergeCell ref="A88:C88"/>
    <mergeCell ref="A102:C102"/>
    <mergeCell ref="A106:C106"/>
    <mergeCell ref="A113:C113"/>
    <mergeCell ref="A120:C120"/>
    <mergeCell ref="A127:C127"/>
  </mergeCells>
  <pageMargins left="0.25" right="0.25" top="0.75" bottom="0.75" header="0.3" footer="0.3"/>
  <pageSetup paperSize="9" orientation="portrait" r:id="rId1"/>
  <headerFooter>
    <oddHeader>&amp;L&amp;G&amp;C&amp;"-,Gras"&amp;12&amp;KFF0000Programme séances de travail 1As</oddHeader>
    <oddFooter>&amp;Lpar NGO (Directeur de Projet)&amp;CVersion 1.0 du 01/01/2019&amp;RSTUF'2019 Optimus</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5843-A0F7-4727-A894-B7B607882364}">
  <dimension ref="A2:E45"/>
  <sheetViews>
    <sheetView showGridLines="0" view="pageLayout" zoomScaleNormal="100" workbookViewId="0">
      <selection activeCell="D19" sqref="D19"/>
    </sheetView>
  </sheetViews>
  <sheetFormatPr baseColWidth="10" defaultColWidth="11.54296875" defaultRowHeight="14.5" x14ac:dyDescent="0.35"/>
  <cols>
    <col min="1" max="1" width="35.7265625" style="90" customWidth="1"/>
    <col min="2" max="2" width="22.36328125" style="90" customWidth="1"/>
    <col min="3" max="3" width="16.81640625" style="90" customWidth="1"/>
    <col min="4" max="4" width="15.81640625" style="90" customWidth="1"/>
    <col min="5" max="5" width="6.26953125" style="90" customWidth="1"/>
    <col min="6" max="6" width="11.54296875" style="90"/>
    <col min="7" max="7" width="23.453125" style="90" customWidth="1"/>
    <col min="8" max="8" width="35.90625" style="90" customWidth="1"/>
    <col min="9" max="9" width="33.81640625" style="90" customWidth="1"/>
    <col min="10" max="256" width="11.54296875" style="90"/>
    <col min="257" max="257" width="35.7265625" style="90" customWidth="1"/>
    <col min="258" max="258" width="22.36328125" style="90" customWidth="1"/>
    <col min="259" max="259" width="16.81640625" style="90" customWidth="1"/>
    <col min="260" max="260" width="15.81640625" style="90" customWidth="1"/>
    <col min="261" max="261" width="6.26953125" style="90" customWidth="1"/>
    <col min="262" max="262" width="11.54296875" style="90"/>
    <col min="263" max="263" width="23.453125" style="90" customWidth="1"/>
    <col min="264" max="264" width="35.90625" style="90" customWidth="1"/>
    <col min="265" max="265" width="33.81640625" style="90" customWidth="1"/>
    <col min="266" max="512" width="11.54296875" style="90"/>
    <col min="513" max="513" width="35.7265625" style="90" customWidth="1"/>
    <col min="514" max="514" width="22.36328125" style="90" customWidth="1"/>
    <col min="515" max="515" width="16.81640625" style="90" customWidth="1"/>
    <col min="516" max="516" width="15.81640625" style="90" customWidth="1"/>
    <col min="517" max="517" width="6.26953125" style="90" customWidth="1"/>
    <col min="518" max="518" width="11.54296875" style="90"/>
    <col min="519" max="519" width="23.453125" style="90" customWidth="1"/>
    <col min="520" max="520" width="35.90625" style="90" customWidth="1"/>
    <col min="521" max="521" width="33.81640625" style="90" customWidth="1"/>
    <col min="522" max="768" width="11.54296875" style="90"/>
    <col min="769" max="769" width="35.7265625" style="90" customWidth="1"/>
    <col min="770" max="770" width="22.36328125" style="90" customWidth="1"/>
    <col min="771" max="771" width="16.81640625" style="90" customWidth="1"/>
    <col min="772" max="772" width="15.81640625" style="90" customWidth="1"/>
    <col min="773" max="773" width="6.26953125" style="90" customWidth="1"/>
    <col min="774" max="774" width="11.54296875" style="90"/>
    <col min="775" max="775" width="23.453125" style="90" customWidth="1"/>
    <col min="776" max="776" width="35.90625" style="90" customWidth="1"/>
    <col min="777" max="777" width="33.81640625" style="90" customWidth="1"/>
    <col min="778" max="1024" width="11.54296875" style="90"/>
    <col min="1025" max="1025" width="35.7265625" style="90" customWidth="1"/>
    <col min="1026" max="1026" width="22.36328125" style="90" customWidth="1"/>
    <col min="1027" max="1027" width="16.81640625" style="90" customWidth="1"/>
    <col min="1028" max="1028" width="15.81640625" style="90" customWidth="1"/>
    <col min="1029" max="1029" width="6.26953125" style="90" customWidth="1"/>
    <col min="1030" max="1030" width="11.54296875" style="90"/>
    <col min="1031" max="1031" width="23.453125" style="90" customWidth="1"/>
    <col min="1032" max="1032" width="35.90625" style="90" customWidth="1"/>
    <col min="1033" max="1033" width="33.81640625" style="90" customWidth="1"/>
    <col min="1034" max="1280" width="11.54296875" style="90"/>
    <col min="1281" max="1281" width="35.7265625" style="90" customWidth="1"/>
    <col min="1282" max="1282" width="22.36328125" style="90" customWidth="1"/>
    <col min="1283" max="1283" width="16.81640625" style="90" customWidth="1"/>
    <col min="1284" max="1284" width="15.81640625" style="90" customWidth="1"/>
    <col min="1285" max="1285" width="6.26953125" style="90" customWidth="1"/>
    <col min="1286" max="1286" width="11.54296875" style="90"/>
    <col min="1287" max="1287" width="23.453125" style="90" customWidth="1"/>
    <col min="1288" max="1288" width="35.90625" style="90" customWidth="1"/>
    <col min="1289" max="1289" width="33.81640625" style="90" customWidth="1"/>
    <col min="1290" max="1536" width="11.54296875" style="90"/>
    <col min="1537" max="1537" width="35.7265625" style="90" customWidth="1"/>
    <col min="1538" max="1538" width="22.36328125" style="90" customWidth="1"/>
    <col min="1539" max="1539" width="16.81640625" style="90" customWidth="1"/>
    <col min="1540" max="1540" width="15.81640625" style="90" customWidth="1"/>
    <col min="1541" max="1541" width="6.26953125" style="90" customWidth="1"/>
    <col min="1542" max="1542" width="11.54296875" style="90"/>
    <col min="1543" max="1543" width="23.453125" style="90" customWidth="1"/>
    <col min="1544" max="1544" width="35.90625" style="90" customWidth="1"/>
    <col min="1545" max="1545" width="33.81640625" style="90" customWidth="1"/>
    <col min="1546" max="1792" width="11.54296875" style="90"/>
    <col min="1793" max="1793" width="35.7265625" style="90" customWidth="1"/>
    <col min="1794" max="1794" width="22.36328125" style="90" customWidth="1"/>
    <col min="1795" max="1795" width="16.81640625" style="90" customWidth="1"/>
    <col min="1796" max="1796" width="15.81640625" style="90" customWidth="1"/>
    <col min="1797" max="1797" width="6.26953125" style="90" customWidth="1"/>
    <col min="1798" max="1798" width="11.54296875" style="90"/>
    <col min="1799" max="1799" width="23.453125" style="90" customWidth="1"/>
    <col min="1800" max="1800" width="35.90625" style="90" customWidth="1"/>
    <col min="1801" max="1801" width="33.81640625" style="90" customWidth="1"/>
    <col min="1802" max="2048" width="11.54296875" style="90"/>
    <col min="2049" max="2049" width="35.7265625" style="90" customWidth="1"/>
    <col min="2050" max="2050" width="22.36328125" style="90" customWidth="1"/>
    <col min="2051" max="2051" width="16.81640625" style="90" customWidth="1"/>
    <col min="2052" max="2052" width="15.81640625" style="90" customWidth="1"/>
    <col min="2053" max="2053" width="6.26953125" style="90" customWidth="1"/>
    <col min="2054" max="2054" width="11.54296875" style="90"/>
    <col min="2055" max="2055" width="23.453125" style="90" customWidth="1"/>
    <col min="2056" max="2056" width="35.90625" style="90" customWidth="1"/>
    <col min="2057" max="2057" width="33.81640625" style="90" customWidth="1"/>
    <col min="2058" max="2304" width="11.54296875" style="90"/>
    <col min="2305" max="2305" width="35.7265625" style="90" customWidth="1"/>
    <col min="2306" max="2306" width="22.36328125" style="90" customWidth="1"/>
    <col min="2307" max="2307" width="16.81640625" style="90" customWidth="1"/>
    <col min="2308" max="2308" width="15.81640625" style="90" customWidth="1"/>
    <col min="2309" max="2309" width="6.26953125" style="90" customWidth="1"/>
    <col min="2310" max="2310" width="11.54296875" style="90"/>
    <col min="2311" max="2311" width="23.453125" style="90" customWidth="1"/>
    <col min="2312" max="2312" width="35.90625" style="90" customWidth="1"/>
    <col min="2313" max="2313" width="33.81640625" style="90" customWidth="1"/>
    <col min="2314" max="2560" width="11.54296875" style="90"/>
    <col min="2561" max="2561" width="35.7265625" style="90" customWidth="1"/>
    <col min="2562" max="2562" width="22.36328125" style="90" customWidth="1"/>
    <col min="2563" max="2563" width="16.81640625" style="90" customWidth="1"/>
    <col min="2564" max="2564" width="15.81640625" style="90" customWidth="1"/>
    <col min="2565" max="2565" width="6.26953125" style="90" customWidth="1"/>
    <col min="2566" max="2566" width="11.54296875" style="90"/>
    <col min="2567" max="2567" width="23.453125" style="90" customWidth="1"/>
    <col min="2568" max="2568" width="35.90625" style="90" customWidth="1"/>
    <col min="2569" max="2569" width="33.81640625" style="90" customWidth="1"/>
    <col min="2570" max="2816" width="11.54296875" style="90"/>
    <col min="2817" max="2817" width="35.7265625" style="90" customWidth="1"/>
    <col min="2818" max="2818" width="22.36328125" style="90" customWidth="1"/>
    <col min="2819" max="2819" width="16.81640625" style="90" customWidth="1"/>
    <col min="2820" max="2820" width="15.81640625" style="90" customWidth="1"/>
    <col min="2821" max="2821" width="6.26953125" style="90" customWidth="1"/>
    <col min="2822" max="2822" width="11.54296875" style="90"/>
    <col min="2823" max="2823" width="23.453125" style="90" customWidth="1"/>
    <col min="2824" max="2824" width="35.90625" style="90" customWidth="1"/>
    <col min="2825" max="2825" width="33.81640625" style="90" customWidth="1"/>
    <col min="2826" max="3072" width="11.54296875" style="90"/>
    <col min="3073" max="3073" width="35.7265625" style="90" customWidth="1"/>
    <col min="3074" max="3074" width="22.36328125" style="90" customWidth="1"/>
    <col min="3075" max="3075" width="16.81640625" style="90" customWidth="1"/>
    <col min="3076" max="3076" width="15.81640625" style="90" customWidth="1"/>
    <col min="3077" max="3077" width="6.26953125" style="90" customWidth="1"/>
    <col min="3078" max="3078" width="11.54296875" style="90"/>
    <col min="3079" max="3079" width="23.453125" style="90" customWidth="1"/>
    <col min="3080" max="3080" width="35.90625" style="90" customWidth="1"/>
    <col min="3081" max="3081" width="33.81640625" style="90" customWidth="1"/>
    <col min="3082" max="3328" width="11.54296875" style="90"/>
    <col min="3329" max="3329" width="35.7265625" style="90" customWidth="1"/>
    <col min="3330" max="3330" width="22.36328125" style="90" customWidth="1"/>
    <col min="3331" max="3331" width="16.81640625" style="90" customWidth="1"/>
    <col min="3332" max="3332" width="15.81640625" style="90" customWidth="1"/>
    <col min="3333" max="3333" width="6.26953125" style="90" customWidth="1"/>
    <col min="3334" max="3334" width="11.54296875" style="90"/>
    <col min="3335" max="3335" width="23.453125" style="90" customWidth="1"/>
    <col min="3336" max="3336" width="35.90625" style="90" customWidth="1"/>
    <col min="3337" max="3337" width="33.81640625" style="90" customWidth="1"/>
    <col min="3338" max="3584" width="11.54296875" style="90"/>
    <col min="3585" max="3585" width="35.7265625" style="90" customWidth="1"/>
    <col min="3586" max="3586" width="22.36328125" style="90" customWidth="1"/>
    <col min="3587" max="3587" width="16.81640625" style="90" customWidth="1"/>
    <col min="3588" max="3588" width="15.81640625" style="90" customWidth="1"/>
    <col min="3589" max="3589" width="6.26953125" style="90" customWidth="1"/>
    <col min="3590" max="3590" width="11.54296875" style="90"/>
    <col min="3591" max="3591" width="23.453125" style="90" customWidth="1"/>
    <col min="3592" max="3592" width="35.90625" style="90" customWidth="1"/>
    <col min="3593" max="3593" width="33.81640625" style="90" customWidth="1"/>
    <col min="3594" max="3840" width="11.54296875" style="90"/>
    <col min="3841" max="3841" width="35.7265625" style="90" customWidth="1"/>
    <col min="3842" max="3842" width="22.36328125" style="90" customWidth="1"/>
    <col min="3843" max="3843" width="16.81640625" style="90" customWidth="1"/>
    <col min="3844" max="3844" width="15.81640625" style="90" customWidth="1"/>
    <col min="3845" max="3845" width="6.26953125" style="90" customWidth="1"/>
    <col min="3846" max="3846" width="11.54296875" style="90"/>
    <col min="3847" max="3847" width="23.453125" style="90" customWidth="1"/>
    <col min="3848" max="3848" width="35.90625" style="90" customWidth="1"/>
    <col min="3849" max="3849" width="33.81640625" style="90" customWidth="1"/>
    <col min="3850" max="4096" width="11.54296875" style="90"/>
    <col min="4097" max="4097" width="35.7265625" style="90" customWidth="1"/>
    <col min="4098" max="4098" width="22.36328125" style="90" customWidth="1"/>
    <col min="4099" max="4099" width="16.81640625" style="90" customWidth="1"/>
    <col min="4100" max="4100" width="15.81640625" style="90" customWidth="1"/>
    <col min="4101" max="4101" width="6.26953125" style="90" customWidth="1"/>
    <col min="4102" max="4102" width="11.54296875" style="90"/>
    <col min="4103" max="4103" width="23.453125" style="90" customWidth="1"/>
    <col min="4104" max="4104" width="35.90625" style="90" customWidth="1"/>
    <col min="4105" max="4105" width="33.81640625" style="90" customWidth="1"/>
    <col min="4106" max="4352" width="11.54296875" style="90"/>
    <col min="4353" max="4353" width="35.7265625" style="90" customWidth="1"/>
    <col min="4354" max="4354" width="22.36328125" style="90" customWidth="1"/>
    <col min="4355" max="4355" width="16.81640625" style="90" customWidth="1"/>
    <col min="4356" max="4356" width="15.81640625" style="90" customWidth="1"/>
    <col min="4357" max="4357" width="6.26953125" style="90" customWidth="1"/>
    <col min="4358" max="4358" width="11.54296875" style="90"/>
    <col min="4359" max="4359" width="23.453125" style="90" customWidth="1"/>
    <col min="4360" max="4360" width="35.90625" style="90" customWidth="1"/>
    <col min="4361" max="4361" width="33.81640625" style="90" customWidth="1"/>
    <col min="4362" max="4608" width="11.54296875" style="90"/>
    <col min="4609" max="4609" width="35.7265625" style="90" customWidth="1"/>
    <col min="4610" max="4610" width="22.36328125" style="90" customWidth="1"/>
    <col min="4611" max="4611" width="16.81640625" style="90" customWidth="1"/>
    <col min="4612" max="4612" width="15.81640625" style="90" customWidth="1"/>
    <col min="4613" max="4613" width="6.26953125" style="90" customWidth="1"/>
    <col min="4614" max="4614" width="11.54296875" style="90"/>
    <col min="4615" max="4615" width="23.453125" style="90" customWidth="1"/>
    <col min="4616" max="4616" width="35.90625" style="90" customWidth="1"/>
    <col min="4617" max="4617" width="33.81640625" style="90" customWidth="1"/>
    <col min="4618" max="4864" width="11.54296875" style="90"/>
    <col min="4865" max="4865" width="35.7265625" style="90" customWidth="1"/>
    <col min="4866" max="4866" width="22.36328125" style="90" customWidth="1"/>
    <col min="4867" max="4867" width="16.81640625" style="90" customWidth="1"/>
    <col min="4868" max="4868" width="15.81640625" style="90" customWidth="1"/>
    <col min="4869" max="4869" width="6.26953125" style="90" customWidth="1"/>
    <col min="4870" max="4870" width="11.54296875" style="90"/>
    <col min="4871" max="4871" width="23.453125" style="90" customWidth="1"/>
    <col min="4872" max="4872" width="35.90625" style="90" customWidth="1"/>
    <col min="4873" max="4873" width="33.81640625" style="90" customWidth="1"/>
    <col min="4874" max="5120" width="11.54296875" style="90"/>
    <col min="5121" max="5121" width="35.7265625" style="90" customWidth="1"/>
    <col min="5122" max="5122" width="22.36328125" style="90" customWidth="1"/>
    <col min="5123" max="5123" width="16.81640625" style="90" customWidth="1"/>
    <col min="5124" max="5124" width="15.81640625" style="90" customWidth="1"/>
    <col min="5125" max="5125" width="6.26953125" style="90" customWidth="1"/>
    <col min="5126" max="5126" width="11.54296875" style="90"/>
    <col min="5127" max="5127" width="23.453125" style="90" customWidth="1"/>
    <col min="5128" max="5128" width="35.90625" style="90" customWidth="1"/>
    <col min="5129" max="5129" width="33.81640625" style="90" customWidth="1"/>
    <col min="5130" max="5376" width="11.54296875" style="90"/>
    <col min="5377" max="5377" width="35.7265625" style="90" customWidth="1"/>
    <col min="5378" max="5378" width="22.36328125" style="90" customWidth="1"/>
    <col min="5379" max="5379" width="16.81640625" style="90" customWidth="1"/>
    <col min="5380" max="5380" width="15.81640625" style="90" customWidth="1"/>
    <col min="5381" max="5381" width="6.26953125" style="90" customWidth="1"/>
    <col min="5382" max="5382" width="11.54296875" style="90"/>
    <col min="5383" max="5383" width="23.453125" style="90" customWidth="1"/>
    <col min="5384" max="5384" width="35.90625" style="90" customWidth="1"/>
    <col min="5385" max="5385" width="33.81640625" style="90" customWidth="1"/>
    <col min="5386" max="5632" width="11.54296875" style="90"/>
    <col min="5633" max="5633" width="35.7265625" style="90" customWidth="1"/>
    <col min="5634" max="5634" width="22.36328125" style="90" customWidth="1"/>
    <col min="5635" max="5635" width="16.81640625" style="90" customWidth="1"/>
    <col min="5636" max="5636" width="15.81640625" style="90" customWidth="1"/>
    <col min="5637" max="5637" width="6.26953125" style="90" customWidth="1"/>
    <col min="5638" max="5638" width="11.54296875" style="90"/>
    <col min="5639" max="5639" width="23.453125" style="90" customWidth="1"/>
    <col min="5640" max="5640" width="35.90625" style="90" customWidth="1"/>
    <col min="5641" max="5641" width="33.81640625" style="90" customWidth="1"/>
    <col min="5642" max="5888" width="11.54296875" style="90"/>
    <col min="5889" max="5889" width="35.7265625" style="90" customWidth="1"/>
    <col min="5890" max="5890" width="22.36328125" style="90" customWidth="1"/>
    <col min="5891" max="5891" width="16.81640625" style="90" customWidth="1"/>
    <col min="5892" max="5892" width="15.81640625" style="90" customWidth="1"/>
    <col min="5893" max="5893" width="6.26953125" style="90" customWidth="1"/>
    <col min="5894" max="5894" width="11.54296875" style="90"/>
    <col min="5895" max="5895" width="23.453125" style="90" customWidth="1"/>
    <col min="5896" max="5896" width="35.90625" style="90" customWidth="1"/>
    <col min="5897" max="5897" width="33.81640625" style="90" customWidth="1"/>
    <col min="5898" max="6144" width="11.54296875" style="90"/>
    <col min="6145" max="6145" width="35.7265625" style="90" customWidth="1"/>
    <col min="6146" max="6146" width="22.36328125" style="90" customWidth="1"/>
    <col min="6147" max="6147" width="16.81640625" style="90" customWidth="1"/>
    <col min="6148" max="6148" width="15.81640625" style="90" customWidth="1"/>
    <col min="6149" max="6149" width="6.26953125" style="90" customWidth="1"/>
    <col min="6150" max="6150" width="11.54296875" style="90"/>
    <col min="6151" max="6151" width="23.453125" style="90" customWidth="1"/>
    <col min="6152" max="6152" width="35.90625" style="90" customWidth="1"/>
    <col min="6153" max="6153" width="33.81640625" style="90" customWidth="1"/>
    <col min="6154" max="6400" width="11.54296875" style="90"/>
    <col min="6401" max="6401" width="35.7265625" style="90" customWidth="1"/>
    <col min="6402" max="6402" width="22.36328125" style="90" customWidth="1"/>
    <col min="6403" max="6403" width="16.81640625" style="90" customWidth="1"/>
    <col min="6404" max="6404" width="15.81640625" style="90" customWidth="1"/>
    <col min="6405" max="6405" width="6.26953125" style="90" customWidth="1"/>
    <col min="6406" max="6406" width="11.54296875" style="90"/>
    <col min="6407" max="6407" width="23.453125" style="90" customWidth="1"/>
    <col min="6408" max="6408" width="35.90625" style="90" customWidth="1"/>
    <col min="6409" max="6409" width="33.81640625" style="90" customWidth="1"/>
    <col min="6410" max="6656" width="11.54296875" style="90"/>
    <col min="6657" max="6657" width="35.7265625" style="90" customWidth="1"/>
    <col min="6658" max="6658" width="22.36328125" style="90" customWidth="1"/>
    <col min="6659" max="6659" width="16.81640625" style="90" customWidth="1"/>
    <col min="6660" max="6660" width="15.81640625" style="90" customWidth="1"/>
    <col min="6661" max="6661" width="6.26953125" style="90" customWidth="1"/>
    <col min="6662" max="6662" width="11.54296875" style="90"/>
    <col min="6663" max="6663" width="23.453125" style="90" customWidth="1"/>
    <col min="6664" max="6664" width="35.90625" style="90" customWidth="1"/>
    <col min="6665" max="6665" width="33.81640625" style="90" customWidth="1"/>
    <col min="6666" max="6912" width="11.54296875" style="90"/>
    <col min="6913" max="6913" width="35.7265625" style="90" customWidth="1"/>
    <col min="6914" max="6914" width="22.36328125" style="90" customWidth="1"/>
    <col min="6915" max="6915" width="16.81640625" style="90" customWidth="1"/>
    <col min="6916" max="6916" width="15.81640625" style="90" customWidth="1"/>
    <col min="6917" max="6917" width="6.26953125" style="90" customWidth="1"/>
    <col min="6918" max="6918" width="11.54296875" style="90"/>
    <col min="6919" max="6919" width="23.453125" style="90" customWidth="1"/>
    <col min="6920" max="6920" width="35.90625" style="90" customWidth="1"/>
    <col min="6921" max="6921" width="33.81640625" style="90" customWidth="1"/>
    <col min="6922" max="7168" width="11.54296875" style="90"/>
    <col min="7169" max="7169" width="35.7265625" style="90" customWidth="1"/>
    <col min="7170" max="7170" width="22.36328125" style="90" customWidth="1"/>
    <col min="7171" max="7171" width="16.81640625" style="90" customWidth="1"/>
    <col min="7172" max="7172" width="15.81640625" style="90" customWidth="1"/>
    <col min="7173" max="7173" width="6.26953125" style="90" customWidth="1"/>
    <col min="7174" max="7174" width="11.54296875" style="90"/>
    <col min="7175" max="7175" width="23.453125" style="90" customWidth="1"/>
    <col min="7176" max="7176" width="35.90625" style="90" customWidth="1"/>
    <col min="7177" max="7177" width="33.81640625" style="90" customWidth="1"/>
    <col min="7178" max="7424" width="11.54296875" style="90"/>
    <col min="7425" max="7425" width="35.7265625" style="90" customWidth="1"/>
    <col min="7426" max="7426" width="22.36328125" style="90" customWidth="1"/>
    <col min="7427" max="7427" width="16.81640625" style="90" customWidth="1"/>
    <col min="7428" max="7428" width="15.81640625" style="90" customWidth="1"/>
    <col min="7429" max="7429" width="6.26953125" style="90" customWidth="1"/>
    <col min="7430" max="7430" width="11.54296875" style="90"/>
    <col min="7431" max="7431" width="23.453125" style="90" customWidth="1"/>
    <col min="7432" max="7432" width="35.90625" style="90" customWidth="1"/>
    <col min="7433" max="7433" width="33.81640625" style="90" customWidth="1"/>
    <col min="7434" max="7680" width="11.54296875" style="90"/>
    <col min="7681" max="7681" width="35.7265625" style="90" customWidth="1"/>
    <col min="7682" max="7682" width="22.36328125" style="90" customWidth="1"/>
    <col min="7683" max="7683" width="16.81640625" style="90" customWidth="1"/>
    <col min="7684" max="7684" width="15.81640625" style="90" customWidth="1"/>
    <col min="7685" max="7685" width="6.26953125" style="90" customWidth="1"/>
    <col min="7686" max="7686" width="11.54296875" style="90"/>
    <col min="7687" max="7687" width="23.453125" style="90" customWidth="1"/>
    <col min="7688" max="7688" width="35.90625" style="90" customWidth="1"/>
    <col min="7689" max="7689" width="33.81640625" style="90" customWidth="1"/>
    <col min="7690" max="7936" width="11.54296875" style="90"/>
    <col min="7937" max="7937" width="35.7265625" style="90" customWidth="1"/>
    <col min="7938" max="7938" width="22.36328125" style="90" customWidth="1"/>
    <col min="7939" max="7939" width="16.81640625" style="90" customWidth="1"/>
    <col min="7940" max="7940" width="15.81640625" style="90" customWidth="1"/>
    <col min="7941" max="7941" width="6.26953125" style="90" customWidth="1"/>
    <col min="7942" max="7942" width="11.54296875" style="90"/>
    <col min="7943" max="7943" width="23.453125" style="90" customWidth="1"/>
    <col min="7944" max="7944" width="35.90625" style="90" customWidth="1"/>
    <col min="7945" max="7945" width="33.81640625" style="90" customWidth="1"/>
    <col min="7946" max="8192" width="11.54296875" style="90"/>
    <col min="8193" max="8193" width="35.7265625" style="90" customWidth="1"/>
    <col min="8194" max="8194" width="22.36328125" style="90" customWidth="1"/>
    <col min="8195" max="8195" width="16.81640625" style="90" customWidth="1"/>
    <col min="8196" max="8196" width="15.81640625" style="90" customWidth="1"/>
    <col min="8197" max="8197" width="6.26953125" style="90" customWidth="1"/>
    <col min="8198" max="8198" width="11.54296875" style="90"/>
    <col min="8199" max="8199" width="23.453125" style="90" customWidth="1"/>
    <col min="8200" max="8200" width="35.90625" style="90" customWidth="1"/>
    <col min="8201" max="8201" width="33.81640625" style="90" customWidth="1"/>
    <col min="8202" max="8448" width="11.54296875" style="90"/>
    <col min="8449" max="8449" width="35.7265625" style="90" customWidth="1"/>
    <col min="8450" max="8450" width="22.36328125" style="90" customWidth="1"/>
    <col min="8451" max="8451" width="16.81640625" style="90" customWidth="1"/>
    <col min="8452" max="8452" width="15.81640625" style="90" customWidth="1"/>
    <col min="8453" max="8453" width="6.26953125" style="90" customWidth="1"/>
    <col min="8454" max="8454" width="11.54296875" style="90"/>
    <col min="8455" max="8455" width="23.453125" style="90" customWidth="1"/>
    <col min="8456" max="8456" width="35.90625" style="90" customWidth="1"/>
    <col min="8457" max="8457" width="33.81640625" style="90" customWidth="1"/>
    <col min="8458" max="8704" width="11.54296875" style="90"/>
    <col min="8705" max="8705" width="35.7265625" style="90" customWidth="1"/>
    <col min="8706" max="8706" width="22.36328125" style="90" customWidth="1"/>
    <col min="8707" max="8707" width="16.81640625" style="90" customWidth="1"/>
    <col min="8708" max="8708" width="15.81640625" style="90" customWidth="1"/>
    <col min="8709" max="8709" width="6.26953125" style="90" customWidth="1"/>
    <col min="8710" max="8710" width="11.54296875" style="90"/>
    <col min="8711" max="8711" width="23.453125" style="90" customWidth="1"/>
    <col min="8712" max="8712" width="35.90625" style="90" customWidth="1"/>
    <col min="8713" max="8713" width="33.81640625" style="90" customWidth="1"/>
    <col min="8714" max="8960" width="11.54296875" style="90"/>
    <col min="8961" max="8961" width="35.7265625" style="90" customWidth="1"/>
    <col min="8962" max="8962" width="22.36328125" style="90" customWidth="1"/>
    <col min="8963" max="8963" width="16.81640625" style="90" customWidth="1"/>
    <col min="8964" max="8964" width="15.81640625" style="90" customWidth="1"/>
    <col min="8965" max="8965" width="6.26953125" style="90" customWidth="1"/>
    <col min="8966" max="8966" width="11.54296875" style="90"/>
    <col min="8967" max="8967" width="23.453125" style="90" customWidth="1"/>
    <col min="8968" max="8968" width="35.90625" style="90" customWidth="1"/>
    <col min="8969" max="8969" width="33.81640625" style="90" customWidth="1"/>
    <col min="8970" max="9216" width="11.54296875" style="90"/>
    <col min="9217" max="9217" width="35.7265625" style="90" customWidth="1"/>
    <col min="9218" max="9218" width="22.36328125" style="90" customWidth="1"/>
    <col min="9219" max="9219" width="16.81640625" style="90" customWidth="1"/>
    <col min="9220" max="9220" width="15.81640625" style="90" customWidth="1"/>
    <col min="9221" max="9221" width="6.26953125" style="90" customWidth="1"/>
    <col min="9222" max="9222" width="11.54296875" style="90"/>
    <col min="9223" max="9223" width="23.453125" style="90" customWidth="1"/>
    <col min="9224" max="9224" width="35.90625" style="90" customWidth="1"/>
    <col min="9225" max="9225" width="33.81640625" style="90" customWidth="1"/>
    <col min="9226" max="9472" width="11.54296875" style="90"/>
    <col min="9473" max="9473" width="35.7265625" style="90" customWidth="1"/>
    <col min="9474" max="9474" width="22.36328125" style="90" customWidth="1"/>
    <col min="9475" max="9475" width="16.81640625" style="90" customWidth="1"/>
    <col min="9476" max="9476" width="15.81640625" style="90" customWidth="1"/>
    <col min="9477" max="9477" width="6.26953125" style="90" customWidth="1"/>
    <col min="9478" max="9478" width="11.54296875" style="90"/>
    <col min="9479" max="9479" width="23.453125" style="90" customWidth="1"/>
    <col min="9480" max="9480" width="35.90625" style="90" customWidth="1"/>
    <col min="9481" max="9481" width="33.81640625" style="90" customWidth="1"/>
    <col min="9482" max="9728" width="11.54296875" style="90"/>
    <col min="9729" max="9729" width="35.7265625" style="90" customWidth="1"/>
    <col min="9730" max="9730" width="22.36328125" style="90" customWidth="1"/>
    <col min="9731" max="9731" width="16.81640625" style="90" customWidth="1"/>
    <col min="9732" max="9732" width="15.81640625" style="90" customWidth="1"/>
    <col min="9733" max="9733" width="6.26953125" style="90" customWidth="1"/>
    <col min="9734" max="9734" width="11.54296875" style="90"/>
    <col min="9735" max="9735" width="23.453125" style="90" customWidth="1"/>
    <col min="9736" max="9736" width="35.90625" style="90" customWidth="1"/>
    <col min="9737" max="9737" width="33.81640625" style="90" customWidth="1"/>
    <col min="9738" max="9984" width="11.54296875" style="90"/>
    <col min="9985" max="9985" width="35.7265625" style="90" customWidth="1"/>
    <col min="9986" max="9986" width="22.36328125" style="90" customWidth="1"/>
    <col min="9987" max="9987" width="16.81640625" style="90" customWidth="1"/>
    <col min="9988" max="9988" width="15.81640625" style="90" customWidth="1"/>
    <col min="9989" max="9989" width="6.26953125" style="90" customWidth="1"/>
    <col min="9990" max="9990" width="11.54296875" style="90"/>
    <col min="9991" max="9991" width="23.453125" style="90" customWidth="1"/>
    <col min="9992" max="9992" width="35.90625" style="90" customWidth="1"/>
    <col min="9993" max="9993" width="33.81640625" style="90" customWidth="1"/>
    <col min="9994" max="10240" width="11.54296875" style="90"/>
    <col min="10241" max="10241" width="35.7265625" style="90" customWidth="1"/>
    <col min="10242" max="10242" width="22.36328125" style="90" customWidth="1"/>
    <col min="10243" max="10243" width="16.81640625" style="90" customWidth="1"/>
    <col min="10244" max="10244" width="15.81640625" style="90" customWidth="1"/>
    <col min="10245" max="10245" width="6.26953125" style="90" customWidth="1"/>
    <col min="10246" max="10246" width="11.54296875" style="90"/>
    <col min="10247" max="10247" width="23.453125" style="90" customWidth="1"/>
    <col min="10248" max="10248" width="35.90625" style="90" customWidth="1"/>
    <col min="10249" max="10249" width="33.81640625" style="90" customWidth="1"/>
    <col min="10250" max="10496" width="11.54296875" style="90"/>
    <col min="10497" max="10497" width="35.7265625" style="90" customWidth="1"/>
    <col min="10498" max="10498" width="22.36328125" style="90" customWidth="1"/>
    <col min="10499" max="10499" width="16.81640625" style="90" customWidth="1"/>
    <col min="10500" max="10500" width="15.81640625" style="90" customWidth="1"/>
    <col min="10501" max="10501" width="6.26953125" style="90" customWidth="1"/>
    <col min="10502" max="10502" width="11.54296875" style="90"/>
    <col min="10503" max="10503" width="23.453125" style="90" customWidth="1"/>
    <col min="10504" max="10504" width="35.90625" style="90" customWidth="1"/>
    <col min="10505" max="10505" width="33.81640625" style="90" customWidth="1"/>
    <col min="10506" max="10752" width="11.54296875" style="90"/>
    <col min="10753" max="10753" width="35.7265625" style="90" customWidth="1"/>
    <col min="10754" max="10754" width="22.36328125" style="90" customWidth="1"/>
    <col min="10755" max="10755" width="16.81640625" style="90" customWidth="1"/>
    <col min="10756" max="10756" width="15.81640625" style="90" customWidth="1"/>
    <col min="10757" max="10757" width="6.26953125" style="90" customWidth="1"/>
    <col min="10758" max="10758" width="11.54296875" style="90"/>
    <col min="10759" max="10759" width="23.453125" style="90" customWidth="1"/>
    <col min="10760" max="10760" width="35.90625" style="90" customWidth="1"/>
    <col min="10761" max="10761" width="33.81640625" style="90" customWidth="1"/>
    <col min="10762" max="11008" width="11.54296875" style="90"/>
    <col min="11009" max="11009" width="35.7265625" style="90" customWidth="1"/>
    <col min="11010" max="11010" width="22.36328125" style="90" customWidth="1"/>
    <col min="11011" max="11011" width="16.81640625" style="90" customWidth="1"/>
    <col min="11012" max="11012" width="15.81640625" style="90" customWidth="1"/>
    <col min="11013" max="11013" width="6.26953125" style="90" customWidth="1"/>
    <col min="11014" max="11014" width="11.54296875" style="90"/>
    <col min="11015" max="11015" width="23.453125" style="90" customWidth="1"/>
    <col min="11016" max="11016" width="35.90625" style="90" customWidth="1"/>
    <col min="11017" max="11017" width="33.81640625" style="90" customWidth="1"/>
    <col min="11018" max="11264" width="11.54296875" style="90"/>
    <col min="11265" max="11265" width="35.7265625" style="90" customWidth="1"/>
    <col min="11266" max="11266" width="22.36328125" style="90" customWidth="1"/>
    <col min="11267" max="11267" width="16.81640625" style="90" customWidth="1"/>
    <col min="11268" max="11268" width="15.81640625" style="90" customWidth="1"/>
    <col min="11269" max="11269" width="6.26953125" style="90" customWidth="1"/>
    <col min="11270" max="11270" width="11.54296875" style="90"/>
    <col min="11271" max="11271" width="23.453125" style="90" customWidth="1"/>
    <col min="11272" max="11272" width="35.90625" style="90" customWidth="1"/>
    <col min="11273" max="11273" width="33.81640625" style="90" customWidth="1"/>
    <col min="11274" max="11520" width="11.54296875" style="90"/>
    <col min="11521" max="11521" width="35.7265625" style="90" customWidth="1"/>
    <col min="11522" max="11522" width="22.36328125" style="90" customWidth="1"/>
    <col min="11523" max="11523" width="16.81640625" style="90" customWidth="1"/>
    <col min="11524" max="11524" width="15.81640625" style="90" customWidth="1"/>
    <col min="11525" max="11525" width="6.26953125" style="90" customWidth="1"/>
    <col min="11526" max="11526" width="11.54296875" style="90"/>
    <col min="11527" max="11527" width="23.453125" style="90" customWidth="1"/>
    <col min="11528" max="11528" width="35.90625" style="90" customWidth="1"/>
    <col min="11529" max="11529" width="33.81640625" style="90" customWidth="1"/>
    <col min="11530" max="11776" width="11.54296875" style="90"/>
    <col min="11777" max="11777" width="35.7265625" style="90" customWidth="1"/>
    <col min="11778" max="11778" width="22.36328125" style="90" customWidth="1"/>
    <col min="11779" max="11779" width="16.81640625" style="90" customWidth="1"/>
    <col min="11780" max="11780" width="15.81640625" style="90" customWidth="1"/>
    <col min="11781" max="11781" width="6.26953125" style="90" customWidth="1"/>
    <col min="11782" max="11782" width="11.54296875" style="90"/>
    <col min="11783" max="11783" width="23.453125" style="90" customWidth="1"/>
    <col min="11784" max="11784" width="35.90625" style="90" customWidth="1"/>
    <col min="11785" max="11785" width="33.81640625" style="90" customWidth="1"/>
    <col min="11786" max="12032" width="11.54296875" style="90"/>
    <col min="12033" max="12033" width="35.7265625" style="90" customWidth="1"/>
    <col min="12034" max="12034" width="22.36328125" style="90" customWidth="1"/>
    <col min="12035" max="12035" width="16.81640625" style="90" customWidth="1"/>
    <col min="12036" max="12036" width="15.81640625" style="90" customWidth="1"/>
    <col min="12037" max="12037" width="6.26953125" style="90" customWidth="1"/>
    <col min="12038" max="12038" width="11.54296875" style="90"/>
    <col min="12039" max="12039" width="23.453125" style="90" customWidth="1"/>
    <col min="12040" max="12040" width="35.90625" style="90" customWidth="1"/>
    <col min="12041" max="12041" width="33.81640625" style="90" customWidth="1"/>
    <col min="12042" max="12288" width="11.54296875" style="90"/>
    <col min="12289" max="12289" width="35.7265625" style="90" customWidth="1"/>
    <col min="12290" max="12290" width="22.36328125" style="90" customWidth="1"/>
    <col min="12291" max="12291" width="16.81640625" style="90" customWidth="1"/>
    <col min="12292" max="12292" width="15.81640625" style="90" customWidth="1"/>
    <col min="12293" max="12293" width="6.26953125" style="90" customWidth="1"/>
    <col min="12294" max="12294" width="11.54296875" style="90"/>
    <col min="12295" max="12295" width="23.453125" style="90" customWidth="1"/>
    <col min="12296" max="12296" width="35.90625" style="90" customWidth="1"/>
    <col min="12297" max="12297" width="33.81640625" style="90" customWidth="1"/>
    <col min="12298" max="12544" width="11.54296875" style="90"/>
    <col min="12545" max="12545" width="35.7265625" style="90" customWidth="1"/>
    <col min="12546" max="12546" width="22.36328125" style="90" customWidth="1"/>
    <col min="12547" max="12547" width="16.81640625" style="90" customWidth="1"/>
    <col min="12548" max="12548" width="15.81640625" style="90" customWidth="1"/>
    <col min="12549" max="12549" width="6.26953125" style="90" customWidth="1"/>
    <col min="12550" max="12550" width="11.54296875" style="90"/>
    <col min="12551" max="12551" width="23.453125" style="90" customWidth="1"/>
    <col min="12552" max="12552" width="35.90625" style="90" customWidth="1"/>
    <col min="12553" max="12553" width="33.81640625" style="90" customWidth="1"/>
    <col min="12554" max="12800" width="11.54296875" style="90"/>
    <col min="12801" max="12801" width="35.7265625" style="90" customWidth="1"/>
    <col min="12802" max="12802" width="22.36328125" style="90" customWidth="1"/>
    <col min="12803" max="12803" width="16.81640625" style="90" customWidth="1"/>
    <col min="12804" max="12804" width="15.81640625" style="90" customWidth="1"/>
    <col min="12805" max="12805" width="6.26953125" style="90" customWidth="1"/>
    <col min="12806" max="12806" width="11.54296875" style="90"/>
    <col min="12807" max="12807" width="23.453125" style="90" customWidth="1"/>
    <col min="12808" max="12808" width="35.90625" style="90" customWidth="1"/>
    <col min="12809" max="12809" width="33.81640625" style="90" customWidth="1"/>
    <col min="12810" max="13056" width="11.54296875" style="90"/>
    <col min="13057" max="13057" width="35.7265625" style="90" customWidth="1"/>
    <col min="13058" max="13058" width="22.36328125" style="90" customWidth="1"/>
    <col min="13059" max="13059" width="16.81640625" style="90" customWidth="1"/>
    <col min="13060" max="13060" width="15.81640625" style="90" customWidth="1"/>
    <col min="13061" max="13061" width="6.26953125" style="90" customWidth="1"/>
    <col min="13062" max="13062" width="11.54296875" style="90"/>
    <col min="13063" max="13063" width="23.453125" style="90" customWidth="1"/>
    <col min="13064" max="13064" width="35.90625" style="90" customWidth="1"/>
    <col min="13065" max="13065" width="33.81640625" style="90" customWidth="1"/>
    <col min="13066" max="13312" width="11.54296875" style="90"/>
    <col min="13313" max="13313" width="35.7265625" style="90" customWidth="1"/>
    <col min="13314" max="13314" width="22.36328125" style="90" customWidth="1"/>
    <col min="13315" max="13315" width="16.81640625" style="90" customWidth="1"/>
    <col min="13316" max="13316" width="15.81640625" style="90" customWidth="1"/>
    <col min="13317" max="13317" width="6.26953125" style="90" customWidth="1"/>
    <col min="13318" max="13318" width="11.54296875" style="90"/>
    <col min="13319" max="13319" width="23.453125" style="90" customWidth="1"/>
    <col min="13320" max="13320" width="35.90625" style="90" customWidth="1"/>
    <col min="13321" max="13321" width="33.81640625" style="90" customWidth="1"/>
    <col min="13322" max="13568" width="11.54296875" style="90"/>
    <col min="13569" max="13569" width="35.7265625" style="90" customWidth="1"/>
    <col min="13570" max="13570" width="22.36328125" style="90" customWidth="1"/>
    <col min="13571" max="13571" width="16.81640625" style="90" customWidth="1"/>
    <col min="13572" max="13572" width="15.81640625" style="90" customWidth="1"/>
    <col min="13573" max="13573" width="6.26953125" style="90" customWidth="1"/>
    <col min="13574" max="13574" width="11.54296875" style="90"/>
    <col min="13575" max="13575" width="23.453125" style="90" customWidth="1"/>
    <col min="13576" max="13576" width="35.90625" style="90" customWidth="1"/>
    <col min="13577" max="13577" width="33.81640625" style="90" customWidth="1"/>
    <col min="13578" max="13824" width="11.54296875" style="90"/>
    <col min="13825" max="13825" width="35.7265625" style="90" customWidth="1"/>
    <col min="13826" max="13826" width="22.36328125" style="90" customWidth="1"/>
    <col min="13827" max="13827" width="16.81640625" style="90" customWidth="1"/>
    <col min="13828" max="13828" width="15.81640625" style="90" customWidth="1"/>
    <col min="13829" max="13829" width="6.26953125" style="90" customWidth="1"/>
    <col min="13830" max="13830" width="11.54296875" style="90"/>
    <col min="13831" max="13831" width="23.453125" style="90" customWidth="1"/>
    <col min="13832" max="13832" width="35.90625" style="90" customWidth="1"/>
    <col min="13833" max="13833" width="33.81640625" style="90" customWidth="1"/>
    <col min="13834" max="14080" width="11.54296875" style="90"/>
    <col min="14081" max="14081" width="35.7265625" style="90" customWidth="1"/>
    <col min="14082" max="14082" width="22.36328125" style="90" customWidth="1"/>
    <col min="14083" max="14083" width="16.81640625" style="90" customWidth="1"/>
    <col min="14084" max="14084" width="15.81640625" style="90" customWidth="1"/>
    <col min="14085" max="14085" width="6.26953125" style="90" customWidth="1"/>
    <col min="14086" max="14086" width="11.54296875" style="90"/>
    <col min="14087" max="14087" width="23.453125" style="90" customWidth="1"/>
    <col min="14088" max="14088" width="35.90625" style="90" customWidth="1"/>
    <col min="14089" max="14089" width="33.81640625" style="90" customWidth="1"/>
    <col min="14090" max="14336" width="11.54296875" style="90"/>
    <col min="14337" max="14337" width="35.7265625" style="90" customWidth="1"/>
    <col min="14338" max="14338" width="22.36328125" style="90" customWidth="1"/>
    <col min="14339" max="14339" width="16.81640625" style="90" customWidth="1"/>
    <col min="14340" max="14340" width="15.81640625" style="90" customWidth="1"/>
    <col min="14341" max="14341" width="6.26953125" style="90" customWidth="1"/>
    <col min="14342" max="14342" width="11.54296875" style="90"/>
    <col min="14343" max="14343" width="23.453125" style="90" customWidth="1"/>
    <col min="14344" max="14344" width="35.90625" style="90" customWidth="1"/>
    <col min="14345" max="14345" width="33.81640625" style="90" customWidth="1"/>
    <col min="14346" max="14592" width="11.54296875" style="90"/>
    <col min="14593" max="14593" width="35.7265625" style="90" customWidth="1"/>
    <col min="14594" max="14594" width="22.36328125" style="90" customWidth="1"/>
    <col min="14595" max="14595" width="16.81640625" style="90" customWidth="1"/>
    <col min="14596" max="14596" width="15.81640625" style="90" customWidth="1"/>
    <col min="14597" max="14597" width="6.26953125" style="90" customWidth="1"/>
    <col min="14598" max="14598" width="11.54296875" style="90"/>
    <col min="14599" max="14599" width="23.453125" style="90" customWidth="1"/>
    <col min="14600" max="14600" width="35.90625" style="90" customWidth="1"/>
    <col min="14601" max="14601" width="33.81640625" style="90" customWidth="1"/>
    <col min="14602" max="14848" width="11.54296875" style="90"/>
    <col min="14849" max="14849" width="35.7265625" style="90" customWidth="1"/>
    <col min="14850" max="14850" width="22.36328125" style="90" customWidth="1"/>
    <col min="14851" max="14851" width="16.81640625" style="90" customWidth="1"/>
    <col min="14852" max="14852" width="15.81640625" style="90" customWidth="1"/>
    <col min="14853" max="14853" width="6.26953125" style="90" customWidth="1"/>
    <col min="14854" max="14854" width="11.54296875" style="90"/>
    <col min="14855" max="14855" width="23.453125" style="90" customWidth="1"/>
    <col min="14856" max="14856" width="35.90625" style="90" customWidth="1"/>
    <col min="14857" max="14857" width="33.81640625" style="90" customWidth="1"/>
    <col min="14858" max="15104" width="11.54296875" style="90"/>
    <col min="15105" max="15105" width="35.7265625" style="90" customWidth="1"/>
    <col min="15106" max="15106" width="22.36328125" style="90" customWidth="1"/>
    <col min="15107" max="15107" width="16.81640625" style="90" customWidth="1"/>
    <col min="15108" max="15108" width="15.81640625" style="90" customWidth="1"/>
    <col min="15109" max="15109" width="6.26953125" style="90" customWidth="1"/>
    <col min="15110" max="15110" width="11.54296875" style="90"/>
    <col min="15111" max="15111" width="23.453125" style="90" customWidth="1"/>
    <col min="15112" max="15112" width="35.90625" style="90" customWidth="1"/>
    <col min="15113" max="15113" width="33.81640625" style="90" customWidth="1"/>
    <col min="15114" max="15360" width="11.54296875" style="90"/>
    <col min="15361" max="15361" width="35.7265625" style="90" customWidth="1"/>
    <col min="15362" max="15362" width="22.36328125" style="90" customWidth="1"/>
    <col min="15363" max="15363" width="16.81640625" style="90" customWidth="1"/>
    <col min="15364" max="15364" width="15.81640625" style="90" customWidth="1"/>
    <col min="15365" max="15365" width="6.26953125" style="90" customWidth="1"/>
    <col min="15366" max="15366" width="11.54296875" style="90"/>
    <col min="15367" max="15367" width="23.453125" style="90" customWidth="1"/>
    <col min="15368" max="15368" width="35.90625" style="90" customWidth="1"/>
    <col min="15369" max="15369" width="33.81640625" style="90" customWidth="1"/>
    <col min="15370" max="15616" width="11.54296875" style="90"/>
    <col min="15617" max="15617" width="35.7265625" style="90" customWidth="1"/>
    <col min="15618" max="15618" width="22.36328125" style="90" customWidth="1"/>
    <col min="15619" max="15619" width="16.81640625" style="90" customWidth="1"/>
    <col min="15620" max="15620" width="15.81640625" style="90" customWidth="1"/>
    <col min="15621" max="15621" width="6.26953125" style="90" customWidth="1"/>
    <col min="15622" max="15622" width="11.54296875" style="90"/>
    <col min="15623" max="15623" width="23.453125" style="90" customWidth="1"/>
    <col min="15624" max="15624" width="35.90625" style="90" customWidth="1"/>
    <col min="15625" max="15625" width="33.81640625" style="90" customWidth="1"/>
    <col min="15626" max="15872" width="11.54296875" style="90"/>
    <col min="15873" max="15873" width="35.7265625" style="90" customWidth="1"/>
    <col min="15874" max="15874" width="22.36328125" style="90" customWidth="1"/>
    <col min="15875" max="15875" width="16.81640625" style="90" customWidth="1"/>
    <col min="15876" max="15876" width="15.81640625" style="90" customWidth="1"/>
    <col min="15877" max="15877" width="6.26953125" style="90" customWidth="1"/>
    <col min="15878" max="15878" width="11.54296875" style="90"/>
    <col min="15879" max="15879" width="23.453125" style="90" customWidth="1"/>
    <col min="15880" max="15880" width="35.90625" style="90" customWidth="1"/>
    <col min="15881" max="15881" width="33.81640625" style="90" customWidth="1"/>
    <col min="15882" max="16128" width="11.54296875" style="90"/>
    <col min="16129" max="16129" width="35.7265625" style="90" customWidth="1"/>
    <col min="16130" max="16130" width="22.36328125" style="90" customWidth="1"/>
    <col min="16131" max="16131" width="16.81640625" style="90" customWidth="1"/>
    <col min="16132" max="16132" width="15.81640625" style="90" customWidth="1"/>
    <col min="16133" max="16133" width="6.26953125" style="90" customWidth="1"/>
    <col min="16134" max="16134" width="11.54296875" style="90"/>
    <col min="16135" max="16135" width="23.453125" style="90" customWidth="1"/>
    <col min="16136" max="16136" width="35.90625" style="90" customWidth="1"/>
    <col min="16137" max="16137" width="33.81640625" style="90" customWidth="1"/>
    <col min="16138" max="16384" width="11.54296875" style="90"/>
  </cols>
  <sheetData>
    <row r="2" spans="1:5" x14ac:dyDescent="0.35">
      <c r="A2" s="88" t="s">
        <v>298</v>
      </c>
      <c r="B2" s="89" t="s">
        <v>299</v>
      </c>
      <c r="C2" s="89" t="s">
        <v>300</v>
      </c>
      <c r="D2" s="89" t="s">
        <v>231</v>
      </c>
      <c r="E2" s="89" t="s">
        <v>301</v>
      </c>
    </row>
    <row r="3" spans="1:5" x14ac:dyDescent="0.35">
      <c r="A3" s="91" t="s">
        <v>302</v>
      </c>
      <c r="B3" s="92" t="s">
        <v>303</v>
      </c>
      <c r="C3" s="93">
        <v>43369</v>
      </c>
      <c r="D3" s="93" t="s">
        <v>304</v>
      </c>
      <c r="E3" s="92" t="s">
        <v>305</v>
      </c>
    </row>
    <row r="4" spans="1:5" x14ac:dyDescent="0.35">
      <c r="A4" s="91" t="s">
        <v>306</v>
      </c>
      <c r="B4" s="92" t="s">
        <v>307</v>
      </c>
      <c r="C4" s="93">
        <v>43369</v>
      </c>
      <c r="D4" s="93" t="s">
        <v>308</v>
      </c>
      <c r="E4" s="92" t="s">
        <v>305</v>
      </c>
    </row>
    <row r="5" spans="1:5" x14ac:dyDescent="0.35">
      <c r="A5" s="91" t="s">
        <v>309</v>
      </c>
      <c r="B5" s="92" t="s">
        <v>307</v>
      </c>
      <c r="C5" s="93">
        <v>43346</v>
      </c>
      <c r="D5" s="93" t="s">
        <v>310</v>
      </c>
      <c r="E5" s="92" t="s">
        <v>305</v>
      </c>
    </row>
    <row r="6" spans="1:5" x14ac:dyDescent="0.35">
      <c r="A6" s="91" t="s">
        <v>311</v>
      </c>
      <c r="B6" s="92" t="s">
        <v>312</v>
      </c>
      <c r="C6" s="93">
        <v>43346</v>
      </c>
      <c r="D6" s="93" t="s">
        <v>313</v>
      </c>
      <c r="E6" s="92" t="s">
        <v>305</v>
      </c>
    </row>
    <row r="7" spans="1:5" x14ac:dyDescent="0.35">
      <c r="A7" s="91" t="s">
        <v>314</v>
      </c>
      <c r="B7" s="92" t="s">
        <v>315</v>
      </c>
      <c r="C7" s="93">
        <v>43382</v>
      </c>
      <c r="D7" s="93" t="s">
        <v>316</v>
      </c>
      <c r="E7" s="92" t="s">
        <v>305</v>
      </c>
    </row>
    <row r="8" spans="1:5" x14ac:dyDescent="0.35">
      <c r="A8" s="91" t="s">
        <v>317</v>
      </c>
      <c r="B8" s="92" t="s">
        <v>315</v>
      </c>
      <c r="C8" s="93">
        <v>43396</v>
      </c>
      <c r="D8" s="93" t="s">
        <v>316</v>
      </c>
      <c r="E8" s="92" t="s">
        <v>305</v>
      </c>
    </row>
    <row r="9" spans="1:5" x14ac:dyDescent="0.35">
      <c r="A9" s="91" t="s">
        <v>318</v>
      </c>
      <c r="B9" s="92" t="s">
        <v>319</v>
      </c>
      <c r="C9" s="93">
        <v>43411</v>
      </c>
      <c r="D9" s="93" t="s">
        <v>316</v>
      </c>
      <c r="E9" s="92" t="s">
        <v>305</v>
      </c>
    </row>
    <row r="10" spans="1:5" x14ac:dyDescent="0.35">
      <c r="A10" s="91" t="s">
        <v>320</v>
      </c>
      <c r="B10" s="92" t="s">
        <v>319</v>
      </c>
      <c r="C10" s="93">
        <v>43431</v>
      </c>
      <c r="D10" s="93" t="s">
        <v>316</v>
      </c>
      <c r="E10" s="92" t="s">
        <v>321</v>
      </c>
    </row>
    <row r="11" spans="1:5" x14ac:dyDescent="0.35">
      <c r="A11" s="91" t="s">
        <v>322</v>
      </c>
      <c r="B11" s="92" t="s">
        <v>323</v>
      </c>
      <c r="C11" s="93">
        <v>43472</v>
      </c>
      <c r="D11" s="93" t="s">
        <v>316</v>
      </c>
      <c r="E11" s="92" t="s">
        <v>321</v>
      </c>
    </row>
    <row r="12" spans="1:5" x14ac:dyDescent="0.35">
      <c r="A12" s="91" t="s">
        <v>324</v>
      </c>
      <c r="B12" s="92" t="s">
        <v>325</v>
      </c>
      <c r="C12" s="93">
        <v>43481</v>
      </c>
      <c r="D12" s="93" t="s">
        <v>326</v>
      </c>
      <c r="E12" s="92" t="s">
        <v>321</v>
      </c>
    </row>
    <row r="13" spans="1:5" x14ac:dyDescent="0.35">
      <c r="A13" s="91" t="s">
        <v>327</v>
      </c>
      <c r="B13" s="92" t="s">
        <v>323</v>
      </c>
      <c r="C13" s="93">
        <v>43480</v>
      </c>
      <c r="D13" s="93" t="s">
        <v>316</v>
      </c>
      <c r="E13" s="92" t="s">
        <v>321</v>
      </c>
    </row>
    <row r="14" spans="1:5" x14ac:dyDescent="0.35">
      <c r="A14" s="91" t="s">
        <v>328</v>
      </c>
      <c r="B14" s="92" t="s">
        <v>323</v>
      </c>
      <c r="C14" s="93">
        <v>43508</v>
      </c>
      <c r="D14" s="93" t="s">
        <v>316</v>
      </c>
      <c r="E14" s="92" t="s">
        <v>321</v>
      </c>
    </row>
    <row r="15" spans="1:5" ht="16" customHeight="1" x14ac:dyDescent="0.35">
      <c r="A15" s="91" t="s">
        <v>329</v>
      </c>
      <c r="B15" s="92" t="s">
        <v>323</v>
      </c>
      <c r="C15" s="93">
        <v>43523</v>
      </c>
      <c r="D15" s="93" t="s">
        <v>316</v>
      </c>
      <c r="E15" s="92" t="s">
        <v>321</v>
      </c>
    </row>
    <row r="16" spans="1:5" ht="14" customHeight="1" x14ac:dyDescent="0.35">
      <c r="A16" s="94" t="s">
        <v>334</v>
      </c>
      <c r="B16" s="92" t="s">
        <v>315</v>
      </c>
      <c r="C16" s="93">
        <v>43530</v>
      </c>
      <c r="D16" s="93" t="s">
        <v>316</v>
      </c>
      <c r="E16" s="92" t="s">
        <v>330</v>
      </c>
    </row>
    <row r="17" spans="1:5" x14ac:dyDescent="0.35">
      <c r="A17" s="94" t="s">
        <v>331</v>
      </c>
      <c r="B17" s="95" t="s">
        <v>332</v>
      </c>
      <c r="C17" s="96">
        <v>43466</v>
      </c>
      <c r="D17" s="96"/>
      <c r="E17" s="92"/>
    </row>
    <row r="18" spans="1:5" ht="14" customHeight="1" x14ac:dyDescent="0.35">
      <c r="A18" s="94" t="s">
        <v>333</v>
      </c>
      <c r="B18" s="95" t="s">
        <v>332</v>
      </c>
      <c r="C18" s="96">
        <v>43497</v>
      </c>
      <c r="D18" s="96"/>
      <c r="E18" s="92"/>
    </row>
    <row r="19" spans="1:5" x14ac:dyDescent="0.35">
      <c r="A19" s="94" t="s">
        <v>335</v>
      </c>
      <c r="B19" s="95" t="s">
        <v>336</v>
      </c>
      <c r="C19" s="93">
        <v>43601</v>
      </c>
      <c r="D19" s="96"/>
      <c r="E19" s="92" t="s">
        <v>330</v>
      </c>
    </row>
    <row r="20" spans="1:5" x14ac:dyDescent="0.35">
      <c r="A20" s="94" t="s">
        <v>337</v>
      </c>
      <c r="B20" s="95" t="s">
        <v>338</v>
      </c>
      <c r="C20" s="93">
        <v>43522</v>
      </c>
      <c r="D20" s="96"/>
      <c r="E20" s="92" t="s">
        <v>330</v>
      </c>
    </row>
    <row r="21" spans="1:5" x14ac:dyDescent="0.35">
      <c r="A21" s="94" t="s">
        <v>339</v>
      </c>
      <c r="B21" s="95" t="s">
        <v>340</v>
      </c>
      <c r="C21" s="93">
        <v>43497</v>
      </c>
      <c r="D21" s="96"/>
      <c r="E21" s="92" t="s">
        <v>330</v>
      </c>
    </row>
    <row r="22" spans="1:5" x14ac:dyDescent="0.35">
      <c r="A22" s="94" t="s">
        <v>341</v>
      </c>
      <c r="B22" s="95" t="s">
        <v>342</v>
      </c>
      <c r="C22" s="93">
        <v>43497</v>
      </c>
      <c r="D22" s="96"/>
      <c r="E22" s="92"/>
    </row>
    <row r="23" spans="1:5" x14ac:dyDescent="0.35">
      <c r="A23" s="94" t="s">
        <v>343</v>
      </c>
      <c r="B23" s="95" t="s">
        <v>342</v>
      </c>
      <c r="C23" s="93">
        <v>43497</v>
      </c>
      <c r="D23" s="96"/>
      <c r="E23" s="92"/>
    </row>
    <row r="24" spans="1:5" x14ac:dyDescent="0.35">
      <c r="A24" s="94" t="s">
        <v>344</v>
      </c>
      <c r="B24" s="95" t="s">
        <v>345</v>
      </c>
      <c r="C24" s="93">
        <v>43497</v>
      </c>
      <c r="D24" s="96"/>
      <c r="E24" s="92" t="s">
        <v>330</v>
      </c>
    </row>
    <row r="25" spans="1:5" x14ac:dyDescent="0.35">
      <c r="A25" s="94" t="s">
        <v>346</v>
      </c>
      <c r="B25" s="92" t="s">
        <v>347</v>
      </c>
      <c r="C25" s="93">
        <v>43497</v>
      </c>
      <c r="D25" s="96"/>
      <c r="E25" s="92" t="s">
        <v>330</v>
      </c>
    </row>
    <row r="26" spans="1:5" x14ac:dyDescent="0.35">
      <c r="A26" s="94" t="s">
        <v>348</v>
      </c>
      <c r="B26" s="92" t="s">
        <v>349</v>
      </c>
      <c r="C26" s="93">
        <v>43497</v>
      </c>
      <c r="D26" s="96"/>
      <c r="E26" s="92" t="s">
        <v>330</v>
      </c>
    </row>
    <row r="27" spans="1:5" x14ac:dyDescent="0.35">
      <c r="A27" s="94" t="s">
        <v>350</v>
      </c>
      <c r="B27" s="92" t="s">
        <v>351</v>
      </c>
      <c r="C27" s="93">
        <v>43497</v>
      </c>
      <c r="D27" s="96"/>
      <c r="E27" s="92"/>
    </row>
    <row r="29" spans="1:5" x14ac:dyDescent="0.35">
      <c r="A29" s="122" t="s">
        <v>352</v>
      </c>
      <c r="B29" s="122"/>
      <c r="C29" s="122"/>
      <c r="D29" s="122"/>
    </row>
    <row r="30" spans="1:5" x14ac:dyDescent="0.35">
      <c r="A30" s="97" t="s">
        <v>298</v>
      </c>
      <c r="B30" s="97" t="s">
        <v>353</v>
      </c>
      <c r="C30" s="123" t="s">
        <v>354</v>
      </c>
      <c r="D30" s="124"/>
    </row>
    <row r="31" spans="1:5" ht="21.5" customHeight="1" x14ac:dyDescent="0.35">
      <c r="A31" s="98" t="s">
        <v>355</v>
      </c>
      <c r="B31" s="98" t="s">
        <v>356</v>
      </c>
      <c r="C31" s="125" t="s">
        <v>357</v>
      </c>
      <c r="D31" s="112"/>
    </row>
    <row r="32" spans="1:5" ht="29" customHeight="1" x14ac:dyDescent="0.35">
      <c r="A32" s="98" t="s">
        <v>358</v>
      </c>
      <c r="B32" s="98" t="s">
        <v>359</v>
      </c>
      <c r="C32" s="126" t="s">
        <v>360</v>
      </c>
      <c r="D32" s="127"/>
    </row>
    <row r="33" spans="1:4" x14ac:dyDescent="0.35">
      <c r="A33" s="98"/>
      <c r="B33" s="98"/>
      <c r="C33" s="126"/>
      <c r="D33" s="127"/>
    </row>
    <row r="34" spans="1:4" ht="29" customHeight="1" x14ac:dyDescent="0.35">
      <c r="A34" s="98" t="s">
        <v>361</v>
      </c>
      <c r="B34" s="98" t="s">
        <v>362</v>
      </c>
      <c r="C34" s="111" t="s">
        <v>363</v>
      </c>
      <c r="D34" s="112"/>
    </row>
    <row r="35" spans="1:4" ht="29" x14ac:dyDescent="0.35">
      <c r="A35" s="98" t="s">
        <v>364</v>
      </c>
      <c r="B35" s="98" t="s">
        <v>365</v>
      </c>
      <c r="C35" s="111" t="s">
        <v>366</v>
      </c>
      <c r="D35" s="112"/>
    </row>
    <row r="37" spans="1:4" x14ac:dyDescent="0.35">
      <c r="A37" s="113" t="s">
        <v>367</v>
      </c>
      <c r="B37" s="114"/>
      <c r="C37" s="114"/>
      <c r="D37" s="115"/>
    </row>
    <row r="38" spans="1:4" x14ac:dyDescent="0.35">
      <c r="A38" s="99" t="s">
        <v>298</v>
      </c>
      <c r="B38" s="99" t="s">
        <v>353</v>
      </c>
      <c r="C38" s="116" t="s">
        <v>354</v>
      </c>
      <c r="D38" s="117"/>
    </row>
    <row r="39" spans="1:4" x14ac:dyDescent="0.35">
      <c r="A39" s="91" t="s">
        <v>368</v>
      </c>
      <c r="B39" s="91" t="s">
        <v>369</v>
      </c>
      <c r="C39" s="118" t="s">
        <v>370</v>
      </c>
      <c r="D39" s="119"/>
    </row>
    <row r="40" spans="1:4" x14ac:dyDescent="0.35">
      <c r="A40" s="91"/>
      <c r="B40" s="91"/>
      <c r="C40" s="120"/>
      <c r="D40" s="121"/>
    </row>
    <row r="42" spans="1:4" x14ac:dyDescent="0.35">
      <c r="A42" s="100" t="s">
        <v>371</v>
      </c>
    </row>
    <row r="43" spans="1:4" x14ac:dyDescent="0.35">
      <c r="A43" s="101" t="s">
        <v>372</v>
      </c>
    </row>
    <row r="44" spans="1:4" x14ac:dyDescent="0.35">
      <c r="A44" s="90" t="s">
        <v>373</v>
      </c>
    </row>
    <row r="45" spans="1:4" x14ac:dyDescent="0.35">
      <c r="A45" s="90" t="s">
        <v>374</v>
      </c>
    </row>
  </sheetData>
  <mergeCells count="11">
    <mergeCell ref="C34:D34"/>
    <mergeCell ref="A29:D29"/>
    <mergeCell ref="C30:D30"/>
    <mergeCell ref="C31:D31"/>
    <mergeCell ref="C32:D32"/>
    <mergeCell ref="C33:D33"/>
    <mergeCell ref="C35:D35"/>
    <mergeCell ref="A37:D37"/>
    <mergeCell ref="C38:D38"/>
    <mergeCell ref="C39:D39"/>
    <mergeCell ref="C40:D40"/>
  </mergeCells>
  <conditionalFormatting sqref="E3:E18">
    <cfRule type="containsText" dxfId="14" priority="3" stopIfTrue="1" operator="containsText" text="OK">
      <formula>NOT(ISERROR(SEARCH("OK",E3)))</formula>
    </cfRule>
  </conditionalFormatting>
  <conditionalFormatting sqref="E1:E65535">
    <cfRule type="containsText" dxfId="13" priority="1" stopIfTrue="1" operator="containsText" text="Prévu">
      <formula>NOT(ISERROR(SEARCH("Prévu",E1)))</formula>
    </cfRule>
    <cfRule type="containsText" dxfId="12" priority="2" stopIfTrue="1" operator="containsText" text="Prévu">
      <formula>NOT(ISERROR(SEARCH("Prévu",E1)))</formula>
    </cfRule>
  </conditionalFormatting>
  <dataValidations count="1">
    <dataValidation type="list" allowBlank="1" showInputMessage="1" showErrorMessage="1" sqref="E65538:E65563 JA65538:JA65563 SW65538:SW65563 ACS65538:ACS65563 AMO65538:AMO65563 AWK65538:AWK65563 BGG65538:BGG65563 BQC65538:BQC65563 BZY65538:BZY65563 CJU65538:CJU65563 CTQ65538:CTQ65563 DDM65538:DDM65563 DNI65538:DNI65563 DXE65538:DXE65563 EHA65538:EHA65563 EQW65538:EQW65563 FAS65538:FAS65563 FKO65538:FKO65563 FUK65538:FUK65563 GEG65538:GEG65563 GOC65538:GOC65563 GXY65538:GXY65563 HHU65538:HHU65563 HRQ65538:HRQ65563 IBM65538:IBM65563 ILI65538:ILI65563 IVE65538:IVE65563 JFA65538:JFA65563 JOW65538:JOW65563 JYS65538:JYS65563 KIO65538:KIO65563 KSK65538:KSK65563 LCG65538:LCG65563 LMC65538:LMC65563 LVY65538:LVY65563 MFU65538:MFU65563 MPQ65538:MPQ65563 MZM65538:MZM65563 NJI65538:NJI65563 NTE65538:NTE65563 ODA65538:ODA65563 OMW65538:OMW65563 OWS65538:OWS65563 PGO65538:PGO65563 PQK65538:PQK65563 QAG65538:QAG65563 QKC65538:QKC65563 QTY65538:QTY65563 RDU65538:RDU65563 RNQ65538:RNQ65563 RXM65538:RXM65563 SHI65538:SHI65563 SRE65538:SRE65563 TBA65538:TBA65563 TKW65538:TKW65563 TUS65538:TUS65563 UEO65538:UEO65563 UOK65538:UOK65563 UYG65538:UYG65563 VIC65538:VIC65563 VRY65538:VRY65563 WBU65538:WBU65563 WLQ65538:WLQ65563 WVM65538:WVM65563 E131074:E131099 JA131074:JA131099 SW131074:SW131099 ACS131074:ACS131099 AMO131074:AMO131099 AWK131074:AWK131099 BGG131074:BGG131099 BQC131074:BQC131099 BZY131074:BZY131099 CJU131074:CJU131099 CTQ131074:CTQ131099 DDM131074:DDM131099 DNI131074:DNI131099 DXE131074:DXE131099 EHA131074:EHA131099 EQW131074:EQW131099 FAS131074:FAS131099 FKO131074:FKO131099 FUK131074:FUK131099 GEG131074:GEG131099 GOC131074:GOC131099 GXY131074:GXY131099 HHU131074:HHU131099 HRQ131074:HRQ131099 IBM131074:IBM131099 ILI131074:ILI131099 IVE131074:IVE131099 JFA131074:JFA131099 JOW131074:JOW131099 JYS131074:JYS131099 KIO131074:KIO131099 KSK131074:KSK131099 LCG131074:LCG131099 LMC131074:LMC131099 LVY131074:LVY131099 MFU131074:MFU131099 MPQ131074:MPQ131099 MZM131074:MZM131099 NJI131074:NJI131099 NTE131074:NTE131099 ODA131074:ODA131099 OMW131074:OMW131099 OWS131074:OWS131099 PGO131074:PGO131099 PQK131074:PQK131099 QAG131074:QAG131099 QKC131074:QKC131099 QTY131074:QTY131099 RDU131074:RDU131099 RNQ131074:RNQ131099 RXM131074:RXM131099 SHI131074:SHI131099 SRE131074:SRE131099 TBA131074:TBA131099 TKW131074:TKW131099 TUS131074:TUS131099 UEO131074:UEO131099 UOK131074:UOK131099 UYG131074:UYG131099 VIC131074:VIC131099 VRY131074:VRY131099 WBU131074:WBU131099 WLQ131074:WLQ131099 WVM131074:WVM131099 E196610:E196635 JA196610:JA196635 SW196610:SW196635 ACS196610:ACS196635 AMO196610:AMO196635 AWK196610:AWK196635 BGG196610:BGG196635 BQC196610:BQC196635 BZY196610:BZY196635 CJU196610:CJU196635 CTQ196610:CTQ196635 DDM196610:DDM196635 DNI196610:DNI196635 DXE196610:DXE196635 EHA196610:EHA196635 EQW196610:EQW196635 FAS196610:FAS196635 FKO196610:FKO196635 FUK196610:FUK196635 GEG196610:GEG196635 GOC196610:GOC196635 GXY196610:GXY196635 HHU196610:HHU196635 HRQ196610:HRQ196635 IBM196610:IBM196635 ILI196610:ILI196635 IVE196610:IVE196635 JFA196610:JFA196635 JOW196610:JOW196635 JYS196610:JYS196635 KIO196610:KIO196635 KSK196610:KSK196635 LCG196610:LCG196635 LMC196610:LMC196635 LVY196610:LVY196635 MFU196610:MFU196635 MPQ196610:MPQ196635 MZM196610:MZM196635 NJI196610:NJI196635 NTE196610:NTE196635 ODA196610:ODA196635 OMW196610:OMW196635 OWS196610:OWS196635 PGO196610:PGO196635 PQK196610:PQK196635 QAG196610:QAG196635 QKC196610:QKC196635 QTY196610:QTY196635 RDU196610:RDU196635 RNQ196610:RNQ196635 RXM196610:RXM196635 SHI196610:SHI196635 SRE196610:SRE196635 TBA196610:TBA196635 TKW196610:TKW196635 TUS196610:TUS196635 UEO196610:UEO196635 UOK196610:UOK196635 UYG196610:UYG196635 VIC196610:VIC196635 VRY196610:VRY196635 WBU196610:WBU196635 WLQ196610:WLQ196635 WVM196610:WVM196635 E262146:E262171 JA262146:JA262171 SW262146:SW262171 ACS262146:ACS262171 AMO262146:AMO262171 AWK262146:AWK262171 BGG262146:BGG262171 BQC262146:BQC262171 BZY262146:BZY262171 CJU262146:CJU262171 CTQ262146:CTQ262171 DDM262146:DDM262171 DNI262146:DNI262171 DXE262146:DXE262171 EHA262146:EHA262171 EQW262146:EQW262171 FAS262146:FAS262171 FKO262146:FKO262171 FUK262146:FUK262171 GEG262146:GEG262171 GOC262146:GOC262171 GXY262146:GXY262171 HHU262146:HHU262171 HRQ262146:HRQ262171 IBM262146:IBM262171 ILI262146:ILI262171 IVE262146:IVE262171 JFA262146:JFA262171 JOW262146:JOW262171 JYS262146:JYS262171 KIO262146:KIO262171 KSK262146:KSK262171 LCG262146:LCG262171 LMC262146:LMC262171 LVY262146:LVY262171 MFU262146:MFU262171 MPQ262146:MPQ262171 MZM262146:MZM262171 NJI262146:NJI262171 NTE262146:NTE262171 ODA262146:ODA262171 OMW262146:OMW262171 OWS262146:OWS262171 PGO262146:PGO262171 PQK262146:PQK262171 QAG262146:QAG262171 QKC262146:QKC262171 QTY262146:QTY262171 RDU262146:RDU262171 RNQ262146:RNQ262171 RXM262146:RXM262171 SHI262146:SHI262171 SRE262146:SRE262171 TBA262146:TBA262171 TKW262146:TKW262171 TUS262146:TUS262171 UEO262146:UEO262171 UOK262146:UOK262171 UYG262146:UYG262171 VIC262146:VIC262171 VRY262146:VRY262171 WBU262146:WBU262171 WLQ262146:WLQ262171 WVM262146:WVM262171 E327682:E327707 JA327682:JA327707 SW327682:SW327707 ACS327682:ACS327707 AMO327682:AMO327707 AWK327682:AWK327707 BGG327682:BGG327707 BQC327682:BQC327707 BZY327682:BZY327707 CJU327682:CJU327707 CTQ327682:CTQ327707 DDM327682:DDM327707 DNI327682:DNI327707 DXE327682:DXE327707 EHA327682:EHA327707 EQW327682:EQW327707 FAS327682:FAS327707 FKO327682:FKO327707 FUK327682:FUK327707 GEG327682:GEG327707 GOC327682:GOC327707 GXY327682:GXY327707 HHU327682:HHU327707 HRQ327682:HRQ327707 IBM327682:IBM327707 ILI327682:ILI327707 IVE327682:IVE327707 JFA327682:JFA327707 JOW327682:JOW327707 JYS327682:JYS327707 KIO327682:KIO327707 KSK327682:KSK327707 LCG327682:LCG327707 LMC327682:LMC327707 LVY327682:LVY327707 MFU327682:MFU327707 MPQ327682:MPQ327707 MZM327682:MZM327707 NJI327682:NJI327707 NTE327682:NTE327707 ODA327682:ODA327707 OMW327682:OMW327707 OWS327682:OWS327707 PGO327682:PGO327707 PQK327682:PQK327707 QAG327682:QAG327707 QKC327682:QKC327707 QTY327682:QTY327707 RDU327682:RDU327707 RNQ327682:RNQ327707 RXM327682:RXM327707 SHI327682:SHI327707 SRE327682:SRE327707 TBA327682:TBA327707 TKW327682:TKW327707 TUS327682:TUS327707 UEO327682:UEO327707 UOK327682:UOK327707 UYG327682:UYG327707 VIC327682:VIC327707 VRY327682:VRY327707 WBU327682:WBU327707 WLQ327682:WLQ327707 WVM327682:WVM327707 E393218:E393243 JA393218:JA393243 SW393218:SW393243 ACS393218:ACS393243 AMO393218:AMO393243 AWK393218:AWK393243 BGG393218:BGG393243 BQC393218:BQC393243 BZY393218:BZY393243 CJU393218:CJU393243 CTQ393218:CTQ393243 DDM393218:DDM393243 DNI393218:DNI393243 DXE393218:DXE393243 EHA393218:EHA393243 EQW393218:EQW393243 FAS393218:FAS393243 FKO393218:FKO393243 FUK393218:FUK393243 GEG393218:GEG393243 GOC393218:GOC393243 GXY393218:GXY393243 HHU393218:HHU393243 HRQ393218:HRQ393243 IBM393218:IBM393243 ILI393218:ILI393243 IVE393218:IVE393243 JFA393218:JFA393243 JOW393218:JOW393243 JYS393218:JYS393243 KIO393218:KIO393243 KSK393218:KSK393243 LCG393218:LCG393243 LMC393218:LMC393243 LVY393218:LVY393243 MFU393218:MFU393243 MPQ393218:MPQ393243 MZM393218:MZM393243 NJI393218:NJI393243 NTE393218:NTE393243 ODA393218:ODA393243 OMW393218:OMW393243 OWS393218:OWS393243 PGO393218:PGO393243 PQK393218:PQK393243 QAG393218:QAG393243 QKC393218:QKC393243 QTY393218:QTY393243 RDU393218:RDU393243 RNQ393218:RNQ393243 RXM393218:RXM393243 SHI393218:SHI393243 SRE393218:SRE393243 TBA393218:TBA393243 TKW393218:TKW393243 TUS393218:TUS393243 UEO393218:UEO393243 UOK393218:UOK393243 UYG393218:UYG393243 VIC393218:VIC393243 VRY393218:VRY393243 WBU393218:WBU393243 WLQ393218:WLQ393243 WVM393218:WVM393243 E458754:E458779 JA458754:JA458779 SW458754:SW458779 ACS458754:ACS458779 AMO458754:AMO458779 AWK458754:AWK458779 BGG458754:BGG458779 BQC458754:BQC458779 BZY458754:BZY458779 CJU458754:CJU458779 CTQ458754:CTQ458779 DDM458754:DDM458779 DNI458754:DNI458779 DXE458754:DXE458779 EHA458754:EHA458779 EQW458754:EQW458779 FAS458754:FAS458779 FKO458754:FKO458779 FUK458754:FUK458779 GEG458754:GEG458779 GOC458754:GOC458779 GXY458754:GXY458779 HHU458754:HHU458779 HRQ458754:HRQ458779 IBM458754:IBM458779 ILI458754:ILI458779 IVE458754:IVE458779 JFA458754:JFA458779 JOW458754:JOW458779 JYS458754:JYS458779 KIO458754:KIO458779 KSK458754:KSK458779 LCG458754:LCG458779 LMC458754:LMC458779 LVY458754:LVY458779 MFU458754:MFU458779 MPQ458754:MPQ458779 MZM458754:MZM458779 NJI458754:NJI458779 NTE458754:NTE458779 ODA458754:ODA458779 OMW458754:OMW458779 OWS458754:OWS458779 PGO458754:PGO458779 PQK458754:PQK458779 QAG458754:QAG458779 QKC458754:QKC458779 QTY458754:QTY458779 RDU458754:RDU458779 RNQ458754:RNQ458779 RXM458754:RXM458779 SHI458754:SHI458779 SRE458754:SRE458779 TBA458754:TBA458779 TKW458754:TKW458779 TUS458754:TUS458779 UEO458754:UEO458779 UOK458754:UOK458779 UYG458754:UYG458779 VIC458754:VIC458779 VRY458754:VRY458779 WBU458754:WBU458779 WLQ458754:WLQ458779 WVM458754:WVM458779 E524290:E524315 JA524290:JA524315 SW524290:SW524315 ACS524290:ACS524315 AMO524290:AMO524315 AWK524290:AWK524315 BGG524290:BGG524315 BQC524290:BQC524315 BZY524290:BZY524315 CJU524290:CJU524315 CTQ524290:CTQ524315 DDM524290:DDM524315 DNI524290:DNI524315 DXE524290:DXE524315 EHA524290:EHA524315 EQW524290:EQW524315 FAS524290:FAS524315 FKO524290:FKO524315 FUK524290:FUK524315 GEG524290:GEG524315 GOC524290:GOC524315 GXY524290:GXY524315 HHU524290:HHU524315 HRQ524290:HRQ524315 IBM524290:IBM524315 ILI524290:ILI524315 IVE524290:IVE524315 JFA524290:JFA524315 JOW524290:JOW524315 JYS524290:JYS524315 KIO524290:KIO524315 KSK524290:KSK524315 LCG524290:LCG524315 LMC524290:LMC524315 LVY524290:LVY524315 MFU524290:MFU524315 MPQ524290:MPQ524315 MZM524290:MZM524315 NJI524290:NJI524315 NTE524290:NTE524315 ODA524290:ODA524315 OMW524290:OMW524315 OWS524290:OWS524315 PGO524290:PGO524315 PQK524290:PQK524315 QAG524290:QAG524315 QKC524290:QKC524315 QTY524290:QTY524315 RDU524290:RDU524315 RNQ524290:RNQ524315 RXM524290:RXM524315 SHI524290:SHI524315 SRE524290:SRE524315 TBA524290:TBA524315 TKW524290:TKW524315 TUS524290:TUS524315 UEO524290:UEO524315 UOK524290:UOK524315 UYG524290:UYG524315 VIC524290:VIC524315 VRY524290:VRY524315 WBU524290:WBU524315 WLQ524290:WLQ524315 WVM524290:WVM524315 E589826:E589851 JA589826:JA589851 SW589826:SW589851 ACS589826:ACS589851 AMO589826:AMO589851 AWK589826:AWK589851 BGG589826:BGG589851 BQC589826:BQC589851 BZY589826:BZY589851 CJU589826:CJU589851 CTQ589826:CTQ589851 DDM589826:DDM589851 DNI589826:DNI589851 DXE589826:DXE589851 EHA589826:EHA589851 EQW589826:EQW589851 FAS589826:FAS589851 FKO589826:FKO589851 FUK589826:FUK589851 GEG589826:GEG589851 GOC589826:GOC589851 GXY589826:GXY589851 HHU589826:HHU589851 HRQ589826:HRQ589851 IBM589826:IBM589851 ILI589826:ILI589851 IVE589826:IVE589851 JFA589826:JFA589851 JOW589826:JOW589851 JYS589826:JYS589851 KIO589826:KIO589851 KSK589826:KSK589851 LCG589826:LCG589851 LMC589826:LMC589851 LVY589826:LVY589851 MFU589826:MFU589851 MPQ589826:MPQ589851 MZM589826:MZM589851 NJI589826:NJI589851 NTE589826:NTE589851 ODA589826:ODA589851 OMW589826:OMW589851 OWS589826:OWS589851 PGO589826:PGO589851 PQK589826:PQK589851 QAG589826:QAG589851 QKC589826:QKC589851 QTY589826:QTY589851 RDU589826:RDU589851 RNQ589826:RNQ589851 RXM589826:RXM589851 SHI589826:SHI589851 SRE589826:SRE589851 TBA589826:TBA589851 TKW589826:TKW589851 TUS589826:TUS589851 UEO589826:UEO589851 UOK589826:UOK589851 UYG589826:UYG589851 VIC589826:VIC589851 VRY589826:VRY589851 WBU589826:WBU589851 WLQ589826:WLQ589851 WVM589826:WVM589851 E655362:E655387 JA655362:JA655387 SW655362:SW655387 ACS655362:ACS655387 AMO655362:AMO655387 AWK655362:AWK655387 BGG655362:BGG655387 BQC655362:BQC655387 BZY655362:BZY655387 CJU655362:CJU655387 CTQ655362:CTQ655387 DDM655362:DDM655387 DNI655362:DNI655387 DXE655362:DXE655387 EHA655362:EHA655387 EQW655362:EQW655387 FAS655362:FAS655387 FKO655362:FKO655387 FUK655362:FUK655387 GEG655362:GEG655387 GOC655362:GOC655387 GXY655362:GXY655387 HHU655362:HHU655387 HRQ655362:HRQ655387 IBM655362:IBM655387 ILI655362:ILI655387 IVE655362:IVE655387 JFA655362:JFA655387 JOW655362:JOW655387 JYS655362:JYS655387 KIO655362:KIO655387 KSK655362:KSK655387 LCG655362:LCG655387 LMC655362:LMC655387 LVY655362:LVY655387 MFU655362:MFU655387 MPQ655362:MPQ655387 MZM655362:MZM655387 NJI655362:NJI655387 NTE655362:NTE655387 ODA655362:ODA655387 OMW655362:OMW655387 OWS655362:OWS655387 PGO655362:PGO655387 PQK655362:PQK655387 QAG655362:QAG655387 QKC655362:QKC655387 QTY655362:QTY655387 RDU655362:RDU655387 RNQ655362:RNQ655387 RXM655362:RXM655387 SHI655362:SHI655387 SRE655362:SRE655387 TBA655362:TBA655387 TKW655362:TKW655387 TUS655362:TUS655387 UEO655362:UEO655387 UOK655362:UOK655387 UYG655362:UYG655387 VIC655362:VIC655387 VRY655362:VRY655387 WBU655362:WBU655387 WLQ655362:WLQ655387 WVM655362:WVM655387 E720898:E720923 JA720898:JA720923 SW720898:SW720923 ACS720898:ACS720923 AMO720898:AMO720923 AWK720898:AWK720923 BGG720898:BGG720923 BQC720898:BQC720923 BZY720898:BZY720923 CJU720898:CJU720923 CTQ720898:CTQ720923 DDM720898:DDM720923 DNI720898:DNI720923 DXE720898:DXE720923 EHA720898:EHA720923 EQW720898:EQW720923 FAS720898:FAS720923 FKO720898:FKO720923 FUK720898:FUK720923 GEG720898:GEG720923 GOC720898:GOC720923 GXY720898:GXY720923 HHU720898:HHU720923 HRQ720898:HRQ720923 IBM720898:IBM720923 ILI720898:ILI720923 IVE720898:IVE720923 JFA720898:JFA720923 JOW720898:JOW720923 JYS720898:JYS720923 KIO720898:KIO720923 KSK720898:KSK720923 LCG720898:LCG720923 LMC720898:LMC720923 LVY720898:LVY720923 MFU720898:MFU720923 MPQ720898:MPQ720923 MZM720898:MZM720923 NJI720898:NJI720923 NTE720898:NTE720923 ODA720898:ODA720923 OMW720898:OMW720923 OWS720898:OWS720923 PGO720898:PGO720923 PQK720898:PQK720923 QAG720898:QAG720923 QKC720898:QKC720923 QTY720898:QTY720923 RDU720898:RDU720923 RNQ720898:RNQ720923 RXM720898:RXM720923 SHI720898:SHI720923 SRE720898:SRE720923 TBA720898:TBA720923 TKW720898:TKW720923 TUS720898:TUS720923 UEO720898:UEO720923 UOK720898:UOK720923 UYG720898:UYG720923 VIC720898:VIC720923 VRY720898:VRY720923 WBU720898:WBU720923 WLQ720898:WLQ720923 WVM720898:WVM720923 E786434:E786459 JA786434:JA786459 SW786434:SW786459 ACS786434:ACS786459 AMO786434:AMO786459 AWK786434:AWK786459 BGG786434:BGG786459 BQC786434:BQC786459 BZY786434:BZY786459 CJU786434:CJU786459 CTQ786434:CTQ786459 DDM786434:DDM786459 DNI786434:DNI786459 DXE786434:DXE786459 EHA786434:EHA786459 EQW786434:EQW786459 FAS786434:FAS786459 FKO786434:FKO786459 FUK786434:FUK786459 GEG786434:GEG786459 GOC786434:GOC786459 GXY786434:GXY786459 HHU786434:HHU786459 HRQ786434:HRQ786459 IBM786434:IBM786459 ILI786434:ILI786459 IVE786434:IVE786459 JFA786434:JFA786459 JOW786434:JOW786459 JYS786434:JYS786459 KIO786434:KIO786459 KSK786434:KSK786459 LCG786434:LCG786459 LMC786434:LMC786459 LVY786434:LVY786459 MFU786434:MFU786459 MPQ786434:MPQ786459 MZM786434:MZM786459 NJI786434:NJI786459 NTE786434:NTE786459 ODA786434:ODA786459 OMW786434:OMW786459 OWS786434:OWS786459 PGO786434:PGO786459 PQK786434:PQK786459 QAG786434:QAG786459 QKC786434:QKC786459 QTY786434:QTY786459 RDU786434:RDU786459 RNQ786434:RNQ786459 RXM786434:RXM786459 SHI786434:SHI786459 SRE786434:SRE786459 TBA786434:TBA786459 TKW786434:TKW786459 TUS786434:TUS786459 UEO786434:UEO786459 UOK786434:UOK786459 UYG786434:UYG786459 VIC786434:VIC786459 VRY786434:VRY786459 WBU786434:WBU786459 WLQ786434:WLQ786459 WVM786434:WVM786459 E851970:E851995 JA851970:JA851995 SW851970:SW851995 ACS851970:ACS851995 AMO851970:AMO851995 AWK851970:AWK851995 BGG851970:BGG851995 BQC851970:BQC851995 BZY851970:BZY851995 CJU851970:CJU851995 CTQ851970:CTQ851995 DDM851970:DDM851995 DNI851970:DNI851995 DXE851970:DXE851995 EHA851970:EHA851995 EQW851970:EQW851995 FAS851970:FAS851995 FKO851970:FKO851995 FUK851970:FUK851995 GEG851970:GEG851995 GOC851970:GOC851995 GXY851970:GXY851995 HHU851970:HHU851995 HRQ851970:HRQ851995 IBM851970:IBM851995 ILI851970:ILI851995 IVE851970:IVE851995 JFA851970:JFA851995 JOW851970:JOW851995 JYS851970:JYS851995 KIO851970:KIO851995 KSK851970:KSK851995 LCG851970:LCG851995 LMC851970:LMC851995 LVY851970:LVY851995 MFU851970:MFU851995 MPQ851970:MPQ851995 MZM851970:MZM851995 NJI851970:NJI851995 NTE851970:NTE851995 ODA851970:ODA851995 OMW851970:OMW851995 OWS851970:OWS851995 PGO851970:PGO851995 PQK851970:PQK851995 QAG851970:QAG851995 QKC851970:QKC851995 QTY851970:QTY851995 RDU851970:RDU851995 RNQ851970:RNQ851995 RXM851970:RXM851995 SHI851970:SHI851995 SRE851970:SRE851995 TBA851970:TBA851995 TKW851970:TKW851995 TUS851970:TUS851995 UEO851970:UEO851995 UOK851970:UOK851995 UYG851970:UYG851995 VIC851970:VIC851995 VRY851970:VRY851995 WBU851970:WBU851995 WLQ851970:WLQ851995 WVM851970:WVM851995 E917506:E917531 JA917506:JA917531 SW917506:SW917531 ACS917506:ACS917531 AMO917506:AMO917531 AWK917506:AWK917531 BGG917506:BGG917531 BQC917506:BQC917531 BZY917506:BZY917531 CJU917506:CJU917531 CTQ917506:CTQ917531 DDM917506:DDM917531 DNI917506:DNI917531 DXE917506:DXE917531 EHA917506:EHA917531 EQW917506:EQW917531 FAS917506:FAS917531 FKO917506:FKO917531 FUK917506:FUK917531 GEG917506:GEG917531 GOC917506:GOC917531 GXY917506:GXY917531 HHU917506:HHU917531 HRQ917506:HRQ917531 IBM917506:IBM917531 ILI917506:ILI917531 IVE917506:IVE917531 JFA917506:JFA917531 JOW917506:JOW917531 JYS917506:JYS917531 KIO917506:KIO917531 KSK917506:KSK917531 LCG917506:LCG917531 LMC917506:LMC917531 LVY917506:LVY917531 MFU917506:MFU917531 MPQ917506:MPQ917531 MZM917506:MZM917531 NJI917506:NJI917531 NTE917506:NTE917531 ODA917506:ODA917531 OMW917506:OMW917531 OWS917506:OWS917531 PGO917506:PGO917531 PQK917506:PQK917531 QAG917506:QAG917531 QKC917506:QKC917531 QTY917506:QTY917531 RDU917506:RDU917531 RNQ917506:RNQ917531 RXM917506:RXM917531 SHI917506:SHI917531 SRE917506:SRE917531 TBA917506:TBA917531 TKW917506:TKW917531 TUS917506:TUS917531 UEO917506:UEO917531 UOK917506:UOK917531 UYG917506:UYG917531 VIC917506:VIC917531 VRY917506:VRY917531 WBU917506:WBU917531 WLQ917506:WLQ917531 WVM917506:WVM917531 E983042:E983067 JA983042:JA983067 SW983042:SW983067 ACS983042:ACS983067 AMO983042:AMO983067 AWK983042:AWK983067 BGG983042:BGG983067 BQC983042:BQC983067 BZY983042:BZY983067 CJU983042:CJU983067 CTQ983042:CTQ983067 DDM983042:DDM983067 DNI983042:DNI983067 DXE983042:DXE983067 EHA983042:EHA983067 EQW983042:EQW983067 FAS983042:FAS983067 FKO983042:FKO983067 FUK983042:FUK983067 GEG983042:GEG983067 GOC983042:GOC983067 GXY983042:GXY983067 HHU983042:HHU983067 HRQ983042:HRQ983067 IBM983042:IBM983067 ILI983042:ILI983067 IVE983042:IVE983067 JFA983042:JFA983067 JOW983042:JOW983067 JYS983042:JYS983067 KIO983042:KIO983067 KSK983042:KSK983067 LCG983042:LCG983067 LMC983042:LMC983067 LVY983042:LVY983067 MFU983042:MFU983067 MPQ983042:MPQ983067 MZM983042:MZM983067 NJI983042:NJI983067 NTE983042:NTE983067 ODA983042:ODA983067 OMW983042:OMW983067 OWS983042:OWS983067 PGO983042:PGO983067 PQK983042:PQK983067 QAG983042:QAG983067 QKC983042:QKC983067 QTY983042:QTY983067 RDU983042:RDU983067 RNQ983042:RNQ983067 RXM983042:RXM983067 SHI983042:SHI983067 SRE983042:SRE983067 TBA983042:TBA983067 TKW983042:TKW983067 TUS983042:TUS983067 UEO983042:UEO983067 UOK983042:UOK983067 UYG983042:UYG983067 VIC983042:VIC983067 VRY983042:VRY983067 WBU983042:WBU983067 WLQ983042:WLQ983067 WVM983042:WVM983067 JA3:JA27 SW3:SW27 ACS3:ACS27 AMO3:AMO27 AWK3:AWK27 BGG3:BGG27 BQC3:BQC27 BZY3:BZY27 CJU3:CJU27 CTQ3:CTQ27 DDM3:DDM27 DNI3:DNI27 DXE3:DXE27 EHA3:EHA27 EQW3:EQW27 FAS3:FAS27 FKO3:FKO27 FUK3:FUK27 GEG3:GEG27 GOC3:GOC27 GXY3:GXY27 HHU3:HHU27 HRQ3:HRQ27 IBM3:IBM27 ILI3:ILI27 IVE3:IVE27 JFA3:JFA27 JOW3:JOW27 JYS3:JYS27 KIO3:KIO27 KSK3:KSK27 LCG3:LCG27 LMC3:LMC27 LVY3:LVY27 MFU3:MFU27 MPQ3:MPQ27 MZM3:MZM27 NJI3:NJI27 NTE3:NTE27 ODA3:ODA27 OMW3:OMW27 OWS3:OWS27 PGO3:PGO27 PQK3:PQK27 QAG3:QAG27 QKC3:QKC27 QTY3:QTY27 RDU3:RDU27 RNQ3:RNQ27 RXM3:RXM27 SHI3:SHI27 SRE3:SRE27 TBA3:TBA27 TKW3:TKW27 TUS3:TUS27 UEO3:UEO27 UOK3:UOK27 UYG3:UYG27 VIC3:VIC27 VRY3:VRY27 WBU3:WBU27 WLQ3:WLQ27 WVM3:WVM27 E3:E27" xr:uid="{3429E184-E166-459D-99C7-7C9B34924E8D}">
      <formula1>"OK , Prévu"</formula1>
    </dataValidation>
  </dataValidations>
  <hyperlinks>
    <hyperlink ref="C34" r:id="rId1" xr:uid="{FD6B992D-3DAA-4BFF-9705-CBB531264705}"/>
    <hyperlink ref="C35" r:id="rId2" xr:uid="{5BBA194E-3612-461F-9E3C-038A0B5B1A60}"/>
    <hyperlink ref="C31" r:id="rId3" xr:uid="{2BC613B1-58EB-4605-889A-A376544F0033}"/>
  </hyperlinks>
  <pageMargins left="0.25" right="0.25" top="0.75" bottom="0.75" header="0.3" footer="0.3"/>
  <pageSetup paperSize="9" orientation="portrait" horizontalDpi="360" verticalDpi="360" r:id="rId4"/>
  <headerFooter>
    <oddHeader>&amp;L&amp;G&amp;C&amp;"-,Gras"&amp;16&amp;KFF0000Liste des formations EPSA - Saison 2019</oddHeader>
    <oddFooter>&amp;Lpar NGO (Directeur de Projet)&amp;CVersion 1.0 du 12/12/2019&amp;RSTUF'2019 Optimus</oddFooter>
  </headerFooter>
  <legacyDrawingHF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pageSetUpPr autoPageBreaks="0" fitToPage="1"/>
  </sheetPr>
  <dimension ref="A1:L168"/>
  <sheetViews>
    <sheetView showGridLines="0" view="pageLayout" topLeftCell="A32" zoomScale="80" zoomScaleNormal="100" zoomScalePageLayoutView="80" workbookViewId="0">
      <selection activeCell="F26" sqref="F26"/>
    </sheetView>
  </sheetViews>
  <sheetFormatPr baseColWidth="10" defaultColWidth="8.26953125" defaultRowHeight="14.5" x14ac:dyDescent="0.35"/>
  <cols>
    <col min="1" max="6" width="26.81640625" style="50" customWidth="1"/>
    <col min="7" max="7" width="25.6328125" style="50" customWidth="1"/>
    <col min="8" max="8" width="2.7265625" style="50" customWidth="1"/>
    <col min="9" max="12" width="8.26953125" style="50"/>
    <col min="13" max="13" width="7.36328125" style="50" customWidth="1"/>
    <col min="14" max="16384" width="8.26953125" style="50"/>
  </cols>
  <sheetData>
    <row r="1" spans="1:12" ht="54" customHeight="1" x14ac:dyDescent="1">
      <c r="A1" s="47">
        <f ca="1">YEAR(TODAY())</f>
        <v>2019</v>
      </c>
      <c r="B1" s="48" t="s">
        <v>120</v>
      </c>
      <c r="C1" s="49"/>
      <c r="D1" s="49"/>
      <c r="E1" s="49"/>
      <c r="F1" s="49"/>
      <c r="G1" s="49"/>
    </row>
    <row r="2" spans="1:12" ht="14.25" customHeight="1" x14ac:dyDescent="0.35">
      <c r="A2" s="51" t="s">
        <v>121</v>
      </c>
      <c r="B2" s="52" t="str">
        <f t="shared" ref="B2:G2" ca="1" si="0">UPPER(TEXT(B3,"jjjj"))</f>
        <v>MARDI</v>
      </c>
      <c r="C2" s="53" t="str">
        <f t="shared" ca="1" si="0"/>
        <v>MERCREDI</v>
      </c>
      <c r="D2" s="52" t="str">
        <f t="shared" ca="1" si="0"/>
        <v>JEUDI</v>
      </c>
      <c r="E2" s="51" t="str">
        <f t="shared" ca="1" si="0"/>
        <v>VENDREDI</v>
      </c>
      <c r="F2" s="52" t="str">
        <f t="shared" ca="1" si="0"/>
        <v>SAMEDI</v>
      </c>
      <c r="G2" s="51" t="str">
        <f t="shared" ca="1" si="0"/>
        <v>DIMANCHE</v>
      </c>
    </row>
    <row r="3" spans="1:12" ht="16.5" customHeight="1" x14ac:dyDescent="0.35">
      <c r="A3" s="54">
        <f t="array" aca="1" ref="A3:G3" ca="1">Jours+1+DATE(Calendrier1an,OptionCalendrier1mois,1)-WEEKDAY(DATE(Calendrier1an,OptionCalendrier1mois,1),OptionJoursemaine)</f>
        <v>43465</v>
      </c>
      <c r="B3" s="54">
        <f ca="1"/>
        <v>43466</v>
      </c>
      <c r="C3" s="54">
        <f ca="1"/>
        <v>43467</v>
      </c>
      <c r="D3" s="54">
        <f ca="1"/>
        <v>43468</v>
      </c>
      <c r="E3" s="54">
        <f ca="1"/>
        <v>43469</v>
      </c>
      <c r="F3" s="54">
        <f ca="1"/>
        <v>43470</v>
      </c>
      <c r="G3" s="55">
        <f ca="1"/>
        <v>43471</v>
      </c>
      <c r="I3" s="56" t="s">
        <v>122</v>
      </c>
    </row>
    <row r="4" spans="1:12" ht="56.25" customHeight="1" x14ac:dyDescent="0.35">
      <c r="A4" s="129" t="s">
        <v>123</v>
      </c>
      <c r="B4" s="129"/>
      <c r="C4" s="129"/>
      <c r="D4" s="129"/>
      <c r="E4" s="129"/>
      <c r="F4" s="129"/>
      <c r="G4" s="129"/>
      <c r="I4" s="57" t="s">
        <v>124</v>
      </c>
    </row>
    <row r="5" spans="1:12" ht="16.5" customHeight="1" x14ac:dyDescent="0.35">
      <c r="A5" s="54">
        <f t="array" aca="1" ref="A5:G5" ca="1">Jours+8+DATE(Calendrier1an,OptionCalendrier1mois,1)-WEEKDAY(DATE(Calendrier1an,OptionCalendrier1mois,1),OptionJoursemaine)</f>
        <v>43472</v>
      </c>
      <c r="B5" s="54">
        <f ca="1"/>
        <v>43473</v>
      </c>
      <c r="C5" s="54">
        <f ca="1"/>
        <v>43474</v>
      </c>
      <c r="D5" s="54">
        <f ca="1"/>
        <v>43475</v>
      </c>
      <c r="E5" s="54">
        <f ca="1"/>
        <v>43476</v>
      </c>
      <c r="F5" s="54">
        <f ca="1"/>
        <v>43477</v>
      </c>
      <c r="G5" s="55">
        <f ca="1"/>
        <v>43478</v>
      </c>
      <c r="I5" s="58" t="s">
        <v>125</v>
      </c>
    </row>
    <row r="6" spans="1:12" ht="56.25" customHeight="1" x14ac:dyDescent="0.35">
      <c r="A6" s="59" t="s">
        <v>126</v>
      </c>
      <c r="B6" s="60" t="s">
        <v>127</v>
      </c>
      <c r="C6" s="61" t="s">
        <v>128</v>
      </c>
      <c r="D6" s="60" t="s">
        <v>129</v>
      </c>
      <c r="E6" s="62"/>
      <c r="F6" s="59" t="s">
        <v>130</v>
      </c>
      <c r="G6" s="62"/>
    </row>
    <row r="7" spans="1:12" ht="16.5" customHeight="1" x14ac:dyDescent="0.35">
      <c r="A7" s="54">
        <f t="array" aca="1" ref="A7:G7" ca="1">Jours+15+DATE(Calendrier1an,OptionCalendrier1mois,1)-WEEKDAY(DATE(Calendrier1an,OptionCalendrier1mois,1),OptionJoursemaine)</f>
        <v>43479</v>
      </c>
      <c r="B7" s="54">
        <f ca="1"/>
        <v>43480</v>
      </c>
      <c r="C7" s="54">
        <f ca="1"/>
        <v>43481</v>
      </c>
      <c r="D7" s="54">
        <f ca="1"/>
        <v>43482</v>
      </c>
      <c r="E7" s="54">
        <f ca="1"/>
        <v>43483</v>
      </c>
      <c r="F7" s="54">
        <f ca="1"/>
        <v>43484</v>
      </c>
      <c r="G7" s="55">
        <f ca="1"/>
        <v>43485</v>
      </c>
    </row>
    <row r="8" spans="1:12" ht="56.25" customHeight="1" x14ac:dyDescent="0.35">
      <c r="A8" s="62"/>
      <c r="B8" s="59" t="s">
        <v>131</v>
      </c>
      <c r="C8" s="59" t="s">
        <v>132</v>
      </c>
      <c r="D8" s="62"/>
      <c r="E8" s="62"/>
      <c r="F8" s="59" t="s">
        <v>133</v>
      </c>
      <c r="G8" s="63"/>
      <c r="L8" s="64"/>
    </row>
    <row r="9" spans="1:12" ht="16.5" customHeight="1" x14ac:dyDescent="0.35">
      <c r="A9" s="65">
        <f t="array" aca="1" ref="A9:G9" ca="1">Jours+22+DATE(Calendrier1an,OptionCalendrier1mois,1)-WEEKDAY(DATE(Calendrier1an,OptionCalendrier1mois,1),OptionJoursemaine)</f>
        <v>43486</v>
      </c>
      <c r="B9" s="65">
        <f ca="1"/>
        <v>43487</v>
      </c>
      <c r="C9" s="66">
        <f ca="1"/>
        <v>43488</v>
      </c>
      <c r="D9" s="66">
        <f ca="1"/>
        <v>43489</v>
      </c>
      <c r="E9" s="66">
        <f ca="1"/>
        <v>43490</v>
      </c>
      <c r="F9" s="54">
        <f ca="1"/>
        <v>43491</v>
      </c>
      <c r="G9" s="55">
        <f ca="1"/>
        <v>43492</v>
      </c>
    </row>
    <row r="10" spans="1:12" ht="56.25" customHeight="1" x14ac:dyDescent="0.35">
      <c r="A10" s="60" t="s">
        <v>134</v>
      </c>
      <c r="B10" s="60" t="s">
        <v>135</v>
      </c>
      <c r="C10" s="61" t="s">
        <v>136</v>
      </c>
      <c r="D10" s="61" t="s">
        <v>137</v>
      </c>
      <c r="E10" s="61" t="s">
        <v>138</v>
      </c>
      <c r="F10" s="62"/>
      <c r="G10" s="63"/>
    </row>
    <row r="11" spans="1:12" ht="16.5" customHeight="1" x14ac:dyDescent="0.35">
      <c r="A11" s="65">
        <f t="array" aca="1" ref="A11:G11" ca="1">Jours+29+DATE(Calendrier1an,OptionCalendrier1mois,1)-WEEKDAY(DATE(Calendrier1an,OptionCalendrier1mois,1),OptionJoursemaine)</f>
        <v>43493</v>
      </c>
      <c r="B11" s="65">
        <f ca="1"/>
        <v>43494</v>
      </c>
      <c r="C11" s="54">
        <f ca="1"/>
        <v>43495</v>
      </c>
      <c r="D11" s="54">
        <f ca="1"/>
        <v>43496</v>
      </c>
      <c r="E11" s="54">
        <f ca="1"/>
        <v>43497</v>
      </c>
      <c r="F11" s="54">
        <f ca="1"/>
        <v>43498</v>
      </c>
      <c r="G11" s="55">
        <f ca="1"/>
        <v>43499</v>
      </c>
    </row>
    <row r="12" spans="1:12" ht="57" customHeight="1" x14ac:dyDescent="0.35">
      <c r="A12" s="60" t="s">
        <v>134</v>
      </c>
      <c r="B12" s="60" t="s">
        <v>139</v>
      </c>
      <c r="C12" s="59" t="s">
        <v>140</v>
      </c>
      <c r="D12" s="60"/>
      <c r="E12" s="67" t="s">
        <v>141</v>
      </c>
      <c r="F12" s="62"/>
      <c r="G12" s="63"/>
    </row>
    <row r="13" spans="1:12" ht="16.5" customHeight="1" x14ac:dyDescent="0.35">
      <c r="A13" s="54">
        <f t="array" aca="1" ref="A13:B13" ca="1">Jours+36+DATE(Calendrier1an,OptionCalendrier1mois,1)-WEEKDAY(DATE(Calendrier1an,OptionCalendrier1mois,1),OptionJoursemaine)</f>
        <v>43500</v>
      </c>
      <c r="B13" s="54">
        <f ca="1"/>
        <v>43501</v>
      </c>
      <c r="C13" s="130" t="s">
        <v>142</v>
      </c>
      <c r="D13" s="130"/>
      <c r="E13" s="130"/>
      <c r="F13" s="130"/>
      <c r="G13" s="130"/>
    </row>
    <row r="14" spans="1:12" ht="63.75" customHeight="1" x14ac:dyDescent="0.35">
      <c r="A14" s="62"/>
      <c r="C14" s="131"/>
      <c r="D14" s="131"/>
      <c r="E14" s="131"/>
      <c r="F14" s="131"/>
      <c r="G14" s="131"/>
    </row>
    <row r="15" spans="1:12" ht="54" customHeight="1" x14ac:dyDescent="1">
      <c r="A15" s="47">
        <f ca="1">YEAR(DATE(Calendrier1an,OptionCalendrier1mois+1,1))</f>
        <v>2019</v>
      </c>
      <c r="B15" s="48" t="str">
        <f ca="1">TEXT(DATE(Calendrier1an,OptionCalendrier1mois+1,1),"mmmm")</f>
        <v>février</v>
      </c>
      <c r="C15" s="68"/>
      <c r="D15" s="68"/>
      <c r="E15" s="68"/>
      <c r="F15" s="68"/>
      <c r="G15" s="49"/>
    </row>
    <row r="16" spans="1:12" ht="14.25" customHeight="1" x14ac:dyDescent="0.35">
      <c r="A16" s="51" t="str">
        <f t="shared" ref="A16:G16" ca="1" si="1">UPPER(TEXT(A17,"jjjj"))</f>
        <v>LUNDI</v>
      </c>
      <c r="B16" s="52" t="str">
        <f t="shared" ca="1" si="1"/>
        <v>MARDI</v>
      </c>
      <c r="C16" s="51" t="str">
        <f t="shared" ca="1" si="1"/>
        <v>MERCREDI</v>
      </c>
      <c r="D16" s="52" t="str">
        <f t="shared" ca="1" si="1"/>
        <v>JEUDI</v>
      </c>
      <c r="E16" s="51" t="str">
        <f t="shared" ca="1" si="1"/>
        <v>VENDREDI</v>
      </c>
      <c r="F16" s="52" t="str">
        <f t="shared" ca="1" si="1"/>
        <v>SAMEDI</v>
      </c>
      <c r="G16" s="51" t="str">
        <f t="shared" ca="1" si="1"/>
        <v>DIMANCHE</v>
      </c>
    </row>
    <row r="17" spans="1:9" ht="16.5" customHeight="1" x14ac:dyDescent="0.35">
      <c r="A17" s="54">
        <f t="array" aca="1" ref="A17:G17" ca="1">Jours+1+DATE(Calendrier2ans,OptionCalendrier2mois,1)-WEEKDAY(DATE(Calendrier2ans,OptionCalendrier2mois,1),OptionJoursemaine)</f>
        <v>43493</v>
      </c>
      <c r="B17" s="54">
        <f ca="1"/>
        <v>43494</v>
      </c>
      <c r="C17" s="54">
        <f ca="1"/>
        <v>43495</v>
      </c>
      <c r="D17" s="54">
        <f ca="1"/>
        <v>43496</v>
      </c>
      <c r="E17" s="54">
        <f ca="1"/>
        <v>43497</v>
      </c>
      <c r="F17" s="54">
        <f ca="1"/>
        <v>43498</v>
      </c>
      <c r="G17" s="55">
        <f ca="1"/>
        <v>43499</v>
      </c>
    </row>
    <row r="18" spans="1:9" ht="56.25" customHeight="1" x14ac:dyDescent="0.35">
      <c r="A18" s="62"/>
      <c r="B18" s="62"/>
      <c r="C18" s="62"/>
      <c r="D18" s="62"/>
      <c r="E18" s="62"/>
      <c r="F18" s="62"/>
      <c r="G18" s="63"/>
    </row>
    <row r="19" spans="1:9" ht="16.5" customHeight="1" x14ac:dyDescent="0.35">
      <c r="A19" s="54">
        <f t="array" aca="1" ref="A19:G19" ca="1">Jours+8+DATE(Calendrier2ans,OptionCalendrier2mois,1)-WEEKDAY(DATE(Calendrier2ans,OptionCalendrier2mois,1),OptionJoursemaine)</f>
        <v>43500</v>
      </c>
      <c r="B19" s="54">
        <f ca="1"/>
        <v>43501</v>
      </c>
      <c r="C19" s="54">
        <f ca="1"/>
        <v>43502</v>
      </c>
      <c r="D19" s="54">
        <f ca="1"/>
        <v>43503</v>
      </c>
      <c r="E19" s="54">
        <f ca="1"/>
        <v>43504</v>
      </c>
      <c r="F19" s="54">
        <f ca="1"/>
        <v>43505</v>
      </c>
      <c r="G19" s="55">
        <f ca="1"/>
        <v>43506</v>
      </c>
    </row>
    <row r="20" spans="1:9" ht="56.25" customHeight="1" x14ac:dyDescent="0.35">
      <c r="A20" s="59"/>
      <c r="B20" s="69" t="s">
        <v>144</v>
      </c>
      <c r="C20" s="59" t="s">
        <v>145</v>
      </c>
      <c r="D20" s="59" t="s">
        <v>145</v>
      </c>
      <c r="E20" s="62"/>
      <c r="F20" s="59" t="s">
        <v>146</v>
      </c>
      <c r="G20" s="63"/>
    </row>
    <row r="21" spans="1:9" ht="16.5" customHeight="1" x14ac:dyDescent="0.35">
      <c r="A21" s="54">
        <f t="array" aca="1" ref="A21:G21" ca="1">Jours+15+DATE(Calendrier2ans,OptionCalendrier2mois,1)-WEEKDAY(DATE(Calendrier2ans,OptionCalendrier2mois,1),OptionJoursemaine)</f>
        <v>43507</v>
      </c>
      <c r="B21" s="54">
        <f ca="1"/>
        <v>43508</v>
      </c>
      <c r="C21" s="54">
        <f ca="1"/>
        <v>43509</v>
      </c>
      <c r="D21" s="54">
        <f ca="1"/>
        <v>43510</v>
      </c>
      <c r="E21" s="54">
        <f ca="1"/>
        <v>43511</v>
      </c>
      <c r="F21" s="70">
        <f ca="1"/>
        <v>43512</v>
      </c>
      <c r="G21" s="71">
        <f ca="1"/>
        <v>43513</v>
      </c>
    </row>
    <row r="22" spans="1:9" ht="56.25" customHeight="1" x14ac:dyDescent="0.35">
      <c r="A22" s="62"/>
      <c r="B22" s="59" t="s">
        <v>143</v>
      </c>
      <c r="C22" s="59" t="s">
        <v>147</v>
      </c>
      <c r="D22" s="59" t="s">
        <v>148</v>
      </c>
      <c r="E22" s="62"/>
      <c r="F22" s="72"/>
      <c r="G22" s="73"/>
      <c r="I22" s="74" t="s">
        <v>149</v>
      </c>
    </row>
    <row r="23" spans="1:9" ht="16.5" customHeight="1" x14ac:dyDescent="0.35">
      <c r="A23" s="70">
        <f t="array" aca="1" ref="A23:G23" ca="1">Jours+22+DATE(Calendrier2ans,OptionCalendrier2mois,1)-WEEKDAY(DATE(Calendrier2ans,OptionCalendrier2mois,1),OptionJoursemaine)</f>
        <v>43514</v>
      </c>
      <c r="B23" s="70">
        <f ca="1"/>
        <v>43515</v>
      </c>
      <c r="C23" s="70">
        <f ca="1"/>
        <v>43516</v>
      </c>
      <c r="D23" s="70">
        <f ca="1"/>
        <v>43517</v>
      </c>
      <c r="E23" s="70">
        <f ca="1"/>
        <v>43518</v>
      </c>
      <c r="F23" s="70">
        <f ca="1"/>
        <v>43519</v>
      </c>
      <c r="G23" s="71">
        <f ca="1"/>
        <v>43520</v>
      </c>
    </row>
    <row r="24" spans="1:9" ht="56.25" customHeight="1" x14ac:dyDescent="0.35">
      <c r="A24" s="75"/>
      <c r="B24" s="75"/>
      <c r="C24" s="75"/>
      <c r="D24" s="72" t="s">
        <v>387</v>
      </c>
      <c r="E24" s="72" t="s">
        <v>150</v>
      </c>
      <c r="F24" s="76"/>
      <c r="G24" s="73"/>
      <c r="I24" s="74" t="s">
        <v>151</v>
      </c>
    </row>
    <row r="25" spans="1:9" ht="16.5" customHeight="1" x14ac:dyDescent="0.35">
      <c r="A25" s="54">
        <f t="array" aca="1" ref="A25:G25" ca="1">Jours+29+DATE(Calendrier2ans,OptionCalendrier2mois,1)-WEEKDAY(DATE(Calendrier2ans,OptionCalendrier2mois,1),OptionJoursemaine)</f>
        <v>43521</v>
      </c>
      <c r="B25" s="54">
        <f ca="1"/>
        <v>43522</v>
      </c>
      <c r="C25" s="54">
        <f ca="1"/>
        <v>43523</v>
      </c>
      <c r="D25" s="54">
        <f ca="1"/>
        <v>43524</v>
      </c>
      <c r="E25" s="54">
        <f ca="1"/>
        <v>43525</v>
      </c>
      <c r="F25" s="54">
        <f ca="1"/>
        <v>43526</v>
      </c>
      <c r="G25" s="55">
        <f ca="1"/>
        <v>43527</v>
      </c>
    </row>
    <row r="26" spans="1:9" ht="57" customHeight="1" x14ac:dyDescent="0.35">
      <c r="A26" s="62"/>
      <c r="B26" s="62"/>
      <c r="C26" s="59" t="s">
        <v>375</v>
      </c>
      <c r="D26" s="62"/>
      <c r="E26" s="62"/>
      <c r="F26" s="62"/>
      <c r="G26" s="77"/>
    </row>
    <row r="27" spans="1:9" ht="16.5" customHeight="1" x14ac:dyDescent="0.35">
      <c r="A27" s="54">
        <f t="array" aca="1" ref="A27:B27" ca="1">Jours+36+DATE(Calendrier2ans,OptionCalendrier2mois,1)-WEEKDAY(DATE(Calendrier2ans,OptionCalendrier2mois,1),OptionJoursemaine)</f>
        <v>43528</v>
      </c>
      <c r="B27" s="54">
        <f ca="1"/>
        <v>43529</v>
      </c>
      <c r="C27" s="128" t="s">
        <v>142</v>
      </c>
      <c r="D27" s="128"/>
      <c r="E27" s="128"/>
      <c r="F27" s="128"/>
      <c r="G27" s="128"/>
    </row>
    <row r="28" spans="1:9" ht="63.75" customHeight="1" x14ac:dyDescent="0.35">
      <c r="A28" s="62"/>
      <c r="B28" s="62"/>
      <c r="C28" s="131"/>
      <c r="D28" s="131"/>
      <c r="E28" s="131"/>
      <c r="F28" s="131"/>
      <c r="G28" s="131"/>
    </row>
    <row r="29" spans="1:9" ht="54" customHeight="1" x14ac:dyDescent="1">
      <c r="A29" s="47">
        <f ca="1">YEAR(DATE(Calendrier2ans,OptionCalendrier2mois+1,1))</f>
        <v>2019</v>
      </c>
      <c r="B29" s="48" t="str">
        <f ca="1">TEXT(DATE(Calendrier2ans,OptionCalendrier2mois+1,1),"mmmm")</f>
        <v>mars</v>
      </c>
      <c r="C29" s="68"/>
      <c r="D29" s="68"/>
      <c r="E29" s="68"/>
      <c r="F29" s="68"/>
      <c r="G29" s="49"/>
    </row>
    <row r="30" spans="1:9" ht="14.25" customHeight="1" x14ac:dyDescent="0.35">
      <c r="A30" s="51" t="str">
        <f t="shared" ref="A30:G30" ca="1" si="2">UPPER(TEXT(A31,"jjjj"))</f>
        <v>LUNDI</v>
      </c>
      <c r="B30" s="52" t="str">
        <f t="shared" ca="1" si="2"/>
        <v>MARDI</v>
      </c>
      <c r="C30" s="51" t="str">
        <f t="shared" ca="1" si="2"/>
        <v>MERCREDI</v>
      </c>
      <c r="D30" s="52" t="str">
        <f t="shared" ca="1" si="2"/>
        <v>JEUDI</v>
      </c>
      <c r="E30" s="51" t="str">
        <f t="shared" ca="1" si="2"/>
        <v>VENDREDI</v>
      </c>
      <c r="F30" s="52" t="str">
        <f t="shared" ca="1" si="2"/>
        <v>SAMEDI</v>
      </c>
      <c r="G30" s="51" t="str">
        <f t="shared" ca="1" si="2"/>
        <v>DIMANCHE</v>
      </c>
    </row>
    <row r="31" spans="1:9" ht="16.5" customHeight="1" x14ac:dyDescent="0.35">
      <c r="A31" s="54">
        <f t="array" aca="1" ref="A31:G31" ca="1">Jours+1+DATE(Calendrier3ans,OptionCalendrier3mois,1)-WEEKDAY(DATE(Calendrier3ans,OptionCalendrier3mois,1),OptionJoursemaine)</f>
        <v>43521</v>
      </c>
      <c r="B31" s="54">
        <f ca="1"/>
        <v>43522</v>
      </c>
      <c r="C31" s="54">
        <f ca="1"/>
        <v>43523</v>
      </c>
      <c r="D31" s="54">
        <f ca="1"/>
        <v>43524</v>
      </c>
      <c r="E31" s="54">
        <f ca="1"/>
        <v>43525</v>
      </c>
      <c r="F31" s="54">
        <f ca="1"/>
        <v>43526</v>
      </c>
      <c r="G31" s="55">
        <f ca="1"/>
        <v>43527</v>
      </c>
    </row>
    <row r="32" spans="1:9" ht="56.25" customHeight="1" x14ac:dyDescent="0.35">
      <c r="A32" s="62"/>
      <c r="B32" s="62"/>
      <c r="C32" s="62"/>
      <c r="D32" s="62"/>
      <c r="E32" s="62"/>
      <c r="F32" s="62"/>
      <c r="G32" s="63"/>
    </row>
    <row r="33" spans="1:7" ht="16.5" customHeight="1" x14ac:dyDescent="0.35">
      <c r="A33" s="54">
        <f t="array" aca="1" ref="A33:G33" ca="1">Jours+8+DATE(Calendrier3ans,OptionCalendrier3mois,1)-WEEKDAY(DATE(Calendrier3ans,OptionCalendrier3mois,1),OptionJoursemaine)</f>
        <v>43528</v>
      </c>
      <c r="B33" s="54">
        <f ca="1"/>
        <v>43529</v>
      </c>
      <c r="C33" s="54">
        <f ca="1"/>
        <v>43530</v>
      </c>
      <c r="D33" s="54">
        <f ca="1"/>
        <v>43531</v>
      </c>
      <c r="E33" s="54">
        <f ca="1"/>
        <v>43532</v>
      </c>
      <c r="F33" s="54">
        <f ca="1"/>
        <v>43533</v>
      </c>
      <c r="G33" s="55">
        <f ca="1"/>
        <v>43534</v>
      </c>
    </row>
    <row r="34" spans="1:7" ht="56.25" customHeight="1" x14ac:dyDescent="0.35">
      <c r="A34" s="62"/>
      <c r="B34" s="69"/>
      <c r="C34" s="59" t="s">
        <v>378</v>
      </c>
      <c r="D34" s="62"/>
      <c r="E34" s="62" t="s">
        <v>382</v>
      </c>
      <c r="F34" s="62"/>
      <c r="G34" s="63"/>
    </row>
    <row r="35" spans="1:7" ht="16.5" customHeight="1" x14ac:dyDescent="0.35">
      <c r="A35" s="54">
        <f t="array" aca="1" ref="A35:G35" ca="1">Jours+15+DATE(Calendrier3ans,OptionCalendrier3mois,1)-WEEKDAY(DATE(Calendrier3ans,OptionCalendrier3mois,1),OptionJoursemaine)</f>
        <v>43535</v>
      </c>
      <c r="B35" s="54">
        <f ca="1"/>
        <v>43536</v>
      </c>
      <c r="C35" s="54">
        <f ca="1"/>
        <v>43537</v>
      </c>
      <c r="D35" s="54">
        <f ca="1"/>
        <v>43538</v>
      </c>
      <c r="E35" s="54">
        <f ca="1"/>
        <v>43539</v>
      </c>
      <c r="F35" s="78">
        <f ca="1"/>
        <v>43540</v>
      </c>
      <c r="G35" s="79">
        <f ca="1"/>
        <v>43541</v>
      </c>
    </row>
    <row r="36" spans="1:7" ht="56.25" customHeight="1" x14ac:dyDescent="0.35">
      <c r="A36" s="102" t="s">
        <v>376</v>
      </c>
      <c r="B36" s="59"/>
      <c r="C36" s="62"/>
      <c r="D36" s="102" t="s">
        <v>377</v>
      </c>
      <c r="E36" s="80" t="s">
        <v>152</v>
      </c>
      <c r="F36" s="103" t="s">
        <v>385</v>
      </c>
    </row>
    <row r="37" spans="1:7" ht="16.5" customHeight="1" x14ac:dyDescent="0.35">
      <c r="A37" s="54">
        <f t="array" aca="1" ref="A37:G37" ca="1">Jours+22+DATE(Calendrier3ans,OptionCalendrier3mois,1)-WEEKDAY(DATE(Calendrier3ans,OptionCalendrier3mois,1),OptionJoursemaine)</f>
        <v>43542</v>
      </c>
      <c r="B37" s="54">
        <f ca="1"/>
        <v>43543</v>
      </c>
      <c r="C37" s="54">
        <f ca="1"/>
        <v>43544</v>
      </c>
      <c r="D37" s="54">
        <f ca="1"/>
        <v>43545</v>
      </c>
      <c r="E37" s="54">
        <f ca="1"/>
        <v>43546</v>
      </c>
      <c r="F37" s="54">
        <f ca="1"/>
        <v>43547</v>
      </c>
      <c r="G37" s="55">
        <f ca="1"/>
        <v>43548</v>
      </c>
    </row>
    <row r="38" spans="1:7" ht="56.25" customHeight="1" x14ac:dyDescent="0.35">
      <c r="A38" s="62"/>
      <c r="B38" s="62"/>
      <c r="C38" s="62"/>
      <c r="D38" s="62"/>
      <c r="E38" s="81"/>
      <c r="F38" s="81"/>
      <c r="G38" s="63"/>
    </row>
    <row r="39" spans="1:7" ht="16.5" customHeight="1" x14ac:dyDescent="0.35">
      <c r="A39" s="54">
        <f t="array" aca="1" ref="A39:G39" ca="1">Jours+29+DATE(Calendrier3ans,OptionCalendrier3mois,1)-WEEKDAY(DATE(Calendrier3ans,OptionCalendrier3mois,1),OptionJoursemaine)</f>
        <v>43549</v>
      </c>
      <c r="B39" s="54">
        <f ca="1"/>
        <v>43550</v>
      </c>
      <c r="C39" s="54">
        <f ca="1"/>
        <v>43551</v>
      </c>
      <c r="D39" s="54">
        <f ca="1"/>
        <v>43552</v>
      </c>
      <c r="E39" s="54">
        <f ca="1"/>
        <v>43553</v>
      </c>
      <c r="F39" s="54">
        <f ca="1"/>
        <v>43554</v>
      </c>
      <c r="G39" s="55">
        <f ca="1"/>
        <v>43555</v>
      </c>
    </row>
    <row r="40" spans="1:7" ht="57" customHeight="1" x14ac:dyDescent="0.35">
      <c r="A40" s="62"/>
      <c r="B40" s="102" t="s">
        <v>386</v>
      </c>
      <c r="C40" s="62"/>
      <c r="D40" s="62"/>
      <c r="E40" s="62"/>
      <c r="F40" s="62"/>
      <c r="G40" s="77"/>
    </row>
    <row r="41" spans="1:7" ht="16.5" customHeight="1" x14ac:dyDescent="0.35">
      <c r="A41" s="54">
        <f t="array" aca="1" ref="A41:B41" ca="1">Jours+36+DATE(Calendrier3ans,OptionCalendrier3mois,1)-WEEKDAY(DATE(Calendrier3ans,OptionCalendrier3mois,1),OptionJoursemaine)</f>
        <v>43556</v>
      </c>
      <c r="B41" s="54">
        <f ca="1"/>
        <v>43557</v>
      </c>
      <c r="C41" s="128" t="s">
        <v>142</v>
      </c>
      <c r="D41" s="128"/>
      <c r="E41" s="128"/>
      <c r="F41" s="128"/>
      <c r="G41" s="128"/>
    </row>
    <row r="42" spans="1:7" ht="63.75" customHeight="1" x14ac:dyDescent="0.35">
      <c r="A42" s="62"/>
      <c r="B42" s="62"/>
      <c r="C42" s="131"/>
      <c r="D42" s="131"/>
      <c r="E42" s="131"/>
      <c r="F42" s="131"/>
      <c r="G42" s="131"/>
    </row>
    <row r="43" spans="1:7" ht="54" customHeight="1" x14ac:dyDescent="1">
      <c r="A43" s="47">
        <f ca="1">YEAR(DATE(Calendrier3ans,OptionCalendrier3mois +1,1))</f>
        <v>2019</v>
      </c>
      <c r="B43" s="48" t="str">
        <f ca="1">TEXT(DATE(Calendrier3ans,OptionCalendrier3mois +1,1),"mmmm")</f>
        <v>avril</v>
      </c>
      <c r="C43" s="68"/>
      <c r="D43" s="68"/>
      <c r="E43" s="68"/>
      <c r="F43" s="68"/>
      <c r="G43" s="49"/>
    </row>
    <row r="44" spans="1:7" ht="14.25" customHeight="1" x14ac:dyDescent="0.35">
      <c r="A44" s="51" t="str">
        <f t="shared" ref="A44:G44" ca="1" si="3">UPPER(TEXT(A45,"jjjj"))</f>
        <v>LUNDI</v>
      </c>
      <c r="B44" s="52" t="str">
        <f t="shared" ca="1" si="3"/>
        <v>MARDI</v>
      </c>
      <c r="C44" s="51" t="str">
        <f t="shared" ca="1" si="3"/>
        <v>MERCREDI</v>
      </c>
      <c r="D44" s="52" t="str">
        <f t="shared" ca="1" si="3"/>
        <v>JEUDI</v>
      </c>
      <c r="E44" s="51" t="str">
        <f t="shared" ca="1" si="3"/>
        <v>VENDREDI</v>
      </c>
      <c r="F44" s="52" t="str">
        <f t="shared" ca="1" si="3"/>
        <v>SAMEDI</v>
      </c>
      <c r="G44" s="51" t="str">
        <f t="shared" ca="1" si="3"/>
        <v>DIMANCHE</v>
      </c>
    </row>
    <row r="45" spans="1:7" ht="16.5" customHeight="1" x14ac:dyDescent="0.35">
      <c r="A45" s="54">
        <f t="array" aca="1" ref="A45:G45" ca="1">Jours+1+DATE(Calendrier4ans,OptionCalendrier4mois,1)-WEEKDAY(DATE(Calendrier4ans,OptionCalendrier4mois,1),OptionJoursemaine)</f>
        <v>43556</v>
      </c>
      <c r="B45" s="54">
        <f ca="1"/>
        <v>43557</v>
      </c>
      <c r="C45" s="54">
        <f ca="1"/>
        <v>43558</v>
      </c>
      <c r="D45" s="54">
        <f ca="1"/>
        <v>43559</v>
      </c>
      <c r="E45" s="54">
        <f ca="1"/>
        <v>43560</v>
      </c>
      <c r="F45" s="54">
        <f ca="1"/>
        <v>43561</v>
      </c>
      <c r="G45" s="55">
        <f ca="1"/>
        <v>43562</v>
      </c>
    </row>
    <row r="46" spans="1:7" ht="56.25" customHeight="1" x14ac:dyDescent="0.35">
      <c r="A46" s="62"/>
      <c r="B46" s="62"/>
      <c r="C46" s="62"/>
      <c r="D46" s="62"/>
      <c r="E46" s="62"/>
      <c r="F46" s="62"/>
      <c r="G46" s="82" t="s">
        <v>153</v>
      </c>
    </row>
    <row r="47" spans="1:7" ht="16.5" customHeight="1" x14ac:dyDescent="0.35">
      <c r="A47" s="54">
        <f t="array" aca="1" ref="A47:G47" ca="1">Jours+8+DATE(Calendrier4ans,OptionCalendrier4mois,1)-WEEKDAY(DATE(Calendrier4ans,OptionCalendrier4mois,1),OptionJoursemaine)</f>
        <v>43563</v>
      </c>
      <c r="B47" s="54">
        <f ca="1"/>
        <v>43564</v>
      </c>
      <c r="C47" s="54">
        <f ca="1"/>
        <v>43565</v>
      </c>
      <c r="D47" s="54">
        <f ca="1"/>
        <v>43566</v>
      </c>
      <c r="E47" s="54">
        <f ca="1"/>
        <v>43567</v>
      </c>
      <c r="F47" s="70">
        <f ca="1"/>
        <v>43568</v>
      </c>
      <c r="G47" s="71">
        <f ca="1"/>
        <v>43569</v>
      </c>
    </row>
    <row r="48" spans="1:7" ht="56.25" customHeight="1" x14ac:dyDescent="0.35">
      <c r="A48" s="62"/>
      <c r="B48" s="62"/>
      <c r="C48" s="62"/>
      <c r="D48" s="62"/>
      <c r="E48" s="62"/>
      <c r="F48" s="62"/>
      <c r="G48" s="63"/>
    </row>
    <row r="49" spans="1:7" ht="16.5" customHeight="1" x14ac:dyDescent="0.35">
      <c r="A49" s="70">
        <f t="array" aca="1" ref="A49:G49" ca="1">Jours+15+DATE(Calendrier4ans,OptionCalendrier4mois,1)-WEEKDAY(DATE(Calendrier4ans,OptionCalendrier4mois,1),OptionJoursemaine)</f>
        <v>43570</v>
      </c>
      <c r="B49" s="70">
        <f ca="1"/>
        <v>43571</v>
      </c>
      <c r="C49" s="70">
        <f ca="1"/>
        <v>43572</v>
      </c>
      <c r="D49" s="70">
        <f ca="1"/>
        <v>43573</v>
      </c>
      <c r="E49" s="70">
        <f ca="1"/>
        <v>43574</v>
      </c>
      <c r="F49" s="70">
        <f ca="1"/>
        <v>43575</v>
      </c>
      <c r="G49" s="71">
        <f ca="1"/>
        <v>43576</v>
      </c>
    </row>
    <row r="50" spans="1:7" ht="56.25" customHeight="1" x14ac:dyDescent="0.35">
      <c r="A50" s="62"/>
      <c r="B50" s="62"/>
      <c r="C50" s="62"/>
      <c r="D50" s="62"/>
      <c r="E50" s="62"/>
      <c r="F50" s="62"/>
      <c r="G50" s="63"/>
    </row>
    <row r="51" spans="1:7" ht="16.5" customHeight="1" x14ac:dyDescent="0.35">
      <c r="A51" s="70">
        <f t="array" aca="1" ref="A51:G51" ca="1">Jours+22+DATE(Calendrier4ans,OptionCalendrier4mois,1)-WEEKDAY(DATE(Calendrier4ans,OptionCalendrier4mois,1),OptionJoursemaine)</f>
        <v>43577</v>
      </c>
      <c r="B51" s="70">
        <f ca="1"/>
        <v>43578</v>
      </c>
      <c r="C51" s="70">
        <f ca="1"/>
        <v>43579</v>
      </c>
      <c r="D51" s="70">
        <f ca="1"/>
        <v>43580</v>
      </c>
      <c r="E51" s="70">
        <f ca="1"/>
        <v>43581</v>
      </c>
      <c r="F51" s="70">
        <f ca="1"/>
        <v>43582</v>
      </c>
      <c r="G51" s="71">
        <f ca="1"/>
        <v>43583</v>
      </c>
    </row>
    <row r="52" spans="1:7" ht="56.25" customHeight="1" x14ac:dyDescent="0.35">
      <c r="A52" s="62"/>
      <c r="B52" s="62"/>
      <c r="C52" s="62"/>
      <c r="D52" s="62"/>
      <c r="E52" s="62"/>
      <c r="F52" s="62"/>
      <c r="G52" s="63"/>
    </row>
    <row r="53" spans="1:7" ht="16.5" customHeight="1" x14ac:dyDescent="0.35">
      <c r="A53" s="54">
        <f t="array" aca="1" ref="A53:G53" ca="1">Jours+29+DATE(Calendrier4ans,OptionCalendrier4mois,1)-WEEKDAY(DATE(Calendrier4ans,OptionCalendrier4mois,1),OptionJoursemaine)</f>
        <v>43584</v>
      </c>
      <c r="B53" s="54">
        <f ca="1"/>
        <v>43585</v>
      </c>
      <c r="C53" s="54">
        <f ca="1"/>
        <v>43586</v>
      </c>
      <c r="D53" s="54">
        <f ca="1"/>
        <v>43587</v>
      </c>
      <c r="E53" s="54">
        <f ca="1"/>
        <v>43588</v>
      </c>
      <c r="F53" s="54">
        <f ca="1"/>
        <v>43589</v>
      </c>
      <c r="G53" s="55">
        <f ca="1"/>
        <v>43590</v>
      </c>
    </row>
    <row r="54" spans="1:7" ht="57" customHeight="1" x14ac:dyDescent="0.35">
      <c r="A54" s="62"/>
      <c r="B54" s="62"/>
      <c r="C54" s="62"/>
      <c r="D54" s="62"/>
      <c r="E54" s="62"/>
      <c r="F54" s="62"/>
      <c r="G54" s="77"/>
    </row>
    <row r="55" spans="1:7" ht="16.5" customHeight="1" x14ac:dyDescent="0.35">
      <c r="A55" s="54">
        <f t="array" aca="1" ref="A55:B55" ca="1">Jours+36+DATE(Calendrier4ans,OptionCalendrier4mois,1)-WEEKDAY(DATE(Calendrier4ans,OptionCalendrier4mois,1),OptionJoursemaine)</f>
        <v>43591</v>
      </c>
      <c r="B55" s="54">
        <f ca="1"/>
        <v>43592</v>
      </c>
      <c r="C55" s="132" t="s">
        <v>142</v>
      </c>
      <c r="D55" s="133"/>
      <c r="E55" s="133"/>
      <c r="F55" s="133"/>
      <c r="G55" s="133"/>
    </row>
    <row r="56" spans="1:7" ht="63.75" customHeight="1" x14ac:dyDescent="0.35">
      <c r="A56" s="62"/>
      <c r="B56" s="62"/>
      <c r="C56" s="131"/>
      <c r="D56" s="131"/>
      <c r="E56" s="131"/>
      <c r="F56" s="131"/>
      <c r="G56" s="131"/>
    </row>
    <row r="57" spans="1:7" ht="54" customHeight="1" x14ac:dyDescent="1">
      <c r="A57" s="47">
        <f ca="1">YEAR(DATE(Calendrier4ans,OptionCalendrier4mois+1,1))</f>
        <v>2019</v>
      </c>
      <c r="B57" s="48" t="str">
        <f ca="1">TEXT(DATE(Calendrier4ans,OptionCalendrier4mois+1,1),"mmmm")</f>
        <v>mai</v>
      </c>
      <c r="C57" s="68"/>
      <c r="D57" s="68"/>
      <c r="E57" s="68"/>
      <c r="F57" s="68"/>
      <c r="G57" s="49"/>
    </row>
    <row r="58" spans="1:7" ht="14.25" customHeight="1" x14ac:dyDescent="0.35">
      <c r="A58" s="51" t="str">
        <f t="shared" ref="A58:G58" ca="1" si="4">UPPER(TEXT(A59,"jjjj"))</f>
        <v>LUNDI</v>
      </c>
      <c r="B58" s="52" t="str">
        <f t="shared" ca="1" si="4"/>
        <v>MARDI</v>
      </c>
      <c r="C58" s="51" t="str">
        <f t="shared" ca="1" si="4"/>
        <v>MERCREDI</v>
      </c>
      <c r="D58" s="52" t="str">
        <f t="shared" ca="1" si="4"/>
        <v>JEUDI</v>
      </c>
      <c r="E58" s="51" t="str">
        <f t="shared" ca="1" si="4"/>
        <v>VENDREDI</v>
      </c>
      <c r="F58" s="52" t="str">
        <f t="shared" ca="1" si="4"/>
        <v>SAMEDI</v>
      </c>
      <c r="G58" s="51" t="str">
        <f t="shared" ca="1" si="4"/>
        <v>DIMANCHE</v>
      </c>
    </row>
    <row r="59" spans="1:7" ht="16.5" customHeight="1" x14ac:dyDescent="0.35">
      <c r="A59" s="54">
        <f t="array" aca="1" ref="A59:G59" ca="1">Jours+1+DATE(Calendrier5ans,OptionCalendrier5mois,1)-WEEKDAY(DATE(Calendrier5ans,OptionCalendrier5mois,1),OptionJoursemaine)</f>
        <v>43584</v>
      </c>
      <c r="B59" s="54">
        <f ca="1"/>
        <v>43585</v>
      </c>
      <c r="C59" s="54">
        <f ca="1"/>
        <v>43586</v>
      </c>
      <c r="D59" s="54">
        <f ca="1"/>
        <v>43587</v>
      </c>
      <c r="E59" s="54">
        <f ca="1"/>
        <v>43588</v>
      </c>
      <c r="F59" s="54">
        <f ca="1"/>
        <v>43589</v>
      </c>
      <c r="G59" s="55">
        <f ca="1"/>
        <v>43590</v>
      </c>
    </row>
    <row r="60" spans="1:7" ht="56.25" customHeight="1" x14ac:dyDescent="0.35">
      <c r="A60" s="62"/>
      <c r="B60" s="62"/>
      <c r="C60" s="62"/>
      <c r="D60" s="62"/>
      <c r="E60" s="62"/>
      <c r="F60" s="62"/>
      <c r="G60" s="63"/>
    </row>
    <row r="61" spans="1:7" ht="16.5" customHeight="1" x14ac:dyDescent="0.35">
      <c r="A61" s="54">
        <f t="array" aca="1" ref="A61:G61" ca="1">Jours+8+DATE(Calendrier5ans,OptionCalendrier5mois,1)-WEEKDAY(DATE(Calendrier5ans,OptionCalendrier5mois,1),OptionJoursemaine)</f>
        <v>43591</v>
      </c>
      <c r="B61" s="54">
        <f ca="1"/>
        <v>43592</v>
      </c>
      <c r="C61" s="54">
        <f ca="1"/>
        <v>43593</v>
      </c>
      <c r="D61" s="54">
        <f ca="1"/>
        <v>43594</v>
      </c>
      <c r="E61" s="54">
        <f ca="1"/>
        <v>43595</v>
      </c>
      <c r="F61" s="54">
        <f ca="1"/>
        <v>43596</v>
      </c>
      <c r="G61" s="55">
        <f ca="1"/>
        <v>43597</v>
      </c>
    </row>
    <row r="62" spans="1:7" ht="56.25" customHeight="1" x14ac:dyDescent="0.35">
      <c r="A62" s="62"/>
      <c r="B62" s="62"/>
      <c r="C62" s="62"/>
      <c r="D62" s="62"/>
      <c r="E62" s="62"/>
      <c r="F62" s="62"/>
      <c r="G62" s="63"/>
    </row>
    <row r="63" spans="1:7" ht="16.5" customHeight="1" x14ac:dyDescent="0.35">
      <c r="A63" s="54">
        <f t="array" aca="1" ref="A63:G63" ca="1">Jours+15+DATE(Calendrier5ans,OptionCalendrier5mois,1)-WEEKDAY(DATE(Calendrier5ans,OptionCalendrier5mois,1),OptionJoursemaine)</f>
        <v>43598</v>
      </c>
      <c r="B63" s="54">
        <f ca="1"/>
        <v>43599</v>
      </c>
      <c r="C63" s="54">
        <f ca="1"/>
        <v>43600</v>
      </c>
      <c r="D63" s="54">
        <f ca="1"/>
        <v>43601</v>
      </c>
      <c r="E63" s="54">
        <f ca="1"/>
        <v>43602</v>
      </c>
      <c r="F63" s="54">
        <f ca="1"/>
        <v>43603</v>
      </c>
      <c r="G63" s="55">
        <f ca="1"/>
        <v>43604</v>
      </c>
    </row>
    <row r="64" spans="1:7" ht="56.25" customHeight="1" x14ac:dyDescent="0.35">
      <c r="A64" s="62"/>
      <c r="B64" s="62"/>
      <c r="C64" s="62"/>
      <c r="D64" s="62"/>
      <c r="E64" s="62"/>
      <c r="F64" s="62"/>
      <c r="G64" s="63"/>
    </row>
    <row r="65" spans="1:7" ht="16.5" customHeight="1" x14ac:dyDescent="0.35">
      <c r="A65" s="54">
        <f t="array" aca="1" ref="A65:G65" ca="1">Jours+22+DATE(Calendrier5ans,OptionCalendrier5mois,1)-WEEKDAY(DATE(Calendrier5ans,OptionCalendrier5mois,1),OptionJoursemaine)</f>
        <v>43605</v>
      </c>
      <c r="B65" s="54">
        <f ca="1"/>
        <v>43606</v>
      </c>
      <c r="C65" s="54">
        <f ca="1"/>
        <v>43607</v>
      </c>
      <c r="D65" s="54">
        <f ca="1"/>
        <v>43608</v>
      </c>
      <c r="E65" s="54">
        <f ca="1"/>
        <v>43609</v>
      </c>
      <c r="F65" s="54">
        <f ca="1"/>
        <v>43610</v>
      </c>
      <c r="G65" s="55">
        <f ca="1"/>
        <v>43611</v>
      </c>
    </row>
    <row r="66" spans="1:7" ht="56.25" customHeight="1" x14ac:dyDescent="0.35">
      <c r="A66" s="62"/>
      <c r="B66" s="62"/>
      <c r="C66" s="62"/>
      <c r="D66" s="62"/>
      <c r="E66" s="62"/>
      <c r="F66" s="62"/>
      <c r="G66" s="63"/>
    </row>
    <row r="67" spans="1:7" ht="16.5" customHeight="1" x14ac:dyDescent="0.35">
      <c r="A67" s="54">
        <f t="array" aca="1" ref="A67:G67" ca="1">Jours+29+DATE(Calendrier5ans,OptionCalendrier5mois,1)-WEEKDAY(DATE(Calendrier5ans,OptionCalendrier5mois,1),OptionJoursemaine)</f>
        <v>43612</v>
      </c>
      <c r="B67" s="54">
        <f ca="1"/>
        <v>43613</v>
      </c>
      <c r="C67" s="54">
        <f ca="1"/>
        <v>43614</v>
      </c>
      <c r="D67" s="54">
        <f ca="1"/>
        <v>43615</v>
      </c>
      <c r="E67" s="54">
        <f ca="1"/>
        <v>43616</v>
      </c>
      <c r="F67" s="54">
        <f ca="1"/>
        <v>43617</v>
      </c>
      <c r="G67" s="55">
        <f ca="1"/>
        <v>43618</v>
      </c>
    </row>
    <row r="68" spans="1:7" ht="57" customHeight="1" x14ac:dyDescent="0.35">
      <c r="A68" s="62"/>
      <c r="B68" s="62"/>
      <c r="C68" s="62"/>
      <c r="D68" s="62"/>
      <c r="E68" s="62"/>
      <c r="F68" s="62"/>
      <c r="G68" s="77"/>
    </row>
    <row r="69" spans="1:7" ht="16.5" customHeight="1" x14ac:dyDescent="0.35">
      <c r="A69" s="54">
        <f t="array" aca="1" ref="A69:B69" ca="1">Jours+36+DATE(Calendrier5ans,OptionCalendrier5mois,1)-WEEKDAY(DATE(Calendrier5ans,OptionCalendrier5mois,1),OptionJoursemaine)</f>
        <v>43619</v>
      </c>
      <c r="B69" s="54">
        <f ca="1"/>
        <v>43620</v>
      </c>
      <c r="C69" s="132" t="s">
        <v>142</v>
      </c>
      <c r="D69" s="133"/>
      <c r="E69" s="133"/>
      <c r="F69" s="133"/>
      <c r="G69" s="133"/>
    </row>
    <row r="70" spans="1:7" ht="63.75" customHeight="1" x14ac:dyDescent="0.35">
      <c r="A70" s="62"/>
      <c r="B70" s="62"/>
      <c r="C70" s="131"/>
      <c r="D70" s="131"/>
      <c r="E70" s="131"/>
      <c r="F70" s="131"/>
      <c r="G70" s="131"/>
    </row>
    <row r="71" spans="1:7" ht="54" customHeight="1" x14ac:dyDescent="1">
      <c r="A71" s="47">
        <f ca="1">YEAR(DATE(Calendrier5ans,OptionCalendrier5mois+1,1))</f>
        <v>2019</v>
      </c>
      <c r="B71" s="48" t="str">
        <f ca="1">TEXT(DATE(Calendrier5ans,OptionCalendrier5mois+1,1),"mmmm")</f>
        <v>juin</v>
      </c>
      <c r="C71" s="68"/>
      <c r="D71" s="68"/>
      <c r="E71" s="68"/>
      <c r="F71" s="68"/>
      <c r="G71" s="49"/>
    </row>
    <row r="72" spans="1:7" ht="14.25" customHeight="1" x14ac:dyDescent="0.35">
      <c r="A72" s="51" t="str">
        <f t="shared" ref="A72:G72" ca="1" si="5">UPPER(TEXT(A73,"jjjj"))</f>
        <v>LUNDI</v>
      </c>
      <c r="B72" s="52" t="str">
        <f t="shared" ca="1" si="5"/>
        <v>MARDI</v>
      </c>
      <c r="C72" s="51" t="str">
        <f t="shared" ca="1" si="5"/>
        <v>MERCREDI</v>
      </c>
      <c r="D72" s="52" t="str">
        <f t="shared" ca="1" si="5"/>
        <v>JEUDI</v>
      </c>
      <c r="E72" s="51" t="str">
        <f t="shared" ca="1" si="5"/>
        <v>VENDREDI</v>
      </c>
      <c r="F72" s="52" t="str">
        <f t="shared" ca="1" si="5"/>
        <v>SAMEDI</v>
      </c>
      <c r="G72" s="51" t="str">
        <f t="shared" ca="1" si="5"/>
        <v>DIMANCHE</v>
      </c>
    </row>
    <row r="73" spans="1:7" ht="16.5" customHeight="1" x14ac:dyDescent="0.35">
      <c r="A73" s="54">
        <f t="array" aca="1" ref="A73:G73" ca="1">Jours+1+DATE(Calendrier6ans,OptionCalendrier6mois,1)-WEEKDAY(DATE(Calendrier6ans,OptionCalendrier6mois,1),OptionJoursemaine)</f>
        <v>43612</v>
      </c>
      <c r="B73" s="54">
        <f ca="1"/>
        <v>43613</v>
      </c>
      <c r="C73" s="54">
        <f ca="1"/>
        <v>43614</v>
      </c>
      <c r="D73" s="54">
        <f ca="1"/>
        <v>43615</v>
      </c>
      <c r="E73" s="54">
        <f ca="1"/>
        <v>43616</v>
      </c>
      <c r="F73" s="54">
        <f ca="1"/>
        <v>43617</v>
      </c>
      <c r="G73" s="55">
        <f ca="1"/>
        <v>43618</v>
      </c>
    </row>
    <row r="74" spans="1:7" ht="56.25" customHeight="1" x14ac:dyDescent="0.35">
      <c r="A74" s="62"/>
      <c r="B74" s="62"/>
      <c r="C74" s="62"/>
      <c r="D74" s="62"/>
      <c r="E74" s="62"/>
      <c r="F74" s="62"/>
      <c r="G74" s="63"/>
    </row>
    <row r="75" spans="1:7" ht="16.5" customHeight="1" x14ac:dyDescent="0.35">
      <c r="A75" s="54">
        <f t="array" aca="1" ref="A75:G75" ca="1">Jours+8+DATE(Calendrier6ans,OptionCalendrier6mois,1)-WEEKDAY(DATE(Calendrier6ans,OptionCalendrier6mois,1),OptionJoursemaine)</f>
        <v>43619</v>
      </c>
      <c r="B75" s="54">
        <f ca="1"/>
        <v>43620</v>
      </c>
      <c r="C75" s="54">
        <f ca="1"/>
        <v>43621</v>
      </c>
      <c r="D75" s="54">
        <f ca="1"/>
        <v>43622</v>
      </c>
      <c r="E75" s="54">
        <f ca="1"/>
        <v>43623</v>
      </c>
      <c r="F75" s="54">
        <f ca="1"/>
        <v>43624</v>
      </c>
      <c r="G75" s="55">
        <f ca="1"/>
        <v>43625</v>
      </c>
    </row>
    <row r="76" spans="1:7" ht="56.25" customHeight="1" x14ac:dyDescent="0.35">
      <c r="A76" s="62"/>
      <c r="B76" s="62"/>
      <c r="C76" s="62"/>
      <c r="D76" s="62"/>
      <c r="E76" s="62"/>
      <c r="F76" s="62"/>
      <c r="G76" s="63"/>
    </row>
    <row r="77" spans="1:7" ht="16.5" customHeight="1" x14ac:dyDescent="0.35">
      <c r="A77" s="54">
        <f t="array" aca="1" ref="A77:G77" ca="1">Jours+15+DATE(Calendrier6ans,OptionCalendrier6mois,1)-WEEKDAY(DATE(Calendrier6ans,OptionCalendrier6mois,1),OptionJoursemaine)</f>
        <v>43626</v>
      </c>
      <c r="B77" s="54">
        <f ca="1"/>
        <v>43627</v>
      </c>
      <c r="C77" s="54">
        <f ca="1"/>
        <v>43628</v>
      </c>
      <c r="D77" s="54">
        <f ca="1"/>
        <v>43629</v>
      </c>
      <c r="E77" s="54">
        <f ca="1"/>
        <v>43630</v>
      </c>
      <c r="F77" s="54">
        <f ca="1"/>
        <v>43631</v>
      </c>
      <c r="G77" s="55">
        <f ca="1"/>
        <v>43632</v>
      </c>
    </row>
    <row r="78" spans="1:7" ht="56.25" customHeight="1" x14ac:dyDescent="0.35">
      <c r="A78" s="62"/>
      <c r="B78" s="62"/>
      <c r="C78" s="62"/>
      <c r="D78" s="62"/>
      <c r="E78" s="62"/>
      <c r="F78" s="62"/>
      <c r="G78" s="63"/>
    </row>
    <row r="79" spans="1:7" ht="16.5" customHeight="1" x14ac:dyDescent="0.35">
      <c r="A79" s="54">
        <f t="array" aca="1" ref="A79:G79" ca="1">Jours+22+DATE(Calendrier6ans,OptionCalendrier6mois,1)-WEEKDAY(DATE(Calendrier6ans,OptionCalendrier6mois,1),OptionJoursemaine)</f>
        <v>43633</v>
      </c>
      <c r="B79" s="54">
        <f ca="1"/>
        <v>43634</v>
      </c>
      <c r="C79" s="54">
        <f ca="1"/>
        <v>43635</v>
      </c>
      <c r="D79" s="54">
        <f ca="1"/>
        <v>43636</v>
      </c>
      <c r="E79" s="54">
        <f ca="1"/>
        <v>43637</v>
      </c>
      <c r="F79" s="54">
        <f ca="1"/>
        <v>43638</v>
      </c>
      <c r="G79" s="55">
        <f ca="1"/>
        <v>43639</v>
      </c>
    </row>
    <row r="80" spans="1:7" ht="56.25" customHeight="1" x14ac:dyDescent="0.35">
      <c r="A80" s="62"/>
      <c r="B80" s="62"/>
      <c r="C80" s="62"/>
      <c r="D80" s="62"/>
      <c r="E80" s="62"/>
      <c r="F80" s="62"/>
      <c r="G80" s="63"/>
    </row>
    <row r="81" spans="1:7" ht="16.5" customHeight="1" x14ac:dyDescent="0.35">
      <c r="A81" s="54">
        <f t="array" aca="1" ref="A81:G81" ca="1">Jours+29+DATE(Calendrier6ans,OptionCalendrier6mois,1)-WEEKDAY(DATE(Calendrier6ans,OptionCalendrier6mois,1),OptionJoursemaine)</f>
        <v>43640</v>
      </c>
      <c r="B81" s="54">
        <f ca="1"/>
        <v>43641</v>
      </c>
      <c r="C81" s="54">
        <f ca="1"/>
        <v>43642</v>
      </c>
      <c r="D81" s="54">
        <f ca="1"/>
        <v>43643</v>
      </c>
      <c r="E81" s="54">
        <f ca="1"/>
        <v>43644</v>
      </c>
      <c r="F81" s="54">
        <f ca="1"/>
        <v>43645</v>
      </c>
      <c r="G81" s="55">
        <f ca="1"/>
        <v>43646</v>
      </c>
    </row>
    <row r="82" spans="1:7" ht="57" customHeight="1" x14ac:dyDescent="0.35">
      <c r="A82" s="62"/>
      <c r="B82" s="62"/>
      <c r="C82" s="62"/>
      <c r="D82" s="62"/>
      <c r="E82" s="62"/>
      <c r="F82" s="62"/>
      <c r="G82" s="77"/>
    </row>
    <row r="83" spans="1:7" ht="16.5" customHeight="1" x14ac:dyDescent="0.35">
      <c r="A83" s="54">
        <f t="array" aca="1" ref="A83:B83" ca="1">Jours+36+DATE(Calendrier6ans,OptionCalendrier6mois,1)-WEEKDAY(DATE(Calendrier6ans,OptionCalendrier6mois,1),OptionJoursemaine)</f>
        <v>43647</v>
      </c>
      <c r="B83" s="54">
        <f ca="1"/>
        <v>43648</v>
      </c>
      <c r="C83" s="132" t="s">
        <v>142</v>
      </c>
      <c r="D83" s="133"/>
      <c r="E83" s="133"/>
      <c r="F83" s="133"/>
      <c r="G83" s="133"/>
    </row>
    <row r="84" spans="1:7" ht="63.75" customHeight="1" x14ac:dyDescent="0.35">
      <c r="A84" s="62"/>
      <c r="B84" s="62"/>
      <c r="C84" s="131"/>
      <c r="D84" s="131"/>
      <c r="E84" s="131"/>
      <c r="F84" s="131"/>
      <c r="G84" s="131"/>
    </row>
    <row r="85" spans="1:7" ht="54" customHeight="1" x14ac:dyDescent="1">
      <c r="A85" s="47">
        <f ca="1">YEAR(DATE(Calendrier6ans,OptionCalendrier6mois+1,1))</f>
        <v>2019</v>
      </c>
      <c r="B85" s="48" t="str">
        <f ca="1">TEXT(DATE(Calendrier6ans,OptionCalendrier6mois+1,1),"mmmm")</f>
        <v>juillet</v>
      </c>
      <c r="C85" s="68"/>
      <c r="D85" s="68"/>
      <c r="E85" s="68"/>
      <c r="F85" s="68"/>
      <c r="G85" s="49"/>
    </row>
    <row r="86" spans="1:7" ht="14.25" customHeight="1" x14ac:dyDescent="0.35">
      <c r="A86" s="51" t="str">
        <f t="shared" ref="A86:G86" ca="1" si="6">UPPER(TEXT(A87,"jjjj"))</f>
        <v>LUNDI</v>
      </c>
      <c r="B86" s="52" t="str">
        <f t="shared" ca="1" si="6"/>
        <v>MARDI</v>
      </c>
      <c r="C86" s="51" t="str">
        <f t="shared" ca="1" si="6"/>
        <v>MERCREDI</v>
      </c>
      <c r="D86" s="52" t="str">
        <f t="shared" ca="1" si="6"/>
        <v>JEUDI</v>
      </c>
      <c r="E86" s="51" t="str">
        <f t="shared" ca="1" si="6"/>
        <v>VENDREDI</v>
      </c>
      <c r="F86" s="52" t="str">
        <f t="shared" ca="1" si="6"/>
        <v>SAMEDI</v>
      </c>
      <c r="G86" s="51" t="str">
        <f t="shared" ca="1" si="6"/>
        <v>DIMANCHE</v>
      </c>
    </row>
    <row r="87" spans="1:7" ht="16.5" customHeight="1" x14ac:dyDescent="0.35">
      <c r="A87" s="54">
        <f t="array" aca="1" ref="A87:G87" ca="1">Jours+1+DATE( Calendrier7ans,OptionCalendrier7mois,1)-WEEKDAY(DATE( Calendrier7ans,OptionCalendrier7mois,1),OptionJoursemaine)</f>
        <v>43647</v>
      </c>
      <c r="B87" s="54">
        <f ca="1"/>
        <v>43648</v>
      </c>
      <c r="C87" s="54">
        <f ca="1"/>
        <v>43649</v>
      </c>
      <c r="D87" s="54">
        <f ca="1"/>
        <v>43650</v>
      </c>
      <c r="E87" s="54">
        <f ca="1"/>
        <v>43651</v>
      </c>
      <c r="F87" s="54">
        <f ca="1"/>
        <v>43652</v>
      </c>
      <c r="G87" s="55">
        <f ca="1"/>
        <v>43653</v>
      </c>
    </row>
    <row r="88" spans="1:7" ht="56.25" customHeight="1" x14ac:dyDescent="0.35">
      <c r="A88" s="62"/>
      <c r="B88" s="62"/>
      <c r="C88" s="62"/>
      <c r="D88" s="62"/>
      <c r="E88" s="62"/>
      <c r="F88" s="62"/>
      <c r="G88" s="63"/>
    </row>
    <row r="89" spans="1:7" ht="16.5" customHeight="1" x14ac:dyDescent="0.35">
      <c r="A89" s="54">
        <f t="array" aca="1" ref="A89:G89" ca="1">Jours+8+DATE( Calendrier7ans,OptionCalendrier7mois,1)-WEEKDAY(DATE( Calendrier7ans,OptionCalendrier7mois,1),OptionJoursemaine)</f>
        <v>43654</v>
      </c>
      <c r="B89" s="54">
        <f ca="1"/>
        <v>43655</v>
      </c>
      <c r="C89" s="54">
        <f ca="1"/>
        <v>43656</v>
      </c>
      <c r="D89" s="54">
        <f ca="1"/>
        <v>43657</v>
      </c>
      <c r="E89" s="54">
        <f ca="1"/>
        <v>43658</v>
      </c>
      <c r="F89" s="54">
        <f ca="1"/>
        <v>43659</v>
      </c>
      <c r="G89" s="55">
        <f ca="1"/>
        <v>43660</v>
      </c>
    </row>
    <row r="90" spans="1:7" ht="56.25" customHeight="1" x14ac:dyDescent="0.35">
      <c r="A90" s="62"/>
      <c r="B90" s="62"/>
      <c r="C90" s="62"/>
      <c r="D90" s="62"/>
      <c r="E90" s="62"/>
      <c r="F90" s="62"/>
      <c r="G90" s="63"/>
    </row>
    <row r="91" spans="1:7" ht="16.5" customHeight="1" x14ac:dyDescent="0.35">
      <c r="A91" s="54">
        <f t="array" aca="1" ref="A91:G91" ca="1">Jours+15+DATE( Calendrier7ans,OptionCalendrier7mois,1)-WEEKDAY(DATE( Calendrier7ans,OptionCalendrier7mois,1),OptionJoursemaine)</f>
        <v>43661</v>
      </c>
      <c r="B91" s="54">
        <f ca="1"/>
        <v>43662</v>
      </c>
      <c r="C91" s="54">
        <f ca="1"/>
        <v>43663</v>
      </c>
      <c r="D91" s="54">
        <f ca="1"/>
        <v>43664</v>
      </c>
      <c r="E91" s="54">
        <f ca="1"/>
        <v>43665</v>
      </c>
      <c r="F91" s="54">
        <f ca="1"/>
        <v>43666</v>
      </c>
      <c r="G91" s="55">
        <f ca="1"/>
        <v>43667</v>
      </c>
    </row>
    <row r="92" spans="1:7" ht="56.25" customHeight="1" x14ac:dyDescent="0.35">
      <c r="A92" s="62"/>
      <c r="B92" s="62"/>
      <c r="C92" s="62"/>
      <c r="D92" s="62"/>
      <c r="E92" s="62"/>
      <c r="F92" s="62"/>
      <c r="G92" s="63"/>
    </row>
    <row r="93" spans="1:7" ht="16.5" customHeight="1" x14ac:dyDescent="0.35">
      <c r="A93" s="54">
        <f t="array" aca="1" ref="A93:G93" ca="1">Jours+22+DATE( Calendrier7ans,OptionCalendrier7mois,1)-WEEKDAY(DATE( Calendrier7ans,OptionCalendrier7mois,1),OptionJoursemaine)</f>
        <v>43668</v>
      </c>
      <c r="B93" s="54">
        <f ca="1"/>
        <v>43669</v>
      </c>
      <c r="C93" s="54">
        <f ca="1"/>
        <v>43670</v>
      </c>
      <c r="D93" s="54">
        <f ca="1"/>
        <v>43671</v>
      </c>
      <c r="E93" s="54">
        <f ca="1"/>
        <v>43672</v>
      </c>
      <c r="F93" s="54">
        <f ca="1"/>
        <v>43673</v>
      </c>
      <c r="G93" s="55">
        <f ca="1"/>
        <v>43674</v>
      </c>
    </row>
    <row r="94" spans="1:7" ht="56.25" customHeight="1" x14ac:dyDescent="0.35">
      <c r="A94" s="62"/>
      <c r="B94" s="62"/>
      <c r="C94" s="62"/>
      <c r="D94" s="62"/>
      <c r="E94" s="62"/>
      <c r="F94" s="62"/>
      <c r="G94" s="63"/>
    </row>
    <row r="95" spans="1:7" ht="16.5" customHeight="1" x14ac:dyDescent="0.35">
      <c r="A95" s="54">
        <f t="array" aca="1" ref="A95:G95" ca="1">Jours+29+DATE( Calendrier7ans,OptionCalendrier7mois,1)-WEEKDAY(DATE( Calendrier7ans,OptionCalendrier7mois,1),OptionJoursemaine)</f>
        <v>43675</v>
      </c>
      <c r="B95" s="54">
        <f ca="1"/>
        <v>43676</v>
      </c>
      <c r="C95" s="54">
        <f ca="1"/>
        <v>43677</v>
      </c>
      <c r="D95" s="54">
        <f ca="1"/>
        <v>43678</v>
      </c>
      <c r="E95" s="54">
        <f ca="1"/>
        <v>43679</v>
      </c>
      <c r="F95" s="54">
        <f ca="1"/>
        <v>43680</v>
      </c>
      <c r="G95" s="55">
        <f ca="1"/>
        <v>43681</v>
      </c>
    </row>
    <row r="96" spans="1:7" ht="57" customHeight="1" x14ac:dyDescent="0.35">
      <c r="A96" s="62"/>
      <c r="B96" s="62"/>
      <c r="C96" s="62"/>
      <c r="D96" s="62"/>
      <c r="E96" s="62"/>
      <c r="F96" s="62"/>
      <c r="G96" s="77"/>
    </row>
    <row r="97" spans="1:7" ht="16.5" customHeight="1" x14ac:dyDescent="0.35">
      <c r="A97" s="54">
        <f t="array" aca="1" ref="A97:B97" ca="1">Jours+36+DATE( Calendrier7ans,OptionCalendrier7mois,1)-WEEKDAY(DATE( Calendrier7ans,OptionCalendrier7mois,1),OptionJoursemaine)</f>
        <v>43682</v>
      </c>
      <c r="B97" s="54">
        <f ca="1"/>
        <v>43683</v>
      </c>
      <c r="C97" s="132" t="s">
        <v>142</v>
      </c>
      <c r="D97" s="133"/>
      <c r="E97" s="133"/>
      <c r="F97" s="133"/>
      <c r="G97" s="133"/>
    </row>
    <row r="98" spans="1:7" ht="63.75" customHeight="1" x14ac:dyDescent="0.35">
      <c r="A98" s="62"/>
      <c r="B98" s="62"/>
      <c r="C98" s="131"/>
      <c r="D98" s="131"/>
      <c r="E98" s="131"/>
      <c r="F98" s="131"/>
      <c r="G98" s="131"/>
    </row>
    <row r="99" spans="1:7" ht="54" customHeight="1" x14ac:dyDescent="1">
      <c r="A99" s="47">
        <f ca="1">YEAR(DATE( Calendrier7ans,OptionCalendrier7mois+1,1))</f>
        <v>2019</v>
      </c>
      <c r="B99" s="48" t="str">
        <f ca="1">TEXT(DATE( Calendrier7ans,OptionCalendrier7mois+1,1),"mmmm")</f>
        <v>août</v>
      </c>
      <c r="C99" s="68"/>
      <c r="D99" s="68"/>
      <c r="E99" s="68"/>
      <c r="F99" s="68"/>
      <c r="G99" s="49"/>
    </row>
    <row r="100" spans="1:7" ht="14.25" customHeight="1" x14ac:dyDescent="0.35">
      <c r="A100" s="51" t="str">
        <f t="shared" ref="A100:G100" ca="1" si="7">UPPER(TEXT(A101,"jjjj"))</f>
        <v>LUNDI</v>
      </c>
      <c r="B100" s="52" t="str">
        <f t="shared" ca="1" si="7"/>
        <v>MARDI</v>
      </c>
      <c r="C100" s="51" t="str">
        <f t="shared" ca="1" si="7"/>
        <v>MERCREDI</v>
      </c>
      <c r="D100" s="52" t="str">
        <f t="shared" ca="1" si="7"/>
        <v>JEUDI</v>
      </c>
      <c r="E100" s="51" t="str">
        <f t="shared" ca="1" si="7"/>
        <v>VENDREDI</v>
      </c>
      <c r="F100" s="52" t="str">
        <f t="shared" ca="1" si="7"/>
        <v>SAMEDI</v>
      </c>
      <c r="G100" s="51" t="str">
        <f t="shared" ca="1" si="7"/>
        <v>DIMANCHE</v>
      </c>
    </row>
    <row r="101" spans="1:7" ht="16.5" customHeight="1" x14ac:dyDescent="0.35">
      <c r="A101" s="54">
        <f t="array" aca="1" ref="A101:G101" ca="1">Jours+1+DATE( Calendrier8ans,OptionCalendrier8mois,1)-WEEKDAY(DATE( Calendrier8ans,OptionCalendrier8mois,1),OptionJoursemaine)</f>
        <v>43675</v>
      </c>
      <c r="B101" s="54">
        <f ca="1"/>
        <v>43676</v>
      </c>
      <c r="C101" s="54">
        <f ca="1"/>
        <v>43677</v>
      </c>
      <c r="D101" s="54">
        <f ca="1"/>
        <v>43678</v>
      </c>
      <c r="E101" s="54">
        <f ca="1"/>
        <v>43679</v>
      </c>
      <c r="F101" s="54">
        <f ca="1"/>
        <v>43680</v>
      </c>
      <c r="G101" s="55">
        <f ca="1"/>
        <v>43681</v>
      </c>
    </row>
    <row r="102" spans="1:7" ht="56.25" customHeight="1" x14ac:dyDescent="0.35">
      <c r="A102" s="62"/>
      <c r="B102" s="62"/>
      <c r="C102" s="62"/>
      <c r="D102" s="62"/>
      <c r="E102" s="62"/>
      <c r="F102" s="62"/>
      <c r="G102" s="63"/>
    </row>
    <row r="103" spans="1:7" ht="16.5" customHeight="1" x14ac:dyDescent="0.35">
      <c r="A103" s="54">
        <f t="array" aca="1" ref="A103:G103" ca="1">Jours+8+DATE( Calendrier8ans,OptionCalendrier8mois,1)-WEEKDAY(DATE( Calendrier8ans,OptionCalendrier8mois,1),OptionJoursemaine)</f>
        <v>43682</v>
      </c>
      <c r="B103" s="54">
        <f ca="1"/>
        <v>43683</v>
      </c>
      <c r="C103" s="54">
        <f ca="1"/>
        <v>43684</v>
      </c>
      <c r="D103" s="54">
        <f ca="1"/>
        <v>43685</v>
      </c>
      <c r="E103" s="54">
        <f ca="1"/>
        <v>43686</v>
      </c>
      <c r="F103" s="54">
        <f ca="1"/>
        <v>43687</v>
      </c>
      <c r="G103" s="55">
        <f ca="1"/>
        <v>43688</v>
      </c>
    </row>
    <row r="104" spans="1:7" ht="56.25" customHeight="1" x14ac:dyDescent="0.35">
      <c r="A104" s="62"/>
      <c r="B104" s="62"/>
      <c r="C104" s="62"/>
      <c r="D104" s="62"/>
      <c r="E104" s="62"/>
      <c r="F104" s="62"/>
      <c r="G104" s="63"/>
    </row>
    <row r="105" spans="1:7" ht="16.5" customHeight="1" x14ac:dyDescent="0.35">
      <c r="A105" s="54">
        <f t="array" aca="1" ref="A105:G105" ca="1">Jours+15+DATE( Calendrier8ans,OptionCalendrier8mois,1)-WEEKDAY(DATE( Calendrier8ans,OptionCalendrier8mois,1),OptionJoursemaine)</f>
        <v>43689</v>
      </c>
      <c r="B105" s="54">
        <f ca="1"/>
        <v>43690</v>
      </c>
      <c r="C105" s="54">
        <f ca="1"/>
        <v>43691</v>
      </c>
      <c r="D105" s="54">
        <f ca="1"/>
        <v>43692</v>
      </c>
      <c r="E105" s="54">
        <f ca="1"/>
        <v>43693</v>
      </c>
      <c r="F105" s="54">
        <f ca="1"/>
        <v>43694</v>
      </c>
      <c r="G105" s="55">
        <f ca="1"/>
        <v>43695</v>
      </c>
    </row>
    <row r="106" spans="1:7" ht="56.25" customHeight="1" x14ac:dyDescent="0.35">
      <c r="A106" s="62"/>
      <c r="B106" s="62"/>
      <c r="C106" s="62"/>
      <c r="D106" s="62"/>
      <c r="E106" s="62"/>
      <c r="F106" s="62"/>
      <c r="G106" s="63"/>
    </row>
    <row r="107" spans="1:7" ht="16.5" customHeight="1" x14ac:dyDescent="0.35">
      <c r="A107" s="54">
        <f t="array" aca="1" ref="A107:G107" ca="1">Jours+22+DATE( Calendrier8ans,OptionCalendrier8mois,1)-WEEKDAY(DATE( Calendrier8ans,OptionCalendrier8mois,1),OptionJoursemaine)</f>
        <v>43696</v>
      </c>
      <c r="B107" s="54">
        <f ca="1"/>
        <v>43697</v>
      </c>
      <c r="C107" s="54">
        <f ca="1"/>
        <v>43698</v>
      </c>
      <c r="D107" s="54">
        <f ca="1"/>
        <v>43699</v>
      </c>
      <c r="E107" s="54">
        <f ca="1"/>
        <v>43700</v>
      </c>
      <c r="F107" s="54">
        <f ca="1"/>
        <v>43701</v>
      </c>
      <c r="G107" s="55">
        <f ca="1"/>
        <v>43702</v>
      </c>
    </row>
    <row r="108" spans="1:7" ht="56.25" customHeight="1" x14ac:dyDescent="0.35">
      <c r="A108" s="62"/>
      <c r="B108" s="62"/>
      <c r="C108" s="62"/>
      <c r="D108" s="62"/>
      <c r="E108" s="62"/>
      <c r="F108" s="62"/>
      <c r="G108" s="63"/>
    </row>
    <row r="109" spans="1:7" ht="16.5" customHeight="1" x14ac:dyDescent="0.35">
      <c r="A109" s="54">
        <f t="array" aca="1" ref="A109:G109" ca="1">Jours+29+DATE( Calendrier8ans,OptionCalendrier8mois,1)-WEEKDAY(DATE( Calendrier8ans,OptionCalendrier8mois,1),OptionJoursemaine)</f>
        <v>43703</v>
      </c>
      <c r="B109" s="54">
        <f ca="1"/>
        <v>43704</v>
      </c>
      <c r="C109" s="54">
        <f ca="1"/>
        <v>43705</v>
      </c>
      <c r="D109" s="54">
        <f ca="1"/>
        <v>43706</v>
      </c>
      <c r="E109" s="54">
        <f ca="1"/>
        <v>43707</v>
      </c>
      <c r="F109" s="54">
        <f ca="1"/>
        <v>43708</v>
      </c>
      <c r="G109" s="55">
        <f ca="1"/>
        <v>43709</v>
      </c>
    </row>
    <row r="110" spans="1:7" ht="57" customHeight="1" x14ac:dyDescent="0.35">
      <c r="A110" s="62"/>
      <c r="B110" s="62"/>
      <c r="C110" s="62"/>
      <c r="D110" s="62"/>
      <c r="E110" s="62"/>
      <c r="F110" s="62"/>
      <c r="G110" s="77"/>
    </row>
    <row r="111" spans="1:7" ht="16.5" customHeight="1" x14ac:dyDescent="0.35">
      <c r="A111" s="54">
        <f t="array" aca="1" ref="A111:B111" ca="1">Jours+36+DATE( Calendrier8ans,OptionCalendrier8mois,1)-WEEKDAY(DATE( Calendrier8ans,OptionCalendrier8mois,1),OptionJoursemaine)</f>
        <v>43710</v>
      </c>
      <c r="B111" s="54">
        <f ca="1"/>
        <v>43711</v>
      </c>
      <c r="C111" s="132" t="s">
        <v>142</v>
      </c>
      <c r="D111" s="133"/>
      <c r="E111" s="133"/>
      <c r="F111" s="133"/>
      <c r="G111" s="133"/>
    </row>
    <row r="112" spans="1:7" ht="63.75" customHeight="1" x14ac:dyDescent="0.35">
      <c r="A112" s="62"/>
      <c r="B112" s="62"/>
      <c r="C112" s="131"/>
      <c r="D112" s="131"/>
      <c r="E112" s="131"/>
      <c r="F112" s="131"/>
      <c r="G112" s="131"/>
    </row>
    <row r="113" spans="1:7" ht="54" customHeight="1" x14ac:dyDescent="1">
      <c r="A113" s="47">
        <f ca="1">YEAR(DATE( Calendrier8ans,OptionCalendrier8mois+1,1))</f>
        <v>2019</v>
      </c>
      <c r="B113" s="48" t="str">
        <f ca="1">TEXT(DATE( Calendrier8ans,OptionCalendrier8mois+1,1),"mmmm")</f>
        <v>septembre</v>
      </c>
      <c r="C113" s="68"/>
      <c r="D113" s="68"/>
      <c r="E113" s="68"/>
      <c r="F113" s="68"/>
      <c r="G113" s="49"/>
    </row>
    <row r="114" spans="1:7" ht="14.25" customHeight="1" x14ac:dyDescent="0.35">
      <c r="A114" s="51" t="str">
        <f t="shared" ref="A114:G114" ca="1" si="8">UPPER(TEXT(A115,"jjjj"))</f>
        <v>LUNDI</v>
      </c>
      <c r="B114" s="52" t="str">
        <f t="shared" ca="1" si="8"/>
        <v>MARDI</v>
      </c>
      <c r="C114" s="51" t="str">
        <f t="shared" ca="1" si="8"/>
        <v>MERCREDI</v>
      </c>
      <c r="D114" s="52" t="str">
        <f t="shared" ca="1" si="8"/>
        <v>JEUDI</v>
      </c>
      <c r="E114" s="51" t="str">
        <f t="shared" ca="1" si="8"/>
        <v>VENDREDI</v>
      </c>
      <c r="F114" s="52" t="str">
        <f t="shared" ca="1" si="8"/>
        <v>SAMEDI</v>
      </c>
      <c r="G114" s="51" t="str">
        <f t="shared" ca="1" si="8"/>
        <v>DIMANCHE</v>
      </c>
    </row>
    <row r="115" spans="1:7" ht="16.5" customHeight="1" x14ac:dyDescent="0.35">
      <c r="A115" s="54">
        <f t="array" aca="1" ref="A115:G115" ca="1">Jours+1+DATE(Calendrier9ans,OptionCalendrier9mois,1)-WEEKDAY(DATE(Calendrier9ans,OptionCalendrier9mois,1),OptionJoursemaine)</f>
        <v>43703</v>
      </c>
      <c r="B115" s="54">
        <f ca="1"/>
        <v>43704</v>
      </c>
      <c r="C115" s="54">
        <f ca="1"/>
        <v>43705</v>
      </c>
      <c r="D115" s="54">
        <f ca="1"/>
        <v>43706</v>
      </c>
      <c r="E115" s="54">
        <f ca="1"/>
        <v>43707</v>
      </c>
      <c r="F115" s="54">
        <f ca="1"/>
        <v>43708</v>
      </c>
      <c r="G115" s="55">
        <f ca="1"/>
        <v>43709</v>
      </c>
    </row>
    <row r="116" spans="1:7" ht="56.25" customHeight="1" x14ac:dyDescent="0.35">
      <c r="A116" s="62"/>
      <c r="B116" s="62"/>
      <c r="C116" s="62"/>
      <c r="D116" s="62"/>
      <c r="E116" s="62"/>
      <c r="F116" s="62"/>
      <c r="G116" s="63"/>
    </row>
    <row r="117" spans="1:7" ht="16.5" customHeight="1" x14ac:dyDescent="0.35">
      <c r="A117" s="54">
        <f t="array" aca="1" ref="A117:G117" ca="1">Jours+8+DATE(Calendrier9ans,OptionCalendrier9mois,1)-WEEKDAY(DATE(Calendrier9ans,OptionCalendrier9mois,1),OptionJoursemaine)</f>
        <v>43710</v>
      </c>
      <c r="B117" s="54">
        <f ca="1"/>
        <v>43711</v>
      </c>
      <c r="C117" s="54">
        <f ca="1"/>
        <v>43712</v>
      </c>
      <c r="D117" s="54">
        <f ca="1"/>
        <v>43713</v>
      </c>
      <c r="E117" s="54">
        <f ca="1"/>
        <v>43714</v>
      </c>
      <c r="F117" s="54">
        <f ca="1"/>
        <v>43715</v>
      </c>
      <c r="G117" s="55">
        <f ca="1"/>
        <v>43716</v>
      </c>
    </row>
    <row r="118" spans="1:7" ht="56.25" customHeight="1" x14ac:dyDescent="0.35">
      <c r="A118" s="62"/>
      <c r="B118" s="62"/>
      <c r="C118" s="62"/>
      <c r="D118" s="62"/>
      <c r="E118" s="62"/>
      <c r="F118" s="62"/>
      <c r="G118" s="63"/>
    </row>
    <row r="119" spans="1:7" ht="16.5" customHeight="1" x14ac:dyDescent="0.35">
      <c r="A119" s="54">
        <f t="array" aca="1" ref="A119:G119" ca="1">Jours+15+DATE(Calendrier9ans,OptionCalendrier9mois,1)-WEEKDAY(DATE(Calendrier9ans,OptionCalendrier9mois,1),OptionJoursemaine)</f>
        <v>43717</v>
      </c>
      <c r="B119" s="54">
        <f ca="1"/>
        <v>43718</v>
      </c>
      <c r="C119" s="54">
        <f ca="1"/>
        <v>43719</v>
      </c>
      <c r="D119" s="54">
        <f ca="1"/>
        <v>43720</v>
      </c>
      <c r="E119" s="54">
        <f ca="1"/>
        <v>43721</v>
      </c>
      <c r="F119" s="54">
        <f ca="1"/>
        <v>43722</v>
      </c>
      <c r="G119" s="55">
        <f ca="1"/>
        <v>43723</v>
      </c>
    </row>
    <row r="120" spans="1:7" ht="56.25" customHeight="1" x14ac:dyDescent="0.35">
      <c r="A120" s="62"/>
      <c r="B120" s="62"/>
      <c r="C120" s="62"/>
      <c r="D120" s="62"/>
      <c r="E120" s="62"/>
      <c r="F120" s="62"/>
      <c r="G120" s="63"/>
    </row>
    <row r="121" spans="1:7" ht="16.5" customHeight="1" x14ac:dyDescent="0.35">
      <c r="A121" s="54">
        <f t="array" aca="1" ref="A121:G121" ca="1">Jours+22+DATE(Calendrier9ans,OptionCalendrier9mois,1)-WEEKDAY(DATE(Calendrier9ans,OptionCalendrier9mois,1),OptionJoursemaine)</f>
        <v>43724</v>
      </c>
      <c r="B121" s="54">
        <f ca="1"/>
        <v>43725</v>
      </c>
      <c r="C121" s="54">
        <f ca="1"/>
        <v>43726</v>
      </c>
      <c r="D121" s="54">
        <f ca="1"/>
        <v>43727</v>
      </c>
      <c r="E121" s="54">
        <f ca="1"/>
        <v>43728</v>
      </c>
      <c r="F121" s="54">
        <f ca="1"/>
        <v>43729</v>
      </c>
      <c r="G121" s="55">
        <f ca="1"/>
        <v>43730</v>
      </c>
    </row>
    <row r="122" spans="1:7" ht="56.25" customHeight="1" x14ac:dyDescent="0.35">
      <c r="A122" s="62"/>
      <c r="B122" s="62"/>
      <c r="C122" s="62"/>
      <c r="D122" s="62"/>
      <c r="E122" s="62"/>
      <c r="F122" s="62"/>
      <c r="G122" s="63"/>
    </row>
    <row r="123" spans="1:7" ht="16.5" customHeight="1" x14ac:dyDescent="0.35">
      <c r="A123" s="54">
        <f t="array" aca="1" ref="A123:G123" ca="1">Jours+29+DATE(Calendrier9ans,OptionCalendrier9mois,1)-WEEKDAY(DATE(Calendrier9ans,OptionCalendrier9mois,1),OptionJoursemaine)</f>
        <v>43731</v>
      </c>
      <c r="B123" s="54">
        <f ca="1"/>
        <v>43732</v>
      </c>
      <c r="C123" s="54">
        <f ca="1"/>
        <v>43733</v>
      </c>
      <c r="D123" s="54">
        <f ca="1"/>
        <v>43734</v>
      </c>
      <c r="E123" s="54">
        <f ca="1"/>
        <v>43735</v>
      </c>
      <c r="F123" s="54">
        <f ca="1"/>
        <v>43736</v>
      </c>
      <c r="G123" s="55">
        <f ca="1"/>
        <v>43737</v>
      </c>
    </row>
    <row r="124" spans="1:7" ht="57" customHeight="1" x14ac:dyDescent="0.35">
      <c r="A124" s="62"/>
      <c r="B124" s="62"/>
      <c r="C124" s="62"/>
      <c r="D124" s="62"/>
      <c r="E124" s="62"/>
      <c r="F124" s="62"/>
      <c r="G124" s="77"/>
    </row>
    <row r="125" spans="1:7" ht="16.5" customHeight="1" x14ac:dyDescent="0.35">
      <c r="A125" s="54">
        <f t="array" aca="1" ref="A125:B125" ca="1">Jours+36+DATE(Calendrier9ans,OptionCalendrier9mois,1)-WEEKDAY(DATE(Calendrier9ans,OptionCalendrier9mois,1),OptionJoursemaine)</f>
        <v>43738</v>
      </c>
      <c r="B125" s="54">
        <f ca="1"/>
        <v>43739</v>
      </c>
      <c r="C125" s="132" t="s">
        <v>142</v>
      </c>
      <c r="D125" s="133"/>
      <c r="E125" s="133"/>
      <c r="F125" s="133"/>
      <c r="G125" s="133"/>
    </row>
    <row r="126" spans="1:7" ht="63.75" customHeight="1" x14ac:dyDescent="0.35">
      <c r="A126" s="62"/>
      <c r="B126" s="62"/>
      <c r="C126" s="131"/>
      <c r="D126" s="131"/>
      <c r="E126" s="131"/>
      <c r="F126" s="131"/>
      <c r="G126" s="131"/>
    </row>
    <row r="127" spans="1:7" ht="54" customHeight="1" x14ac:dyDescent="1">
      <c r="A127" s="47">
        <f ca="1">YEAR(DATE(Calendrier9ans,OptionCalendrier9mois+1,1))</f>
        <v>2019</v>
      </c>
      <c r="B127" s="48" t="str">
        <f ca="1">TEXT(DATE(Calendrier9ans,OptionCalendrier9mois+1,1),"mmmm")</f>
        <v>octobre</v>
      </c>
      <c r="C127" s="68"/>
      <c r="D127" s="68"/>
      <c r="E127" s="68"/>
      <c r="F127" s="68"/>
      <c r="G127" s="49"/>
    </row>
    <row r="128" spans="1:7" ht="14.25" customHeight="1" x14ac:dyDescent="0.35">
      <c r="A128" s="51" t="str">
        <f t="shared" ref="A128:G128" ca="1" si="9">UPPER(TEXT(A129,"jjjj"))</f>
        <v>LUNDI</v>
      </c>
      <c r="B128" s="52" t="str">
        <f t="shared" ca="1" si="9"/>
        <v>MARDI</v>
      </c>
      <c r="C128" s="51" t="str">
        <f t="shared" ca="1" si="9"/>
        <v>MERCREDI</v>
      </c>
      <c r="D128" s="52" t="str">
        <f t="shared" ca="1" si="9"/>
        <v>JEUDI</v>
      </c>
      <c r="E128" s="51" t="str">
        <f t="shared" ca="1" si="9"/>
        <v>VENDREDI</v>
      </c>
      <c r="F128" s="52" t="str">
        <f t="shared" ca="1" si="9"/>
        <v>SAMEDI</v>
      </c>
      <c r="G128" s="51" t="str">
        <f t="shared" ca="1" si="9"/>
        <v>DIMANCHE</v>
      </c>
    </row>
    <row r="129" spans="1:7" ht="16.5" customHeight="1" x14ac:dyDescent="0.35">
      <c r="A129" s="54">
        <f t="array" aca="1" ref="A129:G129" ca="1">Jours+1+DATE(Calendrier10ans,OptionCalendrier10mois,1)-WEEKDAY(DATE(Calendrier10ans,OptionCalendrier10mois,1),OptionJoursemaine)</f>
        <v>43738</v>
      </c>
      <c r="B129" s="54">
        <f ca="1"/>
        <v>43739</v>
      </c>
      <c r="C129" s="54">
        <f ca="1"/>
        <v>43740</v>
      </c>
      <c r="D129" s="54">
        <f ca="1"/>
        <v>43741</v>
      </c>
      <c r="E129" s="54">
        <f ca="1"/>
        <v>43742</v>
      </c>
      <c r="F129" s="54">
        <f ca="1"/>
        <v>43743</v>
      </c>
      <c r="G129" s="55">
        <f ca="1"/>
        <v>43744</v>
      </c>
    </row>
    <row r="130" spans="1:7" ht="56.25" customHeight="1" x14ac:dyDescent="0.35">
      <c r="A130" s="62"/>
      <c r="B130" s="62"/>
      <c r="C130" s="62"/>
      <c r="D130" s="62"/>
      <c r="E130" s="62"/>
      <c r="F130" s="62"/>
      <c r="G130" s="63"/>
    </row>
    <row r="131" spans="1:7" ht="16.5" customHeight="1" x14ac:dyDescent="0.35">
      <c r="A131" s="54">
        <f t="array" aca="1" ref="A131:G131" ca="1">Jours+8+DATE(Calendrier10ans,OptionCalendrier10mois,1)-WEEKDAY(DATE(Calendrier10ans,OptionCalendrier10mois,1),OptionJoursemaine)</f>
        <v>43745</v>
      </c>
      <c r="B131" s="54">
        <f ca="1"/>
        <v>43746</v>
      </c>
      <c r="C131" s="54">
        <f ca="1"/>
        <v>43747</v>
      </c>
      <c r="D131" s="54">
        <f ca="1"/>
        <v>43748</v>
      </c>
      <c r="E131" s="54">
        <f ca="1"/>
        <v>43749</v>
      </c>
      <c r="F131" s="54">
        <f ca="1"/>
        <v>43750</v>
      </c>
      <c r="G131" s="55">
        <f ca="1"/>
        <v>43751</v>
      </c>
    </row>
    <row r="132" spans="1:7" ht="56.25" customHeight="1" x14ac:dyDescent="0.35">
      <c r="A132" s="62"/>
      <c r="B132" s="62"/>
      <c r="C132" s="62"/>
      <c r="D132" s="62"/>
      <c r="E132" s="62"/>
      <c r="F132" s="62"/>
      <c r="G132" s="63"/>
    </row>
    <row r="133" spans="1:7" ht="16.5" customHeight="1" x14ac:dyDescent="0.35">
      <c r="A133" s="54">
        <f t="array" aca="1" ref="A133:G133" ca="1">Jours+15+DATE(Calendrier10ans,OptionCalendrier10mois,1)-WEEKDAY(DATE(Calendrier10ans,OptionCalendrier10mois,1),OptionJoursemaine)</f>
        <v>43752</v>
      </c>
      <c r="B133" s="54">
        <f ca="1"/>
        <v>43753</v>
      </c>
      <c r="C133" s="54">
        <f ca="1"/>
        <v>43754</v>
      </c>
      <c r="D133" s="54">
        <f ca="1"/>
        <v>43755</v>
      </c>
      <c r="E133" s="54">
        <f ca="1"/>
        <v>43756</v>
      </c>
      <c r="F133" s="54">
        <f ca="1"/>
        <v>43757</v>
      </c>
      <c r="G133" s="55">
        <f ca="1"/>
        <v>43758</v>
      </c>
    </row>
    <row r="134" spans="1:7" ht="56.25" customHeight="1" x14ac:dyDescent="0.35">
      <c r="A134" s="62"/>
      <c r="B134" s="62"/>
      <c r="C134" s="62"/>
      <c r="D134" s="62"/>
      <c r="E134" s="62"/>
      <c r="F134" s="62"/>
      <c r="G134" s="63"/>
    </row>
    <row r="135" spans="1:7" ht="16.5" customHeight="1" x14ac:dyDescent="0.35">
      <c r="A135" s="54">
        <f t="array" aca="1" ref="A135:G135" ca="1">Jours+22+DATE(Calendrier10ans,OptionCalendrier10mois,1)-WEEKDAY(DATE(Calendrier10ans,OptionCalendrier10mois,1),OptionJoursemaine)</f>
        <v>43759</v>
      </c>
      <c r="B135" s="54">
        <f ca="1"/>
        <v>43760</v>
      </c>
      <c r="C135" s="54">
        <f ca="1"/>
        <v>43761</v>
      </c>
      <c r="D135" s="54">
        <f ca="1"/>
        <v>43762</v>
      </c>
      <c r="E135" s="54">
        <f ca="1"/>
        <v>43763</v>
      </c>
      <c r="F135" s="54">
        <f ca="1"/>
        <v>43764</v>
      </c>
      <c r="G135" s="55">
        <f ca="1"/>
        <v>43765</v>
      </c>
    </row>
    <row r="136" spans="1:7" ht="56.25" customHeight="1" x14ac:dyDescent="0.35">
      <c r="A136" s="62"/>
      <c r="B136" s="62"/>
      <c r="C136" s="62"/>
      <c r="D136" s="62"/>
      <c r="E136" s="62"/>
      <c r="F136" s="62"/>
      <c r="G136" s="63"/>
    </row>
    <row r="137" spans="1:7" ht="16.5" customHeight="1" x14ac:dyDescent="0.35">
      <c r="A137" s="54">
        <f t="array" aca="1" ref="A137:G137" ca="1">Jours+29+DATE(Calendrier10ans,OptionCalendrier10mois,1)-WEEKDAY(DATE(Calendrier10ans,OptionCalendrier10mois,1),OptionJoursemaine)</f>
        <v>43766</v>
      </c>
      <c r="B137" s="54">
        <f ca="1"/>
        <v>43767</v>
      </c>
      <c r="C137" s="54">
        <f ca="1"/>
        <v>43768</v>
      </c>
      <c r="D137" s="54">
        <f ca="1"/>
        <v>43769</v>
      </c>
      <c r="E137" s="54">
        <f ca="1"/>
        <v>43770</v>
      </c>
      <c r="F137" s="54">
        <f ca="1"/>
        <v>43771</v>
      </c>
      <c r="G137" s="55">
        <f ca="1"/>
        <v>43772</v>
      </c>
    </row>
    <row r="138" spans="1:7" ht="57" customHeight="1" x14ac:dyDescent="0.35">
      <c r="A138" s="62"/>
      <c r="B138" s="62"/>
      <c r="C138" s="62"/>
      <c r="D138" s="62"/>
      <c r="E138" s="62"/>
      <c r="F138" s="62"/>
      <c r="G138" s="77"/>
    </row>
    <row r="139" spans="1:7" ht="16.5" customHeight="1" x14ac:dyDescent="0.35">
      <c r="A139" s="54">
        <f t="array" aca="1" ref="A139:B139" ca="1">Jours+36+DATE(Calendrier10ans,OptionCalendrier10mois,1)-WEEKDAY(DATE(Calendrier10ans,OptionCalendrier10mois,1),OptionJoursemaine)</f>
        <v>43773</v>
      </c>
      <c r="B139" s="54">
        <f ca="1"/>
        <v>43774</v>
      </c>
      <c r="C139" s="132" t="s">
        <v>142</v>
      </c>
      <c r="D139" s="133"/>
      <c r="E139" s="133"/>
      <c r="F139" s="133"/>
      <c r="G139" s="133"/>
    </row>
    <row r="140" spans="1:7" ht="63.75" customHeight="1" x14ac:dyDescent="0.35">
      <c r="A140" s="62"/>
      <c r="B140" s="62"/>
      <c r="C140" s="131"/>
      <c r="D140" s="131"/>
      <c r="E140" s="131"/>
      <c r="F140" s="131"/>
      <c r="G140" s="131"/>
    </row>
    <row r="141" spans="1:7" ht="54" customHeight="1" x14ac:dyDescent="1">
      <c r="A141" s="47">
        <f ca="1">YEAR(DATE(Calendrier10ans,OptionCalendrier10mois+1,1))</f>
        <v>2019</v>
      </c>
      <c r="B141" s="48" t="str">
        <f ca="1">TEXT(DATE(Calendrier10ans,OptionCalendrier10mois+1,1),"mmmm")</f>
        <v>novembre</v>
      </c>
      <c r="C141" s="68"/>
      <c r="D141" s="68"/>
      <c r="E141" s="68"/>
      <c r="F141" s="68"/>
      <c r="G141" s="49"/>
    </row>
    <row r="142" spans="1:7" ht="14.25" customHeight="1" x14ac:dyDescent="0.35">
      <c r="A142" s="51" t="str">
        <f t="shared" ref="A142:G142" ca="1" si="10">UPPER(TEXT(A143,"jjjj"))</f>
        <v>LUNDI</v>
      </c>
      <c r="B142" s="52" t="str">
        <f t="shared" ca="1" si="10"/>
        <v>MARDI</v>
      </c>
      <c r="C142" s="51" t="str">
        <f t="shared" ca="1" si="10"/>
        <v>MERCREDI</v>
      </c>
      <c r="D142" s="52" t="str">
        <f t="shared" ca="1" si="10"/>
        <v>JEUDI</v>
      </c>
      <c r="E142" s="51" t="str">
        <f t="shared" ca="1" si="10"/>
        <v>VENDREDI</v>
      </c>
      <c r="F142" s="52" t="str">
        <f t="shared" ca="1" si="10"/>
        <v>SAMEDI</v>
      </c>
      <c r="G142" s="51" t="str">
        <f t="shared" ca="1" si="10"/>
        <v>DIMANCHE</v>
      </c>
    </row>
    <row r="143" spans="1:7" ht="16.5" customHeight="1" x14ac:dyDescent="0.35">
      <c r="A143" s="54">
        <f t="array" aca="1" ref="A143:G143" ca="1">Jours+1+DATE( Calendrier11ans,OptionCalendrier11mois,1)-WEEKDAY(DATE( Calendrier11ans,OptionCalendrier11mois,1),OptionJoursemaine)</f>
        <v>43766</v>
      </c>
      <c r="B143" s="54">
        <f ca="1"/>
        <v>43767</v>
      </c>
      <c r="C143" s="54">
        <f ca="1"/>
        <v>43768</v>
      </c>
      <c r="D143" s="54">
        <f ca="1"/>
        <v>43769</v>
      </c>
      <c r="E143" s="54">
        <f ca="1"/>
        <v>43770</v>
      </c>
      <c r="F143" s="54">
        <f ca="1"/>
        <v>43771</v>
      </c>
      <c r="G143" s="55">
        <f ca="1"/>
        <v>43772</v>
      </c>
    </row>
    <row r="144" spans="1:7" ht="56.25" customHeight="1" x14ac:dyDescent="0.35">
      <c r="A144" s="62"/>
      <c r="B144" s="62"/>
      <c r="C144" s="62"/>
      <c r="D144" s="62"/>
      <c r="E144" s="62"/>
      <c r="F144" s="62"/>
      <c r="G144" s="63"/>
    </row>
    <row r="145" spans="1:7" ht="16.5" customHeight="1" x14ac:dyDescent="0.35">
      <c r="A145" s="54">
        <f t="array" aca="1" ref="A145:G145" ca="1">Jours+8+DATE( Calendrier11ans,OptionCalendrier11mois,1)-WEEKDAY(DATE( Calendrier11ans,OptionCalendrier11mois,1),OptionJoursemaine)</f>
        <v>43773</v>
      </c>
      <c r="B145" s="54">
        <f ca="1"/>
        <v>43774</v>
      </c>
      <c r="C145" s="54">
        <f ca="1"/>
        <v>43775</v>
      </c>
      <c r="D145" s="54">
        <f ca="1"/>
        <v>43776</v>
      </c>
      <c r="E145" s="54">
        <f ca="1"/>
        <v>43777</v>
      </c>
      <c r="F145" s="54">
        <f ca="1"/>
        <v>43778</v>
      </c>
      <c r="G145" s="55">
        <f ca="1"/>
        <v>43779</v>
      </c>
    </row>
    <row r="146" spans="1:7" ht="56.25" customHeight="1" x14ac:dyDescent="0.35">
      <c r="A146" s="62"/>
      <c r="B146" s="62"/>
      <c r="C146" s="62"/>
      <c r="D146" s="62"/>
      <c r="E146" s="62"/>
      <c r="F146" s="62"/>
      <c r="G146" s="63"/>
    </row>
    <row r="147" spans="1:7" ht="16.5" customHeight="1" x14ac:dyDescent="0.35">
      <c r="A147" s="54">
        <f t="array" aca="1" ref="A147:G147" ca="1">Jours+15+DATE( Calendrier11ans,OptionCalendrier11mois,1)-WEEKDAY(DATE( Calendrier11ans,OptionCalendrier11mois,1),OptionJoursemaine)</f>
        <v>43780</v>
      </c>
      <c r="B147" s="54">
        <f ca="1"/>
        <v>43781</v>
      </c>
      <c r="C147" s="54">
        <f ca="1"/>
        <v>43782</v>
      </c>
      <c r="D147" s="54">
        <f ca="1"/>
        <v>43783</v>
      </c>
      <c r="E147" s="54">
        <f ca="1"/>
        <v>43784</v>
      </c>
      <c r="F147" s="54">
        <f ca="1"/>
        <v>43785</v>
      </c>
      <c r="G147" s="55">
        <f ca="1"/>
        <v>43786</v>
      </c>
    </row>
    <row r="148" spans="1:7" ht="56.25" customHeight="1" x14ac:dyDescent="0.35">
      <c r="A148" s="62"/>
      <c r="B148" s="62"/>
      <c r="C148" s="62"/>
      <c r="D148" s="62"/>
      <c r="E148" s="62"/>
      <c r="F148" s="62"/>
      <c r="G148" s="63"/>
    </row>
    <row r="149" spans="1:7" ht="16.5" customHeight="1" x14ac:dyDescent="0.35">
      <c r="A149" s="54">
        <f t="array" aca="1" ref="A149:G149" ca="1">Jours+22+DATE( Calendrier11ans,OptionCalendrier11mois,1)-WEEKDAY(DATE( Calendrier11ans,OptionCalendrier11mois,1),OptionJoursemaine)</f>
        <v>43787</v>
      </c>
      <c r="B149" s="54">
        <f ca="1"/>
        <v>43788</v>
      </c>
      <c r="C149" s="54">
        <f ca="1"/>
        <v>43789</v>
      </c>
      <c r="D149" s="54">
        <f ca="1"/>
        <v>43790</v>
      </c>
      <c r="E149" s="54">
        <f ca="1"/>
        <v>43791</v>
      </c>
      <c r="F149" s="54">
        <f ca="1"/>
        <v>43792</v>
      </c>
      <c r="G149" s="55">
        <f ca="1"/>
        <v>43793</v>
      </c>
    </row>
    <row r="150" spans="1:7" ht="56.25" customHeight="1" x14ac:dyDescent="0.35">
      <c r="A150" s="62"/>
      <c r="B150" s="62"/>
      <c r="C150" s="62"/>
      <c r="D150" s="62"/>
      <c r="E150" s="62"/>
      <c r="F150" s="62"/>
      <c r="G150" s="63"/>
    </row>
    <row r="151" spans="1:7" ht="16.5" customHeight="1" x14ac:dyDescent="0.35">
      <c r="A151" s="54">
        <f t="array" aca="1" ref="A151:G151" ca="1">Jours+29+DATE( Calendrier11ans,OptionCalendrier11mois,1)-WEEKDAY(DATE( Calendrier11ans,OptionCalendrier11mois,1),OptionJoursemaine)</f>
        <v>43794</v>
      </c>
      <c r="B151" s="54">
        <f ca="1"/>
        <v>43795</v>
      </c>
      <c r="C151" s="54">
        <f ca="1"/>
        <v>43796</v>
      </c>
      <c r="D151" s="54">
        <f ca="1"/>
        <v>43797</v>
      </c>
      <c r="E151" s="54">
        <f ca="1"/>
        <v>43798</v>
      </c>
      <c r="F151" s="54">
        <f ca="1"/>
        <v>43799</v>
      </c>
      <c r="G151" s="55">
        <f ca="1"/>
        <v>43800</v>
      </c>
    </row>
    <row r="152" spans="1:7" ht="57" customHeight="1" x14ac:dyDescent="0.35">
      <c r="A152" s="62"/>
      <c r="B152" s="62"/>
      <c r="C152" s="62"/>
      <c r="D152" s="62"/>
      <c r="E152" s="62"/>
      <c r="F152" s="62"/>
      <c r="G152" s="77"/>
    </row>
    <row r="153" spans="1:7" ht="16.5" customHeight="1" x14ac:dyDescent="0.35">
      <c r="A153" s="54">
        <f t="array" aca="1" ref="A153:B153" ca="1">Jours+36+DATE( Calendrier11ans,OptionCalendrier11mois,1)-WEEKDAY(DATE( Calendrier11ans,OptionCalendrier11mois,1),OptionJoursemaine)</f>
        <v>43801</v>
      </c>
      <c r="B153" s="54">
        <f ca="1"/>
        <v>43802</v>
      </c>
      <c r="C153" s="132" t="s">
        <v>142</v>
      </c>
      <c r="D153" s="133"/>
      <c r="E153" s="133"/>
      <c r="F153" s="133"/>
      <c r="G153" s="133"/>
    </row>
    <row r="154" spans="1:7" ht="63.75" customHeight="1" x14ac:dyDescent="0.35">
      <c r="A154" s="62"/>
      <c r="B154" s="62"/>
      <c r="C154" s="131"/>
      <c r="D154" s="131"/>
      <c r="E154" s="131"/>
      <c r="F154" s="131"/>
      <c r="G154" s="131"/>
    </row>
    <row r="155" spans="1:7" ht="54" customHeight="1" x14ac:dyDescent="1">
      <c r="A155" s="47">
        <f ca="1">YEAR(DATE( Calendrier11ans,OptionCalendrier11mois+1,1))</f>
        <v>2019</v>
      </c>
      <c r="B155" s="48" t="str">
        <f ca="1">TEXT(DATE( Calendrier11ans,OptionCalendrier11mois+1,1),"mmmm")</f>
        <v>décembre</v>
      </c>
      <c r="C155" s="68"/>
      <c r="D155" s="68"/>
      <c r="E155" s="68"/>
      <c r="F155" s="68"/>
      <c r="G155" s="49"/>
    </row>
    <row r="156" spans="1:7" ht="14.25" customHeight="1" x14ac:dyDescent="0.35">
      <c r="A156" s="51" t="str">
        <f t="shared" ref="A156:G156" ca="1" si="11">UPPER(TEXT(A157,"jjjj"))</f>
        <v>LUNDI</v>
      </c>
      <c r="B156" s="52" t="str">
        <f t="shared" ca="1" si="11"/>
        <v>MARDI</v>
      </c>
      <c r="C156" s="51" t="str">
        <f t="shared" ca="1" si="11"/>
        <v>MERCREDI</v>
      </c>
      <c r="D156" s="52" t="str">
        <f t="shared" ca="1" si="11"/>
        <v>JEUDI</v>
      </c>
      <c r="E156" s="51" t="str">
        <f t="shared" ca="1" si="11"/>
        <v>VENDREDI</v>
      </c>
      <c r="F156" s="52" t="str">
        <f t="shared" ca="1" si="11"/>
        <v>SAMEDI</v>
      </c>
      <c r="G156" s="51" t="str">
        <f t="shared" ca="1" si="11"/>
        <v>DIMANCHE</v>
      </c>
    </row>
    <row r="157" spans="1:7" ht="16.5" customHeight="1" x14ac:dyDescent="0.35">
      <c r="A157" s="54">
        <f t="array" aca="1" ref="A157:G157" ca="1">Jours+1+DATE( Calendrier12ans,OptionCalendrier12mois,1)-WEEKDAY(DATE( Calendrier12ans,OptionCalendrier12mois,1),OptionJoursemaine)</f>
        <v>43794</v>
      </c>
      <c r="B157" s="54">
        <f ca="1"/>
        <v>43795</v>
      </c>
      <c r="C157" s="54">
        <f ca="1"/>
        <v>43796</v>
      </c>
      <c r="D157" s="54">
        <f ca="1"/>
        <v>43797</v>
      </c>
      <c r="E157" s="54">
        <f ca="1"/>
        <v>43798</v>
      </c>
      <c r="F157" s="54">
        <f ca="1"/>
        <v>43799</v>
      </c>
      <c r="G157" s="55">
        <f ca="1"/>
        <v>43800</v>
      </c>
    </row>
    <row r="158" spans="1:7" ht="56.25" customHeight="1" x14ac:dyDescent="0.35">
      <c r="A158" s="62"/>
      <c r="B158" s="62"/>
      <c r="C158" s="62"/>
      <c r="D158" s="62"/>
      <c r="E158" s="62"/>
      <c r="F158" s="62"/>
      <c r="G158" s="63"/>
    </row>
    <row r="159" spans="1:7" ht="16.5" customHeight="1" x14ac:dyDescent="0.35">
      <c r="A159" s="54">
        <f t="array" aca="1" ref="A159:G159" ca="1">Jours+8+DATE( Calendrier12ans,OptionCalendrier12mois,1)-WEEKDAY(DATE( Calendrier12ans,OptionCalendrier12mois,1),OptionJoursemaine)</f>
        <v>43801</v>
      </c>
      <c r="B159" s="54">
        <f ca="1"/>
        <v>43802</v>
      </c>
      <c r="C159" s="54">
        <f ca="1"/>
        <v>43803</v>
      </c>
      <c r="D159" s="54">
        <f ca="1"/>
        <v>43804</v>
      </c>
      <c r="E159" s="54">
        <f ca="1"/>
        <v>43805</v>
      </c>
      <c r="F159" s="54">
        <f ca="1"/>
        <v>43806</v>
      </c>
      <c r="G159" s="55">
        <f ca="1"/>
        <v>43807</v>
      </c>
    </row>
    <row r="160" spans="1:7" ht="56.25" customHeight="1" x14ac:dyDescent="0.35">
      <c r="A160" s="62"/>
      <c r="B160" s="62"/>
      <c r="C160" s="62"/>
      <c r="D160" s="62"/>
      <c r="E160" s="62"/>
      <c r="F160" s="62"/>
      <c r="G160" s="63"/>
    </row>
    <row r="161" spans="1:7" ht="16.5" customHeight="1" x14ac:dyDescent="0.35">
      <c r="A161" s="54">
        <f t="array" aca="1" ref="A161:G161" ca="1">Jours+15+DATE( Calendrier12ans,OptionCalendrier12mois,1)-WEEKDAY(DATE( Calendrier12ans,OptionCalendrier12mois,1),OptionJoursemaine)</f>
        <v>43808</v>
      </c>
      <c r="B161" s="54">
        <f ca="1"/>
        <v>43809</v>
      </c>
      <c r="C161" s="54">
        <f ca="1"/>
        <v>43810</v>
      </c>
      <c r="D161" s="54">
        <f ca="1"/>
        <v>43811</v>
      </c>
      <c r="E161" s="54">
        <f ca="1"/>
        <v>43812</v>
      </c>
      <c r="F161" s="54">
        <f ca="1"/>
        <v>43813</v>
      </c>
      <c r="G161" s="55">
        <f ca="1"/>
        <v>43814</v>
      </c>
    </row>
    <row r="162" spans="1:7" ht="56.25" customHeight="1" x14ac:dyDescent="0.35">
      <c r="A162" s="62"/>
      <c r="B162" s="62"/>
      <c r="C162" s="62"/>
      <c r="D162" s="62"/>
      <c r="E162" s="62"/>
      <c r="F162" s="62"/>
      <c r="G162" s="63"/>
    </row>
    <row r="163" spans="1:7" ht="16.5" customHeight="1" x14ac:dyDescent="0.35">
      <c r="A163" s="54">
        <f t="array" aca="1" ref="A163:G163" ca="1">Jours+22+DATE( Calendrier12ans,OptionCalendrier12mois,1)-WEEKDAY(DATE( Calendrier12ans,OptionCalendrier12mois,1),OptionJoursemaine)</f>
        <v>43815</v>
      </c>
      <c r="B163" s="54">
        <f ca="1"/>
        <v>43816</v>
      </c>
      <c r="C163" s="54">
        <f ca="1"/>
        <v>43817</v>
      </c>
      <c r="D163" s="54">
        <f ca="1"/>
        <v>43818</v>
      </c>
      <c r="E163" s="54">
        <f ca="1"/>
        <v>43819</v>
      </c>
      <c r="F163" s="54">
        <f ca="1"/>
        <v>43820</v>
      </c>
      <c r="G163" s="55">
        <f ca="1"/>
        <v>43821</v>
      </c>
    </row>
    <row r="164" spans="1:7" ht="56.25" customHeight="1" x14ac:dyDescent="0.35">
      <c r="A164" s="62"/>
      <c r="B164" s="62"/>
      <c r="C164" s="62"/>
      <c r="D164" s="62"/>
      <c r="E164" s="62"/>
      <c r="F164" s="62"/>
      <c r="G164" s="63"/>
    </row>
    <row r="165" spans="1:7" ht="16.5" customHeight="1" x14ac:dyDescent="0.35">
      <c r="A165" s="54">
        <f t="array" aca="1" ref="A165:G165" ca="1">Jours+29+DATE( Calendrier12ans,OptionCalendrier12mois,1)-WEEKDAY(DATE( Calendrier12ans,OptionCalendrier12mois,1),OptionJoursemaine)</f>
        <v>43822</v>
      </c>
      <c r="B165" s="54">
        <f ca="1"/>
        <v>43823</v>
      </c>
      <c r="C165" s="54">
        <f ca="1"/>
        <v>43824</v>
      </c>
      <c r="D165" s="54">
        <f ca="1"/>
        <v>43825</v>
      </c>
      <c r="E165" s="54">
        <f ca="1"/>
        <v>43826</v>
      </c>
      <c r="F165" s="54">
        <f ca="1"/>
        <v>43827</v>
      </c>
      <c r="G165" s="55">
        <f ca="1"/>
        <v>43828</v>
      </c>
    </row>
    <row r="166" spans="1:7" ht="57" customHeight="1" x14ac:dyDescent="0.35">
      <c r="A166" s="62"/>
      <c r="B166" s="62"/>
      <c r="C166" s="62"/>
      <c r="D166" s="62"/>
      <c r="E166" s="62"/>
      <c r="F166" s="62"/>
      <c r="G166" s="77"/>
    </row>
    <row r="167" spans="1:7" ht="16.5" customHeight="1" x14ac:dyDescent="0.35">
      <c r="A167" s="54">
        <f t="array" aca="1" ref="A167:B167" ca="1">Jours+36+DATE( Calendrier12ans,OptionCalendrier12mois,1)-WEEKDAY(DATE( Calendrier12ans,OptionCalendrier12mois,1),OptionJoursemaine)</f>
        <v>43829</v>
      </c>
      <c r="B167" s="54">
        <f ca="1"/>
        <v>43830</v>
      </c>
      <c r="C167" s="132" t="s">
        <v>142</v>
      </c>
      <c r="D167" s="133"/>
      <c r="E167" s="133"/>
      <c r="F167" s="133"/>
      <c r="G167" s="133"/>
    </row>
    <row r="168" spans="1:7" ht="63.75" customHeight="1" x14ac:dyDescent="0.35">
      <c r="A168" s="62"/>
      <c r="B168" s="62"/>
      <c r="C168" s="131"/>
      <c r="D168" s="131"/>
      <c r="E168" s="131"/>
      <c r="F168" s="131"/>
      <c r="G168" s="131"/>
    </row>
  </sheetData>
  <mergeCells count="25">
    <mergeCell ref="C168:G168"/>
    <mergeCell ref="C126:G126"/>
    <mergeCell ref="C139:G139"/>
    <mergeCell ref="C140:G140"/>
    <mergeCell ref="C153:G153"/>
    <mergeCell ref="C154:G154"/>
    <mergeCell ref="C167:G167"/>
    <mergeCell ref="C125:G125"/>
    <mergeCell ref="C42:G42"/>
    <mergeCell ref="C55:G55"/>
    <mergeCell ref="C56:G56"/>
    <mergeCell ref="C69:G69"/>
    <mergeCell ref="C70:G70"/>
    <mergeCell ref="C83:G83"/>
    <mergeCell ref="C84:G84"/>
    <mergeCell ref="C97:G97"/>
    <mergeCell ref="C98:G98"/>
    <mergeCell ref="C111:G111"/>
    <mergeCell ref="C112:G112"/>
    <mergeCell ref="C41:G41"/>
    <mergeCell ref="A4:G4"/>
    <mergeCell ref="C13:G13"/>
    <mergeCell ref="C14:G14"/>
    <mergeCell ref="C27:G27"/>
    <mergeCell ref="C28:G28"/>
  </mergeCells>
  <conditionalFormatting sqref="A3:G3 A5:G5 A7:G7 A9:G9 A11:G11 A13:B13">
    <cfRule type="expression" dxfId="11" priority="12">
      <formula>MONTH(A3)&lt;&gt;OptionCalendrier1mois</formula>
    </cfRule>
  </conditionalFormatting>
  <conditionalFormatting sqref="A17:G17 A19:G19 A21:G21 A23:G23 A25:G25 A27:B27">
    <cfRule type="expression" dxfId="10" priority="11">
      <formula>MONTH(A17)&lt;&gt;OptionCalendrier2mois</formula>
    </cfRule>
  </conditionalFormatting>
  <conditionalFormatting sqref="A31:G31 A33:G33 A35:G35 A37:G37 A39:G39 A41:B41">
    <cfRule type="expression" dxfId="9" priority="10">
      <formula>MONTH(A31)&lt;&gt;OptionCalendrier3mois</formula>
    </cfRule>
  </conditionalFormatting>
  <conditionalFormatting sqref="A45:G45 A47:G47 A49:G49 A51:G51 A53:G53 A55:B55">
    <cfRule type="expression" dxfId="8" priority="9">
      <formula>MONTH(A45)&lt;&gt;OptionCalendrier4mois</formula>
    </cfRule>
  </conditionalFormatting>
  <conditionalFormatting sqref="A59:G59 A61:G61 A63:G63 A65:G65 A67:G67 A69:B69">
    <cfRule type="expression" dxfId="7" priority="8">
      <formula>MONTH(A59)&lt;&gt;OptionCalendrier5mois</formula>
    </cfRule>
  </conditionalFormatting>
  <conditionalFormatting sqref="A73:G73 A75:G75 A77:G77 A79:G79 A81:G81 A83:B83">
    <cfRule type="expression" dxfId="6" priority="7">
      <formula>MONTH(A73)&lt;&gt;OptionCalendrier6mois</formula>
    </cfRule>
  </conditionalFormatting>
  <conditionalFormatting sqref="A87:G87 A89:G89 A91:G91 A93:G93 A95:G95 A97:B97">
    <cfRule type="expression" dxfId="5" priority="6">
      <formula>MONTH(A87)&lt;&gt;OptionCalendrier7mois</formula>
    </cfRule>
  </conditionalFormatting>
  <conditionalFormatting sqref="A101:G101 A103:G103 A105:G105 A107:G107 A109:G109 A111:B111">
    <cfRule type="expression" dxfId="4" priority="5">
      <formula>MONTH(A101)&lt;&gt;OptionCalendrier8mois</formula>
    </cfRule>
  </conditionalFormatting>
  <conditionalFormatting sqref="A115:G115 A117:G117 A119:G119 A121:G121 A123:G123 A125:B125">
    <cfRule type="expression" dxfId="3" priority="4">
      <formula>MONTH(A115)&lt;&gt;OptionCalendrier9mois</formula>
    </cfRule>
  </conditionalFormatting>
  <conditionalFormatting sqref="A129:G129 A131:G131 A133:G133 A135:G135 A137:G137 A139:B139">
    <cfRule type="expression" dxfId="2" priority="3">
      <formula>MONTH(A129)&lt;&gt;OptionCalendrier10mois</formula>
    </cfRule>
  </conditionalFormatting>
  <conditionalFormatting sqref="A143:G143 A145:G145 A147:G147 A149:G149 A151:G151 A153:B153">
    <cfRule type="expression" dxfId="1" priority="2">
      <formula>MONTH(A143)&lt;&gt;OptionCalendrier11mois</formula>
    </cfRule>
  </conditionalFormatting>
  <conditionalFormatting sqref="A157:G157 A159:G159 A161:G161 A163:G163 A165:G165 A167:B167">
    <cfRule type="expression" dxfId="0" priority="1">
      <formula>MONTH(A157)&lt;&gt;OptionCalendrier12mois</formula>
    </cfRule>
  </conditionalFormatting>
  <dataValidations count="10">
    <dataValidation allowBlank="1" showInputMessage="1" prompt="Date" sqref="A3" xr:uid="{00000000-0002-0000-0000-000000000000}"/>
    <dataValidation allowBlank="1" showInputMessage="1" prompt="Décalage mensuel du calendrier pour le mois sélectionné dans la cellule C1" sqref="B15" xr:uid="{00000000-0002-0000-0000-000001000000}"/>
    <dataValidation allowBlank="1" showInputMessage="1" prompt="Année civile définie automatiquement par la saisie de l’année dans la cellule B1" sqref="A15" xr:uid="{00000000-0002-0000-0000-000002000000}"/>
    <dataValidation allowBlank="1" showInputMessage="1" prompt="Ajoutez des notes quotidiennes ici" sqref="A4" xr:uid="{00000000-0002-0000-0000-000003000000}"/>
    <dataValidation allowBlank="1" showInputMessage="1" prompt="Titre des notes mensuelles" sqref="C13" xr:uid="{00000000-0002-0000-0000-000004000000}"/>
    <dataValidation allowBlank="1" showInputMessage="1" prompt="Ajouter des notes mensuelles ici" sqref="C14" xr:uid="{00000000-0002-0000-0000-000005000000}"/>
    <dataValidation allowBlank="1" showInputMessage="1" prompt="Jour de la semaine défini automatiquement Pour modifier les jours de la semaine, sélectionnez un nouveau jour de début de semaine dans la cellule B2." sqref="B2:G2 A16" xr:uid="{00000000-0002-0000-0000-000006000000}"/>
    <dataValidation allowBlank="1" showInputMessage="1" showErrorMessage="1" prompt="Entrez une année pour ce calendrier" sqref="A1" xr:uid="{00000000-0002-0000-0000-000007000000}"/>
    <dataValidation type="list" allowBlank="1" showInputMessage="1" showErrorMessage="1" error="Sélectionnez un mois dans la liste. Sélectionnez ANNULER, puis ALT + flèche bas pour faire votre choix dans la liste déroulante" prompt="Sélectionnez le mois de début du calendrier dans la liste déroulante. Appuyez sur ALT + Bas pour ouvrir la liste déroulante, puis appuyez sur ENTRÉE pour sélectionner l’un des éléments" sqref="B1" xr:uid="{00000000-0002-0000-0000-000008000000}">
      <formula1>"janvier,février,mars,avril,mai,juin,juillet,août,septembre,octobre,novembre,décembre"</formula1>
    </dataValidation>
    <dataValidation type="list" allowBlank="1" showInputMessage="1" showErrorMessage="1" error="Seuls les jours de la liste déroulante peuvent être utilisés pour les titres des jours de la semaine. Pour sélectionner un autre jour de la semaine, sélectionnez ANNULER, puis ALT + flèche bas pour faire votre choix dans la liste déroulante" prompt="Sélectionnez le premier jour de la semaine dans la liste déroulante. Appuyez sur ALT + Bas pour ouvrir la liste déroulante, puis appuyez sur ENTRÉE pour sélectionner un jour. Le calendrier se met automatiquement à jour." sqref="A2" xr:uid="{00000000-0002-0000-0000-000009000000}">
      <formula1>"DIMANCHE,LUNDI,MARDI,MERCREDI,JEUDI,VENDREDI,SAMEDI"</formula1>
    </dataValidation>
  </dataValidations>
  <printOptions horizontalCentered="1" verticalCentered="1"/>
  <pageMargins left="0.25" right="0.25" top="0.75" bottom="0.75" header="0.3" footer="0.3"/>
  <pageSetup paperSize="9" scale="72" fitToHeight="0" orientation="landscape" r:id="rId1"/>
  <headerFooter alignWithMargins="0">
    <oddHeader>&amp;C&amp;"-,Gras italique"&amp;28Calendrier EPSA</oddHeader>
    <oddFooter>&amp;Lpar NGO&amp;CVersion 1.2 du &amp;D&amp;RSTUF'2019 Optimus</oddFooter>
  </headerFooter>
  <rowBreaks count="11" manualBreakCount="11">
    <brk id="14" max="7" man="1"/>
    <brk id="28" max="7" man="1"/>
    <brk id="42" max="7" man="1"/>
    <brk id="56" max="7" man="1"/>
    <brk id="70" max="7" man="1"/>
    <brk id="84" max="16383" man="1"/>
    <brk id="98" max="7" man="1"/>
    <brk id="112" max="7" man="1"/>
    <brk id="126" max="7" man="1"/>
    <brk id="140" max="7" man="1"/>
    <brk id="154" max="7"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0"/>
  <sheetViews>
    <sheetView showGridLines="0" view="pageLayout" topLeftCell="A7" zoomScaleNormal="100" workbookViewId="0">
      <selection activeCell="C14" sqref="C14"/>
    </sheetView>
  </sheetViews>
  <sheetFormatPr baseColWidth="10" defaultColWidth="10.7265625" defaultRowHeight="14.5" x14ac:dyDescent="0.35"/>
  <cols>
    <col min="1" max="1" width="0.7265625" style="1" customWidth="1"/>
    <col min="2" max="2" width="4.90625" style="1" customWidth="1"/>
    <col min="3" max="3" width="34" style="1" customWidth="1"/>
    <col min="4" max="4" width="3" style="1" customWidth="1"/>
    <col min="5" max="5" width="28.9062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11"/>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6"/>
      <c r="D11" s="13" t="s">
        <v>4</v>
      </c>
      <c r="E11" s="6"/>
      <c r="F11" s="12" t="s">
        <v>4</v>
      </c>
      <c r="G11" s="6"/>
    </row>
    <row r="12" spans="2:15" x14ac:dyDescent="0.35">
      <c r="B12" s="12" t="s">
        <v>4</v>
      </c>
      <c r="C12" s="6"/>
      <c r="D12" s="13" t="s">
        <v>4</v>
      </c>
      <c r="E12" s="6"/>
      <c r="F12" s="12" t="s">
        <v>4</v>
      </c>
      <c r="G12" s="6"/>
    </row>
    <row r="13" spans="2:15" ht="14.5" customHeight="1" x14ac:dyDescent="0.35">
      <c r="B13" s="12" t="s">
        <v>4</v>
      </c>
      <c r="C13" s="6"/>
      <c r="D13" s="13" t="s">
        <v>4</v>
      </c>
      <c r="E13" s="6"/>
      <c r="F13" s="12" t="s">
        <v>4</v>
      </c>
      <c r="G13" s="6"/>
    </row>
    <row r="14" spans="2:15" x14ac:dyDescent="0.35">
      <c r="B14" s="12" t="s">
        <v>4</v>
      </c>
      <c r="C14" s="11"/>
      <c r="D14" s="13" t="s">
        <v>4</v>
      </c>
      <c r="E14" s="11"/>
      <c r="F14" s="12" t="s">
        <v>4</v>
      </c>
      <c r="G14" s="11"/>
    </row>
    <row r="15" spans="2:15" x14ac:dyDescent="0.35">
      <c r="B15" s="16" t="s">
        <v>19</v>
      </c>
      <c r="C15" s="6"/>
      <c r="D15" s="15"/>
      <c r="E15" s="6"/>
      <c r="F15" s="6"/>
      <c r="G15" s="6"/>
    </row>
    <row r="16" spans="2:15" x14ac:dyDescent="0.35">
      <c r="B16" s="12" t="s">
        <v>4</v>
      </c>
      <c r="C16" s="6"/>
      <c r="D16" s="13" t="s">
        <v>4</v>
      </c>
      <c r="E16" s="6"/>
      <c r="F16" s="12" t="s">
        <v>4</v>
      </c>
      <c r="G16" s="11"/>
    </row>
    <row r="17" spans="2:7" x14ac:dyDescent="0.35">
      <c r="B17" s="12" t="s">
        <v>4</v>
      </c>
      <c r="C17" s="6"/>
      <c r="D17" s="13" t="s">
        <v>4</v>
      </c>
      <c r="E17" s="6"/>
      <c r="F17" s="12" t="s">
        <v>4</v>
      </c>
      <c r="G17" s="6"/>
    </row>
    <row r="18" spans="2:7" x14ac:dyDescent="0.35">
      <c r="B18" s="12" t="s">
        <v>4</v>
      </c>
      <c r="C18" s="6"/>
      <c r="D18" s="13" t="s">
        <v>4</v>
      </c>
      <c r="E18" s="11"/>
      <c r="F18" s="12" t="s">
        <v>4</v>
      </c>
      <c r="G18" s="6"/>
    </row>
    <row r="19" spans="2:7" x14ac:dyDescent="0.35">
      <c r="B19" s="12" t="s">
        <v>4</v>
      </c>
      <c r="C19" s="11"/>
      <c r="D19" s="13" t="s">
        <v>4</v>
      </c>
      <c r="E19" s="11"/>
      <c r="F19" s="12" t="s">
        <v>4</v>
      </c>
      <c r="G19" s="11"/>
    </row>
    <row r="20" spans="2:7" x14ac:dyDescent="0.35">
      <c r="B20" s="16" t="s">
        <v>19</v>
      </c>
      <c r="C20" s="6"/>
      <c r="D20" s="15"/>
      <c r="E20" s="6"/>
      <c r="F20" s="6"/>
      <c r="G20" s="6"/>
    </row>
    <row r="21" spans="2:7" x14ac:dyDescent="0.35">
      <c r="B21" s="12" t="s">
        <v>4</v>
      </c>
      <c r="C21" s="6"/>
      <c r="D21" s="13" t="s">
        <v>4</v>
      </c>
      <c r="E21" s="6"/>
      <c r="F21" s="12" t="s">
        <v>4</v>
      </c>
      <c r="G21" s="6"/>
    </row>
    <row r="22" spans="2:7" x14ac:dyDescent="0.35">
      <c r="B22" s="12" t="s">
        <v>4</v>
      </c>
      <c r="C22" s="6"/>
      <c r="D22" s="13" t="s">
        <v>4</v>
      </c>
      <c r="E22" s="6"/>
      <c r="F22" s="12" t="s">
        <v>4</v>
      </c>
      <c r="G22" s="6"/>
    </row>
    <row r="23" spans="2:7" x14ac:dyDescent="0.35">
      <c r="B23" s="12" t="s">
        <v>4</v>
      </c>
      <c r="C23" s="6"/>
      <c r="D23" s="13" t="s">
        <v>4</v>
      </c>
      <c r="E23" s="6"/>
      <c r="F23" s="12" t="s">
        <v>4</v>
      </c>
      <c r="G23" s="6"/>
    </row>
    <row r="24" spans="2:7" x14ac:dyDescent="0.35">
      <c r="B24" s="12" t="s">
        <v>4</v>
      </c>
      <c r="C24" s="11"/>
      <c r="D24" s="13" t="s">
        <v>4</v>
      </c>
      <c r="E24" s="11"/>
      <c r="F24" s="12" t="s">
        <v>4</v>
      </c>
      <c r="G24" s="11"/>
    </row>
    <row r="25" spans="2:7" x14ac:dyDescent="0.35">
      <c r="B25" s="16" t="s">
        <v>14</v>
      </c>
      <c r="C25" s="6"/>
      <c r="D25" s="15"/>
      <c r="E25" s="6"/>
      <c r="F25" s="6"/>
      <c r="G25" s="6"/>
    </row>
    <row r="26" spans="2:7" x14ac:dyDescent="0.35">
      <c r="B26" s="12" t="s">
        <v>4</v>
      </c>
      <c r="C26" s="6"/>
      <c r="D26" s="13" t="s">
        <v>4</v>
      </c>
      <c r="E26" s="6"/>
      <c r="F26" s="12" t="s">
        <v>4</v>
      </c>
      <c r="G26" s="6"/>
    </row>
    <row r="27" spans="2:7" x14ac:dyDescent="0.35">
      <c r="B27" s="12" t="s">
        <v>4</v>
      </c>
      <c r="C27" s="6"/>
      <c r="D27" s="13" t="s">
        <v>4</v>
      </c>
      <c r="E27" s="6"/>
      <c r="F27" s="12" t="s">
        <v>4</v>
      </c>
      <c r="G27" s="6"/>
    </row>
    <row r="28" spans="2:7" x14ac:dyDescent="0.35">
      <c r="B28" s="12" t="s">
        <v>4</v>
      </c>
      <c r="C28" s="6"/>
      <c r="D28" s="13" t="s">
        <v>4</v>
      </c>
      <c r="E28" s="6"/>
      <c r="F28" s="12" t="s">
        <v>4</v>
      </c>
      <c r="G28" s="6"/>
    </row>
    <row r="29" spans="2:7" x14ac:dyDescent="0.35">
      <c r="B29" s="12" t="s">
        <v>4</v>
      </c>
      <c r="C29" s="11"/>
      <c r="D29" s="13" t="s">
        <v>4</v>
      </c>
      <c r="E29" s="11"/>
      <c r="F29" s="12" t="s">
        <v>4</v>
      </c>
      <c r="G29" s="11"/>
    </row>
    <row r="30" spans="2:7" x14ac:dyDescent="0.35">
      <c r="B30" s="16" t="s">
        <v>6</v>
      </c>
      <c r="C30" s="6"/>
      <c r="D30" s="15"/>
      <c r="E30" s="6"/>
      <c r="F30" s="6"/>
      <c r="G30" s="6"/>
    </row>
    <row r="31" spans="2:7" x14ac:dyDescent="0.35">
      <c r="B31" s="12" t="s">
        <v>4</v>
      </c>
      <c r="C31" s="6"/>
      <c r="D31" s="13" t="s">
        <v>4</v>
      </c>
      <c r="E31" s="6"/>
      <c r="F31" s="12" t="s">
        <v>4</v>
      </c>
      <c r="G31" s="6"/>
    </row>
    <row r="32" spans="2:7" x14ac:dyDescent="0.35">
      <c r="B32" s="12" t="s">
        <v>4</v>
      </c>
      <c r="C32" s="6"/>
      <c r="D32" s="13" t="s">
        <v>4</v>
      </c>
      <c r="E32" s="6"/>
      <c r="F32" s="12" t="s">
        <v>4</v>
      </c>
      <c r="G32" s="6"/>
    </row>
    <row r="33" spans="2:7" x14ac:dyDescent="0.35">
      <c r="B33" s="12" t="s">
        <v>4</v>
      </c>
      <c r="C33" s="6"/>
      <c r="D33" s="13" t="s">
        <v>4</v>
      </c>
      <c r="E33" s="6"/>
      <c r="F33" s="12" t="s">
        <v>4</v>
      </c>
      <c r="G33" s="6"/>
    </row>
    <row r="34" spans="2:7" x14ac:dyDescent="0.35">
      <c r="B34" s="12" t="s">
        <v>4</v>
      </c>
      <c r="C34" s="11"/>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20"/>
      <c r="C37" s="9"/>
      <c r="D37" s="9"/>
      <c r="E37" s="9"/>
      <c r="F37" s="9"/>
      <c r="G37" s="8"/>
    </row>
    <row r="38" spans="2:7" x14ac:dyDescent="0.35">
      <c r="B38" s="7"/>
      <c r="C38" s="6"/>
      <c r="D38" s="6"/>
      <c r="E38" s="6"/>
      <c r="F38" s="6"/>
      <c r="G38" s="5"/>
    </row>
    <row r="39" spans="2:7" x14ac:dyDescent="0.35">
      <c r="B39" s="7"/>
      <c r="C39" s="6"/>
      <c r="D39" s="6"/>
      <c r="E39" s="6"/>
      <c r="F39" s="6"/>
      <c r="G39" s="5"/>
    </row>
    <row r="40" spans="2:7" x14ac:dyDescent="0.35">
      <c r="B40" s="7"/>
      <c r="C40" s="6"/>
      <c r="D40" s="6"/>
      <c r="E40" s="6"/>
      <c r="F40" s="6"/>
      <c r="G40" s="5"/>
    </row>
    <row r="41" spans="2:7" x14ac:dyDescent="0.35">
      <c r="B41" s="7"/>
      <c r="C41" s="6"/>
      <c r="D41" s="6"/>
      <c r="E41" s="6"/>
      <c r="F41" s="6"/>
      <c r="G41" s="5"/>
    </row>
    <row r="42" spans="2:7" ht="15"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x14ac:dyDescent="0.35">
      <c r="B45" s="20"/>
      <c r="C45" s="9"/>
      <c r="D45" s="9"/>
      <c r="E45" s="9"/>
      <c r="F45" s="9"/>
      <c r="G45" s="8"/>
    </row>
    <row r="46" spans="2:7" x14ac:dyDescent="0.35">
      <c r="B46" s="7"/>
      <c r="C46" s="6"/>
      <c r="D46" s="6"/>
      <c r="E46" s="6"/>
      <c r="F46" s="6"/>
      <c r="G46" s="5"/>
    </row>
    <row r="47" spans="2:7" x14ac:dyDescent="0.35">
      <c r="B47" s="7"/>
      <c r="C47" s="6"/>
      <c r="D47" s="6"/>
      <c r="E47" s="6"/>
      <c r="F47" s="6"/>
      <c r="G47" s="5"/>
    </row>
    <row r="48" spans="2:7" x14ac:dyDescent="0.35">
      <c r="B48" s="7"/>
      <c r="C48" s="6"/>
      <c r="D48" s="6"/>
      <c r="E48" s="6"/>
      <c r="F48" s="6"/>
      <c r="G48" s="5"/>
    </row>
    <row r="49" spans="2:7" ht="16" customHeight="1" x14ac:dyDescent="0.35">
      <c r="B49" s="7"/>
      <c r="C49" s="6"/>
      <c r="D49" s="6"/>
      <c r="E49" s="6"/>
      <c r="F49" s="6"/>
      <c r="G49" s="5"/>
    </row>
    <row r="50" spans="2:7" ht="15" thickBot="1" x14ac:dyDescent="0.4">
      <c r="B50" s="4"/>
      <c r="C50" s="3"/>
      <c r="D50" s="3"/>
      <c r="E50" s="3"/>
      <c r="F50" s="3"/>
      <c r="G50" s="2"/>
    </row>
  </sheetData>
  <mergeCells count="4">
    <mergeCell ref="B4:G4"/>
    <mergeCell ref="B9:G9"/>
    <mergeCell ref="B36:G36"/>
    <mergeCell ref="B44:G44"/>
  </mergeCells>
  <pageMargins left="0.25" right="0.25" top="0.75" bottom="0.75" header="0.3" footer="0.3"/>
  <pageSetup paperSize="9" orientation="portrait" horizontalDpi="360" verticalDpi="360" r:id="rId1"/>
  <headerFooter>
    <oddHeader>&amp;LSemaine N°&amp;CTo Do List Directeur de Projet&amp;R&amp;G</oddHeader>
    <oddFooter>&amp;Lpar NGO&amp;CVersion 1.0 du 06/01/2019&amp;RSTUF'2019 Optimus</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7"/>
  <sheetViews>
    <sheetView showGridLines="0" showRowColHeaders="0" showRuler="0" view="pageLayout" topLeftCell="A7" zoomScaleNormal="100" workbookViewId="0">
      <selection activeCell="B9" sqref="B9"/>
    </sheetView>
  </sheetViews>
  <sheetFormatPr baseColWidth="10" defaultColWidth="10.7265625" defaultRowHeight="14.5" x14ac:dyDescent="0.35"/>
  <cols>
    <col min="1" max="1" width="3.1796875" style="21" customWidth="1"/>
    <col min="2" max="2" width="12.6328125" style="21" customWidth="1"/>
    <col min="3" max="3" width="25.26953125" style="21" customWidth="1"/>
    <col min="4" max="4" width="3.6328125" style="21" customWidth="1"/>
    <col min="5" max="5" width="25.26953125" style="21" customWidth="1"/>
    <col min="6" max="6" width="3.7265625" style="21" customWidth="1"/>
    <col min="7" max="7" width="19.90625" style="21" customWidth="1"/>
    <col min="8" max="16384" width="10.7265625" style="21"/>
  </cols>
  <sheetData>
    <row r="1" spans="1:15" ht="15" thickBot="1" x14ac:dyDescent="0.4">
      <c r="B1" s="158" t="s">
        <v>73</v>
      </c>
      <c r="C1" s="159"/>
      <c r="D1" s="159"/>
      <c r="E1" s="159"/>
      <c r="F1" s="159"/>
      <c r="G1" s="159"/>
    </row>
    <row r="2" spans="1:15" x14ac:dyDescent="0.35">
      <c r="A2" s="166" t="s">
        <v>45</v>
      </c>
      <c r="B2" s="167"/>
      <c r="C2" s="160"/>
      <c r="D2" s="161"/>
      <c r="E2" s="161"/>
      <c r="F2" s="161"/>
      <c r="G2" s="162"/>
    </row>
    <row r="3" spans="1:15" ht="15" thickBot="1" x14ac:dyDescent="0.4">
      <c r="A3" s="168" t="s">
        <v>72</v>
      </c>
      <c r="B3" s="169"/>
      <c r="C3" s="163"/>
      <c r="D3" s="164"/>
      <c r="E3" s="164"/>
      <c r="F3" s="164"/>
      <c r="G3" s="165"/>
      <c r="H3" s="34"/>
      <c r="I3" s="34"/>
      <c r="J3" s="34"/>
      <c r="K3" s="34"/>
      <c r="L3" s="34"/>
      <c r="M3" s="34"/>
      <c r="N3" s="34"/>
      <c r="O3" s="34"/>
    </row>
    <row r="4" spans="1:15" ht="15" thickBot="1" x14ac:dyDescent="0.4">
      <c r="H4" s="34"/>
      <c r="I4" s="34"/>
      <c r="J4" s="34"/>
      <c r="K4" s="34"/>
      <c r="L4" s="34"/>
      <c r="M4" s="34"/>
      <c r="N4" s="34"/>
      <c r="O4" s="34"/>
    </row>
    <row r="5" spans="1:15" ht="14" customHeight="1" x14ac:dyDescent="0.35">
      <c r="A5" s="155" t="s">
        <v>71</v>
      </c>
      <c r="B5" s="32"/>
      <c r="C5" s="32"/>
      <c r="D5" s="32"/>
      <c r="E5" s="32"/>
      <c r="F5" s="32"/>
      <c r="G5" s="31"/>
      <c r="H5" s="34"/>
      <c r="I5" s="34"/>
      <c r="J5" s="34"/>
      <c r="K5" s="34"/>
      <c r="L5" s="34"/>
      <c r="M5" s="34"/>
      <c r="N5" s="34"/>
      <c r="O5" s="34"/>
    </row>
    <row r="6" spans="1:15" x14ac:dyDescent="0.35">
      <c r="A6" s="156"/>
      <c r="B6" s="34"/>
      <c r="C6" s="34"/>
      <c r="D6" s="34"/>
      <c r="E6" s="34"/>
      <c r="F6" s="34"/>
      <c r="G6" s="40"/>
      <c r="H6" s="34"/>
      <c r="I6" s="34"/>
      <c r="J6" s="34"/>
      <c r="K6" s="34"/>
      <c r="L6" s="34"/>
      <c r="M6" s="34"/>
      <c r="N6" s="34"/>
      <c r="O6" s="34"/>
    </row>
    <row r="7" spans="1:15" ht="21.5" customHeight="1" thickBot="1" x14ac:dyDescent="0.4">
      <c r="A7" s="157"/>
      <c r="B7" s="39"/>
      <c r="C7" s="39"/>
      <c r="D7" s="39"/>
      <c r="E7" s="39"/>
      <c r="F7" s="39"/>
      <c r="G7" s="38"/>
      <c r="H7" s="34"/>
      <c r="I7" s="34"/>
      <c r="J7" s="34"/>
      <c r="K7" s="34"/>
      <c r="L7" s="34"/>
      <c r="M7" s="34"/>
      <c r="N7" s="34"/>
      <c r="O7" s="34"/>
    </row>
    <row r="8" spans="1:15" ht="15" thickBot="1" x14ac:dyDescent="0.4">
      <c r="A8" s="37"/>
      <c r="B8" s="34"/>
      <c r="C8" s="34"/>
      <c r="D8" s="34"/>
      <c r="E8" s="34"/>
      <c r="F8" s="34"/>
      <c r="G8" s="34"/>
    </row>
    <row r="9" spans="1:15" x14ac:dyDescent="0.35">
      <c r="A9" s="146" t="s">
        <v>70</v>
      </c>
      <c r="B9" s="36" t="s">
        <v>69</v>
      </c>
      <c r="C9" s="26"/>
      <c r="D9" s="26"/>
      <c r="E9" s="26"/>
      <c r="F9" s="26"/>
      <c r="G9" s="26"/>
    </row>
    <row r="10" spans="1:15" x14ac:dyDescent="0.35">
      <c r="A10" s="147"/>
      <c r="B10" s="35" t="s">
        <v>4</v>
      </c>
      <c r="C10" s="26"/>
      <c r="D10" s="35" t="s">
        <v>4</v>
      </c>
      <c r="E10" s="26"/>
      <c r="F10" s="35" t="s">
        <v>4</v>
      </c>
      <c r="G10" s="26"/>
    </row>
    <row r="11" spans="1:15" x14ac:dyDescent="0.35">
      <c r="A11" s="147"/>
      <c r="B11" s="35" t="s">
        <v>4</v>
      </c>
      <c r="C11" s="26"/>
      <c r="D11" s="35" t="s">
        <v>4</v>
      </c>
      <c r="E11" s="26"/>
      <c r="F11" s="35" t="s">
        <v>4</v>
      </c>
      <c r="G11" s="26"/>
    </row>
    <row r="12" spans="1:15" x14ac:dyDescent="0.35">
      <c r="A12" s="147"/>
      <c r="B12" s="35" t="s">
        <v>4</v>
      </c>
      <c r="C12" s="26"/>
      <c r="D12" s="35" t="s">
        <v>4</v>
      </c>
      <c r="E12" s="26"/>
      <c r="F12" s="35" t="s">
        <v>4</v>
      </c>
      <c r="G12" s="26"/>
    </row>
    <row r="13" spans="1:15" x14ac:dyDescent="0.35">
      <c r="A13" s="147"/>
      <c r="B13" s="35" t="s">
        <v>4</v>
      </c>
      <c r="C13" s="34"/>
      <c r="D13" s="35" t="s">
        <v>4</v>
      </c>
      <c r="E13" s="34"/>
      <c r="F13" s="35" t="s">
        <v>4</v>
      </c>
      <c r="G13" s="34"/>
    </row>
    <row r="14" spans="1:15" x14ac:dyDescent="0.35">
      <c r="A14" s="147"/>
      <c r="B14" s="36" t="s">
        <v>68</v>
      </c>
      <c r="C14" s="26"/>
      <c r="D14" s="26"/>
      <c r="E14" s="26"/>
      <c r="F14" s="26"/>
      <c r="G14" s="26"/>
    </row>
    <row r="15" spans="1:15" x14ac:dyDescent="0.35">
      <c r="A15" s="147"/>
      <c r="B15" s="35" t="s">
        <v>4</v>
      </c>
      <c r="C15" s="26"/>
      <c r="D15" s="35" t="s">
        <v>4</v>
      </c>
      <c r="E15" s="26"/>
      <c r="F15" s="35" t="s">
        <v>4</v>
      </c>
      <c r="G15" s="26"/>
    </row>
    <row r="16" spans="1:15" x14ac:dyDescent="0.35">
      <c r="A16" s="147"/>
      <c r="B16" s="35" t="s">
        <v>4</v>
      </c>
      <c r="C16" s="26"/>
      <c r="D16" s="35" t="s">
        <v>4</v>
      </c>
      <c r="E16" s="26"/>
      <c r="F16" s="35" t="s">
        <v>4</v>
      </c>
      <c r="G16" s="26"/>
    </row>
    <row r="17" spans="1:7" x14ac:dyDescent="0.35">
      <c r="A17" s="147"/>
      <c r="B17" s="35" t="s">
        <v>4</v>
      </c>
      <c r="C17" s="26"/>
      <c r="D17" s="35" t="s">
        <v>4</v>
      </c>
      <c r="E17" s="26"/>
      <c r="F17" s="35" t="s">
        <v>4</v>
      </c>
      <c r="G17" s="26"/>
    </row>
    <row r="18" spans="1:7" x14ac:dyDescent="0.35">
      <c r="A18" s="147"/>
      <c r="B18" s="35" t="s">
        <v>4</v>
      </c>
      <c r="C18" s="34"/>
      <c r="D18" s="35" t="s">
        <v>4</v>
      </c>
      <c r="E18" s="34"/>
      <c r="F18" s="35" t="s">
        <v>4</v>
      </c>
      <c r="G18" s="34"/>
    </row>
    <row r="19" spans="1:7" x14ac:dyDescent="0.35">
      <c r="A19" s="147"/>
      <c r="B19" s="36" t="s">
        <v>67</v>
      </c>
      <c r="C19" s="26"/>
      <c r="D19" s="26"/>
      <c r="E19" s="26"/>
      <c r="F19" s="26"/>
      <c r="G19" s="26"/>
    </row>
    <row r="20" spans="1:7" x14ac:dyDescent="0.35">
      <c r="A20" s="147"/>
      <c r="B20" s="35" t="s">
        <v>4</v>
      </c>
      <c r="C20" s="26"/>
      <c r="D20" s="35" t="s">
        <v>4</v>
      </c>
      <c r="E20" s="26"/>
      <c r="F20" s="35" t="s">
        <v>4</v>
      </c>
      <c r="G20" s="26"/>
    </row>
    <row r="21" spans="1:7" x14ac:dyDescent="0.35">
      <c r="A21" s="147"/>
      <c r="B21" s="35" t="s">
        <v>4</v>
      </c>
      <c r="C21" s="26"/>
      <c r="D21" s="35" t="s">
        <v>4</v>
      </c>
      <c r="E21" s="26"/>
      <c r="F21" s="35" t="s">
        <v>4</v>
      </c>
      <c r="G21" s="26"/>
    </row>
    <row r="22" spans="1:7" x14ac:dyDescent="0.35">
      <c r="A22" s="147"/>
      <c r="B22" s="35" t="s">
        <v>4</v>
      </c>
      <c r="C22" s="26"/>
      <c r="D22" s="35" t="s">
        <v>4</v>
      </c>
      <c r="E22" s="26"/>
      <c r="F22" s="35" t="s">
        <v>4</v>
      </c>
      <c r="G22" s="26"/>
    </row>
    <row r="23" spans="1:7" x14ac:dyDescent="0.35">
      <c r="A23" s="147"/>
      <c r="B23" s="35" t="s">
        <v>4</v>
      </c>
      <c r="C23" s="34"/>
      <c r="D23" s="35" t="s">
        <v>4</v>
      </c>
      <c r="E23" s="34"/>
      <c r="F23" s="35" t="s">
        <v>4</v>
      </c>
      <c r="G23" s="34"/>
    </row>
    <row r="24" spans="1:7" x14ac:dyDescent="0.35">
      <c r="A24" s="147"/>
      <c r="B24" s="36" t="s">
        <v>66</v>
      </c>
      <c r="C24" s="26"/>
      <c r="D24" s="26"/>
      <c r="E24" s="26"/>
      <c r="F24" s="26"/>
      <c r="G24" s="26"/>
    </row>
    <row r="25" spans="1:7" x14ac:dyDescent="0.35">
      <c r="A25" s="147"/>
      <c r="B25" s="35" t="s">
        <v>4</v>
      </c>
      <c r="C25" s="26"/>
      <c r="D25" s="35" t="s">
        <v>4</v>
      </c>
      <c r="E25" s="26"/>
      <c r="F25" s="35" t="s">
        <v>4</v>
      </c>
      <c r="G25" s="26"/>
    </row>
    <row r="26" spans="1:7" x14ac:dyDescent="0.35">
      <c r="A26" s="147"/>
      <c r="B26" s="35" t="s">
        <v>4</v>
      </c>
      <c r="C26" s="26"/>
      <c r="D26" s="35" t="s">
        <v>4</v>
      </c>
      <c r="E26" s="26"/>
      <c r="F26" s="35" t="s">
        <v>4</v>
      </c>
      <c r="G26" s="26"/>
    </row>
    <row r="27" spans="1:7" x14ac:dyDescent="0.35">
      <c r="A27" s="147"/>
      <c r="B27" s="35" t="s">
        <v>4</v>
      </c>
      <c r="C27" s="26"/>
      <c r="D27" s="35" t="s">
        <v>4</v>
      </c>
      <c r="E27" s="26"/>
      <c r="F27" s="35" t="s">
        <v>4</v>
      </c>
      <c r="G27" s="26"/>
    </row>
    <row r="28" spans="1:7" x14ac:dyDescent="0.35">
      <c r="A28" s="147"/>
      <c r="B28" s="35" t="s">
        <v>4</v>
      </c>
      <c r="C28" s="34"/>
      <c r="D28" s="35" t="s">
        <v>4</v>
      </c>
      <c r="E28" s="34"/>
      <c r="F28" s="35" t="s">
        <v>4</v>
      </c>
      <c r="G28" s="34"/>
    </row>
    <row r="29" spans="1:7" x14ac:dyDescent="0.35">
      <c r="A29" s="147"/>
      <c r="B29" s="36" t="s">
        <v>65</v>
      </c>
      <c r="C29" s="26"/>
      <c r="D29" s="26"/>
      <c r="E29" s="26"/>
      <c r="F29" s="26"/>
      <c r="G29" s="26"/>
    </row>
    <row r="30" spans="1:7" x14ac:dyDescent="0.35">
      <c r="A30" s="147"/>
      <c r="B30" s="35" t="s">
        <v>4</v>
      </c>
      <c r="C30" s="26"/>
      <c r="D30" s="35" t="s">
        <v>4</v>
      </c>
      <c r="E30" s="26"/>
      <c r="F30" s="35" t="s">
        <v>4</v>
      </c>
      <c r="G30" s="26"/>
    </row>
    <row r="31" spans="1:7" x14ac:dyDescent="0.35">
      <c r="A31" s="147"/>
      <c r="B31" s="35" t="s">
        <v>4</v>
      </c>
      <c r="C31" s="26"/>
      <c r="D31" s="35" t="s">
        <v>4</v>
      </c>
      <c r="E31" s="26"/>
      <c r="F31" s="35" t="s">
        <v>4</v>
      </c>
      <c r="G31" s="26"/>
    </row>
    <row r="32" spans="1:7" x14ac:dyDescent="0.35">
      <c r="A32" s="147"/>
      <c r="B32" s="35" t="s">
        <v>4</v>
      </c>
      <c r="C32" s="26"/>
      <c r="D32" s="35" t="s">
        <v>4</v>
      </c>
      <c r="E32" s="26"/>
      <c r="F32" s="35" t="s">
        <v>4</v>
      </c>
      <c r="G32" s="26"/>
    </row>
    <row r="33" spans="1:7" ht="15" thickBot="1" x14ac:dyDescent="0.4">
      <c r="A33" s="148"/>
      <c r="B33" s="35" t="s">
        <v>4</v>
      </c>
      <c r="C33" s="34"/>
      <c r="D33" s="35" t="s">
        <v>4</v>
      </c>
      <c r="E33" s="34"/>
      <c r="F33" s="35" t="s">
        <v>4</v>
      </c>
      <c r="G33" s="34"/>
    </row>
    <row r="34" spans="1:7" ht="15" thickBot="1" x14ac:dyDescent="0.4"/>
    <row r="35" spans="1:7" ht="16" customHeight="1" x14ac:dyDescent="0.35">
      <c r="A35" s="149" t="s">
        <v>64</v>
      </c>
      <c r="B35" s="33"/>
      <c r="C35" s="32"/>
      <c r="D35" s="32"/>
      <c r="E35" s="32"/>
      <c r="F35" s="32"/>
      <c r="G35" s="31"/>
    </row>
    <row r="36" spans="1:7" x14ac:dyDescent="0.35">
      <c r="A36" s="150"/>
      <c r="B36" s="27"/>
      <c r="C36" s="26"/>
      <c r="D36" s="26"/>
      <c r="E36" s="26"/>
      <c r="F36" s="26"/>
      <c r="G36" s="25"/>
    </row>
    <row r="37" spans="1:7" x14ac:dyDescent="0.35">
      <c r="A37" s="150"/>
      <c r="B37" s="27"/>
      <c r="C37" s="26"/>
      <c r="D37" s="26"/>
      <c r="E37" s="26"/>
      <c r="F37" s="26"/>
      <c r="G37" s="25"/>
    </row>
    <row r="38" spans="1:7" x14ac:dyDescent="0.35">
      <c r="A38" s="150"/>
      <c r="B38" s="27"/>
      <c r="C38" s="26"/>
      <c r="D38" s="26"/>
      <c r="E38" s="26"/>
      <c r="F38" s="26"/>
      <c r="G38" s="25"/>
    </row>
    <row r="39" spans="1:7" x14ac:dyDescent="0.35">
      <c r="A39" s="150"/>
      <c r="B39" s="27"/>
      <c r="C39" s="26"/>
      <c r="D39" s="26"/>
      <c r="E39" s="26"/>
      <c r="F39" s="26"/>
      <c r="G39" s="25"/>
    </row>
    <row r="40" spans="1:7" ht="15" thickBot="1" x14ac:dyDescent="0.4">
      <c r="A40" s="151"/>
      <c r="B40" s="24"/>
      <c r="C40" s="23"/>
      <c r="D40" s="23"/>
      <c r="E40" s="23"/>
      <c r="F40" s="23"/>
      <c r="G40" s="22"/>
    </row>
    <row r="41" spans="1:7" ht="15" customHeight="1" thickBot="1" x14ac:dyDescent="0.4"/>
    <row r="42" spans="1:7" ht="14.5" customHeight="1" x14ac:dyDescent="0.35">
      <c r="A42" s="152" t="s">
        <v>63</v>
      </c>
      <c r="B42" s="30"/>
      <c r="C42" s="29"/>
      <c r="D42" s="29"/>
      <c r="E42" s="29"/>
      <c r="F42" s="29"/>
      <c r="G42" s="28"/>
    </row>
    <row r="43" spans="1:7" x14ac:dyDescent="0.35">
      <c r="A43" s="153"/>
      <c r="B43" s="27"/>
      <c r="C43" s="26"/>
      <c r="D43" s="26"/>
      <c r="E43" s="26"/>
      <c r="F43" s="26"/>
      <c r="G43" s="25"/>
    </row>
    <row r="44" spans="1:7" x14ac:dyDescent="0.35">
      <c r="A44" s="153"/>
      <c r="B44" s="27"/>
      <c r="C44" s="26"/>
      <c r="D44" s="26"/>
      <c r="E44" s="26"/>
      <c r="F44" s="26"/>
      <c r="G44" s="25"/>
    </row>
    <row r="45" spans="1:7" x14ac:dyDescent="0.35">
      <c r="A45" s="153"/>
      <c r="B45" s="27"/>
      <c r="C45" s="26"/>
      <c r="D45" s="26"/>
      <c r="E45" s="26"/>
      <c r="F45" s="26"/>
      <c r="G45" s="25"/>
    </row>
    <row r="46" spans="1:7" x14ac:dyDescent="0.35">
      <c r="A46" s="153"/>
      <c r="B46" s="27"/>
      <c r="C46" s="26"/>
      <c r="D46" s="26"/>
      <c r="E46" s="26"/>
      <c r="F46" s="26"/>
      <c r="G46" s="25"/>
    </row>
    <row r="47" spans="1:7" ht="15" thickBot="1" x14ac:dyDescent="0.4">
      <c r="A47" s="154"/>
      <c r="B47" s="24"/>
      <c r="C47" s="23"/>
      <c r="D47" s="23"/>
      <c r="E47" s="23"/>
      <c r="F47" s="23"/>
      <c r="G47" s="22"/>
    </row>
  </sheetData>
  <mergeCells count="9">
    <mergeCell ref="A9:A33"/>
    <mergeCell ref="A35:A40"/>
    <mergeCell ref="A42:A47"/>
    <mergeCell ref="A5:A7"/>
    <mergeCell ref="B1:G1"/>
    <mergeCell ref="C2:G2"/>
    <mergeCell ref="C3:G3"/>
    <mergeCell ref="A2:B2"/>
    <mergeCell ref="A3:B3"/>
  </mergeCells>
  <pageMargins left="0.25" right="0.25" top="0.75" bottom="0.75" header="0.3" footer="0.3"/>
  <pageSetup paperSize="9" orientation="portrait" horizontalDpi="360" verticalDpi="360" r:id="rId1"/>
  <headerFooter>
    <oddHeader>&amp;CTo Do List Directeur de Projet&amp;R&amp;G</oddHeader>
    <oddFooter>&amp;Lpar NGO&amp;CVersion 2.0 du 06/01/2019&amp;RSTUF'2019 Optimus</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B1:O49"/>
  <sheetViews>
    <sheetView showGridLines="0" view="pageLayout" topLeftCell="A30"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2.6328125" style="1" customWidth="1"/>
    <col min="4" max="4" width="3" style="1" customWidth="1"/>
    <col min="5" max="5" width="30.2695312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11"/>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6" t="s">
        <v>62</v>
      </c>
      <c r="D11" s="13" t="s">
        <v>4</v>
      </c>
      <c r="E11" s="6" t="s">
        <v>61</v>
      </c>
      <c r="F11" s="12" t="s">
        <v>4</v>
      </c>
      <c r="G11" s="6" t="s">
        <v>60</v>
      </c>
    </row>
    <row r="12" spans="2:15" x14ac:dyDescent="0.35">
      <c r="B12" s="12" t="s">
        <v>4</v>
      </c>
      <c r="C12" s="6" t="s">
        <v>59</v>
      </c>
      <c r="D12" s="13" t="s">
        <v>4</v>
      </c>
      <c r="E12" s="6" t="s">
        <v>58</v>
      </c>
      <c r="F12" s="12" t="s">
        <v>4</v>
      </c>
      <c r="G12" s="6" t="s">
        <v>57</v>
      </c>
    </row>
    <row r="13" spans="2:15" ht="14.5" customHeight="1" x14ac:dyDescent="0.35">
      <c r="B13" s="12" t="s">
        <v>4</v>
      </c>
      <c r="C13" s="6" t="s">
        <v>56</v>
      </c>
      <c r="D13" s="13" t="s">
        <v>4</v>
      </c>
      <c r="E13" s="6" t="s">
        <v>55</v>
      </c>
      <c r="F13" s="12" t="s">
        <v>4</v>
      </c>
      <c r="G13" s="6" t="s">
        <v>54</v>
      </c>
    </row>
    <row r="14" spans="2:15" x14ac:dyDescent="0.35">
      <c r="B14" s="12" t="s">
        <v>4</v>
      </c>
      <c r="C14" s="11" t="s">
        <v>41</v>
      </c>
      <c r="D14" s="13" t="s">
        <v>4</v>
      </c>
      <c r="E14" s="11" t="s">
        <v>53</v>
      </c>
      <c r="F14" s="12" t="s">
        <v>4</v>
      </c>
      <c r="G14" s="11" t="s">
        <v>33</v>
      </c>
    </row>
    <row r="15" spans="2:15" x14ac:dyDescent="0.35">
      <c r="B15" s="16" t="s">
        <v>19</v>
      </c>
      <c r="C15" s="6"/>
      <c r="D15" s="15"/>
      <c r="E15" s="6"/>
      <c r="F15" s="6"/>
      <c r="G15" s="6"/>
    </row>
    <row r="16" spans="2:15" x14ac:dyDescent="0.35">
      <c r="B16" s="12" t="s">
        <v>4</v>
      </c>
      <c r="C16" s="6" t="s">
        <v>52</v>
      </c>
      <c r="D16" s="13" t="s">
        <v>4</v>
      </c>
      <c r="E16" s="6" t="s">
        <v>51</v>
      </c>
      <c r="F16" s="12" t="s">
        <v>4</v>
      </c>
      <c r="G16" s="11" t="s">
        <v>50</v>
      </c>
    </row>
    <row r="17" spans="2:7" x14ac:dyDescent="0.35">
      <c r="B17" s="12" t="s">
        <v>4</v>
      </c>
      <c r="C17" s="6" t="s">
        <v>49</v>
      </c>
      <c r="D17" s="13" t="s">
        <v>4</v>
      </c>
      <c r="E17" s="6" t="s">
        <v>48</v>
      </c>
      <c r="F17" s="12" t="s">
        <v>4</v>
      </c>
      <c r="G17" s="6"/>
    </row>
    <row r="18" spans="2:7" ht="29" x14ac:dyDescent="0.35">
      <c r="B18" s="12" t="s">
        <v>4</v>
      </c>
      <c r="C18" s="6" t="s">
        <v>47</v>
      </c>
      <c r="D18" s="13" t="s">
        <v>4</v>
      </c>
      <c r="E18" s="11" t="s">
        <v>25</v>
      </c>
      <c r="F18" s="12" t="s">
        <v>4</v>
      </c>
      <c r="G18" s="6"/>
    </row>
    <row r="19" spans="2:7" x14ac:dyDescent="0.35">
      <c r="B19" s="12" t="s">
        <v>4</v>
      </c>
      <c r="C19" s="11" t="s">
        <v>22</v>
      </c>
      <c r="D19" s="13" t="s">
        <v>4</v>
      </c>
      <c r="E19" s="11" t="s">
        <v>46</v>
      </c>
      <c r="F19" s="12" t="s">
        <v>4</v>
      </c>
      <c r="G19" s="11"/>
    </row>
    <row r="20" spans="2:7" x14ac:dyDescent="0.35">
      <c r="B20" s="16" t="s">
        <v>19</v>
      </c>
      <c r="C20" s="6"/>
      <c r="D20" s="15"/>
      <c r="E20" s="6"/>
      <c r="F20" s="6"/>
      <c r="G20" s="6"/>
    </row>
    <row r="21" spans="2:7" x14ac:dyDescent="0.35">
      <c r="B21" s="12" t="s">
        <v>4</v>
      </c>
      <c r="C21" s="6" t="s">
        <v>18</v>
      </c>
      <c r="D21" s="13" t="s">
        <v>4</v>
      </c>
      <c r="E21" s="6"/>
      <c r="F21" s="12" t="s">
        <v>4</v>
      </c>
      <c r="G21" s="6"/>
    </row>
    <row r="22" spans="2:7" x14ac:dyDescent="0.35">
      <c r="B22" s="12" t="s">
        <v>4</v>
      </c>
      <c r="C22" s="6"/>
      <c r="D22" s="13" t="s">
        <v>4</v>
      </c>
      <c r="E22" s="6"/>
      <c r="F22" s="12" t="s">
        <v>4</v>
      </c>
      <c r="G22" s="6"/>
    </row>
    <row r="23" spans="2:7" x14ac:dyDescent="0.35">
      <c r="B23" s="12" t="s">
        <v>4</v>
      </c>
      <c r="C23" s="6"/>
      <c r="D23" s="13" t="s">
        <v>4</v>
      </c>
      <c r="E23" s="6"/>
      <c r="F23" s="12" t="s">
        <v>4</v>
      </c>
      <c r="G23" s="6"/>
    </row>
    <row r="24" spans="2:7" x14ac:dyDescent="0.35">
      <c r="B24" s="12" t="s">
        <v>4</v>
      </c>
      <c r="C24" s="11"/>
      <c r="D24" s="13" t="s">
        <v>4</v>
      </c>
      <c r="E24" s="11"/>
      <c r="F24" s="12" t="s">
        <v>4</v>
      </c>
      <c r="G24" s="11"/>
    </row>
    <row r="25" spans="2:7" x14ac:dyDescent="0.35">
      <c r="B25" s="16" t="s">
        <v>14</v>
      </c>
      <c r="C25" s="6"/>
      <c r="D25" s="15"/>
      <c r="E25" s="6"/>
      <c r="F25" s="6"/>
      <c r="G25" s="6"/>
    </row>
    <row r="26" spans="2:7" x14ac:dyDescent="0.35">
      <c r="B26" s="12" t="s">
        <v>4</v>
      </c>
      <c r="C26" s="6" t="s">
        <v>13</v>
      </c>
      <c r="D26" s="13" t="s">
        <v>4</v>
      </c>
      <c r="E26" s="6"/>
      <c r="F26" s="12" t="s">
        <v>4</v>
      </c>
      <c r="G26" s="6"/>
    </row>
    <row r="27" spans="2:7" x14ac:dyDescent="0.35">
      <c r="B27" s="12" t="s">
        <v>4</v>
      </c>
      <c r="C27" s="6"/>
      <c r="D27" s="13" t="s">
        <v>4</v>
      </c>
      <c r="E27" s="6"/>
      <c r="F27" s="12" t="s">
        <v>4</v>
      </c>
      <c r="G27" s="6"/>
    </row>
    <row r="28" spans="2:7" x14ac:dyDescent="0.35">
      <c r="B28" s="12" t="s">
        <v>4</v>
      </c>
      <c r="C28" s="6"/>
      <c r="D28" s="13" t="s">
        <v>4</v>
      </c>
      <c r="E28" s="6"/>
      <c r="F28" s="12" t="s">
        <v>4</v>
      </c>
      <c r="G28" s="6"/>
    </row>
    <row r="29" spans="2:7" x14ac:dyDescent="0.35">
      <c r="B29" s="12" t="s">
        <v>4</v>
      </c>
      <c r="C29" s="11"/>
      <c r="D29" s="13" t="s">
        <v>4</v>
      </c>
      <c r="E29" s="11"/>
      <c r="F29" s="12" t="s">
        <v>4</v>
      </c>
      <c r="G29" s="11"/>
    </row>
    <row r="30" spans="2:7" x14ac:dyDescent="0.35">
      <c r="B30" s="16" t="s">
        <v>6</v>
      </c>
      <c r="C30" s="6"/>
      <c r="D30" s="15"/>
      <c r="E30" s="6"/>
      <c r="F30" s="6"/>
      <c r="G30" s="6"/>
    </row>
    <row r="31" spans="2:7" x14ac:dyDescent="0.35">
      <c r="B31" s="12" t="s">
        <v>4</v>
      </c>
      <c r="C31" s="6" t="s">
        <v>5</v>
      </c>
      <c r="D31" s="13" t="s">
        <v>4</v>
      </c>
      <c r="E31" s="6"/>
      <c r="F31" s="12" t="s">
        <v>4</v>
      </c>
      <c r="G31" s="6"/>
    </row>
    <row r="32" spans="2:7" x14ac:dyDescent="0.35">
      <c r="B32" s="12" t="s">
        <v>4</v>
      </c>
      <c r="C32" s="6"/>
      <c r="D32" s="13" t="s">
        <v>4</v>
      </c>
      <c r="E32" s="6"/>
      <c r="F32" s="12" t="s">
        <v>4</v>
      </c>
      <c r="G32" s="6"/>
    </row>
    <row r="33" spans="2:7" x14ac:dyDescent="0.35">
      <c r="B33" s="12" t="s">
        <v>4</v>
      </c>
      <c r="C33" s="6"/>
      <c r="D33" s="13" t="s">
        <v>4</v>
      </c>
      <c r="E33" s="6"/>
      <c r="F33" s="12" t="s">
        <v>4</v>
      </c>
      <c r="G33" s="6"/>
    </row>
    <row r="34" spans="2:7" x14ac:dyDescent="0.35">
      <c r="B34" s="12" t="s">
        <v>4</v>
      </c>
      <c r="C34" s="11"/>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20"/>
      <c r="C37" s="9"/>
      <c r="D37" s="9"/>
      <c r="E37" s="9"/>
      <c r="F37" s="9"/>
      <c r="G37" s="8"/>
    </row>
    <row r="38" spans="2:7" x14ac:dyDescent="0.35">
      <c r="B38" s="7"/>
      <c r="C38" s="6"/>
      <c r="D38" s="6"/>
      <c r="E38" s="6"/>
      <c r="F38" s="6"/>
      <c r="G38" s="5"/>
    </row>
    <row r="39" spans="2:7" x14ac:dyDescent="0.35">
      <c r="B39" s="7"/>
      <c r="C39" s="6"/>
      <c r="D39" s="6"/>
      <c r="E39" s="6"/>
      <c r="F39" s="6"/>
      <c r="G39" s="5"/>
    </row>
    <row r="40" spans="2:7" x14ac:dyDescent="0.35">
      <c r="B40" s="7"/>
      <c r="C40" s="6"/>
      <c r="D40" s="6"/>
      <c r="E40" s="6"/>
      <c r="F40" s="6"/>
      <c r="G40" s="5"/>
    </row>
    <row r="41" spans="2:7" x14ac:dyDescent="0.35">
      <c r="B41" s="7"/>
      <c r="C41" s="6"/>
      <c r="D41" s="6"/>
      <c r="E41" s="6"/>
      <c r="F41" s="6"/>
      <c r="G41" s="5"/>
    </row>
    <row r="42" spans="2:7" ht="15"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x14ac:dyDescent="0.35">
      <c r="B45" s="20"/>
      <c r="C45" s="9"/>
      <c r="D45" s="9"/>
      <c r="E45" s="9"/>
      <c r="F45" s="9"/>
      <c r="G45" s="8"/>
    </row>
    <row r="46" spans="2:7" x14ac:dyDescent="0.35">
      <c r="B46" s="7"/>
      <c r="C46" s="6"/>
      <c r="D46" s="6"/>
      <c r="E46" s="6"/>
      <c r="F46" s="6"/>
      <c r="G46" s="5"/>
    </row>
    <row r="47" spans="2:7" x14ac:dyDescent="0.35">
      <c r="B47" s="7"/>
      <c r="C47" s="6"/>
      <c r="D47" s="6"/>
      <c r="E47" s="6"/>
      <c r="F47" s="6"/>
      <c r="G47" s="5"/>
    </row>
    <row r="48" spans="2:7" x14ac:dyDescent="0.35">
      <c r="B48" s="7"/>
      <c r="C48" s="6"/>
      <c r="D48" s="6"/>
      <c r="E48" s="6"/>
      <c r="F48" s="6"/>
      <c r="G48" s="5"/>
    </row>
    <row r="49" spans="2:7" ht="15" thickBot="1" x14ac:dyDescent="0.4">
      <c r="B49" s="4"/>
      <c r="C49" s="3"/>
      <c r="D49" s="3"/>
      <c r="E49" s="3"/>
      <c r="F49" s="3"/>
      <c r="G49" s="2"/>
    </row>
  </sheetData>
  <mergeCells count="4">
    <mergeCell ref="B44:G44"/>
    <mergeCell ref="B4:G4"/>
    <mergeCell ref="B9:G9"/>
    <mergeCell ref="B36:G36"/>
  </mergeCells>
  <pageMargins left="0.25" right="0.25" top="0.75" bottom="0.75" header="0.3" footer="0.3"/>
  <pageSetup paperSize="9" orientation="portrait" horizontalDpi="360" verticalDpi="360" r:id="rId1"/>
  <headerFooter>
    <oddHeader>&amp;LSemaine N°&amp;CTo Do List Directeur de Projet&amp;R&amp;G</oddHeader>
    <oddFooter>&amp;Lpar NGO&amp;CVersion 1.0 du 06/01/2019&amp;RSTUF'2019 Optimus</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O49"/>
  <sheetViews>
    <sheetView showGridLines="0" view="pageLayout"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3.81640625" style="1" customWidth="1"/>
    <col min="4" max="4" width="3" style="1" customWidth="1"/>
    <col min="5" max="5" width="28.726562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11"/>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ht="29" x14ac:dyDescent="0.35">
      <c r="B11" s="12" t="s">
        <v>4</v>
      </c>
      <c r="C11" s="11" t="s">
        <v>41</v>
      </c>
      <c r="D11" s="13" t="s">
        <v>4</v>
      </c>
      <c r="E11" s="14" t="s">
        <v>40</v>
      </c>
      <c r="F11" s="12" t="s">
        <v>4</v>
      </c>
      <c r="G11" s="14" t="s">
        <v>39</v>
      </c>
    </row>
    <row r="12" spans="2:15" ht="17" customHeight="1" x14ac:dyDescent="0.35">
      <c r="B12" s="12" t="s">
        <v>4</v>
      </c>
      <c r="C12" s="14" t="s">
        <v>38</v>
      </c>
      <c r="D12" s="13" t="s">
        <v>4</v>
      </c>
      <c r="E12" s="14" t="s">
        <v>37</v>
      </c>
      <c r="F12" s="12" t="s">
        <v>4</v>
      </c>
      <c r="G12" s="14" t="s">
        <v>36</v>
      </c>
    </row>
    <row r="13" spans="2:15" ht="17" customHeight="1" x14ac:dyDescent="0.35">
      <c r="B13" s="12" t="s">
        <v>4</v>
      </c>
      <c r="C13" s="14" t="s">
        <v>35</v>
      </c>
      <c r="D13" s="13" t="s">
        <v>4</v>
      </c>
      <c r="E13" s="14" t="s">
        <v>34</v>
      </c>
      <c r="F13" s="12" t="s">
        <v>4</v>
      </c>
      <c r="G13" s="11" t="s">
        <v>33</v>
      </c>
    </row>
    <row r="14" spans="2:15" x14ac:dyDescent="0.35">
      <c r="B14" s="12" t="s">
        <v>4</v>
      </c>
      <c r="C14" s="17" t="s">
        <v>32</v>
      </c>
      <c r="D14" s="13" t="s">
        <v>4</v>
      </c>
      <c r="E14" s="44" t="s">
        <v>31</v>
      </c>
      <c r="F14" s="12" t="s">
        <v>4</v>
      </c>
      <c r="G14" s="18" t="s">
        <v>30</v>
      </c>
    </row>
    <row r="15" spans="2:15" x14ac:dyDescent="0.35">
      <c r="B15" s="16" t="s">
        <v>19</v>
      </c>
      <c r="C15" s="6"/>
      <c r="D15" s="15"/>
      <c r="E15" s="6"/>
      <c r="F15" s="6"/>
      <c r="G15" s="6"/>
    </row>
    <row r="16" spans="2:15" x14ac:dyDescent="0.35">
      <c r="B16" s="12" t="s">
        <v>4</v>
      </c>
      <c r="C16" s="14" t="s">
        <v>29</v>
      </c>
      <c r="D16" s="13" t="s">
        <v>4</v>
      </c>
      <c r="E16" s="14" t="s">
        <v>28</v>
      </c>
      <c r="F16" s="12" t="s">
        <v>4</v>
      </c>
      <c r="G16" s="17" t="s">
        <v>27</v>
      </c>
    </row>
    <row r="17" spans="2:7" x14ac:dyDescent="0.35">
      <c r="B17" s="12" t="s">
        <v>4</v>
      </c>
      <c r="C17" s="14" t="s">
        <v>26</v>
      </c>
      <c r="D17" s="13" t="s">
        <v>4</v>
      </c>
      <c r="E17" s="42" t="s">
        <v>100</v>
      </c>
      <c r="F17" s="12" t="s">
        <v>4</v>
      </c>
      <c r="G17" s="14" t="s">
        <v>24</v>
      </c>
    </row>
    <row r="18" spans="2:7" ht="15" customHeight="1" x14ac:dyDescent="0.35">
      <c r="B18" s="12" t="s">
        <v>4</v>
      </c>
      <c r="C18" s="14" t="s">
        <v>23</v>
      </c>
      <c r="D18" s="13" t="s">
        <v>4</v>
      </c>
      <c r="E18" s="45" t="s">
        <v>101</v>
      </c>
      <c r="F18" s="12" t="s">
        <v>4</v>
      </c>
    </row>
    <row r="19" spans="2:7" x14ac:dyDescent="0.35">
      <c r="B19" s="12" t="s">
        <v>4</v>
      </c>
      <c r="C19" s="11" t="s">
        <v>22</v>
      </c>
      <c r="D19" s="13" t="s">
        <v>4</v>
      </c>
      <c r="E19" s="17" t="s">
        <v>21</v>
      </c>
      <c r="F19" s="12" t="s">
        <v>4</v>
      </c>
      <c r="G19" s="17" t="s">
        <v>20</v>
      </c>
    </row>
    <row r="20" spans="2:7" x14ac:dyDescent="0.35">
      <c r="B20" s="16" t="s">
        <v>19</v>
      </c>
      <c r="C20" s="6"/>
      <c r="D20" s="15"/>
      <c r="E20" s="6"/>
      <c r="F20" s="6"/>
      <c r="G20" s="6"/>
    </row>
    <row r="21" spans="2:7" x14ac:dyDescent="0.35">
      <c r="B21" s="12" t="s">
        <v>4</v>
      </c>
      <c r="C21" s="6" t="s">
        <v>18</v>
      </c>
      <c r="D21" s="13" t="s">
        <v>4</v>
      </c>
      <c r="E21" s="14" t="s">
        <v>8</v>
      </c>
      <c r="F21" s="12" t="s">
        <v>4</v>
      </c>
      <c r="G21" s="6"/>
    </row>
    <row r="22" spans="2:7" x14ac:dyDescent="0.35">
      <c r="B22" s="12" t="s">
        <v>4</v>
      </c>
      <c r="C22" s="14" t="s">
        <v>17</v>
      </c>
      <c r="D22" s="13" t="s">
        <v>4</v>
      </c>
      <c r="E22" s="6"/>
      <c r="F22" s="12" t="s">
        <v>4</v>
      </c>
      <c r="G22" s="6"/>
    </row>
    <row r="23" spans="2:7" x14ac:dyDescent="0.35">
      <c r="B23" s="12" t="s">
        <v>4</v>
      </c>
      <c r="C23" s="14" t="s">
        <v>16</v>
      </c>
      <c r="D23" s="13" t="s">
        <v>4</v>
      </c>
      <c r="E23" s="6"/>
      <c r="F23" s="12" t="s">
        <v>4</v>
      </c>
      <c r="G23" s="6"/>
    </row>
    <row r="24" spans="2:7" x14ac:dyDescent="0.35">
      <c r="B24" s="12" t="s">
        <v>4</v>
      </c>
      <c r="C24" s="17" t="s">
        <v>15</v>
      </c>
      <c r="D24" s="13" t="s">
        <v>4</v>
      </c>
      <c r="E24" s="11"/>
      <c r="F24" s="12" t="s">
        <v>4</v>
      </c>
      <c r="G24" s="11"/>
    </row>
    <row r="25" spans="2:7" x14ac:dyDescent="0.35">
      <c r="B25" s="16" t="s">
        <v>14</v>
      </c>
      <c r="C25" s="6"/>
      <c r="D25" s="15"/>
      <c r="E25" s="6"/>
      <c r="F25" s="6"/>
      <c r="G25" s="6"/>
    </row>
    <row r="26" spans="2:7" x14ac:dyDescent="0.35">
      <c r="B26" s="12" t="s">
        <v>4</v>
      </c>
      <c r="C26" s="41" t="s">
        <v>13</v>
      </c>
      <c r="D26" s="13" t="s">
        <v>4</v>
      </c>
      <c r="E26" s="14" t="s">
        <v>12</v>
      </c>
      <c r="F26" s="12" t="s">
        <v>4</v>
      </c>
      <c r="G26" s="6"/>
    </row>
    <row r="27" spans="2:7" x14ac:dyDescent="0.35">
      <c r="B27" s="12" t="s">
        <v>4</v>
      </c>
      <c r="C27" s="14" t="s">
        <v>11</v>
      </c>
      <c r="D27" s="13" t="s">
        <v>4</v>
      </c>
      <c r="E27" s="14" t="s">
        <v>10</v>
      </c>
      <c r="F27" s="12" t="s">
        <v>4</v>
      </c>
      <c r="G27" s="6"/>
    </row>
    <row r="28" spans="2:7" x14ac:dyDescent="0.35">
      <c r="B28" s="12" t="s">
        <v>4</v>
      </c>
      <c r="C28" s="14" t="s">
        <v>9</v>
      </c>
      <c r="D28" s="13" t="s">
        <v>4</v>
      </c>
      <c r="E28" s="14" t="s">
        <v>8</v>
      </c>
      <c r="F28" s="12" t="s">
        <v>4</v>
      </c>
      <c r="G28" s="6"/>
    </row>
    <row r="29" spans="2:7" ht="16.5" customHeight="1" x14ac:dyDescent="0.35">
      <c r="B29" s="12" t="s">
        <v>4</v>
      </c>
      <c r="C29" s="17" t="s">
        <v>7</v>
      </c>
      <c r="D29" s="13" t="s">
        <v>4</v>
      </c>
      <c r="E29" s="42" t="s">
        <v>76</v>
      </c>
      <c r="F29" s="12" t="s">
        <v>4</v>
      </c>
      <c r="G29" s="11"/>
    </row>
    <row r="30" spans="2:7" x14ac:dyDescent="0.35">
      <c r="B30" s="16" t="s">
        <v>6</v>
      </c>
      <c r="C30" s="6"/>
      <c r="D30" s="15"/>
      <c r="E30" s="6"/>
      <c r="F30" s="6"/>
      <c r="G30" s="6"/>
    </row>
    <row r="31" spans="2:7" x14ac:dyDescent="0.35">
      <c r="B31" s="12" t="s">
        <v>4</v>
      </c>
      <c r="C31" s="6" t="s">
        <v>5</v>
      </c>
      <c r="D31" s="13" t="s">
        <v>4</v>
      </c>
      <c r="E31" s="43" t="s">
        <v>77</v>
      </c>
      <c r="F31" s="12" t="s">
        <v>4</v>
      </c>
      <c r="G31" s="6"/>
    </row>
    <row r="32" spans="2:7" x14ac:dyDescent="0.35">
      <c r="B32" s="12" t="s">
        <v>4</v>
      </c>
      <c r="C32" s="43" t="s">
        <v>78</v>
      </c>
      <c r="D32" s="13" t="s">
        <v>4</v>
      </c>
      <c r="E32" s="6"/>
      <c r="F32" s="12" t="s">
        <v>4</v>
      </c>
      <c r="G32" s="6"/>
    </row>
    <row r="33" spans="2:7" ht="14" customHeight="1" x14ac:dyDescent="0.35">
      <c r="B33" s="12" t="s">
        <v>4</v>
      </c>
      <c r="C33" s="43" t="s">
        <v>75</v>
      </c>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0" t="s">
        <v>2</v>
      </c>
      <c r="C37" s="9"/>
      <c r="D37" s="9"/>
      <c r="E37" s="9"/>
      <c r="F37" s="9"/>
      <c r="G37" s="8"/>
    </row>
    <row r="38" spans="2:7" x14ac:dyDescent="0.35">
      <c r="B38" s="7"/>
      <c r="C38" s="6"/>
      <c r="D38" s="6"/>
      <c r="E38" s="6"/>
      <c r="F38" s="6"/>
      <c r="G38" s="5"/>
    </row>
    <row r="39" spans="2:7" x14ac:dyDescent="0.35">
      <c r="B39" s="7"/>
      <c r="C39" s="6"/>
      <c r="D39" s="6"/>
      <c r="E39" s="6"/>
      <c r="F39" s="6"/>
      <c r="G39" s="5"/>
    </row>
    <row r="40" spans="2:7" x14ac:dyDescent="0.35">
      <c r="B40" s="7"/>
      <c r="C40" s="6"/>
      <c r="D40" s="6"/>
      <c r="E40" s="6"/>
      <c r="F40" s="6"/>
      <c r="G40" s="5"/>
    </row>
    <row r="41" spans="2:7" x14ac:dyDescent="0.35">
      <c r="B41" s="7"/>
      <c r="C41" s="6"/>
      <c r="D41" s="6"/>
      <c r="E41" s="6"/>
      <c r="F41" s="6"/>
      <c r="G41" s="5"/>
    </row>
    <row r="42" spans="2:7" ht="15"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x14ac:dyDescent="0.35">
      <c r="B45" s="10" t="s">
        <v>0</v>
      </c>
      <c r="C45" s="9"/>
      <c r="D45" s="9"/>
      <c r="E45" s="9"/>
      <c r="F45" s="9"/>
      <c r="G45" s="8"/>
    </row>
    <row r="46" spans="2:7" x14ac:dyDescent="0.35">
      <c r="B46" s="7"/>
      <c r="C46" s="6"/>
      <c r="D46" s="6"/>
      <c r="E46" s="6"/>
      <c r="F46" s="6"/>
      <c r="G46" s="5"/>
    </row>
    <row r="47" spans="2:7" x14ac:dyDescent="0.35">
      <c r="B47" s="7"/>
      <c r="C47" s="6"/>
      <c r="D47" s="6"/>
      <c r="E47" s="6"/>
      <c r="F47" s="6"/>
      <c r="G47" s="5"/>
    </row>
    <row r="48" spans="2:7" x14ac:dyDescent="0.35">
      <c r="B48" s="7"/>
      <c r="C48" s="6"/>
      <c r="D48" s="6"/>
      <c r="E48" s="6"/>
      <c r="F48" s="6"/>
      <c r="G48" s="5"/>
    </row>
    <row r="49" spans="2:7" ht="15" thickBot="1" x14ac:dyDescent="0.4">
      <c r="B49" s="4"/>
      <c r="C49" s="3"/>
      <c r="D49" s="3"/>
      <c r="E49" s="3"/>
      <c r="F49" s="3"/>
      <c r="G49" s="2"/>
    </row>
  </sheetData>
  <mergeCells count="4">
    <mergeCell ref="B4:G4"/>
    <mergeCell ref="B9:G9"/>
    <mergeCell ref="B36:G36"/>
    <mergeCell ref="B44:G44"/>
  </mergeCells>
  <pageMargins left="0.25" right="0.25" top="0.75" bottom="0.75" header="0.3" footer="0.3"/>
  <pageSetup paperSize="9" orientation="portrait" horizontalDpi="360" verticalDpi="360" r:id="rId1"/>
  <headerFooter>
    <oddHeader>&amp;LSemaine N°&amp;CTo Do List Directeur de Projet&amp;R&amp;G</oddHeader>
    <oddFooter>&amp;Lpar NGO&amp;CVersion 1.0 du &amp;D&amp;RSTUF'2019 Optimus</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1:O49"/>
  <sheetViews>
    <sheetView showGridLines="0" view="pageLayout" topLeftCell="A7"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74</v>
      </c>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42"/>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3" t="s">
        <v>85</v>
      </c>
      <c r="D16" s="13" t="s">
        <v>4</v>
      </c>
      <c r="E16" s="43" t="s">
        <v>48</v>
      </c>
      <c r="F16" s="12" t="s">
        <v>4</v>
      </c>
      <c r="G16" s="17"/>
    </row>
    <row r="17" spans="2:7" x14ac:dyDescent="0.35">
      <c r="B17" s="12" t="s">
        <v>4</v>
      </c>
      <c r="C17" s="11" t="s">
        <v>22</v>
      </c>
      <c r="D17" s="13" t="s">
        <v>4</v>
      </c>
      <c r="E17" s="43" t="s">
        <v>82</v>
      </c>
      <c r="F17" s="12" t="s">
        <v>4</v>
      </c>
      <c r="G17" s="14"/>
    </row>
    <row r="18" spans="2:7" ht="15" customHeight="1" x14ac:dyDescent="0.35">
      <c r="B18" s="12" t="s">
        <v>4</v>
      </c>
      <c r="C18" s="43" t="s">
        <v>86</v>
      </c>
      <c r="D18" s="13" t="s">
        <v>4</v>
      </c>
      <c r="E18" s="45" t="s">
        <v>81</v>
      </c>
      <c r="F18" s="12" t="s">
        <v>4</v>
      </c>
    </row>
    <row r="19" spans="2:7" x14ac:dyDescent="0.35">
      <c r="B19" s="12" t="s">
        <v>4</v>
      </c>
      <c r="C19" s="45" t="s">
        <v>87</v>
      </c>
      <c r="D19" s="13" t="s">
        <v>4</v>
      </c>
      <c r="E19" s="17"/>
      <c r="F19" s="12" t="s">
        <v>4</v>
      </c>
      <c r="G19" s="17"/>
    </row>
    <row r="20" spans="2:7" x14ac:dyDescent="0.35">
      <c r="B20" s="16" t="s">
        <v>19</v>
      </c>
      <c r="C20" s="6"/>
      <c r="D20" s="15"/>
      <c r="E20" s="6"/>
      <c r="F20" s="6"/>
      <c r="G20" s="6"/>
    </row>
    <row r="21" spans="2:7" x14ac:dyDescent="0.35">
      <c r="B21" s="12" t="s">
        <v>4</v>
      </c>
      <c r="C21" s="6" t="s">
        <v>18</v>
      </c>
      <c r="D21" s="13" t="s">
        <v>4</v>
      </c>
      <c r="E21" s="14"/>
      <c r="F21" s="12" t="s">
        <v>4</v>
      </c>
      <c r="G21" s="6"/>
    </row>
    <row r="22" spans="2:7" x14ac:dyDescent="0.35">
      <c r="B22" s="12" t="s">
        <v>4</v>
      </c>
      <c r="C22" s="14"/>
      <c r="D22" s="13" t="s">
        <v>4</v>
      </c>
      <c r="E22" s="6"/>
      <c r="F22" s="12" t="s">
        <v>4</v>
      </c>
      <c r="G22" s="6"/>
    </row>
    <row r="23" spans="2:7" x14ac:dyDescent="0.35">
      <c r="B23" s="12" t="s">
        <v>4</v>
      </c>
      <c r="C23" s="14"/>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t="s">
        <v>80</v>
      </c>
      <c r="D26" s="13" t="s">
        <v>4</v>
      </c>
      <c r="E26" s="43" t="s">
        <v>92</v>
      </c>
      <c r="F26" s="12" t="s">
        <v>4</v>
      </c>
      <c r="G26" s="6"/>
    </row>
    <row r="27" spans="2:7" x14ac:dyDescent="0.35">
      <c r="B27" s="12" t="s">
        <v>4</v>
      </c>
      <c r="C27" s="43" t="s">
        <v>84</v>
      </c>
      <c r="D27" s="13" t="s">
        <v>4</v>
      </c>
      <c r="E27" s="14"/>
      <c r="F27" s="12" t="s">
        <v>4</v>
      </c>
      <c r="G27" s="6"/>
    </row>
    <row r="28" spans="2:7" x14ac:dyDescent="0.35">
      <c r="B28" s="12" t="s">
        <v>4</v>
      </c>
      <c r="C28" s="43" t="s">
        <v>88</v>
      </c>
      <c r="D28" s="13" t="s">
        <v>4</v>
      </c>
      <c r="E28" s="14"/>
      <c r="F28" s="12" t="s">
        <v>4</v>
      </c>
      <c r="G28" s="6"/>
    </row>
    <row r="29" spans="2:7" x14ac:dyDescent="0.35">
      <c r="B29" s="12" t="s">
        <v>4</v>
      </c>
      <c r="C29" s="42" t="s">
        <v>90</v>
      </c>
      <c r="D29" s="13" t="s">
        <v>4</v>
      </c>
      <c r="E29" s="11"/>
      <c r="F29" s="12" t="s">
        <v>4</v>
      </c>
      <c r="G29" s="11"/>
    </row>
    <row r="30" spans="2:7" x14ac:dyDescent="0.35">
      <c r="B30" s="16" t="s">
        <v>6</v>
      </c>
      <c r="C30" s="6"/>
      <c r="D30" s="15"/>
      <c r="E30" s="6"/>
      <c r="F30" s="6"/>
      <c r="G30" s="6"/>
    </row>
    <row r="31" spans="2:7" x14ac:dyDescent="0.35">
      <c r="B31" s="12" t="s">
        <v>4</v>
      </c>
      <c r="C31" s="14" t="s">
        <v>26</v>
      </c>
      <c r="D31" s="13" t="s">
        <v>4</v>
      </c>
      <c r="E31" s="6"/>
      <c r="F31" s="12" t="s">
        <v>4</v>
      </c>
      <c r="G31" s="6"/>
    </row>
    <row r="32" spans="2:7" x14ac:dyDescent="0.35">
      <c r="B32" s="12" t="s">
        <v>4</v>
      </c>
      <c r="C32" s="43" t="s">
        <v>89</v>
      </c>
      <c r="D32" s="13" t="s">
        <v>4</v>
      </c>
      <c r="E32" s="6"/>
      <c r="F32" s="12" t="s">
        <v>4</v>
      </c>
      <c r="G32" s="6"/>
    </row>
    <row r="33" spans="2:7" x14ac:dyDescent="0.35">
      <c r="B33" s="12" t="s">
        <v>4</v>
      </c>
      <c r="C33" s="43" t="s">
        <v>93</v>
      </c>
      <c r="D33" s="13" t="s">
        <v>4</v>
      </c>
      <c r="E33" s="6"/>
      <c r="F33" s="12" t="s">
        <v>4</v>
      </c>
      <c r="G33" s="6"/>
    </row>
    <row r="34" spans="2:7" x14ac:dyDescent="0.35">
      <c r="B34" s="12" t="s">
        <v>4</v>
      </c>
      <c r="C34" s="45" t="s">
        <v>96</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79"/>
      <c r="C37" s="180"/>
      <c r="D37" s="180"/>
      <c r="E37" s="180"/>
      <c r="F37" s="180"/>
      <c r="G37" s="181"/>
    </row>
    <row r="38" spans="2:7" x14ac:dyDescent="0.35">
      <c r="B38" s="182"/>
      <c r="C38" s="183"/>
      <c r="D38" s="183"/>
      <c r="E38" s="183"/>
      <c r="F38" s="183"/>
      <c r="G38" s="184"/>
    </row>
    <row r="39" spans="2:7" x14ac:dyDescent="0.35">
      <c r="B39" s="182"/>
      <c r="C39" s="183"/>
      <c r="D39" s="183"/>
      <c r="E39" s="183"/>
      <c r="F39" s="183"/>
      <c r="G39" s="184"/>
    </row>
    <row r="40" spans="2:7" x14ac:dyDescent="0.35">
      <c r="B40" s="182"/>
      <c r="C40" s="183"/>
      <c r="D40" s="183"/>
      <c r="E40" s="183"/>
      <c r="F40" s="183"/>
      <c r="G40" s="184"/>
    </row>
    <row r="41" spans="2:7" ht="15" thickBot="1" x14ac:dyDescent="0.4">
      <c r="B41" s="185"/>
      <c r="C41" s="186"/>
      <c r="D41" s="186"/>
      <c r="E41" s="186"/>
      <c r="F41" s="186"/>
      <c r="G41" s="187"/>
    </row>
    <row r="42" spans="2:7" ht="1" customHeight="1"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ht="14.5" customHeight="1" x14ac:dyDescent="0.35">
      <c r="B45" s="170" t="s">
        <v>79</v>
      </c>
      <c r="C45" s="171"/>
      <c r="D45" s="171"/>
      <c r="E45" s="171"/>
      <c r="F45" s="171"/>
      <c r="G45" s="172"/>
    </row>
    <row r="46" spans="2:7" x14ac:dyDescent="0.35">
      <c r="B46" s="173"/>
      <c r="C46" s="174"/>
      <c r="D46" s="174"/>
      <c r="E46" s="174"/>
      <c r="F46" s="174"/>
      <c r="G46" s="175"/>
    </row>
    <row r="47" spans="2:7" x14ac:dyDescent="0.35">
      <c r="B47" s="173"/>
      <c r="C47" s="174"/>
      <c r="D47" s="174"/>
      <c r="E47" s="174"/>
      <c r="F47" s="174"/>
      <c r="G47" s="175"/>
    </row>
    <row r="48" spans="2:7" x14ac:dyDescent="0.35">
      <c r="B48" s="173"/>
      <c r="C48" s="174"/>
      <c r="D48" s="174"/>
      <c r="E48" s="174"/>
      <c r="F48" s="174"/>
      <c r="G48" s="175"/>
    </row>
    <row r="49" spans="2:7" ht="15" thickBot="1" x14ac:dyDescent="0.4">
      <c r="B49" s="176"/>
      <c r="C49" s="177"/>
      <c r="D49" s="177"/>
      <c r="E49" s="177"/>
      <c r="F49" s="177"/>
      <c r="G49" s="178"/>
    </row>
  </sheetData>
  <mergeCells count="6">
    <mergeCell ref="B45:G49"/>
    <mergeCell ref="B37:G41"/>
    <mergeCell ref="B4:G4"/>
    <mergeCell ref="B9:G9"/>
    <mergeCell ref="B36:G36"/>
    <mergeCell ref="B44:G44"/>
  </mergeCells>
  <pageMargins left="0.25" right="0.25" top="0.75" bottom="0.75" header="0.3" footer="0.3"/>
  <pageSetup paperSize="9" orientation="portrait" horizontalDpi="360" verticalDpi="360" r:id="rId1"/>
  <headerFooter>
    <oddHeader>&amp;LSemaine N° 4&amp;CTo Do List Directeur de Projet&amp;R&amp;G</oddHeader>
    <oddFooter>&amp;Lpar NGO&amp;CVersion 1.0 du &amp;D&amp;RSTUF'2019 Optimus</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B1:O49"/>
  <sheetViews>
    <sheetView showGridLines="0" view="pageLayout"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74</v>
      </c>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42" t="s">
        <v>83</v>
      </c>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2" t="s">
        <v>99</v>
      </c>
      <c r="D16" s="13" t="s">
        <v>4</v>
      </c>
      <c r="F16" s="12" t="s">
        <v>4</v>
      </c>
      <c r="G16" s="17"/>
    </row>
    <row r="17" spans="2:7" x14ac:dyDescent="0.35">
      <c r="B17" s="12" t="s">
        <v>4</v>
      </c>
      <c r="C17" s="43" t="s">
        <v>111</v>
      </c>
      <c r="D17" s="13" t="s">
        <v>4</v>
      </c>
      <c r="F17" s="12" t="s">
        <v>4</v>
      </c>
      <c r="G17" s="14"/>
    </row>
    <row r="18" spans="2:7" ht="15" customHeight="1" x14ac:dyDescent="0.35">
      <c r="B18" s="12" t="s">
        <v>4</v>
      </c>
      <c r="C18" s="45"/>
      <c r="D18" s="13" t="s">
        <v>4</v>
      </c>
      <c r="F18" s="12" t="s">
        <v>4</v>
      </c>
    </row>
    <row r="19" spans="2:7" x14ac:dyDescent="0.35">
      <c r="B19" s="12" t="s">
        <v>4</v>
      </c>
      <c r="D19" s="13" t="s">
        <v>4</v>
      </c>
      <c r="E19" s="17"/>
      <c r="F19" s="12" t="s">
        <v>4</v>
      </c>
      <c r="G19" s="17"/>
    </row>
    <row r="20" spans="2:7" x14ac:dyDescent="0.35">
      <c r="B20" s="16" t="s">
        <v>19</v>
      </c>
      <c r="C20" s="6"/>
      <c r="D20" s="15"/>
      <c r="E20" s="6"/>
      <c r="F20" s="6"/>
      <c r="G20" s="6"/>
    </row>
    <row r="21" spans="2:7" x14ac:dyDescent="0.35">
      <c r="B21" s="12" t="s">
        <v>4</v>
      </c>
      <c r="C21" s="43" t="s">
        <v>102</v>
      </c>
      <c r="D21" s="13" t="s">
        <v>4</v>
      </c>
      <c r="E21" s="43" t="s">
        <v>106</v>
      </c>
      <c r="F21" s="12" t="s">
        <v>4</v>
      </c>
      <c r="G21" s="6"/>
    </row>
    <row r="22" spans="2:7" x14ac:dyDescent="0.35">
      <c r="B22" s="12" t="s">
        <v>4</v>
      </c>
      <c r="C22" s="43" t="s">
        <v>103</v>
      </c>
      <c r="D22" s="13" t="s">
        <v>4</v>
      </c>
      <c r="E22" s="43" t="s">
        <v>107</v>
      </c>
      <c r="F22" s="12" t="s">
        <v>4</v>
      </c>
      <c r="G22" s="6"/>
    </row>
    <row r="23" spans="2:7" x14ac:dyDescent="0.35">
      <c r="B23" s="12" t="s">
        <v>4</v>
      </c>
      <c r="C23" s="43" t="s">
        <v>104</v>
      </c>
      <c r="D23" s="13" t="s">
        <v>4</v>
      </c>
      <c r="E23" s="43" t="s">
        <v>108</v>
      </c>
      <c r="F23" s="12" t="s">
        <v>4</v>
      </c>
      <c r="G23" s="6"/>
    </row>
    <row r="24" spans="2:7" x14ac:dyDescent="0.35">
      <c r="B24" s="12" t="s">
        <v>4</v>
      </c>
      <c r="C24" s="42" t="s">
        <v>105</v>
      </c>
      <c r="D24" s="13" t="s">
        <v>4</v>
      </c>
      <c r="E24" s="11"/>
      <c r="F24" s="12" t="s">
        <v>4</v>
      </c>
      <c r="G24" s="11"/>
    </row>
    <row r="25" spans="2:7" x14ac:dyDescent="0.35">
      <c r="B25" s="16" t="s">
        <v>14</v>
      </c>
      <c r="C25" s="6"/>
      <c r="D25" s="15"/>
      <c r="E25" s="6"/>
      <c r="F25" s="6"/>
      <c r="G25" s="6"/>
    </row>
    <row r="26" spans="2:7" x14ac:dyDescent="0.35">
      <c r="B26" s="12" t="s">
        <v>4</v>
      </c>
      <c r="C26" s="43" t="s">
        <v>94</v>
      </c>
      <c r="D26" s="13" t="s">
        <v>4</v>
      </c>
      <c r="E26" s="43" t="s">
        <v>109</v>
      </c>
      <c r="F26" s="12" t="s">
        <v>4</v>
      </c>
      <c r="G26" s="6"/>
    </row>
    <row r="27" spans="2:7" x14ac:dyDescent="0.35">
      <c r="B27" s="12" t="s">
        <v>4</v>
      </c>
      <c r="C27" s="43" t="s">
        <v>95</v>
      </c>
      <c r="D27" s="13" t="s">
        <v>4</v>
      </c>
      <c r="E27" s="14"/>
      <c r="F27" s="12" t="s">
        <v>4</v>
      </c>
      <c r="G27" s="6"/>
    </row>
    <row r="28" spans="2:7" x14ac:dyDescent="0.35">
      <c r="B28" s="12" t="s">
        <v>4</v>
      </c>
      <c r="C28" s="43" t="s">
        <v>110</v>
      </c>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91</v>
      </c>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79"/>
      <c r="C37" s="180"/>
      <c r="D37" s="180"/>
      <c r="E37" s="180"/>
      <c r="F37" s="180"/>
      <c r="G37" s="181"/>
    </row>
    <row r="38" spans="2:7" x14ac:dyDescent="0.35">
      <c r="B38" s="182"/>
      <c r="C38" s="183"/>
      <c r="D38" s="183"/>
      <c r="E38" s="183"/>
      <c r="F38" s="183"/>
      <c r="G38" s="184"/>
    </row>
    <row r="39" spans="2:7" x14ac:dyDescent="0.35">
      <c r="B39" s="182"/>
      <c r="C39" s="183"/>
      <c r="D39" s="183"/>
      <c r="E39" s="183"/>
      <c r="F39" s="183"/>
      <c r="G39" s="184"/>
    </row>
    <row r="40" spans="2:7" x14ac:dyDescent="0.35">
      <c r="B40" s="182"/>
      <c r="C40" s="183"/>
      <c r="D40" s="183"/>
      <c r="E40" s="183"/>
      <c r="F40" s="183"/>
      <c r="G40" s="184"/>
    </row>
    <row r="41" spans="2:7" ht="15" thickBot="1" x14ac:dyDescent="0.4">
      <c r="B41" s="185"/>
      <c r="C41" s="186"/>
      <c r="D41" s="186"/>
      <c r="E41" s="186"/>
      <c r="F41" s="186"/>
      <c r="G41" s="187"/>
    </row>
    <row r="42" spans="2:7" ht="1" customHeight="1"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ht="14.5" customHeight="1" x14ac:dyDescent="0.35">
      <c r="B45" s="170"/>
      <c r="C45" s="171"/>
      <c r="D45" s="171"/>
      <c r="E45" s="171"/>
      <c r="F45" s="171"/>
      <c r="G45" s="172"/>
    </row>
    <row r="46" spans="2:7" x14ac:dyDescent="0.35">
      <c r="B46" s="173"/>
      <c r="C46" s="174"/>
      <c r="D46" s="174"/>
      <c r="E46" s="174"/>
      <c r="F46" s="174"/>
      <c r="G46" s="175"/>
    </row>
    <row r="47" spans="2:7" x14ac:dyDescent="0.35">
      <c r="B47" s="173"/>
      <c r="C47" s="174"/>
      <c r="D47" s="174"/>
      <c r="E47" s="174"/>
      <c r="F47" s="174"/>
      <c r="G47" s="175"/>
    </row>
    <row r="48" spans="2:7" x14ac:dyDescent="0.35">
      <c r="B48" s="173"/>
      <c r="C48" s="174"/>
      <c r="D48" s="174"/>
      <c r="E48" s="174"/>
      <c r="F48" s="174"/>
      <c r="G48" s="175"/>
    </row>
    <row r="49" spans="2:7" ht="15" thickBot="1" x14ac:dyDescent="0.4">
      <c r="B49" s="176"/>
      <c r="C49" s="177"/>
      <c r="D49" s="177"/>
      <c r="E49" s="177"/>
      <c r="F49" s="177"/>
      <c r="G49" s="178"/>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4&amp;CTo Do List Directeur de Projet&amp;R&amp;G</oddHeader>
    <oddFooter>&amp;Lpar NGO&amp;CVersion 1.0 du &amp;D&amp;RSTUF'2019 Optimus</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B1:O49"/>
  <sheetViews>
    <sheetView showGridLines="0" view="pageLayout" topLeftCell="A4" zoomScaleNormal="100" workbookViewId="0">
      <selection activeCell="E58" sqref="E58"/>
    </sheetView>
  </sheetViews>
  <sheetFormatPr baseColWidth="10" defaultColWidth="10.7265625" defaultRowHeight="14.5" x14ac:dyDescent="0.35"/>
  <cols>
    <col min="1" max="1" width="0.7265625" style="1" customWidth="1"/>
    <col min="2" max="2" width="4.90625" style="1" customWidth="1"/>
    <col min="3" max="3" width="32.7265625" style="1" customWidth="1"/>
    <col min="4" max="4" width="3" style="1" customWidth="1"/>
    <col min="5" max="5" width="29.7265625" style="1" customWidth="1"/>
    <col min="6" max="6" width="3.453125" style="1" customWidth="1"/>
    <col min="7" max="7" width="24.36328125" style="1" customWidth="1"/>
    <col min="8" max="16384" width="10.7265625" style="1"/>
  </cols>
  <sheetData>
    <row r="1" spans="2:15" ht="6" customHeight="1" x14ac:dyDescent="0.35"/>
    <row r="2" spans="2:15" x14ac:dyDescent="0.35">
      <c r="B2" s="19" t="s">
        <v>45</v>
      </c>
      <c r="C2" s="42" t="s">
        <v>112</v>
      </c>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170" t="s">
        <v>118</v>
      </c>
      <c r="C5" s="188"/>
      <c r="D5" s="188"/>
      <c r="E5" s="188"/>
      <c r="F5" s="188"/>
      <c r="G5" s="189"/>
      <c r="H5" s="11"/>
      <c r="I5" s="11"/>
      <c r="J5" s="11"/>
      <c r="K5" s="11"/>
      <c r="L5" s="11"/>
      <c r="M5" s="11"/>
      <c r="N5" s="11"/>
      <c r="O5" s="11"/>
    </row>
    <row r="6" spans="2:15" x14ac:dyDescent="0.35">
      <c r="B6" s="190"/>
      <c r="C6" s="191"/>
      <c r="D6" s="191"/>
      <c r="E6" s="191"/>
      <c r="F6" s="191"/>
      <c r="G6" s="192"/>
      <c r="H6" s="11"/>
      <c r="I6" s="11"/>
      <c r="J6" s="11"/>
      <c r="K6" s="11"/>
      <c r="L6" s="11"/>
      <c r="M6" s="11"/>
      <c r="N6" s="11"/>
      <c r="O6" s="11"/>
    </row>
    <row r="7" spans="2:15" ht="15" thickBot="1" x14ac:dyDescent="0.4">
      <c r="B7" s="193"/>
      <c r="C7" s="194"/>
      <c r="D7" s="194"/>
      <c r="E7" s="194"/>
      <c r="F7" s="194"/>
      <c r="G7" s="195"/>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42" t="s">
        <v>97</v>
      </c>
      <c r="D11" s="13" t="s">
        <v>4</v>
      </c>
      <c r="E11" s="46" t="s">
        <v>119</v>
      </c>
      <c r="F11" s="12" t="s">
        <v>4</v>
      </c>
      <c r="G11" s="14"/>
    </row>
    <row r="12" spans="2:15" ht="17" customHeight="1" x14ac:dyDescent="0.35">
      <c r="B12" s="12" t="s">
        <v>4</v>
      </c>
      <c r="C12" s="43" t="s">
        <v>113</v>
      </c>
      <c r="D12" s="13" t="s">
        <v>4</v>
      </c>
      <c r="E12" s="43" t="s">
        <v>156</v>
      </c>
      <c r="F12" s="12" t="s">
        <v>4</v>
      </c>
      <c r="G12" s="14"/>
    </row>
    <row r="13" spans="2:15" ht="17" customHeight="1" x14ac:dyDescent="0.35">
      <c r="B13" s="12" t="s">
        <v>4</v>
      </c>
      <c r="C13" s="43" t="s">
        <v>114</v>
      </c>
      <c r="D13" s="13" t="s">
        <v>4</v>
      </c>
      <c r="E13" s="43" t="s">
        <v>157</v>
      </c>
      <c r="F13" s="12" t="s">
        <v>4</v>
      </c>
      <c r="G13" s="11"/>
    </row>
    <row r="14" spans="2:15" x14ac:dyDescent="0.35">
      <c r="B14" s="12" t="s">
        <v>4</v>
      </c>
      <c r="C14" s="42" t="s">
        <v>116</v>
      </c>
      <c r="D14" s="13" t="s">
        <v>4</v>
      </c>
      <c r="E14" s="42" t="s">
        <v>158</v>
      </c>
      <c r="F14" s="12" t="s">
        <v>4</v>
      </c>
      <c r="G14" s="18"/>
    </row>
    <row r="15" spans="2:15" x14ac:dyDescent="0.35">
      <c r="B15" s="16" t="s">
        <v>19</v>
      </c>
      <c r="C15" s="6"/>
      <c r="D15" s="15"/>
      <c r="E15" s="6"/>
      <c r="F15" s="6"/>
      <c r="G15" s="6"/>
    </row>
    <row r="16" spans="2:15" x14ac:dyDescent="0.35">
      <c r="B16" s="12" t="s">
        <v>4</v>
      </c>
      <c r="C16" s="43" t="s">
        <v>98</v>
      </c>
      <c r="D16" s="13" t="s">
        <v>4</v>
      </c>
      <c r="E16" s="43"/>
      <c r="F16" s="12" t="s">
        <v>4</v>
      </c>
      <c r="G16" s="17"/>
    </row>
    <row r="17" spans="2:7" x14ac:dyDescent="0.35">
      <c r="B17" s="12" t="s">
        <v>4</v>
      </c>
      <c r="C17" s="43" t="s">
        <v>115</v>
      </c>
      <c r="D17" s="13" t="s">
        <v>4</v>
      </c>
      <c r="E17" s="43"/>
      <c r="F17" s="12" t="s">
        <v>4</v>
      </c>
      <c r="G17" s="14"/>
    </row>
    <row r="18" spans="2:7" ht="15" customHeight="1" x14ac:dyDescent="0.35">
      <c r="B18" s="12" t="s">
        <v>4</v>
      </c>
      <c r="C18" s="14"/>
      <c r="D18" s="13" t="s">
        <v>4</v>
      </c>
      <c r="E18" s="45"/>
      <c r="F18" s="12" t="s">
        <v>4</v>
      </c>
    </row>
    <row r="19" spans="2:7" x14ac:dyDescent="0.35">
      <c r="B19" s="12" t="s">
        <v>4</v>
      </c>
      <c r="C19" s="11"/>
      <c r="D19" s="13" t="s">
        <v>4</v>
      </c>
      <c r="E19" s="17"/>
      <c r="F19" s="12" t="s">
        <v>4</v>
      </c>
      <c r="G19" s="17"/>
    </row>
    <row r="20" spans="2:7" x14ac:dyDescent="0.35">
      <c r="B20" s="16" t="s">
        <v>19</v>
      </c>
      <c r="C20" s="6"/>
      <c r="D20" s="15"/>
      <c r="E20" s="6"/>
      <c r="F20" s="6"/>
      <c r="G20" s="6"/>
    </row>
    <row r="21" spans="2:7" ht="17.5" customHeight="1" x14ac:dyDescent="0.35">
      <c r="B21" s="12" t="s">
        <v>4</v>
      </c>
      <c r="C21" s="43" t="s">
        <v>155</v>
      </c>
      <c r="D21" s="13" t="s">
        <v>4</v>
      </c>
      <c r="E21" s="43" t="s">
        <v>27</v>
      </c>
      <c r="F21" s="12" t="s">
        <v>4</v>
      </c>
      <c r="G21" s="43" t="s">
        <v>168</v>
      </c>
    </row>
    <row r="22" spans="2:7" x14ac:dyDescent="0.35">
      <c r="B22" s="12" t="s">
        <v>4</v>
      </c>
      <c r="C22" s="43" t="s">
        <v>159</v>
      </c>
      <c r="D22" s="13" t="s">
        <v>4</v>
      </c>
      <c r="E22" s="43" t="s">
        <v>162</v>
      </c>
      <c r="F22" s="12" t="s">
        <v>4</v>
      </c>
      <c r="G22" s="6"/>
    </row>
    <row r="23" spans="2:7" x14ac:dyDescent="0.35">
      <c r="B23" s="12" t="s">
        <v>4</v>
      </c>
      <c r="C23" s="43" t="s">
        <v>160</v>
      </c>
      <c r="D23" s="13" t="s">
        <v>4</v>
      </c>
      <c r="E23" s="43" t="s">
        <v>163</v>
      </c>
      <c r="F23" s="12" t="s">
        <v>4</v>
      </c>
      <c r="G23" s="6"/>
    </row>
    <row r="24" spans="2:7" x14ac:dyDescent="0.35">
      <c r="B24" s="12" t="s">
        <v>4</v>
      </c>
      <c r="C24" s="42" t="s">
        <v>161</v>
      </c>
      <c r="D24" s="13" t="s">
        <v>4</v>
      </c>
      <c r="E24" s="42" t="s">
        <v>164</v>
      </c>
      <c r="F24" s="12" t="s">
        <v>4</v>
      </c>
      <c r="G24" s="11"/>
    </row>
    <row r="25" spans="2:7" x14ac:dyDescent="0.35">
      <c r="B25" s="16" t="s">
        <v>14</v>
      </c>
      <c r="C25" s="6"/>
      <c r="D25" s="15"/>
      <c r="E25" s="6"/>
      <c r="F25" s="6"/>
      <c r="G25" s="6"/>
    </row>
    <row r="26" spans="2:7" x14ac:dyDescent="0.35">
      <c r="B26" s="12" t="s">
        <v>4</v>
      </c>
      <c r="C26" s="43"/>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117</v>
      </c>
      <c r="D31" s="13" t="s">
        <v>4</v>
      </c>
      <c r="E31" s="6"/>
      <c r="F31" s="12" t="s">
        <v>4</v>
      </c>
      <c r="G31" s="6"/>
    </row>
    <row r="32" spans="2:7" x14ac:dyDescent="0.35">
      <c r="B32" s="12" t="s">
        <v>4</v>
      </c>
      <c r="C32" s="43" t="s">
        <v>5</v>
      </c>
      <c r="D32" s="13" t="s">
        <v>4</v>
      </c>
      <c r="E32" s="6"/>
      <c r="F32" s="12" t="s">
        <v>4</v>
      </c>
      <c r="G32" s="6"/>
    </row>
    <row r="33" spans="2:7" x14ac:dyDescent="0.35">
      <c r="B33" s="12" t="s">
        <v>4</v>
      </c>
      <c r="C33" s="43" t="s">
        <v>154</v>
      </c>
      <c r="D33" s="13" t="s">
        <v>4</v>
      </c>
      <c r="E33" s="6"/>
      <c r="F33" s="12" t="s">
        <v>4</v>
      </c>
      <c r="G33" s="6"/>
    </row>
    <row r="34" spans="2:7" x14ac:dyDescent="0.35">
      <c r="B34" s="12" t="s">
        <v>4</v>
      </c>
      <c r="C34" s="45" t="s">
        <v>167</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79"/>
      <c r="C37" s="180"/>
      <c r="D37" s="180"/>
      <c r="E37" s="180"/>
      <c r="F37" s="180"/>
      <c r="G37" s="181"/>
    </row>
    <row r="38" spans="2:7" x14ac:dyDescent="0.35">
      <c r="B38" s="182"/>
      <c r="C38" s="183"/>
      <c r="D38" s="183"/>
      <c r="E38" s="183"/>
      <c r="F38" s="183"/>
      <c r="G38" s="184"/>
    </row>
    <row r="39" spans="2:7" x14ac:dyDescent="0.35">
      <c r="B39" s="182"/>
      <c r="C39" s="183"/>
      <c r="D39" s="183"/>
      <c r="E39" s="183"/>
      <c r="F39" s="183"/>
      <c r="G39" s="184"/>
    </row>
    <row r="40" spans="2:7" x14ac:dyDescent="0.35">
      <c r="B40" s="182"/>
      <c r="C40" s="183"/>
      <c r="D40" s="183"/>
      <c r="E40" s="183"/>
      <c r="F40" s="183"/>
      <c r="G40" s="184"/>
    </row>
    <row r="41" spans="2:7" ht="15" thickBot="1" x14ac:dyDescent="0.4">
      <c r="B41" s="185"/>
      <c r="C41" s="186"/>
      <c r="D41" s="186"/>
      <c r="E41" s="186"/>
      <c r="F41" s="186"/>
      <c r="G41" s="187"/>
    </row>
    <row r="42" spans="2:7" ht="1" customHeight="1"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ht="14.5" customHeight="1" x14ac:dyDescent="0.35">
      <c r="B45" s="170"/>
      <c r="C45" s="171"/>
      <c r="D45" s="171"/>
      <c r="E45" s="171"/>
      <c r="F45" s="171"/>
      <c r="G45" s="172"/>
    </row>
    <row r="46" spans="2:7" x14ac:dyDescent="0.35">
      <c r="B46" s="173"/>
      <c r="C46" s="174"/>
      <c r="D46" s="174"/>
      <c r="E46" s="174"/>
      <c r="F46" s="174"/>
      <c r="G46" s="175"/>
    </row>
    <row r="47" spans="2:7" x14ac:dyDescent="0.35">
      <c r="B47" s="173"/>
      <c r="C47" s="174"/>
      <c r="D47" s="174"/>
      <c r="E47" s="174"/>
      <c r="F47" s="174"/>
      <c r="G47" s="175"/>
    </row>
    <row r="48" spans="2:7" x14ac:dyDescent="0.35">
      <c r="B48" s="173"/>
      <c r="C48" s="174"/>
      <c r="D48" s="174"/>
      <c r="E48" s="174"/>
      <c r="F48" s="174"/>
      <c r="G48" s="175"/>
    </row>
    <row r="49" spans="2:7" ht="15" thickBot="1" x14ac:dyDescent="0.4">
      <c r="B49" s="176"/>
      <c r="C49" s="177"/>
      <c r="D49" s="177"/>
      <c r="E49" s="177"/>
      <c r="F49" s="177"/>
      <c r="G49" s="178"/>
    </row>
  </sheetData>
  <mergeCells count="7">
    <mergeCell ref="B45:G49"/>
    <mergeCell ref="B4:G4"/>
    <mergeCell ref="B9:G9"/>
    <mergeCell ref="B36:G36"/>
    <mergeCell ref="B37:G41"/>
    <mergeCell ref="B44:G44"/>
    <mergeCell ref="B5:G7"/>
  </mergeCells>
  <pageMargins left="0.25" right="0.25" top="0.75" bottom="0.75" header="0.3" footer="0.3"/>
  <pageSetup paperSize="9" orientation="portrait" horizontalDpi="360" verticalDpi="360" r:id="rId1"/>
  <headerFooter>
    <oddHeader>&amp;LSemaine N° 6
&amp;CTo Do List Directeur de Projet&amp;R&amp;G</oddHeader>
    <oddFooter>&amp;Lpar NGO&amp;CVersion 1.0 du &amp;D&amp;RSTUF'2019 Optimus</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B1:O49"/>
  <sheetViews>
    <sheetView showGridLines="0" view="pageLayout" topLeftCell="A16" zoomScaleNormal="100" workbookViewId="0">
      <selection activeCell="L51" sqref="L51"/>
    </sheetView>
  </sheetViews>
  <sheetFormatPr baseColWidth="10" defaultColWidth="10.7265625" defaultRowHeight="14.5" x14ac:dyDescent="0.35"/>
  <cols>
    <col min="1" max="1" width="0.7265625" style="1" customWidth="1"/>
    <col min="2" max="2" width="4.90625" style="1" customWidth="1"/>
    <col min="3" max="3" width="33.8164062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169</v>
      </c>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170" t="s">
        <v>170</v>
      </c>
      <c r="C5" s="171"/>
      <c r="D5" s="171"/>
      <c r="E5" s="171"/>
      <c r="F5" s="171"/>
      <c r="G5" s="172"/>
      <c r="H5" s="11"/>
      <c r="I5" s="11"/>
      <c r="J5" s="11"/>
      <c r="K5" s="11"/>
      <c r="L5" s="11"/>
      <c r="M5" s="11"/>
      <c r="N5" s="11"/>
      <c r="O5" s="11"/>
    </row>
    <row r="6" spans="2:15" x14ac:dyDescent="0.35">
      <c r="B6" s="173"/>
      <c r="C6" s="174"/>
      <c r="D6" s="174"/>
      <c r="E6" s="174"/>
      <c r="F6" s="174"/>
      <c r="G6" s="175"/>
      <c r="H6" s="11"/>
      <c r="I6" s="11"/>
      <c r="J6" s="11"/>
      <c r="K6" s="11"/>
      <c r="L6" s="11"/>
      <c r="M6" s="11"/>
      <c r="N6" s="11"/>
      <c r="O6" s="11"/>
    </row>
    <row r="7" spans="2:15" ht="15" thickBot="1" x14ac:dyDescent="0.4">
      <c r="B7" s="176"/>
      <c r="C7" s="177"/>
      <c r="D7" s="177"/>
      <c r="E7" s="177"/>
      <c r="F7" s="177"/>
      <c r="G7" s="178"/>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42" t="s">
        <v>171</v>
      </c>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3" t="s">
        <v>173</v>
      </c>
      <c r="D16" s="13" t="s">
        <v>4</v>
      </c>
      <c r="E16" s="43"/>
      <c r="F16" s="12" t="s">
        <v>4</v>
      </c>
      <c r="G16" s="17"/>
    </row>
    <row r="17" spans="2:7" x14ac:dyDescent="0.35">
      <c r="B17" s="12" t="s">
        <v>4</v>
      </c>
      <c r="C17" s="45" t="s">
        <v>101</v>
      </c>
      <c r="D17" s="13" t="s">
        <v>4</v>
      </c>
      <c r="E17" s="43"/>
      <c r="F17" s="12" t="s">
        <v>4</v>
      </c>
      <c r="G17" s="14"/>
    </row>
    <row r="18" spans="2:7" ht="15" customHeight="1" x14ac:dyDescent="0.35">
      <c r="B18" s="12" t="s">
        <v>4</v>
      </c>
      <c r="C18" s="43" t="s">
        <v>174</v>
      </c>
      <c r="D18" s="13" t="s">
        <v>4</v>
      </c>
      <c r="F18" s="12" t="s">
        <v>4</v>
      </c>
    </row>
    <row r="19" spans="2:7" x14ac:dyDescent="0.35">
      <c r="B19" s="12" t="s">
        <v>4</v>
      </c>
      <c r="C19" s="42" t="s">
        <v>180</v>
      </c>
      <c r="D19" s="13" t="s">
        <v>4</v>
      </c>
      <c r="E19" s="17"/>
      <c r="F19" s="12" t="s">
        <v>4</v>
      </c>
      <c r="G19" s="17"/>
    </row>
    <row r="20" spans="2:7" x14ac:dyDescent="0.35">
      <c r="B20" s="16" t="s">
        <v>19</v>
      </c>
      <c r="C20" s="6"/>
      <c r="D20" s="15"/>
      <c r="E20" s="6"/>
      <c r="F20" s="6"/>
      <c r="G20" s="6"/>
    </row>
    <row r="21" spans="2:7" x14ac:dyDescent="0.35">
      <c r="B21" s="12" t="s">
        <v>4</v>
      </c>
      <c r="C21" s="45" t="s">
        <v>175</v>
      </c>
      <c r="D21" s="13" t="s">
        <v>4</v>
      </c>
      <c r="E21" s="43" t="s">
        <v>181</v>
      </c>
      <c r="F21" s="12" t="s">
        <v>4</v>
      </c>
      <c r="G21" s="6"/>
    </row>
    <row r="22" spans="2:7" x14ac:dyDescent="0.35">
      <c r="B22" s="12" t="s">
        <v>4</v>
      </c>
      <c r="C22" s="45" t="s">
        <v>176</v>
      </c>
      <c r="D22" s="13" t="s">
        <v>4</v>
      </c>
      <c r="E22" s="43" t="s">
        <v>183</v>
      </c>
      <c r="F22" s="12" t="s">
        <v>4</v>
      </c>
      <c r="G22" s="6"/>
    </row>
    <row r="23" spans="2:7" x14ac:dyDescent="0.35">
      <c r="B23" s="12" t="s">
        <v>4</v>
      </c>
      <c r="C23" s="43" t="s">
        <v>177</v>
      </c>
      <c r="D23" s="13" t="s">
        <v>4</v>
      </c>
      <c r="E23" s="43" t="s">
        <v>184</v>
      </c>
      <c r="F23" s="12" t="s">
        <v>4</v>
      </c>
      <c r="G23" s="6"/>
    </row>
    <row r="24" spans="2:7" x14ac:dyDescent="0.35">
      <c r="B24" s="12" t="s">
        <v>4</v>
      </c>
      <c r="C24" s="42" t="s">
        <v>179</v>
      </c>
      <c r="D24" s="13" t="s">
        <v>4</v>
      </c>
      <c r="E24" s="42" t="s">
        <v>187</v>
      </c>
      <c r="F24" s="12" t="s">
        <v>4</v>
      </c>
      <c r="G24" s="11"/>
    </row>
    <row r="25" spans="2:7" x14ac:dyDescent="0.35">
      <c r="B25" s="16" t="s">
        <v>14</v>
      </c>
      <c r="C25" s="6"/>
      <c r="D25" s="15"/>
      <c r="E25" s="6"/>
      <c r="F25" s="6"/>
      <c r="G25" s="6"/>
    </row>
    <row r="26" spans="2:7" x14ac:dyDescent="0.35">
      <c r="B26" s="12" t="s">
        <v>4</v>
      </c>
      <c r="C26" s="45" t="s">
        <v>172</v>
      </c>
      <c r="D26" s="13" t="s">
        <v>4</v>
      </c>
      <c r="E26" s="14"/>
      <c r="F26" s="12" t="s">
        <v>4</v>
      </c>
      <c r="G26" s="6"/>
    </row>
    <row r="27" spans="2:7" x14ac:dyDescent="0.35">
      <c r="B27" s="12" t="s">
        <v>4</v>
      </c>
      <c r="C27" s="43" t="s">
        <v>165</v>
      </c>
      <c r="D27" s="13" t="s">
        <v>4</v>
      </c>
      <c r="E27" s="14"/>
      <c r="F27" s="12" t="s">
        <v>4</v>
      </c>
      <c r="G27" s="6"/>
    </row>
    <row r="28" spans="2:7" x14ac:dyDescent="0.35">
      <c r="B28" s="12" t="s">
        <v>4</v>
      </c>
      <c r="C28" s="43" t="s">
        <v>166</v>
      </c>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178</v>
      </c>
      <c r="D31" s="13" t="s">
        <v>4</v>
      </c>
      <c r="E31" s="43" t="s">
        <v>383</v>
      </c>
      <c r="F31" s="12" t="s">
        <v>4</v>
      </c>
      <c r="G31" s="6"/>
    </row>
    <row r="32" spans="2:7" x14ac:dyDescent="0.35">
      <c r="B32" s="12" t="s">
        <v>4</v>
      </c>
      <c r="C32" s="43" t="s">
        <v>381</v>
      </c>
      <c r="D32" s="13" t="s">
        <v>4</v>
      </c>
      <c r="E32" s="6"/>
      <c r="F32" s="12" t="s">
        <v>4</v>
      </c>
      <c r="G32" s="6"/>
    </row>
    <row r="33" spans="2:7" x14ac:dyDescent="0.35">
      <c r="B33" s="12" t="s">
        <v>4</v>
      </c>
      <c r="C33" s="43" t="s">
        <v>182</v>
      </c>
      <c r="D33" s="13" t="s">
        <v>4</v>
      </c>
      <c r="E33" s="6"/>
      <c r="F33" s="12" t="s">
        <v>4</v>
      </c>
      <c r="G33" s="6"/>
    </row>
    <row r="34" spans="2:7" x14ac:dyDescent="0.35">
      <c r="B34" s="12" t="s">
        <v>4</v>
      </c>
      <c r="C34" s="45" t="s">
        <v>188</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79"/>
      <c r="C37" s="180"/>
      <c r="D37" s="180"/>
      <c r="E37" s="180"/>
      <c r="F37" s="180"/>
      <c r="G37" s="181"/>
    </row>
    <row r="38" spans="2:7" x14ac:dyDescent="0.35">
      <c r="B38" s="182"/>
      <c r="C38" s="183"/>
      <c r="D38" s="183"/>
      <c r="E38" s="183"/>
      <c r="F38" s="183"/>
      <c r="G38" s="184"/>
    </row>
    <row r="39" spans="2:7" x14ac:dyDescent="0.35">
      <c r="B39" s="182"/>
      <c r="C39" s="183"/>
      <c r="D39" s="183"/>
      <c r="E39" s="183"/>
      <c r="F39" s="183"/>
      <c r="G39" s="184"/>
    </row>
    <row r="40" spans="2:7" x14ac:dyDescent="0.35">
      <c r="B40" s="182"/>
      <c r="C40" s="183"/>
      <c r="D40" s="183"/>
      <c r="E40" s="183"/>
      <c r="F40" s="183"/>
      <c r="G40" s="184"/>
    </row>
    <row r="41" spans="2:7" ht="15" thickBot="1" x14ac:dyDescent="0.4">
      <c r="B41" s="185"/>
      <c r="C41" s="186"/>
      <c r="D41" s="186"/>
      <c r="E41" s="186"/>
      <c r="F41" s="186"/>
      <c r="G41" s="187"/>
    </row>
    <row r="42" spans="2:7" ht="1" customHeight="1"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ht="14.5" customHeight="1" x14ac:dyDescent="0.35">
      <c r="B45" s="170"/>
      <c r="C45" s="171"/>
      <c r="D45" s="171"/>
      <c r="E45" s="171"/>
      <c r="F45" s="171"/>
      <c r="G45" s="172"/>
    </row>
    <row r="46" spans="2:7" x14ac:dyDescent="0.35">
      <c r="B46" s="173"/>
      <c r="C46" s="174"/>
      <c r="D46" s="174"/>
      <c r="E46" s="174"/>
      <c r="F46" s="174"/>
      <c r="G46" s="175"/>
    </row>
    <row r="47" spans="2:7" x14ac:dyDescent="0.35">
      <c r="B47" s="173"/>
      <c r="C47" s="174"/>
      <c r="D47" s="174"/>
      <c r="E47" s="174"/>
      <c r="F47" s="174"/>
      <c r="G47" s="175"/>
    </row>
    <row r="48" spans="2:7" x14ac:dyDescent="0.35">
      <c r="B48" s="173"/>
      <c r="C48" s="174"/>
      <c r="D48" s="174"/>
      <c r="E48" s="174"/>
      <c r="F48" s="174"/>
      <c r="G48" s="175"/>
    </row>
    <row r="49" spans="2:7" ht="15" thickBot="1" x14ac:dyDescent="0.4">
      <c r="B49" s="176"/>
      <c r="C49" s="177"/>
      <c r="D49" s="177"/>
      <c r="E49" s="177"/>
      <c r="F49" s="177"/>
      <c r="G49" s="178"/>
    </row>
  </sheetData>
  <mergeCells count="7">
    <mergeCell ref="B45:G49"/>
    <mergeCell ref="B4:G4"/>
    <mergeCell ref="B9:G9"/>
    <mergeCell ref="B36:G36"/>
    <mergeCell ref="B37:G41"/>
    <mergeCell ref="B44:G44"/>
    <mergeCell ref="B5:G7"/>
  </mergeCells>
  <pageMargins left="0.25" right="0.25" top="0.75" bottom="0.75" header="0.3" footer="0.3"/>
  <pageSetup paperSize="9" orientation="portrait" horizontalDpi="360" verticalDpi="360" r:id="rId1"/>
  <headerFooter>
    <oddHeader>&amp;LSemaine N° 7&amp;CTo Do List Directeur de Projet&amp;R&amp;G</oddHeader>
    <oddFooter>&amp;Lpar NGO&amp;CVersion 1.0 du &amp;D&amp;RSTUF'2019 Optimus</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B1:O49"/>
  <sheetViews>
    <sheetView showGridLines="0" view="pageLayout" zoomScaleNormal="100" workbookViewId="0">
      <selection activeCell="G21" sqref="G21"/>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185</v>
      </c>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170" t="s">
        <v>393</v>
      </c>
      <c r="C5" s="188"/>
      <c r="D5" s="188"/>
      <c r="E5" s="188"/>
      <c r="F5" s="188"/>
      <c r="G5" s="189"/>
      <c r="H5" s="11"/>
      <c r="I5" s="11"/>
      <c r="J5" s="11"/>
      <c r="K5" s="11"/>
      <c r="L5" s="11"/>
      <c r="M5" s="11"/>
      <c r="N5" s="11"/>
      <c r="O5" s="11"/>
    </row>
    <row r="6" spans="2:15" x14ac:dyDescent="0.35">
      <c r="B6" s="190"/>
      <c r="C6" s="191"/>
      <c r="D6" s="191"/>
      <c r="E6" s="191"/>
      <c r="F6" s="191"/>
      <c r="G6" s="192"/>
      <c r="H6" s="11"/>
      <c r="I6" s="11"/>
      <c r="J6" s="11"/>
      <c r="K6" s="11"/>
      <c r="L6" s="11"/>
      <c r="M6" s="11"/>
      <c r="N6" s="11"/>
      <c r="O6" s="11"/>
    </row>
    <row r="7" spans="2:15" ht="15" thickBot="1" x14ac:dyDescent="0.4">
      <c r="B7" s="193"/>
      <c r="C7" s="194"/>
      <c r="D7" s="194"/>
      <c r="E7" s="194"/>
      <c r="F7" s="194"/>
      <c r="G7" s="195"/>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42" t="s">
        <v>384</v>
      </c>
      <c r="D11" s="13" t="s">
        <v>4</v>
      </c>
      <c r="E11" s="43" t="s">
        <v>396</v>
      </c>
      <c r="F11" s="12" t="s">
        <v>4</v>
      </c>
      <c r="G11" s="43" t="s">
        <v>400</v>
      </c>
    </row>
    <row r="12" spans="2:15" ht="17" customHeight="1" x14ac:dyDescent="0.35">
      <c r="B12" s="12" t="s">
        <v>4</v>
      </c>
      <c r="C12" s="43" t="s">
        <v>388</v>
      </c>
      <c r="D12" s="13" t="s">
        <v>4</v>
      </c>
      <c r="E12" s="43" t="s">
        <v>397</v>
      </c>
      <c r="F12" s="12" t="s">
        <v>4</v>
      </c>
      <c r="G12" s="43" t="s">
        <v>401</v>
      </c>
    </row>
    <row r="13" spans="2:15" ht="17" customHeight="1" x14ac:dyDescent="0.35">
      <c r="B13" s="12" t="s">
        <v>4</v>
      </c>
      <c r="C13" s="43" t="s">
        <v>389</v>
      </c>
      <c r="D13" s="13" t="s">
        <v>4</v>
      </c>
      <c r="E13" s="43" t="s">
        <v>398</v>
      </c>
      <c r="F13" s="12" t="s">
        <v>4</v>
      </c>
      <c r="G13" s="11"/>
    </row>
    <row r="14" spans="2:15" x14ac:dyDescent="0.35">
      <c r="B14" s="12" t="s">
        <v>4</v>
      </c>
      <c r="C14" s="42" t="s">
        <v>392</v>
      </c>
      <c r="D14" s="13" t="s">
        <v>4</v>
      </c>
      <c r="E14" s="42" t="s">
        <v>399</v>
      </c>
      <c r="F14" s="12" t="s">
        <v>4</v>
      </c>
      <c r="G14" s="18"/>
    </row>
    <row r="15" spans="2:15" x14ac:dyDescent="0.35">
      <c r="B15" s="16" t="s">
        <v>19</v>
      </c>
      <c r="C15" s="6"/>
      <c r="D15" s="15"/>
      <c r="E15" s="6"/>
      <c r="F15" s="6"/>
      <c r="G15" s="6"/>
    </row>
    <row r="16" spans="2:15" x14ac:dyDescent="0.35">
      <c r="B16" s="12" t="s">
        <v>4</v>
      </c>
      <c r="C16" s="43" t="s">
        <v>192</v>
      </c>
      <c r="D16" s="13" t="s">
        <v>4</v>
      </c>
      <c r="E16" s="43"/>
      <c r="F16" s="12" t="s">
        <v>4</v>
      </c>
      <c r="G16" s="17"/>
    </row>
    <row r="17" spans="2:7" x14ac:dyDescent="0.35">
      <c r="B17" s="12" t="s">
        <v>4</v>
      </c>
      <c r="C17" s="43" t="s">
        <v>193</v>
      </c>
      <c r="D17" s="13" t="s">
        <v>4</v>
      </c>
      <c r="E17" s="43"/>
      <c r="F17" s="12" t="s">
        <v>4</v>
      </c>
      <c r="G17" s="14"/>
    </row>
    <row r="18" spans="2:7" ht="15" customHeight="1" x14ac:dyDescent="0.35">
      <c r="B18" s="12" t="s">
        <v>4</v>
      </c>
      <c r="C18" s="43" t="s">
        <v>390</v>
      </c>
      <c r="D18" s="13" t="s">
        <v>4</v>
      </c>
      <c r="E18" s="45"/>
      <c r="F18" s="12" t="s">
        <v>4</v>
      </c>
    </row>
    <row r="19" spans="2:7" x14ac:dyDescent="0.35">
      <c r="B19" s="12" t="s">
        <v>4</v>
      </c>
      <c r="C19" s="42" t="s">
        <v>395</v>
      </c>
      <c r="D19" s="13" t="s">
        <v>4</v>
      </c>
      <c r="E19" s="17"/>
      <c r="F19" s="12" t="s">
        <v>4</v>
      </c>
      <c r="G19" s="17"/>
    </row>
    <row r="20" spans="2:7" x14ac:dyDescent="0.35">
      <c r="B20" s="16" t="s">
        <v>19</v>
      </c>
      <c r="C20" s="6"/>
      <c r="D20" s="15"/>
      <c r="E20" s="6"/>
      <c r="F20" s="6"/>
      <c r="G20" s="6"/>
    </row>
    <row r="21" spans="2:7" x14ac:dyDescent="0.35">
      <c r="B21" s="12" t="s">
        <v>4</v>
      </c>
      <c r="C21" s="43" t="s">
        <v>379</v>
      </c>
      <c r="D21" s="13" t="s">
        <v>4</v>
      </c>
      <c r="E21" s="14"/>
      <c r="F21" s="12" t="s">
        <v>4</v>
      </c>
      <c r="G21" s="6"/>
    </row>
    <row r="22" spans="2:7" x14ac:dyDescent="0.35">
      <c r="B22" s="12" t="s">
        <v>4</v>
      </c>
      <c r="C22" s="43" t="s">
        <v>402</v>
      </c>
      <c r="D22" s="13" t="s">
        <v>4</v>
      </c>
      <c r="E22" s="6"/>
      <c r="F22" s="12" t="s">
        <v>4</v>
      </c>
      <c r="G22" s="6"/>
    </row>
    <row r="23" spans="2:7" x14ac:dyDescent="0.35">
      <c r="B23" s="12" t="s">
        <v>4</v>
      </c>
      <c r="C23" s="43" t="s">
        <v>403</v>
      </c>
      <c r="D23" s="13" t="s">
        <v>4</v>
      </c>
      <c r="E23" s="6"/>
      <c r="F23" s="12" t="s">
        <v>4</v>
      </c>
      <c r="G23" s="6"/>
    </row>
    <row r="24" spans="2:7" x14ac:dyDescent="0.35">
      <c r="B24" s="12" t="s">
        <v>4</v>
      </c>
      <c r="C24" s="42" t="s">
        <v>404</v>
      </c>
      <c r="D24" s="13" t="s">
        <v>4</v>
      </c>
      <c r="E24" s="11"/>
      <c r="F24" s="12" t="s">
        <v>4</v>
      </c>
      <c r="G24" s="11"/>
    </row>
    <row r="25" spans="2:7" x14ac:dyDescent="0.35">
      <c r="B25" s="16" t="s">
        <v>14</v>
      </c>
      <c r="C25" s="6"/>
      <c r="D25" s="15"/>
      <c r="E25" s="6"/>
      <c r="F25" s="6"/>
      <c r="G25" s="6"/>
    </row>
    <row r="26" spans="2:7" x14ac:dyDescent="0.35">
      <c r="B26" s="12" t="s">
        <v>4</v>
      </c>
      <c r="C26" s="43"/>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391</v>
      </c>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79"/>
      <c r="C37" s="180"/>
      <c r="D37" s="180"/>
      <c r="E37" s="180"/>
      <c r="F37" s="180"/>
      <c r="G37" s="181"/>
    </row>
    <row r="38" spans="2:7" x14ac:dyDescent="0.35">
      <c r="B38" s="182"/>
      <c r="C38" s="183"/>
      <c r="D38" s="183"/>
      <c r="E38" s="183"/>
      <c r="F38" s="183"/>
      <c r="G38" s="184"/>
    </row>
    <row r="39" spans="2:7" x14ac:dyDescent="0.35">
      <c r="B39" s="182"/>
      <c r="C39" s="183"/>
      <c r="D39" s="183"/>
      <c r="E39" s="183"/>
      <c r="F39" s="183"/>
      <c r="G39" s="184"/>
    </row>
    <row r="40" spans="2:7" x14ac:dyDescent="0.35">
      <c r="B40" s="182"/>
      <c r="C40" s="183"/>
      <c r="D40" s="183"/>
      <c r="E40" s="183"/>
      <c r="F40" s="183"/>
      <c r="G40" s="184"/>
    </row>
    <row r="41" spans="2:7" ht="15" thickBot="1" x14ac:dyDescent="0.4">
      <c r="B41" s="185"/>
      <c r="C41" s="186"/>
      <c r="D41" s="186"/>
      <c r="E41" s="186"/>
      <c r="F41" s="186"/>
      <c r="G41" s="187"/>
    </row>
    <row r="42" spans="2:7" ht="1" customHeight="1"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ht="14.5" customHeight="1" x14ac:dyDescent="0.35">
      <c r="B45" s="170"/>
      <c r="C45" s="171"/>
      <c r="D45" s="171"/>
      <c r="E45" s="171"/>
      <c r="F45" s="171"/>
      <c r="G45" s="172"/>
    </row>
    <row r="46" spans="2:7" x14ac:dyDescent="0.35">
      <c r="B46" s="173"/>
      <c r="C46" s="174"/>
      <c r="D46" s="174"/>
      <c r="E46" s="174"/>
      <c r="F46" s="174"/>
      <c r="G46" s="175"/>
    </row>
    <row r="47" spans="2:7" x14ac:dyDescent="0.35">
      <c r="B47" s="173"/>
      <c r="C47" s="174"/>
      <c r="D47" s="174"/>
      <c r="E47" s="174"/>
      <c r="F47" s="174"/>
      <c r="G47" s="175"/>
    </row>
    <row r="48" spans="2:7" x14ac:dyDescent="0.35">
      <c r="B48" s="173"/>
      <c r="C48" s="174"/>
      <c r="D48" s="174"/>
      <c r="E48" s="174"/>
      <c r="F48" s="174"/>
      <c r="G48" s="175"/>
    </row>
    <row r="49" spans="2:7" ht="15" thickBot="1" x14ac:dyDescent="0.4">
      <c r="B49" s="176"/>
      <c r="C49" s="177"/>
      <c r="D49" s="177"/>
      <c r="E49" s="177"/>
      <c r="F49" s="177"/>
      <c r="G49" s="178"/>
    </row>
  </sheetData>
  <mergeCells count="7">
    <mergeCell ref="B45:G49"/>
    <mergeCell ref="B4:G4"/>
    <mergeCell ref="B9:G9"/>
    <mergeCell ref="B36:G36"/>
    <mergeCell ref="B37:G41"/>
    <mergeCell ref="B44:G44"/>
    <mergeCell ref="B5:G7"/>
  </mergeCells>
  <pageMargins left="0.25" right="0.25" top="0.75" bottom="0.75" header="0.3" footer="0.3"/>
  <pageSetup paperSize="9" orientation="portrait" horizontalDpi="360" verticalDpi="360" r:id="rId1"/>
  <headerFooter>
    <oddHeader>&amp;LSemaine N° 8&amp;CTo Do List Directeur de Projet&amp;R&amp;G</oddHeader>
    <oddFooter>&amp;Lpar NGO&amp;CVersion 1.0 du &amp;D&amp;RSTUF'2019 Optimus</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8913C-6D74-4974-85F1-88ED5B3CE3AB}">
  <sheetPr>
    <tabColor rgb="FFFF0000"/>
  </sheetPr>
  <dimension ref="B1:O49"/>
  <sheetViews>
    <sheetView showGridLines="0" view="pageLayout" zoomScaleNormal="100" workbookViewId="0">
      <selection activeCell="C27" sqref="C27"/>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186</v>
      </c>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42" t="s">
        <v>407</v>
      </c>
      <c r="D11" s="13" t="s">
        <v>4</v>
      </c>
      <c r="E11" s="14"/>
      <c r="F11" s="12" t="s">
        <v>4</v>
      </c>
      <c r="G11" s="14"/>
    </row>
    <row r="12" spans="2:15" ht="17" customHeight="1" x14ac:dyDescent="0.35">
      <c r="B12" s="12" t="s">
        <v>4</v>
      </c>
      <c r="C12" s="43" t="s">
        <v>408</v>
      </c>
      <c r="D12" s="13" t="s">
        <v>4</v>
      </c>
      <c r="E12" s="14"/>
      <c r="F12" s="12" t="s">
        <v>4</v>
      </c>
      <c r="G12" s="14"/>
    </row>
    <row r="13" spans="2:15" ht="17" customHeight="1" x14ac:dyDescent="0.35">
      <c r="B13" s="12" t="s">
        <v>4</v>
      </c>
      <c r="C13" s="43" t="s">
        <v>411</v>
      </c>
      <c r="D13" s="13" t="s">
        <v>4</v>
      </c>
      <c r="E13" s="14"/>
      <c r="F13" s="12" t="s">
        <v>4</v>
      </c>
      <c r="G13" s="11"/>
    </row>
    <row r="14" spans="2:15" x14ac:dyDescent="0.35">
      <c r="B14" s="12" t="s">
        <v>4</v>
      </c>
      <c r="C14" s="42" t="s">
        <v>412</v>
      </c>
      <c r="D14" s="13" t="s">
        <v>4</v>
      </c>
      <c r="E14" s="17"/>
      <c r="F14" s="12" t="s">
        <v>4</v>
      </c>
      <c r="G14" s="18"/>
    </row>
    <row r="15" spans="2:15" x14ac:dyDescent="0.35">
      <c r="B15" s="16" t="s">
        <v>19</v>
      </c>
      <c r="C15" s="6"/>
      <c r="D15" s="15"/>
      <c r="E15" s="6"/>
      <c r="F15" s="6"/>
      <c r="G15" s="6"/>
    </row>
    <row r="16" spans="2:15" x14ac:dyDescent="0.35">
      <c r="B16" s="12" t="s">
        <v>4</v>
      </c>
      <c r="C16" s="43" t="s">
        <v>20</v>
      </c>
      <c r="D16" s="13" t="s">
        <v>4</v>
      </c>
      <c r="E16" s="43"/>
      <c r="F16" s="12" t="s">
        <v>4</v>
      </c>
      <c r="G16" s="17"/>
    </row>
    <row r="17" spans="2:7" x14ac:dyDescent="0.35">
      <c r="B17" s="12" t="s">
        <v>4</v>
      </c>
      <c r="C17" s="43" t="s">
        <v>409</v>
      </c>
      <c r="D17" s="13" t="s">
        <v>4</v>
      </c>
      <c r="E17" s="43"/>
      <c r="F17" s="12" t="s">
        <v>4</v>
      </c>
      <c r="G17" s="14"/>
    </row>
    <row r="18" spans="2:7" ht="15" customHeight="1" x14ac:dyDescent="0.35">
      <c r="B18" s="12" t="s">
        <v>4</v>
      </c>
      <c r="C18" s="14"/>
      <c r="D18" s="13" t="s">
        <v>4</v>
      </c>
      <c r="E18" s="45"/>
      <c r="F18" s="12" t="s">
        <v>4</v>
      </c>
    </row>
    <row r="19" spans="2:7" x14ac:dyDescent="0.35">
      <c r="B19" s="12" t="s">
        <v>4</v>
      </c>
      <c r="C19" s="11"/>
      <c r="D19" s="13" t="s">
        <v>4</v>
      </c>
      <c r="E19" s="17"/>
      <c r="F19" s="12" t="s">
        <v>4</v>
      </c>
      <c r="G19" s="17"/>
    </row>
    <row r="20" spans="2:7" x14ac:dyDescent="0.35">
      <c r="B20" s="16" t="s">
        <v>19</v>
      </c>
      <c r="C20" s="6"/>
      <c r="D20" s="15"/>
      <c r="E20" s="6"/>
      <c r="F20" s="6"/>
      <c r="G20" s="6"/>
    </row>
    <row r="21" spans="2:7" x14ac:dyDescent="0.35">
      <c r="B21" s="12" t="s">
        <v>4</v>
      </c>
      <c r="C21" s="43" t="s">
        <v>394</v>
      </c>
      <c r="D21" s="13" t="s">
        <v>4</v>
      </c>
      <c r="E21" s="14"/>
      <c r="F21" s="12" t="s">
        <v>4</v>
      </c>
      <c r="G21" s="6"/>
    </row>
    <row r="22" spans="2:7" x14ac:dyDescent="0.35">
      <c r="B22" s="12" t="s">
        <v>4</v>
      </c>
      <c r="C22" s="43" t="s">
        <v>405</v>
      </c>
      <c r="D22" s="13" t="s">
        <v>4</v>
      </c>
      <c r="E22" s="6"/>
      <c r="F22" s="12" t="s">
        <v>4</v>
      </c>
      <c r="G22" s="6"/>
    </row>
    <row r="23" spans="2:7" x14ac:dyDescent="0.35">
      <c r="B23" s="12" t="s">
        <v>4</v>
      </c>
      <c r="C23" s="43" t="s">
        <v>413</v>
      </c>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t="s">
        <v>406</v>
      </c>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410</v>
      </c>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79"/>
      <c r="C37" s="180"/>
      <c r="D37" s="180"/>
      <c r="E37" s="180"/>
      <c r="F37" s="180"/>
      <c r="G37" s="181"/>
    </row>
    <row r="38" spans="2:7" x14ac:dyDescent="0.35">
      <c r="B38" s="182"/>
      <c r="C38" s="183"/>
      <c r="D38" s="183"/>
      <c r="E38" s="183"/>
      <c r="F38" s="183"/>
      <c r="G38" s="184"/>
    </row>
    <row r="39" spans="2:7" x14ac:dyDescent="0.35">
      <c r="B39" s="182"/>
      <c r="C39" s="183"/>
      <c r="D39" s="183"/>
      <c r="E39" s="183"/>
      <c r="F39" s="183"/>
      <c r="G39" s="184"/>
    </row>
    <row r="40" spans="2:7" x14ac:dyDescent="0.35">
      <c r="B40" s="182"/>
      <c r="C40" s="183"/>
      <c r="D40" s="183"/>
      <c r="E40" s="183"/>
      <c r="F40" s="183"/>
      <c r="G40" s="184"/>
    </row>
    <row r="41" spans="2:7" ht="15" thickBot="1" x14ac:dyDescent="0.4">
      <c r="B41" s="185"/>
      <c r="C41" s="186"/>
      <c r="D41" s="186"/>
      <c r="E41" s="186"/>
      <c r="F41" s="186"/>
      <c r="G41" s="187"/>
    </row>
    <row r="42" spans="2:7" ht="1" customHeight="1"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ht="14.5" customHeight="1" x14ac:dyDescent="0.35">
      <c r="B45" s="170"/>
      <c r="C45" s="171"/>
      <c r="D45" s="171"/>
      <c r="E45" s="171"/>
      <c r="F45" s="171"/>
      <c r="G45" s="172"/>
    </row>
    <row r="46" spans="2:7" x14ac:dyDescent="0.35">
      <c r="B46" s="173"/>
      <c r="C46" s="174"/>
      <c r="D46" s="174"/>
      <c r="E46" s="174"/>
      <c r="F46" s="174"/>
      <c r="G46" s="175"/>
    </row>
    <row r="47" spans="2:7" x14ac:dyDescent="0.35">
      <c r="B47" s="173"/>
      <c r="C47" s="174"/>
      <c r="D47" s="174"/>
      <c r="E47" s="174"/>
      <c r="F47" s="174"/>
      <c r="G47" s="175"/>
    </row>
    <row r="48" spans="2:7" x14ac:dyDescent="0.35">
      <c r="B48" s="173"/>
      <c r="C48" s="174"/>
      <c r="D48" s="174"/>
      <c r="E48" s="174"/>
      <c r="F48" s="174"/>
      <c r="G48" s="175"/>
    </row>
    <row r="49" spans="2:7" ht="15" thickBot="1" x14ac:dyDescent="0.4">
      <c r="B49" s="176"/>
      <c r="C49" s="177"/>
      <c r="D49" s="177"/>
      <c r="E49" s="177"/>
      <c r="F49" s="177"/>
      <c r="G49" s="178"/>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9&amp;CTo Do List Directeur de Projet&amp;R&amp;G</oddHeader>
    <oddFooter>&amp;Lpar NGO&amp;CVersion 1.0 du &amp;D&amp;RSTUF'2019 Optimus</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DDB76-A6AE-40AE-833C-7C5AFE48B156}">
  <sheetPr>
    <tabColor rgb="FFFFFF00"/>
  </sheetPr>
  <dimension ref="B1:O49"/>
  <sheetViews>
    <sheetView showGridLines="0" tabSelected="1" view="pageLayout" topLeftCell="A4" zoomScaleNormal="100" workbookViewId="0">
      <selection activeCell="E17" sqref="E17"/>
    </sheetView>
  </sheetViews>
  <sheetFormatPr baseColWidth="10" defaultColWidth="10.7265625" defaultRowHeight="14.5" x14ac:dyDescent="0.35"/>
  <cols>
    <col min="1" max="1" width="0.7265625" style="1" customWidth="1"/>
    <col min="2" max="2" width="4.90625" style="1" customWidth="1"/>
    <col min="3" max="3" width="33.726562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189</v>
      </c>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ht="29" x14ac:dyDescent="0.35">
      <c r="B11" s="12" t="s">
        <v>4</v>
      </c>
      <c r="C11" s="42" t="s">
        <v>417</v>
      </c>
      <c r="D11" s="13" t="s">
        <v>4</v>
      </c>
      <c r="E11" s="14"/>
      <c r="F11" s="12" t="s">
        <v>4</v>
      </c>
      <c r="G11" s="14"/>
    </row>
    <row r="12" spans="2:15" ht="17" customHeight="1" x14ac:dyDescent="0.35">
      <c r="B12" s="12" t="s">
        <v>4</v>
      </c>
      <c r="C12" s="43" t="s">
        <v>392</v>
      </c>
      <c r="D12" s="13" t="s">
        <v>4</v>
      </c>
      <c r="E12" s="14"/>
      <c r="F12" s="12" t="s">
        <v>4</v>
      </c>
      <c r="G12" s="14"/>
    </row>
    <row r="13" spans="2:15" ht="17" customHeight="1" x14ac:dyDescent="0.35">
      <c r="B13" s="12" t="s">
        <v>4</v>
      </c>
      <c r="C13" s="43" t="s">
        <v>415</v>
      </c>
      <c r="D13" s="13" t="s">
        <v>4</v>
      </c>
      <c r="E13" s="14"/>
      <c r="F13" s="12" t="s">
        <v>4</v>
      </c>
      <c r="G13" s="11"/>
    </row>
    <row r="14" spans="2:15" x14ac:dyDescent="0.35">
      <c r="B14" s="12" t="s">
        <v>4</v>
      </c>
      <c r="C14" s="42" t="s">
        <v>418</v>
      </c>
      <c r="D14" s="13" t="s">
        <v>4</v>
      </c>
      <c r="E14" s="17"/>
      <c r="F14" s="12" t="s">
        <v>4</v>
      </c>
      <c r="G14" s="18"/>
    </row>
    <row r="15" spans="2:15" x14ac:dyDescent="0.35">
      <c r="B15" s="16" t="s">
        <v>19</v>
      </c>
      <c r="C15" s="6"/>
      <c r="D15" s="15"/>
      <c r="E15" s="6"/>
      <c r="F15" s="6"/>
      <c r="G15" s="6"/>
    </row>
    <row r="16" spans="2:15" x14ac:dyDescent="0.35">
      <c r="B16" s="12" t="s">
        <v>4</v>
      </c>
      <c r="C16" s="43" t="s">
        <v>414</v>
      </c>
      <c r="D16" s="13" t="s">
        <v>4</v>
      </c>
      <c r="E16" s="43" t="s">
        <v>423</v>
      </c>
      <c r="F16" s="12" t="s">
        <v>4</v>
      </c>
      <c r="G16" s="17"/>
    </row>
    <row r="17" spans="2:7" x14ac:dyDescent="0.35">
      <c r="B17" s="12" t="s">
        <v>4</v>
      </c>
      <c r="C17" s="43" t="s">
        <v>425</v>
      </c>
      <c r="D17" s="13" t="s">
        <v>4</v>
      </c>
      <c r="E17" s="43"/>
      <c r="F17" s="12" t="s">
        <v>4</v>
      </c>
      <c r="G17" s="14"/>
    </row>
    <row r="18" spans="2:7" ht="15" customHeight="1" x14ac:dyDescent="0.35">
      <c r="B18" s="12" t="s">
        <v>4</v>
      </c>
      <c r="C18" s="43" t="s">
        <v>420</v>
      </c>
      <c r="D18" s="13" t="s">
        <v>4</v>
      </c>
      <c r="E18" s="45"/>
      <c r="F18" s="12" t="s">
        <v>4</v>
      </c>
    </row>
    <row r="19" spans="2:7" x14ac:dyDescent="0.35">
      <c r="B19" s="12" t="s">
        <v>4</v>
      </c>
      <c r="C19" s="42" t="s">
        <v>421</v>
      </c>
      <c r="D19" s="13" t="s">
        <v>4</v>
      </c>
      <c r="E19" s="17"/>
      <c r="F19" s="12" t="s">
        <v>4</v>
      </c>
      <c r="G19" s="17"/>
    </row>
    <row r="20" spans="2:7" x14ac:dyDescent="0.35">
      <c r="B20" s="16" t="s">
        <v>19</v>
      </c>
      <c r="C20" s="6"/>
      <c r="D20" s="15"/>
      <c r="E20" s="6"/>
      <c r="F20" s="6"/>
      <c r="G20" s="6"/>
    </row>
    <row r="21" spans="2:7" x14ac:dyDescent="0.35">
      <c r="B21" s="12" t="s">
        <v>4</v>
      </c>
      <c r="C21" s="43" t="s">
        <v>416</v>
      </c>
      <c r="D21" s="13" t="s">
        <v>4</v>
      </c>
      <c r="E21" s="14"/>
      <c r="F21" s="12" t="s">
        <v>4</v>
      </c>
      <c r="G21" s="6"/>
    </row>
    <row r="22" spans="2:7" x14ac:dyDescent="0.35">
      <c r="B22" s="12" t="s">
        <v>4</v>
      </c>
      <c r="C22" s="43" t="s">
        <v>419</v>
      </c>
      <c r="D22" s="13" t="s">
        <v>4</v>
      </c>
      <c r="E22" s="6"/>
      <c r="F22" s="12" t="s">
        <v>4</v>
      </c>
      <c r="G22" s="6"/>
    </row>
    <row r="23" spans="2:7" x14ac:dyDescent="0.35">
      <c r="B23" s="12" t="s">
        <v>4</v>
      </c>
      <c r="C23" s="43" t="s">
        <v>424</v>
      </c>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t="s">
        <v>380</v>
      </c>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t="s">
        <v>422</v>
      </c>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79"/>
      <c r="C37" s="180"/>
      <c r="D37" s="180"/>
      <c r="E37" s="180"/>
      <c r="F37" s="180"/>
      <c r="G37" s="181"/>
    </row>
    <row r="38" spans="2:7" x14ac:dyDescent="0.35">
      <c r="B38" s="182"/>
      <c r="C38" s="183"/>
      <c r="D38" s="183"/>
      <c r="E38" s="183"/>
      <c r="F38" s="183"/>
      <c r="G38" s="184"/>
    </row>
    <row r="39" spans="2:7" x14ac:dyDescent="0.35">
      <c r="B39" s="182"/>
      <c r="C39" s="183"/>
      <c r="D39" s="183"/>
      <c r="E39" s="183"/>
      <c r="F39" s="183"/>
      <c r="G39" s="184"/>
    </row>
    <row r="40" spans="2:7" x14ac:dyDescent="0.35">
      <c r="B40" s="182"/>
      <c r="C40" s="183"/>
      <c r="D40" s="183"/>
      <c r="E40" s="183"/>
      <c r="F40" s="183"/>
      <c r="G40" s="184"/>
    </row>
    <row r="41" spans="2:7" ht="15" thickBot="1" x14ac:dyDescent="0.4">
      <c r="B41" s="185"/>
      <c r="C41" s="186"/>
      <c r="D41" s="186"/>
      <c r="E41" s="186"/>
      <c r="F41" s="186"/>
      <c r="G41" s="187"/>
    </row>
    <row r="42" spans="2:7" ht="1" customHeight="1"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ht="14.5" customHeight="1" x14ac:dyDescent="0.35">
      <c r="B45" s="170"/>
      <c r="C45" s="171"/>
      <c r="D45" s="171"/>
      <c r="E45" s="171"/>
      <c r="F45" s="171"/>
      <c r="G45" s="172"/>
    </row>
    <row r="46" spans="2:7" x14ac:dyDescent="0.35">
      <c r="B46" s="173"/>
      <c r="C46" s="174"/>
      <c r="D46" s="174"/>
      <c r="E46" s="174"/>
      <c r="F46" s="174"/>
      <c r="G46" s="175"/>
    </row>
    <row r="47" spans="2:7" x14ac:dyDescent="0.35">
      <c r="B47" s="173"/>
      <c r="C47" s="174"/>
      <c r="D47" s="174"/>
      <c r="E47" s="174"/>
      <c r="F47" s="174"/>
      <c r="G47" s="175"/>
    </row>
    <row r="48" spans="2:7" x14ac:dyDescent="0.35">
      <c r="B48" s="173"/>
      <c r="C48" s="174"/>
      <c r="D48" s="174"/>
      <c r="E48" s="174"/>
      <c r="F48" s="174"/>
      <c r="G48" s="175"/>
    </row>
    <row r="49" spans="2:7" ht="15" thickBot="1" x14ac:dyDescent="0.4">
      <c r="B49" s="176"/>
      <c r="C49" s="177"/>
      <c r="D49" s="177"/>
      <c r="E49" s="177"/>
      <c r="F49" s="177"/>
      <c r="G49" s="178"/>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10&amp;CTo Do List Directeur de Projet&amp;R&amp;G</oddHeader>
    <oddFooter>&amp;Lpar NGO&amp;CVersion 1.0 du &amp;D&amp;RSTUF'2019 Optimus</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57F1-8A22-492C-8B23-B69EF4E11062}">
  <sheetPr>
    <tabColor rgb="FF00B050"/>
  </sheetPr>
  <dimension ref="B1:O49"/>
  <sheetViews>
    <sheetView showGridLines="0" view="pageLayout" topLeftCell="A4" zoomScaleNormal="100" workbookViewId="0">
      <selection activeCell="E22" sqref="E22"/>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190</v>
      </c>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42"/>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3"/>
      <c r="D16" s="13" t="s">
        <v>4</v>
      </c>
      <c r="E16" s="43"/>
      <c r="F16" s="12" t="s">
        <v>4</v>
      </c>
      <c r="G16" s="17"/>
    </row>
    <row r="17" spans="2:7" x14ac:dyDescent="0.35">
      <c r="B17" s="12" t="s">
        <v>4</v>
      </c>
      <c r="C17" s="14"/>
      <c r="D17" s="13" t="s">
        <v>4</v>
      </c>
      <c r="E17" s="43"/>
      <c r="F17" s="12" t="s">
        <v>4</v>
      </c>
      <c r="G17" s="14"/>
    </row>
    <row r="18" spans="2:7" ht="15" customHeight="1" x14ac:dyDescent="0.35">
      <c r="B18" s="12" t="s">
        <v>4</v>
      </c>
      <c r="C18" s="14"/>
      <c r="D18" s="13" t="s">
        <v>4</v>
      </c>
      <c r="E18" s="45"/>
      <c r="F18" s="12" t="s">
        <v>4</v>
      </c>
    </row>
    <row r="19" spans="2:7" x14ac:dyDescent="0.35">
      <c r="B19" s="12" t="s">
        <v>4</v>
      </c>
      <c r="C19" s="11"/>
      <c r="D19" s="13" t="s">
        <v>4</v>
      </c>
      <c r="E19" s="17"/>
      <c r="F19" s="12" t="s">
        <v>4</v>
      </c>
      <c r="G19" s="17"/>
    </row>
    <row r="20" spans="2:7" x14ac:dyDescent="0.35">
      <c r="B20" s="16" t="s">
        <v>19</v>
      </c>
      <c r="C20" s="6"/>
      <c r="D20" s="15"/>
      <c r="E20" s="6"/>
      <c r="F20" s="6"/>
      <c r="G20" s="6"/>
    </row>
    <row r="21" spans="2:7" x14ac:dyDescent="0.35">
      <c r="B21" s="12" t="s">
        <v>4</v>
      </c>
      <c r="C21" s="6"/>
      <c r="D21" s="13" t="s">
        <v>4</v>
      </c>
      <c r="E21" s="14"/>
      <c r="F21" s="12" t="s">
        <v>4</v>
      </c>
      <c r="G21" s="6"/>
    </row>
    <row r="22" spans="2:7" x14ac:dyDescent="0.35">
      <c r="B22" s="12" t="s">
        <v>4</v>
      </c>
      <c r="C22" s="14"/>
      <c r="D22" s="13" t="s">
        <v>4</v>
      </c>
      <c r="E22" s="6"/>
      <c r="F22" s="12" t="s">
        <v>4</v>
      </c>
      <c r="G22" s="6"/>
    </row>
    <row r="23" spans="2:7" x14ac:dyDescent="0.35">
      <c r="B23" s="12" t="s">
        <v>4</v>
      </c>
      <c r="C23" s="14"/>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79"/>
      <c r="C37" s="180"/>
      <c r="D37" s="180"/>
      <c r="E37" s="180"/>
      <c r="F37" s="180"/>
      <c r="G37" s="181"/>
    </row>
    <row r="38" spans="2:7" x14ac:dyDescent="0.35">
      <c r="B38" s="182"/>
      <c r="C38" s="183"/>
      <c r="D38" s="183"/>
      <c r="E38" s="183"/>
      <c r="F38" s="183"/>
      <c r="G38" s="184"/>
    </row>
    <row r="39" spans="2:7" x14ac:dyDescent="0.35">
      <c r="B39" s="182"/>
      <c r="C39" s="183"/>
      <c r="D39" s="183"/>
      <c r="E39" s="183"/>
      <c r="F39" s="183"/>
      <c r="G39" s="184"/>
    </row>
    <row r="40" spans="2:7" x14ac:dyDescent="0.35">
      <c r="B40" s="182"/>
      <c r="C40" s="183"/>
      <c r="D40" s="183"/>
      <c r="E40" s="183"/>
      <c r="F40" s="183"/>
      <c r="G40" s="184"/>
    </row>
    <row r="41" spans="2:7" ht="15" thickBot="1" x14ac:dyDescent="0.4">
      <c r="B41" s="185"/>
      <c r="C41" s="186"/>
      <c r="D41" s="186"/>
      <c r="E41" s="186"/>
      <c r="F41" s="186"/>
      <c r="G41" s="187"/>
    </row>
    <row r="42" spans="2:7" ht="1" customHeight="1"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ht="14.5" customHeight="1" x14ac:dyDescent="0.35">
      <c r="B45" s="170"/>
      <c r="C45" s="171"/>
      <c r="D45" s="171"/>
      <c r="E45" s="171"/>
      <c r="F45" s="171"/>
      <c r="G45" s="172"/>
    </row>
    <row r="46" spans="2:7" x14ac:dyDescent="0.35">
      <c r="B46" s="173"/>
      <c r="C46" s="174"/>
      <c r="D46" s="174"/>
      <c r="E46" s="174"/>
      <c r="F46" s="174"/>
      <c r="G46" s="175"/>
    </row>
    <row r="47" spans="2:7" x14ac:dyDescent="0.35">
      <c r="B47" s="173"/>
      <c r="C47" s="174"/>
      <c r="D47" s="174"/>
      <c r="E47" s="174"/>
      <c r="F47" s="174"/>
      <c r="G47" s="175"/>
    </row>
    <row r="48" spans="2:7" x14ac:dyDescent="0.35">
      <c r="B48" s="173"/>
      <c r="C48" s="174"/>
      <c r="D48" s="174"/>
      <c r="E48" s="174"/>
      <c r="F48" s="174"/>
      <c r="G48" s="175"/>
    </row>
    <row r="49" spans="2:7" ht="15" thickBot="1" x14ac:dyDescent="0.4">
      <c r="B49" s="176"/>
      <c r="C49" s="177"/>
      <c r="D49" s="177"/>
      <c r="E49" s="177"/>
      <c r="F49" s="177"/>
      <c r="G49" s="178"/>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11&amp;CTo Do List Directeur de Projet&amp;R&amp;G</oddHeader>
    <oddFooter>&amp;Lpar NGO&amp;CVersion 1.0 du &amp;D&amp;RSTUF'2019 Optimus</oddFoot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1D57-17CF-49B1-AB05-6F58A2CF8802}">
  <sheetPr>
    <tabColor rgb="FF00B050"/>
  </sheetPr>
  <dimension ref="B1:O49"/>
  <sheetViews>
    <sheetView showGridLines="0" view="pageLayout" zoomScaleNormal="100" workbookViewId="0">
      <selection activeCell="E22" sqref="E22"/>
    </sheetView>
  </sheetViews>
  <sheetFormatPr baseColWidth="10" defaultColWidth="10.7265625" defaultRowHeight="14.5" x14ac:dyDescent="0.35"/>
  <cols>
    <col min="1" max="1" width="0.7265625" style="1" customWidth="1"/>
    <col min="2" max="2" width="4.90625" style="1" customWidth="1"/>
    <col min="3" max="3" width="33.54296875" style="1" customWidth="1"/>
    <col min="4" max="4" width="3" style="1" customWidth="1"/>
    <col min="5" max="5" width="29.08984375" style="1" customWidth="1"/>
    <col min="6" max="6" width="3.7265625" style="1" customWidth="1"/>
    <col min="7" max="7" width="23.7265625" style="1" customWidth="1"/>
    <col min="8" max="16384" width="10.7265625" style="1"/>
  </cols>
  <sheetData>
    <row r="1" spans="2:15" ht="6" customHeight="1" x14ac:dyDescent="0.35"/>
    <row r="2" spans="2:15" x14ac:dyDescent="0.35">
      <c r="B2" s="19" t="s">
        <v>45</v>
      </c>
      <c r="C2" s="42" t="s">
        <v>191</v>
      </c>
      <c r="D2" s="6"/>
      <c r="E2" s="6"/>
      <c r="F2" s="6"/>
      <c r="G2" s="6"/>
    </row>
    <row r="3" spans="2:15" ht="15" thickBot="1" x14ac:dyDescent="0.4">
      <c r="H3" s="11"/>
      <c r="I3" s="11"/>
      <c r="J3" s="11"/>
      <c r="K3" s="11"/>
      <c r="L3" s="11"/>
      <c r="M3" s="11"/>
      <c r="N3" s="11"/>
      <c r="O3" s="11"/>
    </row>
    <row r="4" spans="2:15" ht="16" thickBot="1" x14ac:dyDescent="0.4">
      <c r="B4" s="134" t="s">
        <v>44</v>
      </c>
      <c r="C4" s="135"/>
      <c r="D4" s="135"/>
      <c r="E4" s="135"/>
      <c r="F4" s="135"/>
      <c r="G4" s="136"/>
      <c r="H4" s="11"/>
      <c r="I4" s="11"/>
      <c r="J4" s="11"/>
      <c r="K4" s="11"/>
      <c r="L4" s="11"/>
      <c r="M4" s="11"/>
      <c r="N4" s="11"/>
      <c r="O4" s="11"/>
    </row>
    <row r="5" spans="2:15" x14ac:dyDescent="0.35">
      <c r="B5" s="7"/>
      <c r="C5" s="6"/>
      <c r="D5" s="6"/>
      <c r="E5" s="6"/>
      <c r="F5" s="6"/>
      <c r="G5" s="5"/>
      <c r="H5" s="11"/>
      <c r="I5" s="11"/>
      <c r="J5" s="11"/>
      <c r="K5" s="11"/>
      <c r="L5" s="11"/>
      <c r="M5" s="11"/>
      <c r="N5" s="11"/>
      <c r="O5" s="11"/>
    </row>
    <row r="6" spans="2:15" x14ac:dyDescent="0.35">
      <c r="B6" s="7"/>
      <c r="C6" s="6"/>
      <c r="D6" s="6"/>
      <c r="E6" s="6"/>
      <c r="F6" s="6"/>
      <c r="G6" s="5"/>
      <c r="H6" s="11"/>
      <c r="I6" s="11"/>
      <c r="J6" s="11"/>
      <c r="K6" s="11"/>
      <c r="L6" s="11"/>
      <c r="M6" s="11"/>
      <c r="N6" s="11"/>
      <c r="O6" s="11"/>
    </row>
    <row r="7" spans="2:15" ht="15" thickBot="1" x14ac:dyDescent="0.4">
      <c r="B7" s="4"/>
      <c r="C7" s="3"/>
      <c r="D7" s="3"/>
      <c r="E7" s="3"/>
      <c r="F7" s="3"/>
      <c r="G7" s="2"/>
    </row>
    <row r="8" spans="2:15" ht="15" thickBot="1" x14ac:dyDescent="0.4">
      <c r="B8" s="6"/>
      <c r="C8" s="6"/>
      <c r="D8" s="6"/>
      <c r="E8" s="6"/>
      <c r="F8" s="6"/>
      <c r="G8" s="6"/>
    </row>
    <row r="9" spans="2:15" ht="15" thickBot="1" x14ac:dyDescent="0.4">
      <c r="B9" s="137" t="s">
        <v>43</v>
      </c>
      <c r="C9" s="138"/>
      <c r="D9" s="138"/>
      <c r="E9" s="138"/>
      <c r="F9" s="138"/>
      <c r="G9" s="139"/>
    </row>
    <row r="10" spans="2:15" x14ac:dyDescent="0.35">
      <c r="B10" s="16" t="s">
        <v>42</v>
      </c>
      <c r="C10" s="6"/>
      <c r="D10" s="6"/>
      <c r="E10" s="6"/>
      <c r="F10" s="6"/>
      <c r="G10" s="6"/>
    </row>
    <row r="11" spans="2:15" x14ac:dyDescent="0.35">
      <c r="B11" s="12" t="s">
        <v>4</v>
      </c>
      <c r="C11" s="42"/>
      <c r="D11" s="13" t="s">
        <v>4</v>
      </c>
      <c r="E11" s="14"/>
      <c r="F11" s="12" t="s">
        <v>4</v>
      </c>
      <c r="G11" s="14"/>
    </row>
    <row r="12" spans="2:15" ht="17" customHeight="1" x14ac:dyDescent="0.35">
      <c r="B12" s="12" t="s">
        <v>4</v>
      </c>
      <c r="C12" s="14"/>
      <c r="D12" s="13" t="s">
        <v>4</v>
      </c>
      <c r="E12" s="14"/>
      <c r="F12" s="12" t="s">
        <v>4</v>
      </c>
      <c r="G12" s="14"/>
    </row>
    <row r="13" spans="2:15" ht="17" customHeight="1" x14ac:dyDescent="0.35">
      <c r="B13" s="12" t="s">
        <v>4</v>
      </c>
      <c r="C13" s="43"/>
      <c r="D13" s="13" t="s">
        <v>4</v>
      </c>
      <c r="E13" s="14"/>
      <c r="F13" s="12" t="s">
        <v>4</v>
      </c>
      <c r="G13" s="11"/>
    </row>
    <row r="14" spans="2:15" x14ac:dyDescent="0.35">
      <c r="B14" s="12" t="s">
        <v>4</v>
      </c>
      <c r="C14" s="17"/>
      <c r="D14" s="13" t="s">
        <v>4</v>
      </c>
      <c r="E14" s="17"/>
      <c r="F14" s="12" t="s">
        <v>4</v>
      </c>
      <c r="G14" s="18"/>
    </row>
    <row r="15" spans="2:15" x14ac:dyDescent="0.35">
      <c r="B15" s="16" t="s">
        <v>19</v>
      </c>
      <c r="C15" s="6"/>
      <c r="D15" s="15"/>
      <c r="E15" s="6"/>
      <c r="F15" s="6"/>
      <c r="G15" s="6"/>
    </row>
    <row r="16" spans="2:15" x14ac:dyDescent="0.35">
      <c r="B16" s="12" t="s">
        <v>4</v>
      </c>
      <c r="C16" s="43"/>
      <c r="D16" s="13" t="s">
        <v>4</v>
      </c>
      <c r="E16" s="43"/>
      <c r="F16" s="12" t="s">
        <v>4</v>
      </c>
      <c r="G16" s="17"/>
    </row>
    <row r="17" spans="2:7" x14ac:dyDescent="0.35">
      <c r="B17" s="12" t="s">
        <v>4</v>
      </c>
      <c r="C17" s="14"/>
      <c r="D17" s="13" t="s">
        <v>4</v>
      </c>
      <c r="E17" s="43"/>
      <c r="F17" s="12" t="s">
        <v>4</v>
      </c>
      <c r="G17" s="14"/>
    </row>
    <row r="18" spans="2:7" ht="15" customHeight="1" x14ac:dyDescent="0.35">
      <c r="B18" s="12" t="s">
        <v>4</v>
      </c>
      <c r="C18" s="14"/>
      <c r="D18" s="13" t="s">
        <v>4</v>
      </c>
      <c r="E18" s="45"/>
      <c r="F18" s="12" t="s">
        <v>4</v>
      </c>
    </row>
    <row r="19" spans="2:7" x14ac:dyDescent="0.35">
      <c r="B19" s="12" t="s">
        <v>4</v>
      </c>
      <c r="C19" s="11"/>
      <c r="D19" s="13" t="s">
        <v>4</v>
      </c>
      <c r="E19" s="17"/>
      <c r="F19" s="12" t="s">
        <v>4</v>
      </c>
      <c r="G19" s="17"/>
    </row>
    <row r="20" spans="2:7" x14ac:dyDescent="0.35">
      <c r="B20" s="16" t="s">
        <v>19</v>
      </c>
      <c r="C20" s="6"/>
      <c r="D20" s="15"/>
      <c r="E20" s="6"/>
      <c r="F20" s="6"/>
      <c r="G20" s="6"/>
    </row>
    <row r="21" spans="2:7" x14ac:dyDescent="0.35">
      <c r="B21" s="12" t="s">
        <v>4</v>
      </c>
      <c r="C21" s="6"/>
      <c r="D21" s="13" t="s">
        <v>4</v>
      </c>
      <c r="E21" s="14"/>
      <c r="F21" s="12" t="s">
        <v>4</v>
      </c>
      <c r="G21" s="6"/>
    </row>
    <row r="22" spans="2:7" x14ac:dyDescent="0.35">
      <c r="B22" s="12" t="s">
        <v>4</v>
      </c>
      <c r="C22" s="14"/>
      <c r="D22" s="13" t="s">
        <v>4</v>
      </c>
      <c r="E22" s="6"/>
      <c r="F22" s="12" t="s">
        <v>4</v>
      </c>
      <c r="G22" s="6"/>
    </row>
    <row r="23" spans="2:7" x14ac:dyDescent="0.35">
      <c r="B23" s="12" t="s">
        <v>4</v>
      </c>
      <c r="C23" s="14"/>
      <c r="D23" s="13" t="s">
        <v>4</v>
      </c>
      <c r="E23" s="6"/>
      <c r="F23" s="12" t="s">
        <v>4</v>
      </c>
      <c r="G23" s="6"/>
    </row>
    <row r="24" spans="2:7" x14ac:dyDescent="0.35">
      <c r="B24" s="12" t="s">
        <v>4</v>
      </c>
      <c r="C24" s="17"/>
      <c r="D24" s="13" t="s">
        <v>4</v>
      </c>
      <c r="E24" s="11"/>
      <c r="F24" s="12" t="s">
        <v>4</v>
      </c>
      <c r="G24" s="11"/>
    </row>
    <row r="25" spans="2:7" x14ac:dyDescent="0.35">
      <c r="B25" s="16" t="s">
        <v>14</v>
      </c>
      <c r="C25" s="6"/>
      <c r="D25" s="15"/>
      <c r="E25" s="6"/>
      <c r="F25" s="6"/>
      <c r="G25" s="6"/>
    </row>
    <row r="26" spans="2:7" x14ac:dyDescent="0.35">
      <c r="B26" s="12" t="s">
        <v>4</v>
      </c>
      <c r="C26" s="43"/>
      <c r="D26" s="13" t="s">
        <v>4</v>
      </c>
      <c r="E26" s="14"/>
      <c r="F26" s="12" t="s">
        <v>4</v>
      </c>
      <c r="G26" s="6"/>
    </row>
    <row r="27" spans="2:7" x14ac:dyDescent="0.35">
      <c r="B27" s="12" t="s">
        <v>4</v>
      </c>
      <c r="C27" s="14"/>
      <c r="D27" s="13" t="s">
        <v>4</v>
      </c>
      <c r="E27" s="14"/>
      <c r="F27" s="12" t="s">
        <v>4</v>
      </c>
      <c r="G27" s="6"/>
    </row>
    <row r="28" spans="2:7" x14ac:dyDescent="0.35">
      <c r="B28" s="12" t="s">
        <v>4</v>
      </c>
      <c r="C28" s="14"/>
      <c r="D28" s="13" t="s">
        <v>4</v>
      </c>
      <c r="E28" s="14"/>
      <c r="F28" s="12" t="s">
        <v>4</v>
      </c>
      <c r="G28" s="6"/>
    </row>
    <row r="29" spans="2:7" x14ac:dyDescent="0.35">
      <c r="B29" s="12" t="s">
        <v>4</v>
      </c>
      <c r="C29" s="17"/>
      <c r="D29" s="13" t="s">
        <v>4</v>
      </c>
      <c r="E29" s="11"/>
      <c r="F29" s="12" t="s">
        <v>4</v>
      </c>
      <c r="G29" s="11"/>
    </row>
    <row r="30" spans="2:7" x14ac:dyDescent="0.35">
      <c r="B30" s="16" t="s">
        <v>6</v>
      </c>
      <c r="C30" s="6"/>
      <c r="D30" s="15"/>
      <c r="E30" s="6"/>
      <c r="F30" s="6"/>
      <c r="G30" s="6"/>
    </row>
    <row r="31" spans="2:7" x14ac:dyDescent="0.35">
      <c r="B31" s="12" t="s">
        <v>4</v>
      </c>
      <c r="C31" s="43"/>
      <c r="D31" s="13" t="s">
        <v>4</v>
      </c>
      <c r="E31" s="6"/>
      <c r="F31" s="12" t="s">
        <v>4</v>
      </c>
      <c r="G31" s="6"/>
    </row>
    <row r="32" spans="2:7" x14ac:dyDescent="0.35">
      <c r="B32" s="12" t="s">
        <v>4</v>
      </c>
      <c r="C32" s="14"/>
      <c r="D32" s="13" t="s">
        <v>4</v>
      </c>
      <c r="E32" s="6"/>
      <c r="F32" s="12" t="s">
        <v>4</v>
      </c>
      <c r="G32" s="6"/>
    </row>
    <row r="33" spans="2:7" x14ac:dyDescent="0.35">
      <c r="B33" s="12" t="s">
        <v>4</v>
      </c>
      <c r="C33" s="6"/>
      <c r="D33" s="13" t="s">
        <v>4</v>
      </c>
      <c r="E33" s="6"/>
      <c r="F33" s="12" t="s">
        <v>4</v>
      </c>
      <c r="G33" s="6"/>
    </row>
    <row r="34" spans="2:7" x14ac:dyDescent="0.35">
      <c r="B34" s="12" t="s">
        <v>4</v>
      </c>
      <c r="D34" s="13" t="s">
        <v>4</v>
      </c>
      <c r="E34" s="11"/>
      <c r="F34" s="12" t="s">
        <v>4</v>
      </c>
      <c r="G34" s="11"/>
    </row>
    <row r="35" spans="2:7" ht="15" thickBot="1" x14ac:dyDescent="0.4"/>
    <row r="36" spans="2:7" ht="16" thickBot="1" x14ac:dyDescent="0.4">
      <c r="B36" s="140" t="s">
        <v>3</v>
      </c>
      <c r="C36" s="141"/>
      <c r="D36" s="141"/>
      <c r="E36" s="141"/>
      <c r="F36" s="141"/>
      <c r="G36" s="142"/>
    </row>
    <row r="37" spans="2:7" x14ac:dyDescent="0.35">
      <c r="B37" s="179"/>
      <c r="C37" s="180"/>
      <c r="D37" s="180"/>
      <c r="E37" s="180"/>
      <c r="F37" s="180"/>
      <c r="G37" s="181"/>
    </row>
    <row r="38" spans="2:7" x14ac:dyDescent="0.35">
      <c r="B38" s="182"/>
      <c r="C38" s="183"/>
      <c r="D38" s="183"/>
      <c r="E38" s="183"/>
      <c r="F38" s="183"/>
      <c r="G38" s="184"/>
    </row>
    <row r="39" spans="2:7" x14ac:dyDescent="0.35">
      <c r="B39" s="182"/>
      <c r="C39" s="183"/>
      <c r="D39" s="183"/>
      <c r="E39" s="183"/>
      <c r="F39" s="183"/>
      <c r="G39" s="184"/>
    </row>
    <row r="40" spans="2:7" x14ac:dyDescent="0.35">
      <c r="B40" s="182"/>
      <c r="C40" s="183"/>
      <c r="D40" s="183"/>
      <c r="E40" s="183"/>
      <c r="F40" s="183"/>
      <c r="G40" s="184"/>
    </row>
    <row r="41" spans="2:7" ht="15" thickBot="1" x14ac:dyDescent="0.4">
      <c r="B41" s="185"/>
      <c r="C41" s="186"/>
      <c r="D41" s="186"/>
      <c r="E41" s="186"/>
      <c r="F41" s="186"/>
      <c r="G41" s="187"/>
    </row>
    <row r="42" spans="2:7" ht="1" customHeight="1" thickBot="1" x14ac:dyDescent="0.4">
      <c r="B42" s="4"/>
      <c r="C42" s="3"/>
      <c r="D42" s="3"/>
      <c r="E42" s="3"/>
      <c r="F42" s="3"/>
      <c r="G42" s="2"/>
    </row>
    <row r="43" spans="2:7" ht="14" customHeight="1" thickBot="1" x14ac:dyDescent="0.4"/>
    <row r="44" spans="2:7" ht="15" thickBot="1" x14ac:dyDescent="0.4">
      <c r="B44" s="143" t="s">
        <v>1</v>
      </c>
      <c r="C44" s="144"/>
      <c r="D44" s="144"/>
      <c r="E44" s="144"/>
      <c r="F44" s="144"/>
      <c r="G44" s="145"/>
    </row>
    <row r="45" spans="2:7" ht="14.5" customHeight="1" x14ac:dyDescent="0.35">
      <c r="B45" s="170"/>
      <c r="C45" s="171"/>
      <c r="D45" s="171"/>
      <c r="E45" s="171"/>
      <c r="F45" s="171"/>
      <c r="G45" s="172"/>
    </row>
    <row r="46" spans="2:7" x14ac:dyDescent="0.35">
      <c r="B46" s="173"/>
      <c r="C46" s="174"/>
      <c r="D46" s="174"/>
      <c r="E46" s="174"/>
      <c r="F46" s="174"/>
      <c r="G46" s="175"/>
    </row>
    <row r="47" spans="2:7" x14ac:dyDescent="0.35">
      <c r="B47" s="173"/>
      <c r="C47" s="174"/>
      <c r="D47" s="174"/>
      <c r="E47" s="174"/>
      <c r="F47" s="174"/>
      <c r="G47" s="175"/>
    </row>
    <row r="48" spans="2:7" x14ac:dyDescent="0.35">
      <c r="B48" s="173"/>
      <c r="C48" s="174"/>
      <c r="D48" s="174"/>
      <c r="E48" s="174"/>
      <c r="F48" s="174"/>
      <c r="G48" s="175"/>
    </row>
    <row r="49" spans="2:7" ht="15" thickBot="1" x14ac:dyDescent="0.4">
      <c r="B49" s="176"/>
      <c r="C49" s="177"/>
      <c r="D49" s="177"/>
      <c r="E49" s="177"/>
      <c r="F49" s="177"/>
      <c r="G49" s="178"/>
    </row>
  </sheetData>
  <mergeCells count="6">
    <mergeCell ref="B45:G49"/>
    <mergeCell ref="B4:G4"/>
    <mergeCell ref="B9:G9"/>
    <mergeCell ref="B36:G36"/>
    <mergeCell ref="B37:G41"/>
    <mergeCell ref="B44:G44"/>
  </mergeCells>
  <pageMargins left="0.25" right="0.25" top="0.75" bottom="0.75" header="0.3" footer="0.3"/>
  <pageSetup paperSize="9" orientation="portrait" horizontalDpi="360" verticalDpi="360" r:id="rId1"/>
  <headerFooter>
    <oddHeader>&amp;LSemaine N° 12&amp;CTo Do List Directeur de Projet&amp;R&amp;G</oddHeader>
    <oddFooter>&amp;Lpar NGO&amp;CVersion 1.0 du &amp;D&amp;RSTUF'2019 Optimus</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17</vt:i4>
      </vt:variant>
      <vt:variant>
        <vt:lpstr>Plages nommées</vt:lpstr>
      </vt:variant>
      <vt:variant>
        <vt:i4>26</vt:i4>
      </vt:variant>
    </vt:vector>
  </HeadingPairs>
  <TitlesOfParts>
    <vt:vector size="43" baseType="lpstr">
      <vt:lpstr>Programme séances 2As</vt:lpstr>
      <vt:lpstr>Programme séances 1As</vt:lpstr>
      <vt:lpstr>Liste des formations</vt:lpstr>
      <vt:lpstr>Calendrier</vt:lpstr>
      <vt:lpstr>TDL_TemplateV1</vt:lpstr>
      <vt:lpstr>TDL_TemplateV2</vt:lpstr>
      <vt:lpstr>TDL_S2</vt:lpstr>
      <vt:lpstr>TDL_S3</vt:lpstr>
      <vt:lpstr>TDL_S4</vt:lpstr>
      <vt:lpstr>TDL_S5</vt:lpstr>
      <vt:lpstr>TDL_S6</vt:lpstr>
      <vt:lpstr>TDL_S7</vt:lpstr>
      <vt:lpstr>TDL_S8</vt:lpstr>
      <vt:lpstr>TDL_S9</vt:lpstr>
      <vt:lpstr>TDL_S10</vt:lpstr>
      <vt:lpstr>TDL_S11</vt:lpstr>
      <vt:lpstr>TDL_S12</vt:lpstr>
      <vt:lpstr>Calendrier10ans</vt:lpstr>
      <vt:lpstr>Calendrier10mois</vt:lpstr>
      <vt:lpstr>Calendrier11ans</vt:lpstr>
      <vt:lpstr>Calendrier11mois</vt:lpstr>
      <vt:lpstr>Calendrier12ans</vt:lpstr>
      <vt:lpstr>Calendrier12mois</vt:lpstr>
      <vt:lpstr>Calendrier1an</vt:lpstr>
      <vt:lpstr>Calendrier1mois</vt:lpstr>
      <vt:lpstr>Calendrier2ans</vt:lpstr>
      <vt:lpstr>Calendrier2mois</vt:lpstr>
      <vt:lpstr>Calendrier3ans</vt:lpstr>
      <vt:lpstr>Calendrier3mois</vt:lpstr>
      <vt:lpstr>Calendrier4ans</vt:lpstr>
      <vt:lpstr>Calendrier4mois</vt:lpstr>
      <vt:lpstr>Calendrier5ans</vt:lpstr>
      <vt:lpstr>Calendrier5mois</vt:lpstr>
      <vt:lpstr>Calendrier6ans</vt:lpstr>
      <vt:lpstr>Calendrier6mois</vt:lpstr>
      <vt:lpstr>Calendrier7ans</vt:lpstr>
      <vt:lpstr>Calendrier7mois</vt:lpstr>
      <vt:lpstr>Calendrier8ans</vt:lpstr>
      <vt:lpstr>Calendrier8mois</vt:lpstr>
      <vt:lpstr>Calendrier9ans</vt:lpstr>
      <vt:lpstr>Calendrier9mois</vt:lpstr>
      <vt:lpstr>DébutSemaine</vt:lpstr>
      <vt:lpstr>Calendrier!Zone_d_impression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Gameiro Nicolas</dc:creator>
  <cp:lastModifiedBy>Gameiro Nicolas</cp:lastModifiedBy>
  <cp:lastPrinted>2019-01-24T09:54:31Z</cp:lastPrinted>
  <dcterms:created xsi:type="dcterms:W3CDTF">2019-01-16T16:30:58Z</dcterms:created>
  <dcterms:modified xsi:type="dcterms:W3CDTF">2019-03-04T18:39:38Z</dcterms:modified>
</cp:coreProperties>
</file>